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6395" windowHeight="5385" tabRatio="838" firstSheet="10"/>
  </bookViews>
  <sheets>
    <sheet name="Attachment H-32A" sheetId="1" r:id="rId1"/>
    <sheet name="H-32A-WP01 - Plant" sheetId="16" r:id="rId2"/>
    <sheet name="H-32A-WP02 - Revenue Credits" sheetId="17" r:id="rId3"/>
    <sheet name="H-32A-WP03 - Start-up Costs" sheetId="18" r:id="rId4"/>
    <sheet name="H-32A-WP04 - Zonal Investment" sheetId="19" r:id="rId5"/>
    <sheet name="H-32A-WP05 - True-up &amp; Adjusts" sheetId="20" r:id="rId6"/>
    <sheet name="H-32A-WP06 - Debt Service" sheetId="25" r:id="rId7"/>
    <sheet name="H-32A-WP06a - Debt Serv Monthly" sheetId="26" r:id="rId8"/>
    <sheet name="H-32A-WP06b - Int on Work Cap" sheetId="27" r:id="rId9"/>
    <sheet name="WP07 - TEC" sheetId="22" r:id="rId10"/>
    <sheet name="H-32A-WP08 - TEC True-up" sheetId="23" r:id="rId11"/>
    <sheet name="H-32A-WP09 - Transmission O&amp;M" sheetId="24" r:id="rId12"/>
    <sheet name="H-32A-WP10 - Margin Requirement" sheetId="28" r:id="rId1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'Attachment H-32A'!$A$1:$L$165</definedName>
    <definedName name="_xlnm.Print_Area" localSheetId="1">'H-32A-WP01 - Plant'!$A$1:$J$51</definedName>
    <definedName name="_xlnm.Print_Area" localSheetId="2">'H-32A-WP02 - Revenue Credits'!$C$1:$J$30</definedName>
    <definedName name="_xlnm.Print_Area" localSheetId="3">'H-32A-WP03 - Start-up Costs'!$B$2:$J$106</definedName>
    <definedName name="_xlnm.Print_Area" localSheetId="4">'H-32A-WP04 - Zonal Investment'!$B$1:$I$38</definedName>
    <definedName name="_xlnm.Print_Area" localSheetId="5">'H-32A-WP05 - True-up &amp; Adjusts'!$B$1:$J$61</definedName>
    <definedName name="_xlnm.Print_Area" localSheetId="6">'H-32A-WP06 - Debt Service'!$A$3:$Z$50</definedName>
    <definedName name="_xlnm.Print_Area" localSheetId="7">'H-32A-WP06a - Debt Serv Monthly'!$B$3:$Z$68</definedName>
    <definedName name="_xlnm.Print_Area" localSheetId="8">'H-32A-WP06b - Int on Work Cap'!$C$2:$I$27</definedName>
    <definedName name="_xlnm.Print_Area" localSheetId="10">'H-32A-WP08 - TEC True-up'!$A$1:$K$36</definedName>
    <definedName name="_xlnm.Print_Area" localSheetId="11">'H-32A-WP09 - Transmission O&amp;M'!$B$1:$I$105</definedName>
    <definedName name="_xlnm.Print_Area" localSheetId="12">'H-32A-WP10 - Margin Requirement'!$B$2:$F$27</definedName>
    <definedName name="_xlnm.Print_Area" localSheetId="9">'WP07 - TEC'!$A$1:$N$59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19" l="1"/>
  <c r="F13" i="16"/>
  <c r="Z22" i="25"/>
  <c r="Z21" i="25"/>
  <c r="Z20" i="25"/>
  <c r="B15" i="28"/>
  <c r="B16" i="28" s="1"/>
  <c r="B17" i="28" s="1"/>
  <c r="B18" i="28" s="1"/>
  <c r="B19" i="28" s="1"/>
  <c r="B20" i="28" s="1"/>
  <c r="B21" i="28" s="1"/>
  <c r="B22" i="28" s="1"/>
  <c r="B23" i="28" s="1"/>
  <c r="B24" i="28" s="1"/>
  <c r="B25" i="28" s="1"/>
  <c r="B26" i="28" s="1"/>
  <c r="B14" i="28"/>
  <c r="F16" i="28"/>
  <c r="F13" i="28" l="1"/>
  <c r="F21" i="28" s="1"/>
  <c r="F23" i="28" s="1"/>
  <c r="F71" i="1" s="1"/>
  <c r="D20" i="26" l="1"/>
  <c r="M22" i="25"/>
  <c r="M21" i="25"/>
  <c r="M20" i="25"/>
  <c r="P22" i="25" l="1"/>
  <c r="P27" i="25" s="1"/>
  <c r="C22" i="25"/>
  <c r="C27" i="25" s="1"/>
  <c r="G104" i="18" l="1"/>
  <c r="F49" i="18" l="1"/>
  <c r="G105" i="18"/>
  <c r="G103" i="18"/>
  <c r="F14" i="16" l="1"/>
  <c r="F15" i="16" s="1"/>
  <c r="F16" i="16" s="1"/>
  <c r="F17" i="16" s="1"/>
  <c r="F18" i="16" s="1"/>
  <c r="F19" i="16" s="1"/>
  <c r="F20" i="16" s="1"/>
  <c r="F21" i="16" s="1"/>
  <c r="F22" i="16" s="1"/>
  <c r="F23" i="16" s="1"/>
  <c r="F24" i="16" s="1"/>
  <c r="F25" i="16" s="1"/>
  <c r="E95" i="18" l="1"/>
  <c r="E93" i="18"/>
  <c r="E94" i="18"/>
  <c r="D79" i="18"/>
  <c r="B77" i="18" l="1"/>
  <c r="B78" i="18" s="1"/>
  <c r="B79" i="18" s="1"/>
  <c r="B80" i="18" s="1"/>
  <c r="B81" i="18" s="1"/>
  <c r="B82" i="18" s="1"/>
  <c r="B83" i="18" s="1"/>
  <c r="B84" i="18" s="1"/>
  <c r="B85" i="18" s="1"/>
  <c r="B86" i="18" s="1"/>
  <c r="B87" i="18" s="1"/>
  <c r="B88" i="18" s="1"/>
  <c r="B89" i="18" s="1"/>
  <c r="B90" i="18" s="1"/>
  <c r="B76" i="18"/>
  <c r="K32" i="1" l="1"/>
  <c r="F22" i="18" l="1"/>
  <c r="F44" i="1" l="1"/>
  <c r="C17" i="27" l="1"/>
  <c r="C18" i="27" s="1"/>
  <c r="C19" i="27" s="1"/>
  <c r="C20" i="27" s="1"/>
  <c r="C21" i="27" s="1"/>
  <c r="C22" i="27" s="1"/>
  <c r="C23" i="27" s="1"/>
  <c r="C24" i="27" s="1"/>
  <c r="C25" i="27" s="1"/>
  <c r="C26" i="27" s="1"/>
  <c r="C27" i="27" s="1"/>
  <c r="C16" i="27"/>
  <c r="O29" i="18" l="1"/>
  <c r="J5" i="16"/>
  <c r="D90" i="18" l="1"/>
  <c r="D89" i="18"/>
  <c r="D88" i="18"/>
  <c r="D87" i="18"/>
  <c r="D86" i="18"/>
  <c r="D85" i="18"/>
  <c r="D84" i="18"/>
  <c r="D83" i="18"/>
  <c r="D82" i="18"/>
  <c r="D81" i="18"/>
  <c r="D80" i="18"/>
  <c r="D78" i="18"/>
  <c r="D77" i="18"/>
  <c r="D76" i="18"/>
  <c r="D75" i="18"/>
  <c r="F21" i="18"/>
  <c r="E32" i="24"/>
  <c r="E59" i="24"/>
  <c r="F48" i="18" l="1"/>
  <c r="H53" i="18"/>
  <c r="H52" i="18"/>
  <c r="F14" i="18"/>
  <c r="F46" i="18"/>
  <c r="H51" i="18"/>
  <c r="F23" i="18"/>
  <c r="G59" i="24" l="1"/>
  <c r="H59" i="24" s="1"/>
  <c r="G31" i="24"/>
  <c r="H31" i="24" s="1"/>
  <c r="G30" i="24"/>
  <c r="G29" i="24"/>
  <c r="H29" i="24" s="1"/>
  <c r="G28" i="24"/>
  <c r="H28" i="24" s="1"/>
  <c r="H104" i="24"/>
  <c r="H103" i="24"/>
  <c r="H102" i="24"/>
  <c r="H101" i="24"/>
  <c r="H100" i="24"/>
  <c r="G98" i="24"/>
  <c r="H97" i="24"/>
  <c r="H96" i="24"/>
  <c r="H95" i="24"/>
  <c r="H94" i="24"/>
  <c r="H93" i="24"/>
  <c r="G91" i="24"/>
  <c r="H90" i="24"/>
  <c r="H89" i="24"/>
  <c r="H88" i="24"/>
  <c r="H87" i="24"/>
  <c r="H86" i="24"/>
  <c r="H85" i="24"/>
  <c r="H78" i="24"/>
  <c r="H77" i="24"/>
  <c r="H76" i="24"/>
  <c r="H75" i="24"/>
  <c r="H74" i="24"/>
  <c r="G72" i="24"/>
  <c r="H71" i="24"/>
  <c r="H70" i="24"/>
  <c r="H69" i="24"/>
  <c r="H68" i="24"/>
  <c r="H67" i="24"/>
  <c r="H72" i="24" s="1"/>
  <c r="H64" i="24"/>
  <c r="H63" i="24"/>
  <c r="H62" i="24"/>
  <c r="H61" i="24"/>
  <c r="H60" i="24"/>
  <c r="G46" i="24"/>
  <c r="H45" i="24"/>
  <c r="H44" i="24"/>
  <c r="H43" i="24"/>
  <c r="H42" i="24"/>
  <c r="H41" i="24"/>
  <c r="H38" i="24"/>
  <c r="H37" i="24"/>
  <c r="H36" i="24"/>
  <c r="H35" i="24"/>
  <c r="H34" i="24"/>
  <c r="G39" i="24"/>
  <c r="H30" i="24" l="1"/>
  <c r="F40" i="1"/>
  <c r="H46" i="24"/>
  <c r="H39" i="24"/>
  <c r="H79" i="24"/>
  <c r="H98" i="24"/>
  <c r="H91" i="24"/>
  <c r="H105" i="24"/>
  <c r="H65" i="24"/>
  <c r="F56" i="1" l="1"/>
  <c r="I19" i="27"/>
  <c r="A94" i="1"/>
  <c r="D15" i="26" l="1"/>
  <c r="P21" i="26" l="1"/>
  <c r="P22" i="26" s="1"/>
  <c r="O20" i="26"/>
  <c r="P25" i="25"/>
  <c r="P23" i="26" l="1"/>
  <c r="O22" i="26"/>
  <c r="O21" i="26"/>
  <c r="O23" i="26" l="1"/>
  <c r="P24" i="26"/>
  <c r="O24" i="26" l="1"/>
  <c r="P25" i="26"/>
  <c r="P26" i="26" l="1"/>
  <c r="O25" i="26"/>
  <c r="P27" i="26" l="1"/>
  <c r="O26" i="26"/>
  <c r="O27" i="26" l="1"/>
  <c r="P28" i="26"/>
  <c r="O28" i="26" l="1"/>
  <c r="P29" i="26"/>
  <c r="P30" i="26" l="1"/>
  <c r="O29" i="26"/>
  <c r="P31" i="26" l="1"/>
  <c r="O30" i="26"/>
  <c r="O31" i="26" l="1"/>
  <c r="P32" i="26"/>
  <c r="P33" i="26" l="1"/>
  <c r="O32" i="26"/>
  <c r="P34" i="26" l="1"/>
  <c r="O33" i="26"/>
  <c r="P35" i="26" l="1"/>
  <c r="O34" i="26"/>
  <c r="P36" i="26" l="1"/>
  <c r="O35" i="26"/>
  <c r="P37" i="26" l="1"/>
  <c r="O36" i="26"/>
  <c r="P38" i="26" l="1"/>
  <c r="O37" i="26"/>
  <c r="P39" i="26" l="1"/>
  <c r="O38" i="26"/>
  <c r="P40" i="26" l="1"/>
  <c r="O39" i="26"/>
  <c r="O40" i="26" l="1"/>
  <c r="P41" i="26"/>
  <c r="P42" i="26" l="1"/>
  <c r="O41" i="26"/>
  <c r="P43" i="26" l="1"/>
  <c r="O42" i="26"/>
  <c r="P44" i="26" l="1"/>
  <c r="O43" i="26"/>
  <c r="P45" i="26" l="1"/>
  <c r="O44" i="26"/>
  <c r="P46" i="26" l="1"/>
  <c r="O45" i="26"/>
  <c r="P47" i="26" l="1"/>
  <c r="O46" i="26"/>
  <c r="P48" i="26" l="1"/>
  <c r="O47" i="26"/>
  <c r="O48" i="26" l="1"/>
  <c r="P49" i="26"/>
  <c r="P50" i="26" l="1"/>
  <c r="O49" i="26"/>
  <c r="O50" i="26" l="1"/>
  <c r="P51" i="26"/>
  <c r="P52" i="26" l="1"/>
  <c r="O51" i="26"/>
  <c r="P53" i="26" l="1"/>
  <c r="O52" i="26"/>
  <c r="P54" i="26" l="1"/>
  <c r="O53" i="26"/>
  <c r="P55" i="26" l="1"/>
  <c r="O54" i="26"/>
  <c r="P56" i="26" l="1"/>
  <c r="O55" i="26"/>
  <c r="P57" i="26" l="1"/>
  <c r="O56" i="26"/>
  <c r="P58" i="26" l="1"/>
  <c r="O57" i="26"/>
  <c r="P59" i="26" l="1"/>
  <c r="O58" i="26"/>
  <c r="P60" i="26" l="1"/>
  <c r="O59" i="26"/>
  <c r="O60" i="26" l="1"/>
  <c r="P61" i="26"/>
  <c r="P62" i="26" l="1"/>
  <c r="O61" i="26"/>
  <c r="P63" i="26" l="1"/>
  <c r="O62" i="26"/>
  <c r="P64" i="26" l="1"/>
  <c r="O63" i="26"/>
  <c r="O64" i="26" l="1"/>
  <c r="P65" i="26"/>
  <c r="P66" i="26" l="1"/>
  <c r="O65" i="26"/>
  <c r="O66" i="26" l="1"/>
  <c r="P67" i="26"/>
  <c r="P68" i="26" l="1"/>
  <c r="O67" i="26"/>
  <c r="O68" i="26" l="1"/>
  <c r="P69" i="26"/>
  <c r="P70" i="26" l="1"/>
  <c r="O69" i="26"/>
  <c r="P71" i="26" l="1"/>
  <c r="O70" i="26"/>
  <c r="P72" i="26" l="1"/>
  <c r="O71" i="26"/>
  <c r="O72" i="26" l="1"/>
  <c r="P73" i="26"/>
  <c r="P74" i="26" l="1"/>
  <c r="O73" i="26"/>
  <c r="P75" i="26" l="1"/>
  <c r="O74" i="26"/>
  <c r="P76" i="26" l="1"/>
  <c r="O75" i="26"/>
  <c r="P77" i="26" l="1"/>
  <c r="O76" i="26"/>
  <c r="P78" i="26" l="1"/>
  <c r="O77" i="26"/>
  <c r="P79" i="26" l="1"/>
  <c r="O78" i="26"/>
  <c r="P80" i="26" l="1"/>
  <c r="O79" i="26"/>
  <c r="P81" i="26" l="1"/>
  <c r="O80" i="26"/>
  <c r="P82" i="26" l="1"/>
  <c r="O81" i="26"/>
  <c r="P83" i="26" l="1"/>
  <c r="O82" i="26"/>
  <c r="P84" i="26" l="1"/>
  <c r="O83" i="26"/>
  <c r="P85" i="26" l="1"/>
  <c r="O84" i="26"/>
  <c r="P86" i="26" l="1"/>
  <c r="O85" i="26"/>
  <c r="P87" i="26" l="1"/>
  <c r="O86" i="26"/>
  <c r="P88" i="26" l="1"/>
  <c r="O87" i="26"/>
  <c r="P89" i="26" l="1"/>
  <c r="O88" i="26"/>
  <c r="P90" i="26" l="1"/>
  <c r="O89" i="26"/>
  <c r="P91" i="26" l="1"/>
  <c r="O90" i="26"/>
  <c r="P92" i="26" l="1"/>
  <c r="O91" i="26"/>
  <c r="P93" i="26" l="1"/>
  <c r="O92" i="26"/>
  <c r="P94" i="26" l="1"/>
  <c r="O93" i="26"/>
  <c r="P95" i="26" l="1"/>
  <c r="O94" i="26"/>
  <c r="P96" i="26" l="1"/>
  <c r="O95" i="26"/>
  <c r="P97" i="26" l="1"/>
  <c r="O96" i="26"/>
  <c r="P98" i="26" l="1"/>
  <c r="O97" i="26"/>
  <c r="P99" i="26" l="1"/>
  <c r="O98" i="26"/>
  <c r="P100" i="26" l="1"/>
  <c r="O99" i="26"/>
  <c r="P101" i="26" l="1"/>
  <c r="O100" i="26"/>
  <c r="P102" i="26" l="1"/>
  <c r="O101" i="26"/>
  <c r="P103" i="26" l="1"/>
  <c r="O102" i="26"/>
  <c r="P104" i="26" l="1"/>
  <c r="O103" i="26"/>
  <c r="P105" i="26" l="1"/>
  <c r="O104" i="26"/>
  <c r="P106" i="26" l="1"/>
  <c r="O105" i="26"/>
  <c r="P107" i="26" l="1"/>
  <c r="O106" i="26"/>
  <c r="P108" i="26" l="1"/>
  <c r="O107" i="26"/>
  <c r="P109" i="26" l="1"/>
  <c r="O108" i="26"/>
  <c r="P110" i="26" l="1"/>
  <c r="O109" i="26"/>
  <c r="P111" i="26" l="1"/>
  <c r="O110" i="26"/>
  <c r="P112" i="26" l="1"/>
  <c r="O111" i="26"/>
  <c r="P113" i="26" l="1"/>
  <c r="O112" i="26"/>
  <c r="P114" i="26" l="1"/>
  <c r="O113" i="26"/>
  <c r="P115" i="26" l="1"/>
  <c r="O114" i="26"/>
  <c r="P116" i="26" l="1"/>
  <c r="O115" i="26"/>
  <c r="P117" i="26" l="1"/>
  <c r="O116" i="26"/>
  <c r="P118" i="26" l="1"/>
  <c r="O117" i="26"/>
  <c r="P119" i="26" l="1"/>
  <c r="O118" i="26"/>
  <c r="P120" i="26" l="1"/>
  <c r="O119" i="26"/>
  <c r="P121" i="26" l="1"/>
  <c r="O120" i="26"/>
  <c r="P122" i="26" l="1"/>
  <c r="O121" i="26"/>
  <c r="P123" i="26" l="1"/>
  <c r="O122" i="26"/>
  <c r="P124" i="26" l="1"/>
  <c r="O123" i="26"/>
  <c r="P125" i="26" l="1"/>
  <c r="O124" i="26"/>
  <c r="P126" i="26" l="1"/>
  <c r="O125" i="26"/>
  <c r="P127" i="26" l="1"/>
  <c r="O126" i="26"/>
  <c r="P128" i="26" l="1"/>
  <c r="O127" i="26"/>
  <c r="P129" i="26" l="1"/>
  <c r="O128" i="26"/>
  <c r="P130" i="26" l="1"/>
  <c r="O129" i="26"/>
  <c r="P131" i="26" l="1"/>
  <c r="O130" i="26"/>
  <c r="P132" i="26" l="1"/>
  <c r="O131" i="26"/>
  <c r="P133" i="26" l="1"/>
  <c r="O132" i="26"/>
  <c r="P134" i="26" l="1"/>
  <c r="O133" i="26"/>
  <c r="P135" i="26" l="1"/>
  <c r="O134" i="26"/>
  <c r="P136" i="26" l="1"/>
  <c r="O135" i="26"/>
  <c r="P137" i="26" l="1"/>
  <c r="O136" i="26"/>
  <c r="P138" i="26" l="1"/>
  <c r="O137" i="26"/>
  <c r="P139" i="26" l="1"/>
  <c r="O138" i="26"/>
  <c r="P140" i="26" l="1"/>
  <c r="O139" i="26"/>
  <c r="P141" i="26" l="1"/>
  <c r="O140" i="26"/>
  <c r="P142" i="26" l="1"/>
  <c r="O141" i="26"/>
  <c r="P143" i="26" l="1"/>
  <c r="O142" i="26"/>
  <c r="P144" i="26" l="1"/>
  <c r="O143" i="26"/>
  <c r="P145" i="26" l="1"/>
  <c r="O144" i="26"/>
  <c r="P146" i="26" l="1"/>
  <c r="O145" i="26"/>
  <c r="P147" i="26" l="1"/>
  <c r="O146" i="26"/>
  <c r="P148" i="26" l="1"/>
  <c r="O147" i="26"/>
  <c r="P149" i="26" l="1"/>
  <c r="O148" i="26"/>
  <c r="P150" i="26" l="1"/>
  <c r="O149" i="26"/>
  <c r="P151" i="26" l="1"/>
  <c r="O150" i="26"/>
  <c r="P152" i="26" l="1"/>
  <c r="O151" i="26"/>
  <c r="P153" i="26" l="1"/>
  <c r="O152" i="26"/>
  <c r="P154" i="26" l="1"/>
  <c r="O153" i="26"/>
  <c r="P155" i="26" l="1"/>
  <c r="O154" i="26"/>
  <c r="P156" i="26" l="1"/>
  <c r="O155" i="26"/>
  <c r="P157" i="26" l="1"/>
  <c r="O156" i="26"/>
  <c r="P158" i="26" l="1"/>
  <c r="O157" i="26"/>
  <c r="P159" i="26" l="1"/>
  <c r="O158" i="26"/>
  <c r="P160" i="26" l="1"/>
  <c r="O159" i="26"/>
  <c r="P161" i="26" l="1"/>
  <c r="O160" i="26"/>
  <c r="P162" i="26" l="1"/>
  <c r="O161" i="26"/>
  <c r="P163" i="26" l="1"/>
  <c r="O162" i="26"/>
  <c r="P164" i="26" l="1"/>
  <c r="O163" i="26"/>
  <c r="P165" i="26" l="1"/>
  <c r="O164" i="26"/>
  <c r="P166" i="26" l="1"/>
  <c r="O165" i="26"/>
  <c r="P167" i="26" l="1"/>
  <c r="O166" i="26"/>
  <c r="P168" i="26" l="1"/>
  <c r="O167" i="26"/>
  <c r="P169" i="26" l="1"/>
  <c r="O168" i="26"/>
  <c r="P170" i="26" l="1"/>
  <c r="O169" i="26"/>
  <c r="P171" i="26" l="1"/>
  <c r="O170" i="26"/>
  <c r="P172" i="26" l="1"/>
  <c r="O171" i="26"/>
  <c r="P173" i="26" l="1"/>
  <c r="O172" i="26"/>
  <c r="P174" i="26" l="1"/>
  <c r="O173" i="26"/>
  <c r="P175" i="26" l="1"/>
  <c r="O174" i="26"/>
  <c r="P176" i="26" l="1"/>
  <c r="O175" i="26"/>
  <c r="P177" i="26" l="1"/>
  <c r="O176" i="26"/>
  <c r="P178" i="26" l="1"/>
  <c r="O177" i="26"/>
  <c r="P179" i="26" l="1"/>
  <c r="O178" i="26"/>
  <c r="P180" i="26" l="1"/>
  <c r="O179" i="26"/>
  <c r="P181" i="26" l="1"/>
  <c r="O180" i="26"/>
  <c r="P182" i="26" l="1"/>
  <c r="O181" i="26"/>
  <c r="P183" i="26" l="1"/>
  <c r="O182" i="26"/>
  <c r="P184" i="26" l="1"/>
  <c r="O183" i="26"/>
  <c r="P185" i="26" l="1"/>
  <c r="O184" i="26"/>
  <c r="P186" i="26" l="1"/>
  <c r="O185" i="26"/>
  <c r="P187" i="26" l="1"/>
  <c r="O186" i="26"/>
  <c r="P188" i="26" l="1"/>
  <c r="O187" i="26"/>
  <c r="P189" i="26" l="1"/>
  <c r="O188" i="26"/>
  <c r="P190" i="26" l="1"/>
  <c r="O189" i="26"/>
  <c r="P191" i="26" l="1"/>
  <c r="O190" i="26"/>
  <c r="P192" i="26" l="1"/>
  <c r="O191" i="26"/>
  <c r="P193" i="26" l="1"/>
  <c r="O192" i="26"/>
  <c r="P194" i="26" l="1"/>
  <c r="O193" i="26"/>
  <c r="P195" i="26" l="1"/>
  <c r="O194" i="26"/>
  <c r="P196" i="26" l="1"/>
  <c r="O195" i="26"/>
  <c r="P197" i="26" l="1"/>
  <c r="O196" i="26"/>
  <c r="P198" i="26" l="1"/>
  <c r="O197" i="26"/>
  <c r="P199" i="26" l="1"/>
  <c r="O198" i="26"/>
  <c r="P200" i="26" l="1"/>
  <c r="O199" i="26"/>
  <c r="P201" i="26" l="1"/>
  <c r="O200" i="26"/>
  <c r="P202" i="26" l="1"/>
  <c r="O201" i="26"/>
  <c r="P203" i="26" l="1"/>
  <c r="O202" i="26"/>
  <c r="P204" i="26" l="1"/>
  <c r="O203" i="26"/>
  <c r="P205" i="26" l="1"/>
  <c r="O204" i="26"/>
  <c r="P206" i="26" l="1"/>
  <c r="O205" i="26"/>
  <c r="P207" i="26" l="1"/>
  <c r="O206" i="26"/>
  <c r="P208" i="26" l="1"/>
  <c r="O207" i="26"/>
  <c r="P209" i="26" l="1"/>
  <c r="O208" i="26"/>
  <c r="P210" i="26" l="1"/>
  <c r="O209" i="26"/>
  <c r="P211" i="26" l="1"/>
  <c r="O210" i="26"/>
  <c r="P212" i="26" l="1"/>
  <c r="O211" i="26"/>
  <c r="P213" i="26" l="1"/>
  <c r="O212" i="26"/>
  <c r="P214" i="26" l="1"/>
  <c r="O213" i="26"/>
  <c r="P215" i="26" l="1"/>
  <c r="O214" i="26"/>
  <c r="P216" i="26" l="1"/>
  <c r="O215" i="26"/>
  <c r="P217" i="26" l="1"/>
  <c r="O216" i="26"/>
  <c r="P218" i="26" l="1"/>
  <c r="O217" i="26"/>
  <c r="P219" i="26" l="1"/>
  <c r="O218" i="26"/>
  <c r="P220" i="26" l="1"/>
  <c r="O219" i="26"/>
  <c r="P221" i="26" l="1"/>
  <c r="O220" i="26"/>
  <c r="P222" i="26" l="1"/>
  <c r="O221" i="26"/>
  <c r="P223" i="26" l="1"/>
  <c r="O222" i="26"/>
  <c r="P224" i="26" l="1"/>
  <c r="O223" i="26"/>
  <c r="P225" i="26" l="1"/>
  <c r="O224" i="26"/>
  <c r="P226" i="26" l="1"/>
  <c r="O225" i="26"/>
  <c r="P227" i="26" l="1"/>
  <c r="O226" i="26"/>
  <c r="P228" i="26" l="1"/>
  <c r="O227" i="26"/>
  <c r="P229" i="26" l="1"/>
  <c r="O228" i="26"/>
  <c r="P230" i="26" l="1"/>
  <c r="O229" i="26"/>
  <c r="P231" i="26" l="1"/>
  <c r="O230" i="26"/>
  <c r="O231" i="26" l="1"/>
  <c r="P232" i="26"/>
  <c r="O232" i="26" l="1"/>
  <c r="P233" i="26"/>
  <c r="O233" i="26" l="1"/>
  <c r="P234" i="26"/>
  <c r="O234" i="26" l="1"/>
  <c r="P235" i="26"/>
  <c r="P236" i="26" l="1"/>
  <c r="O235" i="26"/>
  <c r="O236" i="26" l="1"/>
  <c r="P237" i="26"/>
  <c r="O237" i="26" l="1"/>
  <c r="P238" i="26"/>
  <c r="O238" i="26" l="1"/>
  <c r="P239" i="26"/>
  <c r="O239" i="26" l="1"/>
  <c r="P240" i="26"/>
  <c r="O240" i="26" l="1"/>
  <c r="P241" i="26"/>
  <c r="O241" i="26" l="1"/>
  <c r="P242" i="26"/>
  <c r="O242" i="26" l="1"/>
  <c r="P243" i="26"/>
  <c r="O243" i="26" l="1"/>
  <c r="P244" i="26"/>
  <c r="O244" i="26" l="1"/>
  <c r="P245" i="26"/>
  <c r="O245" i="26" l="1"/>
  <c r="P246" i="26"/>
  <c r="O246" i="26" l="1"/>
  <c r="P247" i="26"/>
  <c r="P248" i="26" l="1"/>
  <c r="O247" i="26"/>
  <c r="O248" i="26" l="1"/>
  <c r="P249" i="26"/>
  <c r="O249" i="26" l="1"/>
  <c r="P250" i="26"/>
  <c r="O250" i="26" l="1"/>
  <c r="P251" i="26"/>
  <c r="O251" i="26" l="1"/>
  <c r="P252" i="26"/>
  <c r="O252" i="26" l="1"/>
  <c r="P253" i="26"/>
  <c r="O253" i="26" l="1"/>
  <c r="P254" i="26"/>
  <c r="O254" i="26" l="1"/>
  <c r="P255" i="26"/>
  <c r="P256" i="26" l="1"/>
  <c r="O255" i="26"/>
  <c r="O256" i="26" l="1"/>
  <c r="P257" i="26"/>
  <c r="P258" i="26" l="1"/>
  <c r="O257" i="26"/>
  <c r="O258" i="26" l="1"/>
  <c r="P259" i="26"/>
  <c r="O259" i="26" l="1"/>
  <c r="P260" i="26"/>
  <c r="O260" i="26" l="1"/>
  <c r="P261" i="26"/>
  <c r="P262" i="26" l="1"/>
  <c r="O261" i="26"/>
  <c r="O262" i="26" l="1"/>
  <c r="P263" i="26"/>
  <c r="P264" i="26" l="1"/>
  <c r="O263" i="26"/>
  <c r="Z15" i="26"/>
  <c r="Z20" i="26"/>
  <c r="Q15" i="26"/>
  <c r="R15" i="26"/>
  <c r="S15" i="26"/>
  <c r="T15" i="26"/>
  <c r="U15" i="26"/>
  <c r="V15" i="26"/>
  <c r="W15" i="26"/>
  <c r="X15" i="26"/>
  <c r="Y15" i="26"/>
  <c r="Q20" i="26"/>
  <c r="R20" i="26"/>
  <c r="S20" i="26"/>
  <c r="T20" i="26"/>
  <c r="U20" i="26"/>
  <c r="V20" i="26"/>
  <c r="W20" i="26"/>
  <c r="X20" i="26"/>
  <c r="Y20" i="26"/>
  <c r="O32" i="25"/>
  <c r="O33" i="25" s="1"/>
  <c r="O34" i="25" s="1"/>
  <c r="O35" i="25" s="1"/>
  <c r="O36" i="25" s="1"/>
  <c r="O37" i="25" s="1"/>
  <c r="O38" i="25" s="1"/>
  <c r="O39" i="25" s="1"/>
  <c r="O40" i="25" s="1"/>
  <c r="O41" i="25" s="1"/>
  <c r="O42" i="25" s="1"/>
  <c r="O43" i="25" s="1"/>
  <c r="O44" i="25" s="1"/>
  <c r="O45" i="25" s="1"/>
  <c r="O46" i="25" s="1"/>
  <c r="O47" i="25" s="1"/>
  <c r="O48" i="25" s="1"/>
  <c r="O49" i="25" s="1"/>
  <c r="O50" i="25" s="1"/>
  <c r="O51" i="25" s="1"/>
  <c r="O52" i="25" s="1"/>
  <c r="O53" i="25" s="1"/>
  <c r="O54" i="25" s="1"/>
  <c r="O55" i="25" s="1"/>
  <c r="O56" i="25" s="1"/>
  <c r="O57" i="25" s="1"/>
  <c r="O58" i="25" s="1"/>
  <c r="O59" i="25" s="1"/>
  <c r="O60" i="25" s="1"/>
  <c r="O61" i="25" s="1"/>
  <c r="O62" i="25" s="1"/>
  <c r="O63" i="25" s="1"/>
  <c r="O64" i="25" s="1"/>
  <c r="O65" i="25" s="1"/>
  <c r="O66" i="25" s="1"/>
  <c r="O67" i="25" s="1"/>
  <c r="O68" i="25" s="1"/>
  <c r="O69" i="25" s="1"/>
  <c r="O70" i="25" s="1"/>
  <c r="O71" i="25" s="1"/>
  <c r="O72" i="25" s="1"/>
  <c r="O73" i="25" s="1"/>
  <c r="O74" i="25" s="1"/>
  <c r="O75" i="25" s="1"/>
  <c r="O76" i="25" s="1"/>
  <c r="O77" i="25" s="1"/>
  <c r="O78" i="25" s="1"/>
  <c r="O79" i="25" s="1"/>
  <c r="O80" i="25" s="1"/>
  <c r="O81" i="25" s="1"/>
  <c r="O82" i="25" s="1"/>
  <c r="O83" i="25" s="1"/>
  <c r="O84" i="25" s="1"/>
  <c r="O85" i="25" s="1"/>
  <c r="O86" i="25" s="1"/>
  <c r="O87" i="25" s="1"/>
  <c r="O88" i="25" s="1"/>
  <c r="O89" i="25" s="1"/>
  <c r="O90" i="25" s="1"/>
  <c r="O91" i="25" s="1"/>
  <c r="O92" i="25" s="1"/>
  <c r="O93" i="25" s="1"/>
  <c r="O94" i="25" s="1"/>
  <c r="O95" i="25" s="1"/>
  <c r="O96" i="25" s="1"/>
  <c r="O97" i="25" s="1"/>
  <c r="O98" i="25" s="1"/>
  <c r="O99" i="25" s="1"/>
  <c r="O100" i="25" s="1"/>
  <c r="F15" i="26"/>
  <c r="G15" i="26"/>
  <c r="H15" i="26"/>
  <c r="I15" i="26"/>
  <c r="J15" i="26"/>
  <c r="K15" i="26"/>
  <c r="L15" i="26"/>
  <c r="M15" i="26"/>
  <c r="F20" i="26"/>
  <c r="G20" i="26"/>
  <c r="H20" i="26"/>
  <c r="I20" i="26"/>
  <c r="J20" i="26"/>
  <c r="K20" i="26"/>
  <c r="L20" i="26"/>
  <c r="O264" i="26" l="1"/>
  <c r="P265" i="26"/>
  <c r="S21" i="26"/>
  <c r="S22" i="26" s="1"/>
  <c r="R21" i="26"/>
  <c r="Y21" i="26"/>
  <c r="Y22" i="26" s="1"/>
  <c r="Y23" i="26" s="1"/>
  <c r="H21" i="26"/>
  <c r="H22" i="26" s="1"/>
  <c r="L21" i="26"/>
  <c r="L22" i="26" s="1"/>
  <c r="L23" i="26" s="1"/>
  <c r="W21" i="26"/>
  <c r="W22" i="26" s="1"/>
  <c r="U21" i="26"/>
  <c r="V21" i="26"/>
  <c r="V22" i="26" s="1"/>
  <c r="X21" i="26"/>
  <c r="T21" i="26"/>
  <c r="J21" i="26"/>
  <c r="J22" i="26" s="1"/>
  <c r="J23" i="26" s="1"/>
  <c r="F21" i="26"/>
  <c r="I21" i="26"/>
  <c r="K21" i="26"/>
  <c r="K22" i="26" s="1"/>
  <c r="G21" i="26"/>
  <c r="G22" i="26" s="1"/>
  <c r="G27" i="24"/>
  <c r="H27" i="24" s="1"/>
  <c r="G26" i="24"/>
  <c r="H26" i="24" s="1"/>
  <c r="G25" i="24"/>
  <c r="H25" i="24" s="1"/>
  <c r="G24" i="24"/>
  <c r="G23" i="24"/>
  <c r="H23" i="24" s="1"/>
  <c r="G22" i="24"/>
  <c r="G21" i="24"/>
  <c r="H21" i="24" s="1"/>
  <c r="G20" i="24"/>
  <c r="G19" i="24"/>
  <c r="D91" i="18"/>
  <c r="E92" i="18" s="1"/>
  <c r="H50" i="18"/>
  <c r="H48" i="18"/>
  <c r="F19" i="18"/>
  <c r="H22" i="24" l="1"/>
  <c r="H20" i="24"/>
  <c r="F41" i="1"/>
  <c r="K41" i="1" s="1"/>
  <c r="H24" i="24"/>
  <c r="G32" i="24"/>
  <c r="F29" i="18"/>
  <c r="F36" i="18" s="1"/>
  <c r="H19" i="24"/>
  <c r="P266" i="26"/>
  <c r="O265" i="26"/>
  <c r="S23" i="26"/>
  <c r="S24" i="26" s="1"/>
  <c r="S25" i="26" s="1"/>
  <c r="S26" i="26" s="1"/>
  <c r="R22" i="26"/>
  <c r="R23" i="26" s="1"/>
  <c r="Y24" i="26"/>
  <c r="Y25" i="26" s="1"/>
  <c r="W23" i="26"/>
  <c r="W24" i="26" s="1"/>
  <c r="U22" i="26"/>
  <c r="U23" i="26" s="1"/>
  <c r="X22" i="26"/>
  <c r="X23" i="26" s="1"/>
  <c r="V23" i="26"/>
  <c r="T22" i="26"/>
  <c r="F22" i="26"/>
  <c r="H23" i="26"/>
  <c r="G23" i="26"/>
  <c r="K23" i="26"/>
  <c r="I22" i="26"/>
  <c r="I23" i="26" s="1"/>
  <c r="L24" i="26"/>
  <c r="J24" i="26"/>
  <c r="E16" i="20"/>
  <c r="F12" i="20"/>
  <c r="K24" i="26" l="1"/>
  <c r="K113" i="1"/>
  <c r="C99" i="18"/>
  <c r="C100" i="18" s="1"/>
  <c r="F54" i="18" s="1"/>
  <c r="H32" i="24"/>
  <c r="O266" i="26"/>
  <c r="P267" i="26"/>
  <c r="R24" i="26"/>
  <c r="R25" i="26" s="1"/>
  <c r="R26" i="26" s="1"/>
  <c r="R27" i="26" s="1"/>
  <c r="L25" i="26"/>
  <c r="L26" i="26" s="1"/>
  <c r="L27" i="26" s="1"/>
  <c r="G24" i="26"/>
  <c r="G25" i="26" s="1"/>
  <c r="Y26" i="26"/>
  <c r="Y27" i="26" s="1"/>
  <c r="U24" i="26"/>
  <c r="W25" i="26"/>
  <c r="T23" i="26"/>
  <c r="S27" i="26"/>
  <c r="V24" i="26"/>
  <c r="X24" i="26"/>
  <c r="F23" i="26"/>
  <c r="F24" i="26" s="1"/>
  <c r="I24" i="26"/>
  <c r="J25" i="26"/>
  <c r="K25" i="26"/>
  <c r="H24" i="26"/>
  <c r="F63" i="1"/>
  <c r="Y29" i="18"/>
  <c r="Y36" i="18" s="1"/>
  <c r="O35" i="18"/>
  <c r="G105" i="24"/>
  <c r="H68" i="18"/>
  <c r="H67" i="18"/>
  <c r="H66" i="18"/>
  <c r="H65" i="18"/>
  <c r="H64" i="18"/>
  <c r="H63" i="18"/>
  <c r="H62" i="18"/>
  <c r="H47" i="18"/>
  <c r="H46" i="18"/>
  <c r="H45" i="18"/>
  <c r="H44" i="18"/>
  <c r="H43" i="18"/>
  <c r="H54" i="18" s="1"/>
  <c r="H42" i="18"/>
  <c r="H41" i="18"/>
  <c r="F48" i="1"/>
  <c r="H49" i="18" l="1"/>
  <c r="F46" i="1"/>
  <c r="H69" i="18"/>
  <c r="F47" i="1" s="1"/>
  <c r="O267" i="26"/>
  <c r="P268" i="26"/>
  <c r="H25" i="26"/>
  <c r="H26" i="26" s="1"/>
  <c r="T24" i="26"/>
  <c r="T25" i="26" s="1"/>
  <c r="T26" i="26" s="1"/>
  <c r="Y28" i="26"/>
  <c r="Y29" i="26" s="1"/>
  <c r="U25" i="26"/>
  <c r="S28" i="26"/>
  <c r="V25" i="26"/>
  <c r="V26" i="26" s="1"/>
  <c r="X25" i="26"/>
  <c r="R28" i="26"/>
  <c r="W26" i="26"/>
  <c r="F25" i="26"/>
  <c r="F26" i="26" s="1"/>
  <c r="L28" i="26"/>
  <c r="G26" i="26"/>
  <c r="I25" i="26"/>
  <c r="K26" i="26"/>
  <c r="K27" i="26" s="1"/>
  <c r="J26" i="26"/>
  <c r="Y35" i="18"/>
  <c r="O36" i="18"/>
  <c r="F64" i="1"/>
  <c r="F67" i="1" s="1"/>
  <c r="A1" i="1"/>
  <c r="G79" i="24"/>
  <c r="G65" i="24"/>
  <c r="F45" i="1" s="1"/>
  <c r="K45" i="1" l="1"/>
  <c r="O268" i="26"/>
  <c r="P269" i="26"/>
  <c r="S29" i="26"/>
  <c r="S30" i="26" s="1"/>
  <c r="Y30" i="26"/>
  <c r="Y31" i="26" s="1"/>
  <c r="Y32" i="26" s="1"/>
  <c r="U26" i="26"/>
  <c r="T27" i="26"/>
  <c r="T28" i="26" s="1"/>
  <c r="X26" i="26"/>
  <c r="W27" i="26"/>
  <c r="W28" i="26" s="1"/>
  <c r="R29" i="26"/>
  <c r="V27" i="26"/>
  <c r="F27" i="26"/>
  <c r="K28" i="26"/>
  <c r="I26" i="26"/>
  <c r="I27" i="26" s="1"/>
  <c r="G27" i="26"/>
  <c r="G28" i="26" s="1"/>
  <c r="G29" i="26" s="1"/>
  <c r="H27" i="26"/>
  <c r="J27" i="26"/>
  <c r="L29" i="26"/>
  <c r="P270" i="26" l="1"/>
  <c r="O269" i="26"/>
  <c r="U27" i="26"/>
  <c r="S31" i="26"/>
  <c r="Y33" i="26"/>
  <c r="V28" i="26"/>
  <c r="R30" i="26"/>
  <c r="T29" i="26"/>
  <c r="W29" i="26"/>
  <c r="W30" i="26" s="1"/>
  <c r="X27" i="26"/>
  <c r="X28" i="26" s="1"/>
  <c r="X29" i="26" s="1"/>
  <c r="F28" i="26"/>
  <c r="F29" i="26" s="1"/>
  <c r="G30" i="26"/>
  <c r="G31" i="26" s="1"/>
  <c r="L30" i="26"/>
  <c r="L31" i="26" s="1"/>
  <c r="L32" i="26" s="1"/>
  <c r="L33" i="26" s="1"/>
  <c r="L34" i="26" s="1"/>
  <c r="J28" i="26"/>
  <c r="J29" i="26" s="1"/>
  <c r="I28" i="26"/>
  <c r="I29" i="26" s="1"/>
  <c r="K29" i="26"/>
  <c r="H28" i="26"/>
  <c r="H29" i="26" s="1"/>
  <c r="E15" i="26" l="1"/>
  <c r="E20" i="26"/>
  <c r="O270" i="26"/>
  <c r="P271" i="26"/>
  <c r="U28" i="26"/>
  <c r="X30" i="26"/>
  <c r="X31" i="26" s="1"/>
  <c r="X32" i="26" s="1"/>
  <c r="X33" i="26" s="1"/>
  <c r="X34" i="26" s="1"/>
  <c r="X35" i="26" s="1"/>
  <c r="X36" i="26" s="1"/>
  <c r="W31" i="26"/>
  <c r="R31" i="26"/>
  <c r="S32" i="26"/>
  <c r="T30" i="26"/>
  <c r="V29" i="26"/>
  <c r="Y34" i="26"/>
  <c r="F30" i="26"/>
  <c r="L35" i="26"/>
  <c r="L36" i="26" s="1"/>
  <c r="K30" i="26"/>
  <c r="I30" i="26"/>
  <c r="G32" i="26"/>
  <c r="J30" i="26"/>
  <c r="J31" i="26" s="1"/>
  <c r="J32" i="26" s="1"/>
  <c r="J33" i="26" s="1"/>
  <c r="J34" i="26" s="1"/>
  <c r="J35" i="26" s="1"/>
  <c r="J36" i="26" s="1"/>
  <c r="J37" i="26" s="1"/>
  <c r="J38" i="26" s="1"/>
  <c r="J39" i="26" s="1"/>
  <c r="J40" i="26" s="1"/>
  <c r="J41" i="26" s="1"/>
  <c r="J42" i="26" s="1"/>
  <c r="J43" i="26" s="1"/>
  <c r="J44" i="26" s="1"/>
  <c r="J45" i="26" s="1"/>
  <c r="J46" i="26" s="1"/>
  <c r="J47" i="26" s="1"/>
  <c r="J48" i="26" s="1"/>
  <c r="J49" i="26" s="1"/>
  <c r="H30" i="26"/>
  <c r="H31" i="26" s="1"/>
  <c r="B17" i="24"/>
  <c r="B18" i="24" s="1"/>
  <c r="B19" i="24" s="1"/>
  <c r="B20" i="24" s="1"/>
  <c r="B21" i="24" s="1"/>
  <c r="B22" i="24" s="1"/>
  <c r="B23" i="24" s="1"/>
  <c r="B24" i="24" s="1"/>
  <c r="B25" i="24" s="1"/>
  <c r="B26" i="24" s="1"/>
  <c r="B27" i="24" s="1"/>
  <c r="B28" i="24" s="1"/>
  <c r="B29" i="24" s="1"/>
  <c r="B30" i="24" s="1"/>
  <c r="B31" i="24" s="1"/>
  <c r="B32" i="24" s="1"/>
  <c r="B33" i="24" s="1"/>
  <c r="B34" i="24" s="1"/>
  <c r="B35" i="24" s="1"/>
  <c r="B36" i="24" s="1"/>
  <c r="B37" i="24" s="1"/>
  <c r="B38" i="24" s="1"/>
  <c r="B39" i="24" s="1"/>
  <c r="B40" i="24" s="1"/>
  <c r="B41" i="24" s="1"/>
  <c r="B42" i="24" s="1"/>
  <c r="B43" i="24" s="1"/>
  <c r="B44" i="24" s="1"/>
  <c r="B45" i="24" s="1"/>
  <c r="B46" i="24" s="1"/>
  <c r="B47" i="24" s="1"/>
  <c r="B56" i="24" s="1"/>
  <c r="B57" i="24" s="1"/>
  <c r="B58" i="24" s="1"/>
  <c r="B59" i="24" s="1"/>
  <c r="B60" i="24" s="1"/>
  <c r="B61" i="24" s="1"/>
  <c r="B62" i="24" s="1"/>
  <c r="B63" i="24" s="1"/>
  <c r="B64" i="24" s="1"/>
  <c r="B65" i="24" s="1"/>
  <c r="B66" i="24" s="1"/>
  <c r="B67" i="24" s="1"/>
  <c r="B68" i="24" s="1"/>
  <c r="B69" i="24" s="1"/>
  <c r="B70" i="24" s="1"/>
  <c r="B71" i="24" s="1"/>
  <c r="B72" i="24" s="1"/>
  <c r="B73" i="24" s="1"/>
  <c r="B74" i="24" s="1"/>
  <c r="B75" i="24" s="1"/>
  <c r="B76" i="24" s="1"/>
  <c r="B77" i="24" s="1"/>
  <c r="B78" i="24" s="1"/>
  <c r="B79" i="24" s="1"/>
  <c r="B80" i="24" s="1"/>
  <c r="B81" i="24" s="1"/>
  <c r="B82" i="24" s="1"/>
  <c r="B83" i="24" s="1"/>
  <c r="B84" i="24" s="1"/>
  <c r="B85" i="24" s="1"/>
  <c r="B86" i="24" s="1"/>
  <c r="B87" i="24" s="1"/>
  <c r="B88" i="24" s="1"/>
  <c r="B89" i="24" s="1"/>
  <c r="B90" i="24" s="1"/>
  <c r="B91" i="24" s="1"/>
  <c r="B92" i="24" s="1"/>
  <c r="B93" i="24" s="1"/>
  <c r="B94" i="24" s="1"/>
  <c r="B95" i="24" s="1"/>
  <c r="B96" i="24" s="1"/>
  <c r="B97" i="24" s="1"/>
  <c r="B98" i="24" s="1"/>
  <c r="B99" i="24" s="1"/>
  <c r="B100" i="24" s="1"/>
  <c r="B101" i="24" s="1"/>
  <c r="B102" i="24" s="1"/>
  <c r="B103" i="24" s="1"/>
  <c r="B104" i="24" s="1"/>
  <c r="B105" i="24" s="1"/>
  <c r="F23" i="1"/>
  <c r="H24" i="17"/>
  <c r="F22" i="1" s="1"/>
  <c r="H18" i="17"/>
  <c r="F21" i="1" s="1"/>
  <c r="C17" i="17"/>
  <c r="C18" i="17" s="1"/>
  <c r="C19" i="17" s="1"/>
  <c r="C20" i="17" s="1"/>
  <c r="C21" i="17" s="1"/>
  <c r="C22" i="17" s="1"/>
  <c r="C23" i="17" s="1"/>
  <c r="C24" i="17" s="1"/>
  <c r="C25" i="17" s="1"/>
  <c r="C26" i="17" s="1"/>
  <c r="C27" i="17" s="1"/>
  <c r="C28" i="17" s="1"/>
  <c r="C29" i="17" s="1"/>
  <c r="C30" i="17" s="1"/>
  <c r="P272" i="26" l="1"/>
  <c r="O271" i="26"/>
  <c r="X37" i="26"/>
  <c r="X38" i="26" s="1"/>
  <c r="X39" i="26" s="1"/>
  <c r="X40" i="26" s="1"/>
  <c r="X41" i="26" s="1"/>
  <c r="X42" i="26" s="1"/>
  <c r="X43" i="26" s="1"/>
  <c r="X44" i="26" s="1"/>
  <c r="X45" i="26" s="1"/>
  <c r="X46" i="26" s="1"/>
  <c r="X47" i="26" s="1"/>
  <c r="X48" i="26" s="1"/>
  <c r="X49" i="26" s="1"/>
  <c r="X50" i="26" s="1"/>
  <c r="X51" i="26" s="1"/>
  <c r="X52" i="26" s="1"/>
  <c r="X53" i="26" s="1"/>
  <c r="X54" i="26" s="1"/>
  <c r="X55" i="26" s="1"/>
  <c r="X56" i="26" s="1"/>
  <c r="X57" i="26" s="1"/>
  <c r="X58" i="26" s="1"/>
  <c r="X59" i="26" s="1"/>
  <c r="X60" i="26" s="1"/>
  <c r="X61" i="26" s="1"/>
  <c r="X62" i="26" s="1"/>
  <c r="X63" i="26" s="1"/>
  <c r="X64" i="26" s="1"/>
  <c r="X65" i="26" s="1"/>
  <c r="X66" i="26" s="1"/>
  <c r="X67" i="26" s="1"/>
  <c r="X68" i="26" s="1"/>
  <c r="X69" i="26" s="1"/>
  <c r="X70" i="26" s="1"/>
  <c r="X71" i="26" s="1"/>
  <c r="X72" i="26" s="1"/>
  <c r="X73" i="26" s="1"/>
  <c r="X74" i="26" s="1"/>
  <c r="X75" i="26" s="1"/>
  <c r="X76" i="26" s="1"/>
  <c r="X77" i="26" s="1"/>
  <c r="X78" i="26" s="1"/>
  <c r="X79" i="26" s="1"/>
  <c r="X80" i="26" s="1"/>
  <c r="X81" i="26" s="1"/>
  <c r="X82" i="26" s="1"/>
  <c r="X83" i="26" s="1"/>
  <c r="X84" i="26" s="1"/>
  <c r="X85" i="26" s="1"/>
  <c r="X86" i="26" s="1"/>
  <c r="X87" i="26" s="1"/>
  <c r="X88" i="26" s="1"/>
  <c r="X89" i="26" s="1"/>
  <c r="X90" i="26" s="1"/>
  <c r="X91" i="26" s="1"/>
  <c r="X92" i="26" s="1"/>
  <c r="X93" i="26" s="1"/>
  <c r="X94" i="26" s="1"/>
  <c r="X95" i="26" s="1"/>
  <c r="X96" i="26" s="1"/>
  <c r="X97" i="26" s="1"/>
  <c r="X98" i="26" s="1"/>
  <c r="X99" i="26" s="1"/>
  <c r="X100" i="26" s="1"/>
  <c r="X101" i="26" s="1"/>
  <c r="X102" i="26" s="1"/>
  <c r="X103" i="26" s="1"/>
  <c r="X104" i="26" s="1"/>
  <c r="X105" i="26" s="1"/>
  <c r="X106" i="26" s="1"/>
  <c r="X107" i="26" s="1"/>
  <c r="X108" i="26" s="1"/>
  <c r="X109" i="26" s="1"/>
  <c r="X110" i="26" s="1"/>
  <c r="X111" i="26" s="1"/>
  <c r="X112" i="26" s="1"/>
  <c r="X113" i="26" s="1"/>
  <c r="X114" i="26" s="1"/>
  <c r="X115" i="26" s="1"/>
  <c r="X116" i="26" s="1"/>
  <c r="X117" i="26" s="1"/>
  <c r="X118" i="26" s="1"/>
  <c r="X119" i="26" s="1"/>
  <c r="X120" i="26" s="1"/>
  <c r="X121" i="26" s="1"/>
  <c r="X122" i="26" s="1"/>
  <c r="X123" i="26" s="1"/>
  <c r="X124" i="26" s="1"/>
  <c r="X125" i="26" s="1"/>
  <c r="X126" i="26" s="1"/>
  <c r="X127" i="26" s="1"/>
  <c r="X128" i="26" s="1"/>
  <c r="X129" i="26" s="1"/>
  <c r="X130" i="26" s="1"/>
  <c r="X131" i="26" s="1"/>
  <c r="X132" i="26" s="1"/>
  <c r="X133" i="26" s="1"/>
  <c r="X134" i="26" s="1"/>
  <c r="X135" i="26" s="1"/>
  <c r="X136" i="26" s="1"/>
  <c r="X137" i="26" s="1"/>
  <c r="X138" i="26" s="1"/>
  <c r="X139" i="26" s="1"/>
  <c r="X140" i="26" s="1"/>
  <c r="X141" i="26" s="1"/>
  <c r="X142" i="26" s="1"/>
  <c r="X143" i="26" s="1"/>
  <c r="X144" i="26" s="1"/>
  <c r="X145" i="26" s="1"/>
  <c r="X146" i="26" s="1"/>
  <c r="X147" i="26" s="1"/>
  <c r="X148" i="26" s="1"/>
  <c r="X149" i="26" s="1"/>
  <c r="X150" i="26" s="1"/>
  <c r="X151" i="26" s="1"/>
  <c r="X152" i="26" s="1"/>
  <c r="X153" i="26" s="1"/>
  <c r="X154" i="26" s="1"/>
  <c r="X155" i="26" s="1"/>
  <c r="X156" i="26" s="1"/>
  <c r="X157" i="26" s="1"/>
  <c r="X158" i="26" s="1"/>
  <c r="X159" i="26" s="1"/>
  <c r="X160" i="26" s="1"/>
  <c r="X161" i="26" s="1"/>
  <c r="X162" i="26" s="1"/>
  <c r="X163" i="26" s="1"/>
  <c r="X164" i="26" s="1"/>
  <c r="X165" i="26" s="1"/>
  <c r="X166" i="26" s="1"/>
  <c r="X167" i="26" s="1"/>
  <c r="X168" i="26" s="1"/>
  <c r="X169" i="26" s="1"/>
  <c r="X170" i="26" s="1"/>
  <c r="X171" i="26" s="1"/>
  <c r="X172" i="26" s="1"/>
  <c r="X173" i="26" s="1"/>
  <c r="X174" i="26" s="1"/>
  <c r="X175" i="26" s="1"/>
  <c r="X176" i="26" s="1"/>
  <c r="X177" i="26" s="1"/>
  <c r="X178" i="26" s="1"/>
  <c r="X179" i="26" s="1"/>
  <c r="X180" i="26" s="1"/>
  <c r="X181" i="26" s="1"/>
  <c r="X182" i="26" s="1"/>
  <c r="X183" i="26" s="1"/>
  <c r="X184" i="26" s="1"/>
  <c r="X185" i="26" s="1"/>
  <c r="X186" i="26" s="1"/>
  <c r="X187" i="26" s="1"/>
  <c r="X188" i="26" s="1"/>
  <c r="X189" i="26" s="1"/>
  <c r="X190" i="26" s="1"/>
  <c r="X191" i="26" s="1"/>
  <c r="X192" i="26" s="1"/>
  <c r="X193" i="26" s="1"/>
  <c r="X194" i="26" s="1"/>
  <c r="X195" i="26" s="1"/>
  <c r="X196" i="26" s="1"/>
  <c r="X197" i="26" s="1"/>
  <c r="X198" i="26" s="1"/>
  <c r="X199" i="26" s="1"/>
  <c r="X200" i="26" s="1"/>
  <c r="X201" i="26" s="1"/>
  <c r="X202" i="26" s="1"/>
  <c r="X203" i="26" s="1"/>
  <c r="X204" i="26" s="1"/>
  <c r="X205" i="26" s="1"/>
  <c r="X206" i="26" s="1"/>
  <c r="X207" i="26" s="1"/>
  <c r="X208" i="26" s="1"/>
  <c r="X209" i="26" s="1"/>
  <c r="X210" i="26" s="1"/>
  <c r="X211" i="26" s="1"/>
  <c r="X212" i="26" s="1"/>
  <c r="X213" i="26" s="1"/>
  <c r="X214" i="26" s="1"/>
  <c r="X215" i="26" s="1"/>
  <c r="X216" i="26" s="1"/>
  <c r="X217" i="26" s="1"/>
  <c r="X218" i="26" s="1"/>
  <c r="X219" i="26" s="1"/>
  <c r="X220" i="26" s="1"/>
  <c r="X221" i="26" s="1"/>
  <c r="X222" i="26" s="1"/>
  <c r="X223" i="26" s="1"/>
  <c r="X224" i="26" s="1"/>
  <c r="X225" i="26" s="1"/>
  <c r="X226" i="26" s="1"/>
  <c r="X227" i="26" s="1"/>
  <c r="X228" i="26" s="1"/>
  <c r="X229" i="26" s="1"/>
  <c r="X230" i="26" s="1"/>
  <c r="X231" i="26" s="1"/>
  <c r="X232" i="26" s="1"/>
  <c r="X233" i="26" s="1"/>
  <c r="X234" i="26" s="1"/>
  <c r="X235" i="26" s="1"/>
  <c r="X236" i="26" s="1"/>
  <c r="X237" i="26" s="1"/>
  <c r="X238" i="26" s="1"/>
  <c r="X239" i="26" s="1"/>
  <c r="X240" i="26" s="1"/>
  <c r="X241" i="26" s="1"/>
  <c r="X242" i="26" s="1"/>
  <c r="X243" i="26" s="1"/>
  <c r="X244" i="26" s="1"/>
  <c r="X245" i="26" s="1"/>
  <c r="X246" i="26" s="1"/>
  <c r="X247" i="26" s="1"/>
  <c r="X248" i="26" s="1"/>
  <c r="X249" i="26" s="1"/>
  <c r="X250" i="26" s="1"/>
  <c r="X251" i="26" s="1"/>
  <c r="X252" i="26" s="1"/>
  <c r="X253" i="26" s="1"/>
  <c r="X254" i="26" s="1"/>
  <c r="X255" i="26" s="1"/>
  <c r="X256" i="26" s="1"/>
  <c r="X257" i="26" s="1"/>
  <c r="X258" i="26" s="1"/>
  <c r="X259" i="26" s="1"/>
  <c r="X260" i="26" s="1"/>
  <c r="X261" i="26" s="1"/>
  <c r="X262" i="26" s="1"/>
  <c r="X263" i="26" s="1"/>
  <c r="X264" i="26" s="1"/>
  <c r="X265" i="26" s="1"/>
  <c r="X266" i="26" s="1"/>
  <c r="X267" i="26" s="1"/>
  <c r="X268" i="26" s="1"/>
  <c r="X269" i="26" s="1"/>
  <c r="X270" i="26" s="1"/>
  <c r="X271" i="26" s="1"/>
  <c r="X272" i="26" s="1"/>
  <c r="X273" i="26" s="1"/>
  <c r="X274" i="26" s="1"/>
  <c r="X275" i="26" s="1"/>
  <c r="X276" i="26" s="1"/>
  <c r="X277" i="26" s="1"/>
  <c r="X278" i="26" s="1"/>
  <c r="X279" i="26" s="1"/>
  <c r="X280" i="26" s="1"/>
  <c r="X281" i="26" s="1"/>
  <c r="X282" i="26" s="1"/>
  <c r="X283" i="26" s="1"/>
  <c r="X284" i="26" s="1"/>
  <c r="X285" i="26" s="1"/>
  <c r="X286" i="26" s="1"/>
  <c r="X287" i="26" s="1"/>
  <c r="X288" i="26" s="1"/>
  <c r="X289" i="26" s="1"/>
  <c r="X290" i="26" s="1"/>
  <c r="X291" i="26" s="1"/>
  <c r="X292" i="26" s="1"/>
  <c r="X293" i="26" s="1"/>
  <c r="X294" i="26" s="1"/>
  <c r="X295" i="26" s="1"/>
  <c r="X296" i="26" s="1"/>
  <c r="X297" i="26" s="1"/>
  <c r="X298" i="26" s="1"/>
  <c r="X299" i="26" s="1"/>
  <c r="X300" i="26" s="1"/>
  <c r="X301" i="26" s="1"/>
  <c r="X302" i="26" s="1"/>
  <c r="X303" i="26" s="1"/>
  <c r="X304" i="26" s="1"/>
  <c r="X305" i="26" s="1"/>
  <c r="X306" i="26" s="1"/>
  <c r="X307" i="26" s="1"/>
  <c r="X308" i="26" s="1"/>
  <c r="X309" i="26" s="1"/>
  <c r="X310" i="26" s="1"/>
  <c r="X311" i="26" s="1"/>
  <c r="X312" i="26" s="1"/>
  <c r="X313" i="26" s="1"/>
  <c r="X314" i="26" s="1"/>
  <c r="X315" i="26" s="1"/>
  <c r="X316" i="26" s="1"/>
  <c r="X317" i="26" s="1"/>
  <c r="X318" i="26" s="1"/>
  <c r="X319" i="26" s="1"/>
  <c r="X320" i="26" s="1"/>
  <c r="X321" i="26" s="1"/>
  <c r="X322" i="26" s="1"/>
  <c r="X323" i="26" s="1"/>
  <c r="X324" i="26" s="1"/>
  <c r="X325" i="26" s="1"/>
  <c r="X326" i="26" s="1"/>
  <c r="X327" i="26" s="1"/>
  <c r="X328" i="26" s="1"/>
  <c r="X329" i="26" s="1"/>
  <c r="X330" i="26" s="1"/>
  <c r="X331" i="26" s="1"/>
  <c r="X332" i="26" s="1"/>
  <c r="X333" i="26" s="1"/>
  <c r="X334" i="26" s="1"/>
  <c r="X335" i="26" s="1"/>
  <c r="X336" i="26" s="1"/>
  <c r="X337" i="26" s="1"/>
  <c r="X338" i="26" s="1"/>
  <c r="X339" i="26" s="1"/>
  <c r="X340" i="26" s="1"/>
  <c r="X341" i="26" s="1"/>
  <c r="X342" i="26" s="1"/>
  <c r="X343" i="26" s="1"/>
  <c r="X344" i="26" s="1"/>
  <c r="X345" i="26" s="1"/>
  <c r="X346" i="26" s="1"/>
  <c r="X347" i="26" s="1"/>
  <c r="X348" i="26" s="1"/>
  <c r="X349" i="26" s="1"/>
  <c r="X350" i="26" s="1"/>
  <c r="X351" i="26" s="1"/>
  <c r="X352" i="26" s="1"/>
  <c r="X353" i="26" s="1"/>
  <c r="X354" i="26" s="1"/>
  <c r="X355" i="26" s="1"/>
  <c r="X356" i="26" s="1"/>
  <c r="X357" i="26" s="1"/>
  <c r="X358" i="26" s="1"/>
  <c r="X359" i="26" s="1"/>
  <c r="X360" i="26" s="1"/>
  <c r="X361" i="26" s="1"/>
  <c r="X362" i="26" s="1"/>
  <c r="X363" i="26" s="1"/>
  <c r="X364" i="26" s="1"/>
  <c r="X365" i="26" s="1"/>
  <c r="X366" i="26" s="1"/>
  <c r="X367" i="26" s="1"/>
  <c r="X368" i="26" s="1"/>
  <c r="X369" i="26" s="1"/>
  <c r="X370" i="26" s="1"/>
  <c r="X371" i="26" s="1"/>
  <c r="X372" i="26" s="1"/>
  <c r="X373" i="26" s="1"/>
  <c r="X374" i="26" s="1"/>
  <c r="X375" i="26" s="1"/>
  <c r="X376" i="26" s="1"/>
  <c r="X377" i="26" s="1"/>
  <c r="X378" i="26" s="1"/>
  <c r="X379" i="26" s="1"/>
  <c r="X380" i="26" s="1"/>
  <c r="X381" i="26" s="1"/>
  <c r="X382" i="26" s="1"/>
  <c r="X383" i="26" s="1"/>
  <c r="X384" i="26" s="1"/>
  <c r="X385" i="26" s="1"/>
  <c r="X386" i="26" s="1"/>
  <c r="X387" i="26" s="1"/>
  <c r="X388" i="26" s="1"/>
  <c r="X389" i="26" s="1"/>
  <c r="X390" i="26" s="1"/>
  <c r="X391" i="26" s="1"/>
  <c r="X392" i="26" s="1"/>
  <c r="X393" i="26" s="1"/>
  <c r="X394" i="26" s="1"/>
  <c r="X395" i="26" s="1"/>
  <c r="X396" i="26" s="1"/>
  <c r="X397" i="26" s="1"/>
  <c r="X398" i="26" s="1"/>
  <c r="X399" i="26" s="1"/>
  <c r="X400" i="26" s="1"/>
  <c r="X401" i="26" s="1"/>
  <c r="X402" i="26" s="1"/>
  <c r="X403" i="26" s="1"/>
  <c r="X404" i="26" s="1"/>
  <c r="X405" i="26" s="1"/>
  <c r="X406" i="26" s="1"/>
  <c r="X407" i="26" s="1"/>
  <c r="X408" i="26" s="1"/>
  <c r="X409" i="26" s="1"/>
  <c r="X410" i="26" s="1"/>
  <c r="X411" i="26" s="1"/>
  <c r="X412" i="26" s="1"/>
  <c r="X413" i="26" s="1"/>
  <c r="X414" i="26" s="1"/>
  <c r="X415" i="26" s="1"/>
  <c r="X416" i="26" s="1"/>
  <c r="X417" i="26" s="1"/>
  <c r="X418" i="26" s="1"/>
  <c r="X419" i="26" s="1"/>
  <c r="X420" i="26" s="1"/>
  <c r="X421" i="26" s="1"/>
  <c r="X422" i="26" s="1"/>
  <c r="X423" i="26" s="1"/>
  <c r="X424" i="26" s="1"/>
  <c r="X425" i="26" s="1"/>
  <c r="X426" i="26" s="1"/>
  <c r="X427" i="26" s="1"/>
  <c r="X428" i="26" s="1"/>
  <c r="X429" i="26" s="1"/>
  <c r="X430" i="26" s="1"/>
  <c r="X431" i="26" s="1"/>
  <c r="X432" i="26" s="1"/>
  <c r="X433" i="26" s="1"/>
  <c r="X434" i="26" s="1"/>
  <c r="X435" i="26" s="1"/>
  <c r="X436" i="26" s="1"/>
  <c r="X437" i="26" s="1"/>
  <c r="X438" i="26" s="1"/>
  <c r="X439" i="26" s="1"/>
  <c r="X440" i="26" s="1"/>
  <c r="X441" i="26" s="1"/>
  <c r="X442" i="26" s="1"/>
  <c r="X443" i="26" s="1"/>
  <c r="X444" i="26" s="1"/>
  <c r="X445" i="26" s="1"/>
  <c r="X446" i="26" s="1"/>
  <c r="X447" i="26" s="1"/>
  <c r="X448" i="26" s="1"/>
  <c r="X449" i="26" s="1"/>
  <c r="X450" i="26" s="1"/>
  <c r="X451" i="26" s="1"/>
  <c r="X452" i="26" s="1"/>
  <c r="X453" i="26" s="1"/>
  <c r="X454" i="26" s="1"/>
  <c r="X455" i="26" s="1"/>
  <c r="X456" i="26" s="1"/>
  <c r="X457" i="26" s="1"/>
  <c r="X458" i="26" s="1"/>
  <c r="X459" i="26" s="1"/>
  <c r="X460" i="26" s="1"/>
  <c r="X461" i="26" s="1"/>
  <c r="X462" i="26" s="1"/>
  <c r="X463" i="26" s="1"/>
  <c r="X464" i="26" s="1"/>
  <c r="X465" i="26" s="1"/>
  <c r="X466" i="26" s="1"/>
  <c r="X467" i="26" s="1"/>
  <c r="X468" i="26" s="1"/>
  <c r="X469" i="26" s="1"/>
  <c r="X470" i="26" s="1"/>
  <c r="X471" i="26" s="1"/>
  <c r="X472" i="26" s="1"/>
  <c r="X473" i="26" s="1"/>
  <c r="X474" i="26" s="1"/>
  <c r="X475" i="26" s="1"/>
  <c r="X476" i="26" s="1"/>
  <c r="X477" i="26" s="1"/>
  <c r="X478" i="26" s="1"/>
  <c r="X479" i="26" s="1"/>
  <c r="X480" i="26" s="1"/>
  <c r="X481" i="26" s="1"/>
  <c r="X482" i="26" s="1"/>
  <c r="X483" i="26" s="1"/>
  <c r="X484" i="26" s="1"/>
  <c r="X485" i="26" s="1"/>
  <c r="X486" i="26" s="1"/>
  <c r="X487" i="26" s="1"/>
  <c r="X488" i="26" s="1"/>
  <c r="X489" i="26" s="1"/>
  <c r="X490" i="26" s="1"/>
  <c r="X491" i="26" s="1"/>
  <c r="X492" i="26" s="1"/>
  <c r="X493" i="26" s="1"/>
  <c r="X494" i="26" s="1"/>
  <c r="X495" i="26" s="1"/>
  <c r="X496" i="26" s="1"/>
  <c r="X497" i="26" s="1"/>
  <c r="X498" i="26" s="1"/>
  <c r="X499" i="26" s="1"/>
  <c r="X500" i="26" s="1"/>
  <c r="X501" i="26" s="1"/>
  <c r="X502" i="26" s="1"/>
  <c r="X503" i="26" s="1"/>
  <c r="X504" i="26" s="1"/>
  <c r="X505" i="26" s="1"/>
  <c r="X506" i="26" s="1"/>
  <c r="X507" i="26" s="1"/>
  <c r="X508" i="26" s="1"/>
  <c r="X509" i="26" s="1"/>
  <c r="X510" i="26" s="1"/>
  <c r="X511" i="26" s="1"/>
  <c r="X512" i="26" s="1"/>
  <c r="X513" i="26" s="1"/>
  <c r="X514" i="26" s="1"/>
  <c r="X515" i="26" s="1"/>
  <c r="X516" i="26" s="1"/>
  <c r="X517" i="26" s="1"/>
  <c r="X518" i="26" s="1"/>
  <c r="X519" i="26" s="1"/>
  <c r="X520" i="26" s="1"/>
  <c r="X521" i="26" s="1"/>
  <c r="X522" i="26" s="1"/>
  <c r="X523" i="26" s="1"/>
  <c r="X524" i="26" s="1"/>
  <c r="X525" i="26" s="1"/>
  <c r="X526" i="26" s="1"/>
  <c r="X527" i="26" s="1"/>
  <c r="X528" i="26" s="1"/>
  <c r="X529" i="26" s="1"/>
  <c r="X530" i="26" s="1"/>
  <c r="X531" i="26" s="1"/>
  <c r="X532" i="26" s="1"/>
  <c r="X533" i="26" s="1"/>
  <c r="X534" i="26" s="1"/>
  <c r="X535" i="26" s="1"/>
  <c r="X536" i="26" s="1"/>
  <c r="X537" i="26" s="1"/>
  <c r="X538" i="26" s="1"/>
  <c r="X539" i="26" s="1"/>
  <c r="X540" i="26" s="1"/>
  <c r="X541" i="26" s="1"/>
  <c r="X542" i="26" s="1"/>
  <c r="X543" i="26" s="1"/>
  <c r="X544" i="26" s="1"/>
  <c r="X545" i="26" s="1"/>
  <c r="X546" i="26" s="1"/>
  <c r="X547" i="26" s="1"/>
  <c r="X548" i="26" s="1"/>
  <c r="X549" i="26" s="1"/>
  <c r="X550" i="26" s="1"/>
  <c r="X551" i="26" s="1"/>
  <c r="X552" i="26" s="1"/>
  <c r="X553" i="26" s="1"/>
  <c r="X554" i="26" s="1"/>
  <c r="X555" i="26" s="1"/>
  <c r="X556" i="26" s="1"/>
  <c r="X557" i="26" s="1"/>
  <c r="X558" i="26" s="1"/>
  <c r="X559" i="26" s="1"/>
  <c r="X560" i="26" s="1"/>
  <c r="X561" i="26" s="1"/>
  <c r="X562" i="26" s="1"/>
  <c r="X563" i="26" s="1"/>
  <c r="X564" i="26" s="1"/>
  <c r="X565" i="26" s="1"/>
  <c r="X566" i="26" s="1"/>
  <c r="X567" i="26" s="1"/>
  <c r="X568" i="26" s="1"/>
  <c r="X569" i="26" s="1"/>
  <c r="X570" i="26" s="1"/>
  <c r="X571" i="26" s="1"/>
  <c r="X572" i="26" s="1"/>
  <c r="X573" i="26" s="1"/>
  <c r="X574" i="26" s="1"/>
  <c r="X575" i="26" s="1"/>
  <c r="X576" i="26" s="1"/>
  <c r="X577" i="26" s="1"/>
  <c r="X578" i="26" s="1"/>
  <c r="X579" i="26" s="1"/>
  <c r="X580" i="26" s="1"/>
  <c r="X581" i="26" s="1"/>
  <c r="X582" i="26" s="1"/>
  <c r="X583" i="26" s="1"/>
  <c r="X584" i="26" s="1"/>
  <c r="X585" i="26" s="1"/>
  <c r="X586" i="26" s="1"/>
  <c r="X587" i="26" s="1"/>
  <c r="X588" i="26" s="1"/>
  <c r="X589" i="26" s="1"/>
  <c r="X590" i="26" s="1"/>
  <c r="X591" i="26" s="1"/>
  <c r="X592" i="26" s="1"/>
  <c r="X593" i="26" s="1"/>
  <c r="X594" i="26" s="1"/>
  <c r="X595" i="26" s="1"/>
  <c r="X596" i="26" s="1"/>
  <c r="X597" i="26" s="1"/>
  <c r="X598" i="26" s="1"/>
  <c r="X599" i="26" s="1"/>
  <c r="X600" i="26" s="1"/>
  <c r="X601" i="26" s="1"/>
  <c r="X602" i="26" s="1"/>
  <c r="X603" i="26" s="1"/>
  <c r="X604" i="26" s="1"/>
  <c r="X605" i="26" s="1"/>
  <c r="X606" i="26" s="1"/>
  <c r="X607" i="26" s="1"/>
  <c r="X608" i="26" s="1"/>
  <c r="X609" i="26" s="1"/>
  <c r="X610" i="26" s="1"/>
  <c r="X611" i="26" s="1"/>
  <c r="X612" i="26" s="1"/>
  <c r="X613" i="26" s="1"/>
  <c r="X614" i="26" s="1"/>
  <c r="X615" i="26" s="1"/>
  <c r="X616" i="26" s="1"/>
  <c r="X617" i="26" s="1"/>
  <c r="X618" i="26" s="1"/>
  <c r="X619" i="26" s="1"/>
  <c r="X620" i="26" s="1"/>
  <c r="X621" i="26" s="1"/>
  <c r="X622" i="26" s="1"/>
  <c r="X623" i="26" s="1"/>
  <c r="X624" i="26" s="1"/>
  <c r="X625" i="26" s="1"/>
  <c r="X626" i="26" s="1"/>
  <c r="X627" i="26" s="1"/>
  <c r="X628" i="26" s="1"/>
  <c r="X629" i="26" s="1"/>
  <c r="X630" i="26" s="1"/>
  <c r="X631" i="26" s="1"/>
  <c r="X632" i="26" s="1"/>
  <c r="X633" i="26" s="1"/>
  <c r="X634" i="26" s="1"/>
  <c r="X635" i="26" s="1"/>
  <c r="X636" i="26" s="1"/>
  <c r="X637" i="26" s="1"/>
  <c r="X638" i="26" s="1"/>
  <c r="X639" i="26" s="1"/>
  <c r="X640" i="26" s="1"/>
  <c r="X641" i="26" s="1"/>
  <c r="X642" i="26" s="1"/>
  <c r="X643" i="26" s="1"/>
  <c r="X644" i="26" s="1"/>
  <c r="X645" i="26" s="1"/>
  <c r="X646" i="26" s="1"/>
  <c r="X647" i="26" s="1"/>
  <c r="X648" i="26" s="1"/>
  <c r="X649" i="26" s="1"/>
  <c r="X650" i="26" s="1"/>
  <c r="X651" i="26" s="1"/>
  <c r="X652" i="26" s="1"/>
  <c r="X653" i="26" s="1"/>
  <c r="X654" i="26" s="1"/>
  <c r="X655" i="26" s="1"/>
  <c r="X656" i="26" s="1"/>
  <c r="X657" i="26" s="1"/>
  <c r="X658" i="26" s="1"/>
  <c r="X659" i="26" s="1"/>
  <c r="X660" i="26" s="1"/>
  <c r="X661" i="26" s="1"/>
  <c r="X662" i="26" s="1"/>
  <c r="X663" i="26" s="1"/>
  <c r="X664" i="26" s="1"/>
  <c r="X665" i="26" s="1"/>
  <c r="X666" i="26" s="1"/>
  <c r="X667" i="26" s="1"/>
  <c r="X668" i="26" s="1"/>
  <c r="X669" i="26" s="1"/>
  <c r="X670" i="26" s="1"/>
  <c r="X671" i="26" s="1"/>
  <c r="X672" i="26" s="1"/>
  <c r="X673" i="26" s="1"/>
  <c r="X674" i="26" s="1"/>
  <c r="X675" i="26" s="1"/>
  <c r="X676" i="26" s="1"/>
  <c r="X677" i="26" s="1"/>
  <c r="X678" i="26" s="1"/>
  <c r="X679" i="26" s="1"/>
  <c r="X680" i="26" s="1"/>
  <c r="X681" i="26" s="1"/>
  <c r="X682" i="26" s="1"/>
  <c r="X683" i="26" s="1"/>
  <c r="X684" i="26" s="1"/>
  <c r="X685" i="26" s="1"/>
  <c r="X686" i="26" s="1"/>
  <c r="X687" i="26" s="1"/>
  <c r="X688" i="26" s="1"/>
  <c r="X689" i="26" s="1"/>
  <c r="X690" i="26" s="1"/>
  <c r="X691" i="26" s="1"/>
  <c r="X692" i="26" s="1"/>
  <c r="X693" i="26" s="1"/>
  <c r="X694" i="26" s="1"/>
  <c r="X695" i="26" s="1"/>
  <c r="X696" i="26" s="1"/>
  <c r="X697" i="26" s="1"/>
  <c r="X698" i="26" s="1"/>
  <c r="X699" i="26" s="1"/>
  <c r="X700" i="26" s="1"/>
  <c r="X701" i="26" s="1"/>
  <c r="X702" i="26" s="1"/>
  <c r="X703" i="26" s="1"/>
  <c r="X704" i="26" s="1"/>
  <c r="X705" i="26" s="1"/>
  <c r="X706" i="26" s="1"/>
  <c r="X707" i="26" s="1"/>
  <c r="X708" i="26" s="1"/>
  <c r="X709" i="26" s="1"/>
  <c r="X710" i="26" s="1"/>
  <c r="X711" i="26" s="1"/>
  <c r="X712" i="26" s="1"/>
  <c r="X713" i="26" s="1"/>
  <c r="X714" i="26" s="1"/>
  <c r="X715" i="26" s="1"/>
  <c r="X716" i="26" s="1"/>
  <c r="X717" i="26" s="1"/>
  <c r="X718" i="26" s="1"/>
  <c r="X719" i="26" s="1"/>
  <c r="X720" i="26" s="1"/>
  <c r="X721" i="26" s="1"/>
  <c r="X722" i="26" s="1"/>
  <c r="X723" i="26" s="1"/>
  <c r="X724" i="26" s="1"/>
  <c r="X725" i="26" s="1"/>
  <c r="X726" i="26" s="1"/>
  <c r="X727" i="26" s="1"/>
  <c r="X728" i="26" s="1"/>
  <c r="X729" i="26" s="1"/>
  <c r="X730" i="26" s="1"/>
  <c r="X731" i="26" s="1"/>
  <c r="X732" i="26" s="1"/>
  <c r="X733" i="26" s="1"/>
  <c r="X734" i="26" s="1"/>
  <c r="X735" i="26" s="1"/>
  <c r="X736" i="26" s="1"/>
  <c r="X737" i="26" s="1"/>
  <c r="X738" i="26" s="1"/>
  <c r="X739" i="26" s="1"/>
  <c r="X740" i="26" s="1"/>
  <c r="X741" i="26" s="1"/>
  <c r="X742" i="26" s="1"/>
  <c r="X743" i="26" s="1"/>
  <c r="X744" i="26" s="1"/>
  <c r="X745" i="26" s="1"/>
  <c r="X746" i="26" s="1"/>
  <c r="X747" i="26" s="1"/>
  <c r="X748" i="26" s="1"/>
  <c r="X749" i="26" s="1"/>
  <c r="X750" i="26" s="1"/>
  <c r="X751" i="26" s="1"/>
  <c r="X752" i="26" s="1"/>
  <c r="X753" i="26" s="1"/>
  <c r="X754" i="26" s="1"/>
  <c r="X755" i="26" s="1"/>
  <c r="X756" i="26" s="1"/>
  <c r="X757" i="26" s="1"/>
  <c r="X758" i="26" s="1"/>
  <c r="X759" i="26" s="1"/>
  <c r="X760" i="26" s="1"/>
  <c r="X761" i="26" s="1"/>
  <c r="X762" i="26" s="1"/>
  <c r="X763" i="26" s="1"/>
  <c r="X764" i="26" s="1"/>
  <c r="X765" i="26" s="1"/>
  <c r="X766" i="26" s="1"/>
  <c r="X767" i="26" s="1"/>
  <c r="X768" i="26" s="1"/>
  <c r="X769" i="26" s="1"/>
  <c r="X770" i="26" s="1"/>
  <c r="X771" i="26" s="1"/>
  <c r="X772" i="26" s="1"/>
  <c r="X773" i="26" s="1"/>
  <c r="X774" i="26" s="1"/>
  <c r="X775" i="26" s="1"/>
  <c r="X776" i="26" s="1"/>
  <c r="X777" i="26" s="1"/>
  <c r="X778" i="26" s="1"/>
  <c r="X779" i="26" s="1"/>
  <c r="X780" i="26" s="1"/>
  <c r="X781" i="26" s="1"/>
  <c r="X782" i="26" s="1"/>
  <c r="X783" i="26" s="1"/>
  <c r="X784" i="26" s="1"/>
  <c r="X785" i="26" s="1"/>
  <c r="X786" i="26" s="1"/>
  <c r="X787" i="26" s="1"/>
  <c r="X788" i="26" s="1"/>
  <c r="X789" i="26" s="1"/>
  <c r="X790" i="26" s="1"/>
  <c r="X791" i="26" s="1"/>
  <c r="X792" i="26" s="1"/>
  <c r="X793" i="26" s="1"/>
  <c r="X794" i="26" s="1"/>
  <c r="X795" i="26" s="1"/>
  <c r="X796" i="26" s="1"/>
  <c r="X797" i="26" s="1"/>
  <c r="X798" i="26" s="1"/>
  <c r="X799" i="26" s="1"/>
  <c r="X800" i="26" s="1"/>
  <c r="X801" i="26" s="1"/>
  <c r="X802" i="26" s="1"/>
  <c r="X803" i="26" s="1"/>
  <c r="X804" i="26" s="1"/>
  <c r="X805" i="26" s="1"/>
  <c r="X806" i="26" s="1"/>
  <c r="X807" i="26" s="1"/>
  <c r="X808" i="26" s="1"/>
  <c r="X809" i="26" s="1"/>
  <c r="X810" i="26" s="1"/>
  <c r="X811" i="26" s="1"/>
  <c r="X812" i="26" s="1"/>
  <c r="X813" i="26" s="1"/>
  <c r="X814" i="26" s="1"/>
  <c r="X815" i="26" s="1"/>
  <c r="X816" i="26" s="1"/>
  <c r="X817" i="26" s="1"/>
  <c r="X818" i="26" s="1"/>
  <c r="X819" i="26" s="1"/>
  <c r="X820" i="26" s="1"/>
  <c r="X821" i="26" s="1"/>
  <c r="X822" i="26" s="1"/>
  <c r="X823" i="26" s="1"/>
  <c r="X824" i="26" s="1"/>
  <c r="X825" i="26" s="1"/>
  <c r="X826" i="26" s="1"/>
  <c r="X827" i="26" s="1"/>
  <c r="X828" i="26" s="1"/>
  <c r="X829" i="26" s="1"/>
  <c r="X830" i="26" s="1"/>
  <c r="X831" i="26" s="1"/>
  <c r="X832" i="26" s="1"/>
  <c r="X833" i="26" s="1"/>
  <c r="X834" i="26" s="1"/>
  <c r="X835" i="26" s="1"/>
  <c r="X836" i="26" s="1"/>
  <c r="X837" i="26" s="1"/>
  <c r="X838" i="26" s="1"/>
  <c r="X839" i="26" s="1"/>
  <c r="X840" i="26" s="1"/>
  <c r="X841" i="26" s="1"/>
  <c r="X842" i="26" s="1"/>
  <c r="X843" i="26" s="1"/>
  <c r="X844" i="26" s="1"/>
  <c r="X845" i="26" s="1"/>
  <c r="X846" i="26" s="1"/>
  <c r="X847" i="26" s="1"/>
  <c r="X848" i="26" s="1"/>
  <c r="X849" i="26" s="1"/>
  <c r="X850" i="26" s="1"/>
  <c r="X851" i="26" s="1"/>
  <c r="X852" i="26" s="1"/>
  <c r="X853" i="26" s="1"/>
  <c r="X854" i="26" s="1"/>
  <c r="X855" i="26" s="1"/>
  <c r="X856" i="26" s="1"/>
  <c r="X857" i="26" s="1"/>
  <c r="X858" i="26" s="1"/>
  <c r="X859" i="26" s="1"/>
  <c r="U29" i="26"/>
  <c r="Y35" i="26"/>
  <c r="Y36" i="26" s="1"/>
  <c r="Y37" i="26" s="1"/>
  <c r="Y38" i="26" s="1"/>
  <c r="Y39" i="26" s="1"/>
  <c r="Y40" i="26" s="1"/>
  <c r="Y41" i="26" s="1"/>
  <c r="Y42" i="26" s="1"/>
  <c r="Y43" i="26" s="1"/>
  <c r="Y44" i="26" s="1"/>
  <c r="Y45" i="26" s="1"/>
  <c r="Y46" i="26" s="1"/>
  <c r="Y47" i="26" s="1"/>
  <c r="Y48" i="26" s="1"/>
  <c r="Y49" i="26" s="1"/>
  <c r="Y50" i="26" s="1"/>
  <c r="Y51" i="26" s="1"/>
  <c r="Y52" i="26" s="1"/>
  <c r="Y53" i="26" s="1"/>
  <c r="Y54" i="26" s="1"/>
  <c r="Y55" i="26" s="1"/>
  <c r="Y56" i="26" s="1"/>
  <c r="Y57" i="26" s="1"/>
  <c r="Y58" i="26" s="1"/>
  <c r="Y59" i="26" s="1"/>
  <c r="Y60" i="26" s="1"/>
  <c r="Y61" i="26" s="1"/>
  <c r="Y62" i="26" s="1"/>
  <c r="Y63" i="26" s="1"/>
  <c r="Y64" i="26" s="1"/>
  <c r="Y65" i="26" s="1"/>
  <c r="Y66" i="26" s="1"/>
  <c r="Y67" i="26" s="1"/>
  <c r="Y68" i="26" s="1"/>
  <c r="Y69" i="26" s="1"/>
  <c r="Y70" i="26" s="1"/>
  <c r="Y71" i="26" s="1"/>
  <c r="Y72" i="26" s="1"/>
  <c r="Y73" i="26" s="1"/>
  <c r="Y74" i="26" s="1"/>
  <c r="Y75" i="26" s="1"/>
  <c r="Y76" i="26" s="1"/>
  <c r="Y77" i="26" s="1"/>
  <c r="Y78" i="26" s="1"/>
  <c r="Y79" i="26" s="1"/>
  <c r="Y80" i="26" s="1"/>
  <c r="Y81" i="26" s="1"/>
  <c r="Y82" i="26" s="1"/>
  <c r="Y83" i="26" s="1"/>
  <c r="Y84" i="26" s="1"/>
  <c r="Y85" i="26" s="1"/>
  <c r="Y86" i="26" s="1"/>
  <c r="Y87" i="26" s="1"/>
  <c r="Y88" i="26" s="1"/>
  <c r="Y89" i="26" s="1"/>
  <c r="Y90" i="26" s="1"/>
  <c r="Y91" i="26" s="1"/>
  <c r="Y92" i="26" s="1"/>
  <c r="Y93" i="26" s="1"/>
  <c r="Y94" i="26" s="1"/>
  <c r="Y95" i="26" s="1"/>
  <c r="Y96" i="26" s="1"/>
  <c r="Y97" i="26" s="1"/>
  <c r="Y98" i="26" s="1"/>
  <c r="Y99" i="26" s="1"/>
  <c r="Y100" i="26" s="1"/>
  <c r="Y101" i="26" s="1"/>
  <c r="Y102" i="26" s="1"/>
  <c r="Y103" i="26" s="1"/>
  <c r="Y104" i="26" s="1"/>
  <c r="Y105" i="26" s="1"/>
  <c r="Y106" i="26" s="1"/>
  <c r="Y107" i="26" s="1"/>
  <c r="Y108" i="26" s="1"/>
  <c r="Y109" i="26" s="1"/>
  <c r="Y110" i="26" s="1"/>
  <c r="Y111" i="26" s="1"/>
  <c r="Y112" i="26" s="1"/>
  <c r="Y113" i="26" s="1"/>
  <c r="Y114" i="26" s="1"/>
  <c r="Y115" i="26" s="1"/>
  <c r="Y116" i="26" s="1"/>
  <c r="Y117" i="26" s="1"/>
  <c r="Y118" i="26" s="1"/>
  <c r="Y119" i="26" s="1"/>
  <c r="Y120" i="26" s="1"/>
  <c r="Y121" i="26" s="1"/>
  <c r="Y122" i="26" s="1"/>
  <c r="Y123" i="26" s="1"/>
  <c r="Y124" i="26" s="1"/>
  <c r="Y125" i="26" s="1"/>
  <c r="Y126" i="26" s="1"/>
  <c r="Y127" i="26" s="1"/>
  <c r="Y128" i="26" s="1"/>
  <c r="Y129" i="26" s="1"/>
  <c r="Y130" i="26" s="1"/>
  <c r="Y131" i="26" s="1"/>
  <c r="Y132" i="26" s="1"/>
  <c r="Y133" i="26" s="1"/>
  <c r="Y134" i="26" s="1"/>
  <c r="Y135" i="26" s="1"/>
  <c r="Y136" i="26" s="1"/>
  <c r="Y137" i="26" s="1"/>
  <c r="Y138" i="26" s="1"/>
  <c r="Y139" i="26" s="1"/>
  <c r="Y140" i="26" s="1"/>
  <c r="Y141" i="26" s="1"/>
  <c r="Y142" i="26" s="1"/>
  <c r="Y143" i="26" s="1"/>
  <c r="Y144" i="26" s="1"/>
  <c r="Y145" i="26" s="1"/>
  <c r="Y146" i="26" s="1"/>
  <c r="Y147" i="26" s="1"/>
  <c r="Y148" i="26" s="1"/>
  <c r="Y149" i="26" s="1"/>
  <c r="Y150" i="26" s="1"/>
  <c r="Y151" i="26" s="1"/>
  <c r="Y152" i="26" s="1"/>
  <c r="Y153" i="26" s="1"/>
  <c r="Y154" i="26" s="1"/>
  <c r="Y155" i="26" s="1"/>
  <c r="Y156" i="26" s="1"/>
  <c r="Y157" i="26" s="1"/>
  <c r="Y158" i="26" s="1"/>
  <c r="Y159" i="26" s="1"/>
  <c r="Y160" i="26" s="1"/>
  <c r="Y161" i="26" s="1"/>
  <c r="Y162" i="26" s="1"/>
  <c r="Y163" i="26" s="1"/>
  <c r="Y164" i="26" s="1"/>
  <c r="Y165" i="26" s="1"/>
  <c r="Y166" i="26" s="1"/>
  <c r="Y167" i="26" s="1"/>
  <c r="Y168" i="26" s="1"/>
  <c r="Y169" i="26" s="1"/>
  <c r="Y170" i="26" s="1"/>
  <c r="Y171" i="26" s="1"/>
  <c r="Y172" i="26" s="1"/>
  <c r="Y173" i="26" s="1"/>
  <c r="Y174" i="26" s="1"/>
  <c r="Y175" i="26" s="1"/>
  <c r="Y176" i="26" s="1"/>
  <c r="Y177" i="26" s="1"/>
  <c r="Y178" i="26" s="1"/>
  <c r="Y179" i="26" s="1"/>
  <c r="Y180" i="26" s="1"/>
  <c r="Y181" i="26" s="1"/>
  <c r="Y182" i="26" s="1"/>
  <c r="Y183" i="26" s="1"/>
  <c r="Y184" i="26" s="1"/>
  <c r="Y185" i="26" s="1"/>
  <c r="Y186" i="26" s="1"/>
  <c r="Y187" i="26" s="1"/>
  <c r="Y188" i="26" s="1"/>
  <c r="Y189" i="26" s="1"/>
  <c r="Y190" i="26" s="1"/>
  <c r="Y191" i="26" s="1"/>
  <c r="Y192" i="26" s="1"/>
  <c r="Y193" i="26" s="1"/>
  <c r="Y194" i="26" s="1"/>
  <c r="Y195" i="26" s="1"/>
  <c r="Y196" i="26" s="1"/>
  <c r="Y197" i="26" s="1"/>
  <c r="Y198" i="26" s="1"/>
  <c r="Y199" i="26" s="1"/>
  <c r="Y200" i="26" s="1"/>
  <c r="Y201" i="26" s="1"/>
  <c r="Y202" i="26" s="1"/>
  <c r="Y203" i="26" s="1"/>
  <c r="Y204" i="26" s="1"/>
  <c r="Y205" i="26" s="1"/>
  <c r="Y206" i="26" s="1"/>
  <c r="Y207" i="26" s="1"/>
  <c r="Y208" i="26" s="1"/>
  <c r="Y209" i="26" s="1"/>
  <c r="Y210" i="26" s="1"/>
  <c r="Y211" i="26" s="1"/>
  <c r="Y212" i="26" s="1"/>
  <c r="Y213" i="26" s="1"/>
  <c r="Y214" i="26" s="1"/>
  <c r="Y215" i="26" s="1"/>
  <c r="Y216" i="26" s="1"/>
  <c r="Y217" i="26" s="1"/>
  <c r="Y218" i="26" s="1"/>
  <c r="Y219" i="26" s="1"/>
  <c r="Y220" i="26" s="1"/>
  <c r="Y221" i="26" s="1"/>
  <c r="Y222" i="26" s="1"/>
  <c r="Y223" i="26" s="1"/>
  <c r="Y224" i="26" s="1"/>
  <c r="Y225" i="26" s="1"/>
  <c r="Y226" i="26" s="1"/>
  <c r="Y227" i="26" s="1"/>
  <c r="Y228" i="26" s="1"/>
  <c r="Y229" i="26" s="1"/>
  <c r="Y230" i="26" s="1"/>
  <c r="Y231" i="26" s="1"/>
  <c r="Y232" i="26" s="1"/>
  <c r="Y233" i="26" s="1"/>
  <c r="Y234" i="26" s="1"/>
  <c r="Y235" i="26" s="1"/>
  <c r="Y236" i="26" s="1"/>
  <c r="Y237" i="26" s="1"/>
  <c r="Y238" i="26" s="1"/>
  <c r="Y239" i="26" s="1"/>
  <c r="Y240" i="26" s="1"/>
  <c r="Y241" i="26" s="1"/>
  <c r="Y242" i="26" s="1"/>
  <c r="Y243" i="26" s="1"/>
  <c r="Y244" i="26" s="1"/>
  <c r="Y245" i="26" s="1"/>
  <c r="Y246" i="26" s="1"/>
  <c r="Y247" i="26" s="1"/>
  <c r="Y248" i="26" s="1"/>
  <c r="Y249" i="26" s="1"/>
  <c r="Y250" i="26" s="1"/>
  <c r="Y251" i="26" s="1"/>
  <c r="Y252" i="26" s="1"/>
  <c r="Y253" i="26" s="1"/>
  <c r="Y254" i="26" s="1"/>
  <c r="Y255" i="26" s="1"/>
  <c r="Y256" i="26" s="1"/>
  <c r="Y257" i="26" s="1"/>
  <c r="Y258" i="26" s="1"/>
  <c r="Y259" i="26" s="1"/>
  <c r="Y260" i="26" s="1"/>
  <c r="Y261" i="26" s="1"/>
  <c r="Y262" i="26" s="1"/>
  <c r="Y263" i="26" s="1"/>
  <c r="Y264" i="26" s="1"/>
  <c r="Y265" i="26" s="1"/>
  <c r="Y266" i="26" s="1"/>
  <c r="Y267" i="26" s="1"/>
  <c r="Y268" i="26" s="1"/>
  <c r="Y269" i="26" s="1"/>
  <c r="Y270" i="26" s="1"/>
  <c r="Y271" i="26" s="1"/>
  <c r="Y272" i="26" s="1"/>
  <c r="Y273" i="26" s="1"/>
  <c r="Y274" i="26" s="1"/>
  <c r="Y275" i="26" s="1"/>
  <c r="Y276" i="26" s="1"/>
  <c r="Y277" i="26" s="1"/>
  <c r="Y278" i="26" s="1"/>
  <c r="Y279" i="26" s="1"/>
  <c r="Y280" i="26" s="1"/>
  <c r="Y281" i="26" s="1"/>
  <c r="Y282" i="26" s="1"/>
  <c r="Y283" i="26" s="1"/>
  <c r="Y284" i="26" s="1"/>
  <c r="Y285" i="26" s="1"/>
  <c r="Y286" i="26" s="1"/>
  <c r="Y287" i="26" s="1"/>
  <c r="Y288" i="26" s="1"/>
  <c r="Y289" i="26" s="1"/>
  <c r="Y290" i="26" s="1"/>
  <c r="Y291" i="26" s="1"/>
  <c r="Y292" i="26" s="1"/>
  <c r="Y293" i="26" s="1"/>
  <c r="Y294" i="26" s="1"/>
  <c r="Y295" i="26" s="1"/>
  <c r="Y296" i="26" s="1"/>
  <c r="Y297" i="26" s="1"/>
  <c r="Y298" i="26" s="1"/>
  <c r="Y299" i="26" s="1"/>
  <c r="Y300" i="26" s="1"/>
  <c r="Y301" i="26" s="1"/>
  <c r="Y302" i="26" s="1"/>
  <c r="Y303" i="26" s="1"/>
  <c r="Y304" i="26" s="1"/>
  <c r="Y305" i="26" s="1"/>
  <c r="Y306" i="26" s="1"/>
  <c r="Y307" i="26" s="1"/>
  <c r="Y308" i="26" s="1"/>
  <c r="Y309" i="26" s="1"/>
  <c r="Y310" i="26" s="1"/>
  <c r="Y311" i="26" s="1"/>
  <c r="Y312" i="26" s="1"/>
  <c r="Y313" i="26" s="1"/>
  <c r="Y314" i="26" s="1"/>
  <c r="Y315" i="26" s="1"/>
  <c r="Y316" i="26" s="1"/>
  <c r="Y317" i="26" s="1"/>
  <c r="Y318" i="26" s="1"/>
  <c r="Y319" i="26" s="1"/>
  <c r="Y320" i="26" s="1"/>
  <c r="Y321" i="26" s="1"/>
  <c r="Y322" i="26" s="1"/>
  <c r="Y323" i="26" s="1"/>
  <c r="Y324" i="26" s="1"/>
  <c r="Y325" i="26" s="1"/>
  <c r="Y326" i="26" s="1"/>
  <c r="Y327" i="26" s="1"/>
  <c r="Y328" i="26" s="1"/>
  <c r="Y329" i="26" s="1"/>
  <c r="Y330" i="26" s="1"/>
  <c r="Y331" i="26" s="1"/>
  <c r="Y332" i="26" s="1"/>
  <c r="Y333" i="26" s="1"/>
  <c r="Y334" i="26" s="1"/>
  <c r="Y335" i="26" s="1"/>
  <c r="Y336" i="26" s="1"/>
  <c r="Y337" i="26" s="1"/>
  <c r="Y338" i="26" s="1"/>
  <c r="Y339" i="26" s="1"/>
  <c r="Y340" i="26" s="1"/>
  <c r="Y341" i="26" s="1"/>
  <c r="Y342" i="26" s="1"/>
  <c r="Y343" i="26" s="1"/>
  <c r="Y344" i="26" s="1"/>
  <c r="Y345" i="26" s="1"/>
  <c r="Y346" i="26" s="1"/>
  <c r="Y347" i="26" s="1"/>
  <c r="Y348" i="26" s="1"/>
  <c r="Y349" i="26" s="1"/>
  <c r="Y350" i="26" s="1"/>
  <c r="Y351" i="26" s="1"/>
  <c r="Y352" i="26" s="1"/>
  <c r="Y353" i="26" s="1"/>
  <c r="Y354" i="26" s="1"/>
  <c r="Y355" i="26" s="1"/>
  <c r="Y356" i="26" s="1"/>
  <c r="Y357" i="26" s="1"/>
  <c r="Y358" i="26" s="1"/>
  <c r="Y359" i="26" s="1"/>
  <c r="Y360" i="26" s="1"/>
  <c r="Y361" i="26" s="1"/>
  <c r="Y362" i="26" s="1"/>
  <c r="Y363" i="26" s="1"/>
  <c r="Y364" i="26" s="1"/>
  <c r="Y365" i="26" s="1"/>
  <c r="Y366" i="26" s="1"/>
  <c r="Y367" i="26" s="1"/>
  <c r="Y368" i="26" s="1"/>
  <c r="Y369" i="26" s="1"/>
  <c r="Y370" i="26" s="1"/>
  <c r="Y371" i="26" s="1"/>
  <c r="Y372" i="26" s="1"/>
  <c r="Y373" i="26" s="1"/>
  <c r="Y374" i="26" s="1"/>
  <c r="Y375" i="26" s="1"/>
  <c r="Y376" i="26" s="1"/>
  <c r="Y377" i="26" s="1"/>
  <c r="Y378" i="26" s="1"/>
  <c r="Y379" i="26" s="1"/>
  <c r="Y380" i="26" s="1"/>
  <c r="Y381" i="26" s="1"/>
  <c r="Y382" i="26" s="1"/>
  <c r="Y383" i="26" s="1"/>
  <c r="Y384" i="26" s="1"/>
  <c r="Y385" i="26" s="1"/>
  <c r="Y386" i="26" s="1"/>
  <c r="Y387" i="26" s="1"/>
  <c r="Y388" i="26" s="1"/>
  <c r="Y389" i="26" s="1"/>
  <c r="Y390" i="26" s="1"/>
  <c r="Y391" i="26" s="1"/>
  <c r="Y392" i="26" s="1"/>
  <c r="Y393" i="26" s="1"/>
  <c r="Y394" i="26" s="1"/>
  <c r="Y395" i="26" s="1"/>
  <c r="Y396" i="26" s="1"/>
  <c r="Y397" i="26" s="1"/>
  <c r="Y398" i="26" s="1"/>
  <c r="Y399" i="26" s="1"/>
  <c r="Y400" i="26" s="1"/>
  <c r="Y401" i="26" s="1"/>
  <c r="Y402" i="26" s="1"/>
  <c r="Y403" i="26" s="1"/>
  <c r="Y404" i="26" s="1"/>
  <c r="Y405" i="26" s="1"/>
  <c r="Y406" i="26" s="1"/>
  <c r="Y407" i="26" s="1"/>
  <c r="Y408" i="26" s="1"/>
  <c r="Y409" i="26" s="1"/>
  <c r="Y410" i="26" s="1"/>
  <c r="Y411" i="26" s="1"/>
  <c r="Y412" i="26" s="1"/>
  <c r="Y413" i="26" s="1"/>
  <c r="Y414" i="26" s="1"/>
  <c r="Y415" i="26" s="1"/>
  <c r="Y416" i="26" s="1"/>
  <c r="Y417" i="26" s="1"/>
  <c r="Y418" i="26" s="1"/>
  <c r="Y419" i="26" s="1"/>
  <c r="Y420" i="26" s="1"/>
  <c r="Y421" i="26" s="1"/>
  <c r="Y422" i="26" s="1"/>
  <c r="Y423" i="26" s="1"/>
  <c r="Y424" i="26" s="1"/>
  <c r="Y425" i="26" s="1"/>
  <c r="Y426" i="26" s="1"/>
  <c r="Y427" i="26" s="1"/>
  <c r="Y428" i="26" s="1"/>
  <c r="Y429" i="26" s="1"/>
  <c r="Y430" i="26" s="1"/>
  <c r="Y431" i="26" s="1"/>
  <c r="Y432" i="26" s="1"/>
  <c r="Y433" i="26" s="1"/>
  <c r="Y434" i="26" s="1"/>
  <c r="Y435" i="26" s="1"/>
  <c r="Y436" i="26" s="1"/>
  <c r="Y437" i="26" s="1"/>
  <c r="Y438" i="26" s="1"/>
  <c r="Y439" i="26" s="1"/>
  <c r="Y440" i="26" s="1"/>
  <c r="Y441" i="26" s="1"/>
  <c r="Y442" i="26" s="1"/>
  <c r="Y443" i="26" s="1"/>
  <c r="Y444" i="26" s="1"/>
  <c r="Y445" i="26" s="1"/>
  <c r="Y446" i="26" s="1"/>
  <c r="Y447" i="26" s="1"/>
  <c r="Y448" i="26" s="1"/>
  <c r="Y449" i="26" s="1"/>
  <c r="Y450" i="26" s="1"/>
  <c r="Y451" i="26" s="1"/>
  <c r="Y452" i="26" s="1"/>
  <c r="Y453" i="26" s="1"/>
  <c r="Y454" i="26" s="1"/>
  <c r="Y455" i="26" s="1"/>
  <c r="Y456" i="26" s="1"/>
  <c r="Y457" i="26" s="1"/>
  <c r="Y458" i="26" s="1"/>
  <c r="Y459" i="26" s="1"/>
  <c r="Y460" i="26" s="1"/>
  <c r="Y461" i="26" s="1"/>
  <c r="Y462" i="26" s="1"/>
  <c r="Y463" i="26" s="1"/>
  <c r="Y464" i="26" s="1"/>
  <c r="Y465" i="26" s="1"/>
  <c r="Y466" i="26" s="1"/>
  <c r="Y467" i="26" s="1"/>
  <c r="Y468" i="26" s="1"/>
  <c r="Y469" i="26" s="1"/>
  <c r="Y470" i="26" s="1"/>
  <c r="Y471" i="26" s="1"/>
  <c r="Y472" i="26" s="1"/>
  <c r="Y473" i="26" s="1"/>
  <c r="Y474" i="26" s="1"/>
  <c r="Y475" i="26" s="1"/>
  <c r="Y476" i="26" s="1"/>
  <c r="Y477" i="26" s="1"/>
  <c r="Y478" i="26" s="1"/>
  <c r="Y479" i="26" s="1"/>
  <c r="Y480" i="26" s="1"/>
  <c r="Y481" i="26" s="1"/>
  <c r="Y482" i="26" s="1"/>
  <c r="Y483" i="26" s="1"/>
  <c r="Y484" i="26" s="1"/>
  <c r="Y485" i="26" s="1"/>
  <c r="Y486" i="26" s="1"/>
  <c r="Y487" i="26" s="1"/>
  <c r="Y488" i="26" s="1"/>
  <c r="Y489" i="26" s="1"/>
  <c r="Y490" i="26" s="1"/>
  <c r="Y491" i="26" s="1"/>
  <c r="Y492" i="26" s="1"/>
  <c r="Y493" i="26" s="1"/>
  <c r="Y494" i="26" s="1"/>
  <c r="Y495" i="26" s="1"/>
  <c r="Y496" i="26" s="1"/>
  <c r="Y497" i="26" s="1"/>
  <c r="Y498" i="26" s="1"/>
  <c r="Y499" i="26" s="1"/>
  <c r="Y500" i="26" s="1"/>
  <c r="Y501" i="26" s="1"/>
  <c r="Y502" i="26" s="1"/>
  <c r="Y503" i="26" s="1"/>
  <c r="Y504" i="26" s="1"/>
  <c r="Y505" i="26" s="1"/>
  <c r="Y506" i="26" s="1"/>
  <c r="Y507" i="26" s="1"/>
  <c r="Y508" i="26" s="1"/>
  <c r="Y509" i="26" s="1"/>
  <c r="Y510" i="26" s="1"/>
  <c r="Y511" i="26" s="1"/>
  <c r="Y512" i="26" s="1"/>
  <c r="Y513" i="26" s="1"/>
  <c r="Y514" i="26" s="1"/>
  <c r="Y515" i="26" s="1"/>
  <c r="Y516" i="26" s="1"/>
  <c r="Y517" i="26" s="1"/>
  <c r="Y518" i="26" s="1"/>
  <c r="Y519" i="26" s="1"/>
  <c r="Y520" i="26" s="1"/>
  <c r="Y521" i="26" s="1"/>
  <c r="Y522" i="26" s="1"/>
  <c r="Y523" i="26" s="1"/>
  <c r="Y524" i="26" s="1"/>
  <c r="Y525" i="26" s="1"/>
  <c r="Y526" i="26" s="1"/>
  <c r="Y527" i="26" s="1"/>
  <c r="Y528" i="26" s="1"/>
  <c r="Y529" i="26" s="1"/>
  <c r="Y530" i="26" s="1"/>
  <c r="Y531" i="26" s="1"/>
  <c r="Y532" i="26" s="1"/>
  <c r="Y533" i="26" s="1"/>
  <c r="Y534" i="26" s="1"/>
  <c r="Y535" i="26" s="1"/>
  <c r="Y536" i="26" s="1"/>
  <c r="Y537" i="26" s="1"/>
  <c r="Y538" i="26" s="1"/>
  <c r="Y539" i="26" s="1"/>
  <c r="Y540" i="26" s="1"/>
  <c r="Y541" i="26" s="1"/>
  <c r="Y542" i="26" s="1"/>
  <c r="Y543" i="26" s="1"/>
  <c r="Y544" i="26" s="1"/>
  <c r="Y545" i="26" s="1"/>
  <c r="Y546" i="26" s="1"/>
  <c r="Y547" i="26" s="1"/>
  <c r="Y548" i="26" s="1"/>
  <c r="Y549" i="26" s="1"/>
  <c r="Y550" i="26" s="1"/>
  <c r="Y551" i="26" s="1"/>
  <c r="Y552" i="26" s="1"/>
  <c r="Y553" i="26" s="1"/>
  <c r="Y554" i="26" s="1"/>
  <c r="Y555" i="26" s="1"/>
  <c r="Y556" i="26" s="1"/>
  <c r="Y557" i="26" s="1"/>
  <c r="Y558" i="26" s="1"/>
  <c r="Y559" i="26" s="1"/>
  <c r="Y560" i="26" s="1"/>
  <c r="Y561" i="26" s="1"/>
  <c r="Y562" i="26" s="1"/>
  <c r="Y563" i="26" s="1"/>
  <c r="Y564" i="26" s="1"/>
  <c r="Y565" i="26" s="1"/>
  <c r="Y566" i="26" s="1"/>
  <c r="Y567" i="26" s="1"/>
  <c r="Y568" i="26" s="1"/>
  <c r="Y569" i="26" s="1"/>
  <c r="Y570" i="26" s="1"/>
  <c r="Y571" i="26" s="1"/>
  <c r="Y572" i="26" s="1"/>
  <c r="Y573" i="26" s="1"/>
  <c r="Y574" i="26" s="1"/>
  <c r="Y575" i="26" s="1"/>
  <c r="Y576" i="26" s="1"/>
  <c r="Y577" i="26" s="1"/>
  <c r="Y578" i="26" s="1"/>
  <c r="Y579" i="26" s="1"/>
  <c r="Y580" i="26" s="1"/>
  <c r="Y581" i="26" s="1"/>
  <c r="Y582" i="26" s="1"/>
  <c r="Y583" i="26" s="1"/>
  <c r="Y584" i="26" s="1"/>
  <c r="Y585" i="26" s="1"/>
  <c r="Y586" i="26" s="1"/>
  <c r="Y587" i="26" s="1"/>
  <c r="Y588" i="26" s="1"/>
  <c r="Y589" i="26" s="1"/>
  <c r="Y590" i="26" s="1"/>
  <c r="Y591" i="26" s="1"/>
  <c r="Y592" i="26" s="1"/>
  <c r="Y593" i="26" s="1"/>
  <c r="Y594" i="26" s="1"/>
  <c r="Y595" i="26" s="1"/>
  <c r="Y596" i="26" s="1"/>
  <c r="Y597" i="26" s="1"/>
  <c r="Y598" i="26" s="1"/>
  <c r="Y599" i="26" s="1"/>
  <c r="Y600" i="26" s="1"/>
  <c r="Y601" i="26" s="1"/>
  <c r="Y602" i="26" s="1"/>
  <c r="Y603" i="26" s="1"/>
  <c r="Y604" i="26" s="1"/>
  <c r="Y605" i="26" s="1"/>
  <c r="Y606" i="26" s="1"/>
  <c r="Y607" i="26" s="1"/>
  <c r="Y608" i="26" s="1"/>
  <c r="Y609" i="26" s="1"/>
  <c r="Y610" i="26" s="1"/>
  <c r="Y611" i="26" s="1"/>
  <c r="Y612" i="26" s="1"/>
  <c r="Y613" i="26" s="1"/>
  <c r="Y614" i="26" s="1"/>
  <c r="Y615" i="26" s="1"/>
  <c r="Y616" i="26" s="1"/>
  <c r="Y617" i="26" s="1"/>
  <c r="Y618" i="26" s="1"/>
  <c r="Y619" i="26" s="1"/>
  <c r="Y620" i="26" s="1"/>
  <c r="Y621" i="26" s="1"/>
  <c r="Y622" i="26" s="1"/>
  <c r="Y623" i="26" s="1"/>
  <c r="Y624" i="26" s="1"/>
  <c r="Y625" i="26" s="1"/>
  <c r="Y626" i="26" s="1"/>
  <c r="Y627" i="26" s="1"/>
  <c r="Y628" i="26" s="1"/>
  <c r="Y629" i="26" s="1"/>
  <c r="Y630" i="26" s="1"/>
  <c r="Y631" i="26" s="1"/>
  <c r="Y632" i="26" s="1"/>
  <c r="Y633" i="26" s="1"/>
  <c r="Y634" i="26" s="1"/>
  <c r="Y635" i="26" s="1"/>
  <c r="Y636" i="26" s="1"/>
  <c r="Y637" i="26" s="1"/>
  <c r="Y638" i="26" s="1"/>
  <c r="Y639" i="26" s="1"/>
  <c r="Y640" i="26" s="1"/>
  <c r="Y641" i="26" s="1"/>
  <c r="Y642" i="26" s="1"/>
  <c r="Y643" i="26" s="1"/>
  <c r="Y644" i="26" s="1"/>
  <c r="Y645" i="26" s="1"/>
  <c r="Y646" i="26" s="1"/>
  <c r="Y647" i="26" s="1"/>
  <c r="Y648" i="26" s="1"/>
  <c r="Y649" i="26" s="1"/>
  <c r="Y650" i="26" s="1"/>
  <c r="Y651" i="26" s="1"/>
  <c r="Y652" i="26" s="1"/>
  <c r="Y653" i="26" s="1"/>
  <c r="Y654" i="26" s="1"/>
  <c r="Y655" i="26" s="1"/>
  <c r="Y656" i="26" s="1"/>
  <c r="Y657" i="26" s="1"/>
  <c r="Y658" i="26" s="1"/>
  <c r="Y659" i="26" s="1"/>
  <c r="Y660" i="26" s="1"/>
  <c r="Y661" i="26" s="1"/>
  <c r="Y662" i="26" s="1"/>
  <c r="Y663" i="26" s="1"/>
  <c r="Y664" i="26" s="1"/>
  <c r="Y665" i="26" s="1"/>
  <c r="Y666" i="26" s="1"/>
  <c r="Y667" i="26" s="1"/>
  <c r="Y668" i="26" s="1"/>
  <c r="Y669" i="26" s="1"/>
  <c r="Y670" i="26" s="1"/>
  <c r="Y671" i="26" s="1"/>
  <c r="Y672" i="26" s="1"/>
  <c r="Y673" i="26" s="1"/>
  <c r="Y674" i="26" s="1"/>
  <c r="Y675" i="26" s="1"/>
  <c r="Y676" i="26" s="1"/>
  <c r="Y677" i="26" s="1"/>
  <c r="Y678" i="26" s="1"/>
  <c r="Y679" i="26" s="1"/>
  <c r="Y680" i="26" s="1"/>
  <c r="Y681" i="26" s="1"/>
  <c r="Y682" i="26" s="1"/>
  <c r="Y683" i="26" s="1"/>
  <c r="Y684" i="26" s="1"/>
  <c r="Y685" i="26" s="1"/>
  <c r="Y686" i="26" s="1"/>
  <c r="Y687" i="26" s="1"/>
  <c r="Y688" i="26" s="1"/>
  <c r="Y689" i="26" s="1"/>
  <c r="Y690" i="26" s="1"/>
  <c r="Y691" i="26" s="1"/>
  <c r="Y692" i="26" s="1"/>
  <c r="Y693" i="26" s="1"/>
  <c r="Y694" i="26" s="1"/>
  <c r="Y695" i="26" s="1"/>
  <c r="Y696" i="26" s="1"/>
  <c r="Y697" i="26" s="1"/>
  <c r="Y698" i="26" s="1"/>
  <c r="Y699" i="26" s="1"/>
  <c r="Y700" i="26" s="1"/>
  <c r="Y701" i="26" s="1"/>
  <c r="Y702" i="26" s="1"/>
  <c r="Y703" i="26" s="1"/>
  <c r="Y704" i="26" s="1"/>
  <c r="Y705" i="26" s="1"/>
  <c r="Y706" i="26" s="1"/>
  <c r="Y707" i="26" s="1"/>
  <c r="Y708" i="26" s="1"/>
  <c r="Y709" i="26" s="1"/>
  <c r="Y710" i="26" s="1"/>
  <c r="Y711" i="26" s="1"/>
  <c r="Y712" i="26" s="1"/>
  <c r="Y713" i="26" s="1"/>
  <c r="Y714" i="26" s="1"/>
  <c r="Y715" i="26" s="1"/>
  <c r="Y716" i="26" s="1"/>
  <c r="Y717" i="26" s="1"/>
  <c r="Y718" i="26" s="1"/>
  <c r="Y719" i="26" s="1"/>
  <c r="Y720" i="26" s="1"/>
  <c r="Y721" i="26" s="1"/>
  <c r="Y722" i="26" s="1"/>
  <c r="Y723" i="26" s="1"/>
  <c r="Y724" i="26" s="1"/>
  <c r="Y725" i="26" s="1"/>
  <c r="Y726" i="26" s="1"/>
  <c r="Y727" i="26" s="1"/>
  <c r="Y728" i="26" s="1"/>
  <c r="Y729" i="26" s="1"/>
  <c r="Y730" i="26" s="1"/>
  <c r="Y731" i="26" s="1"/>
  <c r="Y732" i="26" s="1"/>
  <c r="Y733" i="26" s="1"/>
  <c r="Y734" i="26" s="1"/>
  <c r="Y735" i="26" s="1"/>
  <c r="Y736" i="26" s="1"/>
  <c r="Y737" i="26" s="1"/>
  <c r="Y738" i="26" s="1"/>
  <c r="Y739" i="26" s="1"/>
  <c r="Y740" i="26" s="1"/>
  <c r="Y741" i="26" s="1"/>
  <c r="Y742" i="26" s="1"/>
  <c r="Y743" i="26" s="1"/>
  <c r="Y744" i="26" s="1"/>
  <c r="Y745" i="26" s="1"/>
  <c r="Y746" i="26" s="1"/>
  <c r="Y747" i="26" s="1"/>
  <c r="Y748" i="26" s="1"/>
  <c r="Y749" i="26" s="1"/>
  <c r="Y750" i="26" s="1"/>
  <c r="Y751" i="26" s="1"/>
  <c r="Y752" i="26" s="1"/>
  <c r="Y753" i="26" s="1"/>
  <c r="Y754" i="26" s="1"/>
  <c r="Y755" i="26" s="1"/>
  <c r="Y756" i="26" s="1"/>
  <c r="Y757" i="26" s="1"/>
  <c r="Y758" i="26" s="1"/>
  <c r="Y759" i="26" s="1"/>
  <c r="Y760" i="26" s="1"/>
  <c r="Y761" i="26" s="1"/>
  <c r="Y762" i="26" s="1"/>
  <c r="Y763" i="26" s="1"/>
  <c r="Y764" i="26" s="1"/>
  <c r="Y765" i="26" s="1"/>
  <c r="Y766" i="26" s="1"/>
  <c r="Y767" i="26" s="1"/>
  <c r="Y768" i="26" s="1"/>
  <c r="Y769" i="26" s="1"/>
  <c r="Y770" i="26" s="1"/>
  <c r="Y771" i="26" s="1"/>
  <c r="Y772" i="26" s="1"/>
  <c r="Y773" i="26" s="1"/>
  <c r="Y774" i="26" s="1"/>
  <c r="Y775" i="26" s="1"/>
  <c r="Y776" i="26" s="1"/>
  <c r="Y777" i="26" s="1"/>
  <c r="Y778" i="26" s="1"/>
  <c r="Y779" i="26" s="1"/>
  <c r="Y780" i="26" s="1"/>
  <c r="Y781" i="26" s="1"/>
  <c r="Y782" i="26" s="1"/>
  <c r="Y783" i="26" s="1"/>
  <c r="Y784" i="26" s="1"/>
  <c r="Y785" i="26" s="1"/>
  <c r="Y786" i="26" s="1"/>
  <c r="Y787" i="26" s="1"/>
  <c r="Y788" i="26" s="1"/>
  <c r="Y789" i="26" s="1"/>
  <c r="Y790" i="26" s="1"/>
  <c r="Y791" i="26" s="1"/>
  <c r="Y792" i="26" s="1"/>
  <c r="Y793" i="26" s="1"/>
  <c r="Y794" i="26" s="1"/>
  <c r="Y795" i="26" s="1"/>
  <c r="Y796" i="26" s="1"/>
  <c r="Y797" i="26" s="1"/>
  <c r="Y798" i="26" s="1"/>
  <c r="Y799" i="26" s="1"/>
  <c r="Y800" i="26" s="1"/>
  <c r="Y801" i="26" s="1"/>
  <c r="Y802" i="26" s="1"/>
  <c r="Y803" i="26" s="1"/>
  <c r="Y804" i="26" s="1"/>
  <c r="Y805" i="26" s="1"/>
  <c r="Y806" i="26" s="1"/>
  <c r="Y807" i="26" s="1"/>
  <c r="Y808" i="26" s="1"/>
  <c r="Y809" i="26" s="1"/>
  <c r="Y810" i="26" s="1"/>
  <c r="Y811" i="26" s="1"/>
  <c r="Y812" i="26" s="1"/>
  <c r="Y813" i="26" s="1"/>
  <c r="Y814" i="26" s="1"/>
  <c r="Y815" i="26" s="1"/>
  <c r="Y816" i="26" s="1"/>
  <c r="Y817" i="26" s="1"/>
  <c r="Y818" i="26" s="1"/>
  <c r="Y819" i="26" s="1"/>
  <c r="Y820" i="26" s="1"/>
  <c r="Y821" i="26" s="1"/>
  <c r="Y822" i="26" s="1"/>
  <c r="Y823" i="26" s="1"/>
  <c r="Y824" i="26" s="1"/>
  <c r="Y825" i="26" s="1"/>
  <c r="Y826" i="26" s="1"/>
  <c r="Y827" i="26" s="1"/>
  <c r="Y828" i="26" s="1"/>
  <c r="Y829" i="26" s="1"/>
  <c r="Y830" i="26" s="1"/>
  <c r="Y831" i="26" s="1"/>
  <c r="Y832" i="26" s="1"/>
  <c r="Y833" i="26" s="1"/>
  <c r="Y834" i="26" s="1"/>
  <c r="Y835" i="26" s="1"/>
  <c r="Y836" i="26" s="1"/>
  <c r="Y837" i="26" s="1"/>
  <c r="Y838" i="26" s="1"/>
  <c r="Y839" i="26" s="1"/>
  <c r="Y840" i="26" s="1"/>
  <c r="Y841" i="26" s="1"/>
  <c r="Y842" i="26" s="1"/>
  <c r="Y843" i="26" s="1"/>
  <c r="Y844" i="26" s="1"/>
  <c r="Y845" i="26" s="1"/>
  <c r="Y846" i="26" s="1"/>
  <c r="Y847" i="26" s="1"/>
  <c r="Y848" i="26" s="1"/>
  <c r="Y849" i="26" s="1"/>
  <c r="Y850" i="26" s="1"/>
  <c r="Y851" i="26" s="1"/>
  <c r="Y852" i="26" s="1"/>
  <c r="Y853" i="26" s="1"/>
  <c r="Y854" i="26" s="1"/>
  <c r="Y855" i="26" s="1"/>
  <c r="Y856" i="26" s="1"/>
  <c r="Y857" i="26" s="1"/>
  <c r="Y858" i="26" s="1"/>
  <c r="Y859" i="26" s="1"/>
  <c r="R32" i="26"/>
  <c r="R33" i="26" s="1"/>
  <c r="T31" i="26"/>
  <c r="T32" i="26" s="1"/>
  <c r="T33" i="26" s="1"/>
  <c r="T34" i="26" s="1"/>
  <c r="T35" i="26" s="1"/>
  <c r="T36" i="26" s="1"/>
  <c r="T37" i="26" s="1"/>
  <c r="S33" i="26"/>
  <c r="S34" i="26" s="1"/>
  <c r="S35" i="26" s="1"/>
  <c r="S36" i="26" s="1"/>
  <c r="S37" i="26" s="1"/>
  <c r="S38" i="26" s="1"/>
  <c r="S39" i="26" s="1"/>
  <c r="S40" i="26" s="1"/>
  <c r="S41" i="26" s="1"/>
  <c r="S42" i="26" s="1"/>
  <c r="S43" i="26" s="1"/>
  <c r="S44" i="26" s="1"/>
  <c r="S45" i="26" s="1"/>
  <c r="S46" i="26" s="1"/>
  <c r="S47" i="26" s="1"/>
  <c r="S48" i="26" s="1"/>
  <c r="S49" i="26" s="1"/>
  <c r="S50" i="26" s="1"/>
  <c r="S51" i="26" s="1"/>
  <c r="S52" i="26" s="1"/>
  <c r="S53" i="26" s="1"/>
  <c r="S54" i="26" s="1"/>
  <c r="S55" i="26" s="1"/>
  <c r="S56" i="26" s="1"/>
  <c r="S57" i="26" s="1"/>
  <c r="S58" i="26" s="1"/>
  <c r="S59" i="26" s="1"/>
  <c r="S60" i="26" s="1"/>
  <c r="S61" i="26" s="1"/>
  <c r="S62" i="26" s="1"/>
  <c r="S63" i="26" s="1"/>
  <c r="S64" i="26" s="1"/>
  <c r="S65" i="26" s="1"/>
  <c r="S66" i="26" s="1"/>
  <c r="W32" i="26"/>
  <c r="W33" i="26" s="1"/>
  <c r="W34" i="26" s="1"/>
  <c r="W35" i="26" s="1"/>
  <c r="W36" i="26" s="1"/>
  <c r="W37" i="26" s="1"/>
  <c r="W38" i="26" s="1"/>
  <c r="W39" i="26" s="1"/>
  <c r="W40" i="26" s="1"/>
  <c r="W41" i="26" s="1"/>
  <c r="W42" i="26" s="1"/>
  <c r="W43" i="26" s="1"/>
  <c r="W44" i="26" s="1"/>
  <c r="W45" i="26" s="1"/>
  <c r="W46" i="26" s="1"/>
  <c r="W47" i="26" s="1"/>
  <c r="W48" i="26" s="1"/>
  <c r="W49" i="26" s="1"/>
  <c r="W50" i="26" s="1"/>
  <c r="W51" i="26" s="1"/>
  <c r="W52" i="26" s="1"/>
  <c r="W53" i="26" s="1"/>
  <c r="W54" i="26" s="1"/>
  <c r="W55" i="26" s="1"/>
  <c r="W56" i="26" s="1"/>
  <c r="W57" i="26" s="1"/>
  <c r="W58" i="26" s="1"/>
  <c r="W59" i="26" s="1"/>
  <c r="W60" i="26" s="1"/>
  <c r="W61" i="26" s="1"/>
  <c r="W62" i="26" s="1"/>
  <c r="W63" i="26" s="1"/>
  <c r="W64" i="26" s="1"/>
  <c r="W65" i="26" s="1"/>
  <c r="W66" i="26" s="1"/>
  <c r="W67" i="26" s="1"/>
  <c r="W68" i="26" s="1"/>
  <c r="W69" i="26" s="1"/>
  <c r="W70" i="26" s="1"/>
  <c r="W71" i="26" s="1"/>
  <c r="W72" i="26" s="1"/>
  <c r="W73" i="26" s="1"/>
  <c r="V30" i="26"/>
  <c r="V31" i="26" s="1"/>
  <c r="V32" i="26" s="1"/>
  <c r="V33" i="26" s="1"/>
  <c r="V34" i="26" s="1"/>
  <c r="V35" i="26" s="1"/>
  <c r="V36" i="26" s="1"/>
  <c r="V37" i="26" s="1"/>
  <c r="V38" i="26" s="1"/>
  <c r="V39" i="26" s="1"/>
  <c r="V40" i="26" s="1"/>
  <c r="V41" i="26" s="1"/>
  <c r="V42" i="26" s="1"/>
  <c r="V43" i="26" s="1"/>
  <c r="V44" i="26" s="1"/>
  <c r="V45" i="26" s="1"/>
  <c r="V46" i="26" s="1"/>
  <c r="V47" i="26" s="1"/>
  <c r="V48" i="26" s="1"/>
  <c r="V49" i="26" s="1"/>
  <c r="V50" i="26" s="1"/>
  <c r="V51" i="26" s="1"/>
  <c r="V52" i="26" s="1"/>
  <c r="V53" i="26" s="1"/>
  <c r="V54" i="26" s="1"/>
  <c r="V55" i="26" s="1"/>
  <c r="V56" i="26" s="1"/>
  <c r="V57" i="26" s="1"/>
  <c r="V58" i="26" s="1"/>
  <c r="V59" i="26" s="1"/>
  <c r="V60" i="26" s="1"/>
  <c r="V61" i="26" s="1"/>
  <c r="V62" i="26" s="1"/>
  <c r="V63" i="26" s="1"/>
  <c r="V64" i="26" s="1"/>
  <c r="V65" i="26" s="1"/>
  <c r="V66" i="26" s="1"/>
  <c r="V67" i="26" s="1"/>
  <c r="V68" i="26" s="1"/>
  <c r="V69" i="26" s="1"/>
  <c r="V70" i="26" s="1"/>
  <c r="V71" i="26" s="1"/>
  <c r="V72" i="26" s="1"/>
  <c r="V73" i="26" s="1"/>
  <c r="V74" i="26" s="1"/>
  <c r="V75" i="26" s="1"/>
  <c r="V76" i="26" s="1"/>
  <c r="V77" i="26" s="1"/>
  <c r="V78" i="26" s="1"/>
  <c r="V79" i="26" s="1"/>
  <c r="V80" i="26" s="1"/>
  <c r="V81" i="26" s="1"/>
  <c r="V82" i="26" s="1"/>
  <c r="V83" i="26" s="1"/>
  <c r="V84" i="26" s="1"/>
  <c r="V85" i="26" s="1"/>
  <c r="V86" i="26" s="1"/>
  <c r="V87" i="26" s="1"/>
  <c r="V88" i="26" s="1"/>
  <c r="V89" i="26" s="1"/>
  <c r="V90" i="26" s="1"/>
  <c r="V91" i="26" s="1"/>
  <c r="V92" i="26" s="1"/>
  <c r="V93" i="26" s="1"/>
  <c r="V94" i="26" s="1"/>
  <c r="V95" i="26" s="1"/>
  <c r="V96" i="26" s="1"/>
  <c r="V97" i="26" s="1"/>
  <c r="V98" i="26" s="1"/>
  <c r="V99" i="26" s="1"/>
  <c r="V100" i="26" s="1"/>
  <c r="V101" i="26" s="1"/>
  <c r="V102" i="26" s="1"/>
  <c r="V103" i="26" s="1"/>
  <c r="V104" i="26" s="1"/>
  <c r="V105" i="26" s="1"/>
  <c r="V106" i="26" s="1"/>
  <c r="V107" i="26" s="1"/>
  <c r="V108" i="26" s="1"/>
  <c r="V109" i="26" s="1"/>
  <c r="V110" i="26" s="1"/>
  <c r="V111" i="26" s="1"/>
  <c r="V112" i="26" s="1"/>
  <c r="V113" i="26" s="1"/>
  <c r="V114" i="26" s="1"/>
  <c r="V115" i="26" s="1"/>
  <c r="V116" i="26" s="1"/>
  <c r="V117" i="26" s="1"/>
  <c r="V118" i="26" s="1"/>
  <c r="V119" i="26" s="1"/>
  <c r="V120" i="26" s="1"/>
  <c r="V121" i="26" s="1"/>
  <c r="V122" i="26" s="1"/>
  <c r="V123" i="26" s="1"/>
  <c r="V124" i="26" s="1"/>
  <c r="V125" i="26" s="1"/>
  <c r="V126" i="26" s="1"/>
  <c r="V127" i="26" s="1"/>
  <c r="V128" i="26" s="1"/>
  <c r="V129" i="26" s="1"/>
  <c r="V130" i="26" s="1"/>
  <c r="V131" i="26" s="1"/>
  <c r="V132" i="26" s="1"/>
  <c r="V133" i="26" s="1"/>
  <c r="V134" i="26" s="1"/>
  <c r="V135" i="26" s="1"/>
  <c r="V136" i="26" s="1"/>
  <c r="V137" i="26" s="1"/>
  <c r="V138" i="26" s="1"/>
  <c r="V139" i="26" s="1"/>
  <c r="V140" i="26" s="1"/>
  <c r="V141" i="26" s="1"/>
  <c r="V142" i="26" s="1"/>
  <c r="V143" i="26" s="1"/>
  <c r="V144" i="26" s="1"/>
  <c r="V145" i="26" s="1"/>
  <c r="V146" i="26" s="1"/>
  <c r="V147" i="26" s="1"/>
  <c r="V148" i="26" s="1"/>
  <c r="V149" i="26" s="1"/>
  <c r="V150" i="26" s="1"/>
  <c r="V151" i="26" s="1"/>
  <c r="V152" i="26" s="1"/>
  <c r="V153" i="26" s="1"/>
  <c r="V154" i="26" s="1"/>
  <c r="V155" i="26" s="1"/>
  <c r="V156" i="26" s="1"/>
  <c r="V157" i="26" s="1"/>
  <c r="V158" i="26" s="1"/>
  <c r="V159" i="26" s="1"/>
  <c r="V160" i="26" s="1"/>
  <c r="V161" i="26" s="1"/>
  <c r="V162" i="26" s="1"/>
  <c r="V163" i="26" s="1"/>
  <c r="V164" i="26" s="1"/>
  <c r="V165" i="26" s="1"/>
  <c r="V166" i="26" s="1"/>
  <c r="V167" i="26" s="1"/>
  <c r="V168" i="26" s="1"/>
  <c r="V169" i="26" s="1"/>
  <c r="V170" i="26" s="1"/>
  <c r="V171" i="26" s="1"/>
  <c r="V172" i="26" s="1"/>
  <c r="V173" i="26" s="1"/>
  <c r="V174" i="26" s="1"/>
  <c r="V175" i="26" s="1"/>
  <c r="V176" i="26" s="1"/>
  <c r="V177" i="26" s="1"/>
  <c r="V178" i="26" s="1"/>
  <c r="V179" i="26" s="1"/>
  <c r="V180" i="26" s="1"/>
  <c r="V181" i="26" s="1"/>
  <c r="V182" i="26" s="1"/>
  <c r="V183" i="26" s="1"/>
  <c r="V184" i="26" s="1"/>
  <c r="V185" i="26" s="1"/>
  <c r="V186" i="26" s="1"/>
  <c r="V187" i="26" s="1"/>
  <c r="V188" i="26" s="1"/>
  <c r="V189" i="26" s="1"/>
  <c r="V190" i="26" s="1"/>
  <c r="V191" i="26" s="1"/>
  <c r="V192" i="26" s="1"/>
  <c r="V193" i="26" s="1"/>
  <c r="V194" i="26" s="1"/>
  <c r="V195" i="26" s="1"/>
  <c r="V196" i="26" s="1"/>
  <c r="V197" i="26" s="1"/>
  <c r="V198" i="26" s="1"/>
  <c r="V199" i="26" s="1"/>
  <c r="V200" i="26" s="1"/>
  <c r="V201" i="26" s="1"/>
  <c r="V202" i="26" s="1"/>
  <c r="V203" i="26" s="1"/>
  <c r="V204" i="26" s="1"/>
  <c r="V205" i="26" s="1"/>
  <c r="V206" i="26" s="1"/>
  <c r="V207" i="26" s="1"/>
  <c r="V208" i="26" s="1"/>
  <c r="V209" i="26" s="1"/>
  <c r="V210" i="26" s="1"/>
  <c r="V211" i="26" s="1"/>
  <c r="V212" i="26" s="1"/>
  <c r="V213" i="26" s="1"/>
  <c r="V214" i="26" s="1"/>
  <c r="V215" i="26" s="1"/>
  <c r="V216" i="26" s="1"/>
  <c r="V217" i="26" s="1"/>
  <c r="V218" i="26" s="1"/>
  <c r="V219" i="26" s="1"/>
  <c r="V220" i="26" s="1"/>
  <c r="V221" i="26" s="1"/>
  <c r="V222" i="26" s="1"/>
  <c r="V223" i="26" s="1"/>
  <c r="V224" i="26" s="1"/>
  <c r="V225" i="26" s="1"/>
  <c r="V226" i="26" s="1"/>
  <c r="V227" i="26" s="1"/>
  <c r="V228" i="26" s="1"/>
  <c r="V229" i="26" s="1"/>
  <c r="V230" i="26" s="1"/>
  <c r="V231" i="26" s="1"/>
  <c r="V232" i="26" s="1"/>
  <c r="V233" i="26" s="1"/>
  <c r="V234" i="26" s="1"/>
  <c r="V235" i="26" s="1"/>
  <c r="V236" i="26" s="1"/>
  <c r="V237" i="26" s="1"/>
  <c r="V238" i="26" s="1"/>
  <c r="V239" i="26" s="1"/>
  <c r="V240" i="26" s="1"/>
  <c r="V241" i="26" s="1"/>
  <c r="V242" i="26" s="1"/>
  <c r="V243" i="26" s="1"/>
  <c r="V244" i="26" s="1"/>
  <c r="V245" i="26" s="1"/>
  <c r="V246" i="26" s="1"/>
  <c r="V247" i="26" s="1"/>
  <c r="V248" i="26" s="1"/>
  <c r="V249" i="26" s="1"/>
  <c r="V250" i="26" s="1"/>
  <c r="V251" i="26" s="1"/>
  <c r="V252" i="26" s="1"/>
  <c r="V253" i="26" s="1"/>
  <c r="V254" i="26" s="1"/>
  <c r="V255" i="26" s="1"/>
  <c r="V256" i="26" s="1"/>
  <c r="V257" i="26" s="1"/>
  <c r="V258" i="26" s="1"/>
  <c r="V259" i="26" s="1"/>
  <c r="V260" i="26" s="1"/>
  <c r="V261" i="26" s="1"/>
  <c r="V262" i="26" s="1"/>
  <c r="V263" i="26" s="1"/>
  <c r="V264" i="26" s="1"/>
  <c r="V265" i="26" s="1"/>
  <c r="V266" i="26" s="1"/>
  <c r="V267" i="26" s="1"/>
  <c r="V268" i="26" s="1"/>
  <c r="V269" i="26" s="1"/>
  <c r="V270" i="26" s="1"/>
  <c r="V271" i="26" s="1"/>
  <c r="V272" i="26" s="1"/>
  <c r="V273" i="26" s="1"/>
  <c r="V274" i="26" s="1"/>
  <c r="V275" i="26" s="1"/>
  <c r="V276" i="26" s="1"/>
  <c r="V277" i="26" s="1"/>
  <c r="V278" i="26" s="1"/>
  <c r="V279" i="26" s="1"/>
  <c r="V280" i="26" s="1"/>
  <c r="V281" i="26" s="1"/>
  <c r="V282" i="26" s="1"/>
  <c r="V283" i="26" s="1"/>
  <c r="V284" i="26" s="1"/>
  <c r="V285" i="26" s="1"/>
  <c r="V286" i="26" s="1"/>
  <c r="V287" i="26" s="1"/>
  <c r="V288" i="26" s="1"/>
  <c r="V289" i="26" s="1"/>
  <c r="V290" i="26" s="1"/>
  <c r="V291" i="26" s="1"/>
  <c r="V292" i="26" s="1"/>
  <c r="V293" i="26" s="1"/>
  <c r="V294" i="26" s="1"/>
  <c r="V295" i="26" s="1"/>
  <c r="V296" i="26" s="1"/>
  <c r="V297" i="26" s="1"/>
  <c r="V298" i="26" s="1"/>
  <c r="V299" i="26" s="1"/>
  <c r="V300" i="26" s="1"/>
  <c r="V301" i="26" s="1"/>
  <c r="V302" i="26" s="1"/>
  <c r="V303" i="26" s="1"/>
  <c r="V304" i="26" s="1"/>
  <c r="V305" i="26" s="1"/>
  <c r="V306" i="26" s="1"/>
  <c r="V307" i="26" s="1"/>
  <c r="V308" i="26" s="1"/>
  <c r="V309" i="26" s="1"/>
  <c r="V310" i="26" s="1"/>
  <c r="V311" i="26" s="1"/>
  <c r="V312" i="26" s="1"/>
  <c r="V313" i="26" s="1"/>
  <c r="V314" i="26" s="1"/>
  <c r="V315" i="26" s="1"/>
  <c r="V316" i="26" s="1"/>
  <c r="V317" i="26" s="1"/>
  <c r="V318" i="26" s="1"/>
  <c r="V319" i="26" s="1"/>
  <c r="V320" i="26" s="1"/>
  <c r="V321" i="26" s="1"/>
  <c r="V322" i="26" s="1"/>
  <c r="V323" i="26" s="1"/>
  <c r="V324" i="26" s="1"/>
  <c r="V325" i="26" s="1"/>
  <c r="V326" i="26" s="1"/>
  <c r="V327" i="26" s="1"/>
  <c r="V328" i="26" s="1"/>
  <c r="V329" i="26" s="1"/>
  <c r="V330" i="26" s="1"/>
  <c r="V331" i="26" s="1"/>
  <c r="V332" i="26" s="1"/>
  <c r="V333" i="26" s="1"/>
  <c r="V334" i="26" s="1"/>
  <c r="V335" i="26" s="1"/>
  <c r="V336" i="26" s="1"/>
  <c r="V337" i="26" s="1"/>
  <c r="V338" i="26" s="1"/>
  <c r="V339" i="26" s="1"/>
  <c r="V340" i="26" s="1"/>
  <c r="V341" i="26" s="1"/>
  <c r="V342" i="26" s="1"/>
  <c r="V343" i="26" s="1"/>
  <c r="V344" i="26" s="1"/>
  <c r="V345" i="26" s="1"/>
  <c r="V346" i="26" s="1"/>
  <c r="V347" i="26" s="1"/>
  <c r="V348" i="26" s="1"/>
  <c r="V349" i="26" s="1"/>
  <c r="V350" i="26" s="1"/>
  <c r="V351" i="26" s="1"/>
  <c r="V352" i="26" s="1"/>
  <c r="V353" i="26" s="1"/>
  <c r="V354" i="26" s="1"/>
  <c r="V355" i="26" s="1"/>
  <c r="V356" i="26" s="1"/>
  <c r="V357" i="26" s="1"/>
  <c r="V358" i="26" s="1"/>
  <c r="V359" i="26" s="1"/>
  <c r="V360" i="26" s="1"/>
  <c r="V361" i="26" s="1"/>
  <c r="V362" i="26" s="1"/>
  <c r="V363" i="26" s="1"/>
  <c r="V364" i="26" s="1"/>
  <c r="V365" i="26" s="1"/>
  <c r="V366" i="26" s="1"/>
  <c r="V367" i="26" s="1"/>
  <c r="V368" i="26" s="1"/>
  <c r="V369" i="26" s="1"/>
  <c r="V370" i="26" s="1"/>
  <c r="V371" i="26" s="1"/>
  <c r="V372" i="26" s="1"/>
  <c r="V373" i="26" s="1"/>
  <c r="V374" i="26" s="1"/>
  <c r="V375" i="26" s="1"/>
  <c r="V376" i="26" s="1"/>
  <c r="V377" i="26" s="1"/>
  <c r="V378" i="26" s="1"/>
  <c r="V379" i="26" s="1"/>
  <c r="V380" i="26" s="1"/>
  <c r="V381" i="26" s="1"/>
  <c r="V382" i="26" s="1"/>
  <c r="V383" i="26" s="1"/>
  <c r="V384" i="26" s="1"/>
  <c r="V385" i="26" s="1"/>
  <c r="V386" i="26" s="1"/>
  <c r="V387" i="26" s="1"/>
  <c r="V388" i="26" s="1"/>
  <c r="V389" i="26" s="1"/>
  <c r="V390" i="26" s="1"/>
  <c r="V391" i="26" s="1"/>
  <c r="V392" i="26" s="1"/>
  <c r="V393" i="26" s="1"/>
  <c r="V394" i="26" s="1"/>
  <c r="V395" i="26" s="1"/>
  <c r="V396" i="26" s="1"/>
  <c r="V397" i="26" s="1"/>
  <c r="V398" i="26" s="1"/>
  <c r="V399" i="26" s="1"/>
  <c r="V400" i="26" s="1"/>
  <c r="V401" i="26" s="1"/>
  <c r="V402" i="26" s="1"/>
  <c r="V403" i="26" s="1"/>
  <c r="V404" i="26" s="1"/>
  <c r="V405" i="26" s="1"/>
  <c r="V406" i="26" s="1"/>
  <c r="V407" i="26" s="1"/>
  <c r="V408" i="26" s="1"/>
  <c r="V409" i="26" s="1"/>
  <c r="V410" i="26" s="1"/>
  <c r="V411" i="26" s="1"/>
  <c r="V412" i="26" s="1"/>
  <c r="V413" i="26" s="1"/>
  <c r="V414" i="26" s="1"/>
  <c r="V415" i="26" s="1"/>
  <c r="V416" i="26" s="1"/>
  <c r="V417" i="26" s="1"/>
  <c r="V418" i="26" s="1"/>
  <c r="V419" i="26" s="1"/>
  <c r="V420" i="26" s="1"/>
  <c r="V421" i="26" s="1"/>
  <c r="V422" i="26" s="1"/>
  <c r="V423" i="26" s="1"/>
  <c r="V424" i="26" s="1"/>
  <c r="V425" i="26" s="1"/>
  <c r="V426" i="26" s="1"/>
  <c r="V427" i="26" s="1"/>
  <c r="V428" i="26" s="1"/>
  <c r="V429" i="26" s="1"/>
  <c r="V430" i="26" s="1"/>
  <c r="V431" i="26" s="1"/>
  <c r="V432" i="26" s="1"/>
  <c r="V433" i="26" s="1"/>
  <c r="V434" i="26" s="1"/>
  <c r="V435" i="26" s="1"/>
  <c r="V436" i="26" s="1"/>
  <c r="V437" i="26" s="1"/>
  <c r="V438" i="26" s="1"/>
  <c r="V439" i="26" s="1"/>
  <c r="V440" i="26" s="1"/>
  <c r="V441" i="26" s="1"/>
  <c r="V442" i="26" s="1"/>
  <c r="V443" i="26" s="1"/>
  <c r="V444" i="26" s="1"/>
  <c r="V445" i="26" s="1"/>
  <c r="V446" i="26" s="1"/>
  <c r="V447" i="26" s="1"/>
  <c r="V448" i="26" s="1"/>
  <c r="V449" i="26" s="1"/>
  <c r="V450" i="26" s="1"/>
  <c r="V451" i="26" s="1"/>
  <c r="V452" i="26" s="1"/>
  <c r="V453" i="26" s="1"/>
  <c r="V454" i="26" s="1"/>
  <c r="V455" i="26" s="1"/>
  <c r="V456" i="26" s="1"/>
  <c r="V457" i="26" s="1"/>
  <c r="V458" i="26" s="1"/>
  <c r="V459" i="26" s="1"/>
  <c r="V460" i="26" s="1"/>
  <c r="V461" i="26" s="1"/>
  <c r="V462" i="26" s="1"/>
  <c r="V463" i="26" s="1"/>
  <c r="V464" i="26" s="1"/>
  <c r="V465" i="26" s="1"/>
  <c r="V466" i="26" s="1"/>
  <c r="V467" i="26" s="1"/>
  <c r="V468" i="26" s="1"/>
  <c r="V469" i="26" s="1"/>
  <c r="V470" i="26" s="1"/>
  <c r="V471" i="26" s="1"/>
  <c r="V472" i="26" s="1"/>
  <c r="V473" i="26" s="1"/>
  <c r="V474" i="26" s="1"/>
  <c r="V475" i="26" s="1"/>
  <c r="V476" i="26" s="1"/>
  <c r="V477" i="26" s="1"/>
  <c r="V478" i="26" s="1"/>
  <c r="V479" i="26" s="1"/>
  <c r="V480" i="26" s="1"/>
  <c r="V481" i="26" s="1"/>
  <c r="V482" i="26" s="1"/>
  <c r="V483" i="26" s="1"/>
  <c r="V484" i="26" s="1"/>
  <c r="V485" i="26" s="1"/>
  <c r="V486" i="26" s="1"/>
  <c r="V487" i="26" s="1"/>
  <c r="V488" i="26" s="1"/>
  <c r="V489" i="26" s="1"/>
  <c r="V490" i="26" s="1"/>
  <c r="V491" i="26" s="1"/>
  <c r="V492" i="26" s="1"/>
  <c r="V493" i="26" s="1"/>
  <c r="V494" i="26" s="1"/>
  <c r="V495" i="26" s="1"/>
  <c r="V496" i="26" s="1"/>
  <c r="V497" i="26" s="1"/>
  <c r="V498" i="26" s="1"/>
  <c r="V499" i="26" s="1"/>
  <c r="V500" i="26" s="1"/>
  <c r="V501" i="26" s="1"/>
  <c r="V502" i="26" s="1"/>
  <c r="V503" i="26" s="1"/>
  <c r="V504" i="26" s="1"/>
  <c r="V505" i="26" s="1"/>
  <c r="V506" i="26" s="1"/>
  <c r="V507" i="26" s="1"/>
  <c r="V508" i="26" s="1"/>
  <c r="V509" i="26" s="1"/>
  <c r="V510" i="26" s="1"/>
  <c r="V511" i="26" s="1"/>
  <c r="V512" i="26" s="1"/>
  <c r="V513" i="26" s="1"/>
  <c r="V514" i="26" s="1"/>
  <c r="V515" i="26" s="1"/>
  <c r="V516" i="26" s="1"/>
  <c r="V517" i="26" s="1"/>
  <c r="V518" i="26" s="1"/>
  <c r="V519" i="26" s="1"/>
  <c r="V520" i="26" s="1"/>
  <c r="V521" i="26" s="1"/>
  <c r="V522" i="26" s="1"/>
  <c r="V523" i="26" s="1"/>
  <c r="V524" i="26" s="1"/>
  <c r="V525" i="26" s="1"/>
  <c r="V526" i="26" s="1"/>
  <c r="V527" i="26" s="1"/>
  <c r="V528" i="26" s="1"/>
  <c r="V529" i="26" s="1"/>
  <c r="V530" i="26" s="1"/>
  <c r="V531" i="26" s="1"/>
  <c r="V532" i="26" s="1"/>
  <c r="V533" i="26" s="1"/>
  <c r="V534" i="26" s="1"/>
  <c r="V535" i="26" s="1"/>
  <c r="V536" i="26" s="1"/>
  <c r="V537" i="26" s="1"/>
  <c r="V538" i="26" s="1"/>
  <c r="V539" i="26" s="1"/>
  <c r="V540" i="26" s="1"/>
  <c r="V541" i="26" s="1"/>
  <c r="V542" i="26" s="1"/>
  <c r="V543" i="26" s="1"/>
  <c r="V544" i="26" s="1"/>
  <c r="V545" i="26" s="1"/>
  <c r="V546" i="26" s="1"/>
  <c r="V547" i="26" s="1"/>
  <c r="V548" i="26" s="1"/>
  <c r="V549" i="26" s="1"/>
  <c r="V550" i="26" s="1"/>
  <c r="V551" i="26" s="1"/>
  <c r="V552" i="26" s="1"/>
  <c r="V553" i="26" s="1"/>
  <c r="V554" i="26" s="1"/>
  <c r="V555" i="26" s="1"/>
  <c r="V556" i="26" s="1"/>
  <c r="V557" i="26" s="1"/>
  <c r="V558" i="26" s="1"/>
  <c r="V559" i="26" s="1"/>
  <c r="V560" i="26" s="1"/>
  <c r="V561" i="26" s="1"/>
  <c r="V562" i="26" s="1"/>
  <c r="V563" i="26" s="1"/>
  <c r="V564" i="26" s="1"/>
  <c r="V565" i="26" s="1"/>
  <c r="V566" i="26" s="1"/>
  <c r="V567" i="26" s="1"/>
  <c r="V568" i="26" s="1"/>
  <c r="V569" i="26" s="1"/>
  <c r="V570" i="26" s="1"/>
  <c r="V571" i="26" s="1"/>
  <c r="V572" i="26" s="1"/>
  <c r="V573" i="26" s="1"/>
  <c r="V574" i="26" s="1"/>
  <c r="V575" i="26" s="1"/>
  <c r="V576" i="26" s="1"/>
  <c r="V577" i="26" s="1"/>
  <c r="V578" i="26" s="1"/>
  <c r="V579" i="26" s="1"/>
  <c r="V580" i="26" s="1"/>
  <c r="V581" i="26" s="1"/>
  <c r="V582" i="26" s="1"/>
  <c r="V583" i="26" s="1"/>
  <c r="V584" i="26" s="1"/>
  <c r="V585" i="26" s="1"/>
  <c r="V586" i="26" s="1"/>
  <c r="V587" i="26" s="1"/>
  <c r="V588" i="26" s="1"/>
  <c r="V589" i="26" s="1"/>
  <c r="V590" i="26" s="1"/>
  <c r="V591" i="26" s="1"/>
  <c r="V592" i="26" s="1"/>
  <c r="V593" i="26" s="1"/>
  <c r="V594" i="26" s="1"/>
  <c r="V595" i="26" s="1"/>
  <c r="V596" i="26" s="1"/>
  <c r="V597" i="26" s="1"/>
  <c r="V598" i="26" s="1"/>
  <c r="V599" i="26" s="1"/>
  <c r="V600" i="26" s="1"/>
  <c r="V601" i="26" s="1"/>
  <c r="V602" i="26" s="1"/>
  <c r="V603" i="26" s="1"/>
  <c r="V604" i="26" s="1"/>
  <c r="V605" i="26" s="1"/>
  <c r="V606" i="26" s="1"/>
  <c r="V607" i="26" s="1"/>
  <c r="V608" i="26" s="1"/>
  <c r="V609" i="26" s="1"/>
  <c r="V610" i="26" s="1"/>
  <c r="V611" i="26" s="1"/>
  <c r="V612" i="26" s="1"/>
  <c r="V613" i="26" s="1"/>
  <c r="V614" i="26" s="1"/>
  <c r="V615" i="26" s="1"/>
  <c r="V616" i="26" s="1"/>
  <c r="V617" i="26" s="1"/>
  <c r="V618" i="26" s="1"/>
  <c r="V619" i="26" s="1"/>
  <c r="V620" i="26" s="1"/>
  <c r="V621" i="26" s="1"/>
  <c r="V622" i="26" s="1"/>
  <c r="V623" i="26" s="1"/>
  <c r="V624" i="26" s="1"/>
  <c r="V625" i="26" s="1"/>
  <c r="V626" i="26" s="1"/>
  <c r="V627" i="26" s="1"/>
  <c r="V628" i="26" s="1"/>
  <c r="V629" i="26" s="1"/>
  <c r="V630" i="26" s="1"/>
  <c r="V631" i="26" s="1"/>
  <c r="V632" i="26" s="1"/>
  <c r="V633" i="26" s="1"/>
  <c r="V634" i="26" s="1"/>
  <c r="V635" i="26" s="1"/>
  <c r="V636" i="26" s="1"/>
  <c r="V637" i="26" s="1"/>
  <c r="V638" i="26" s="1"/>
  <c r="V639" i="26" s="1"/>
  <c r="V640" i="26" s="1"/>
  <c r="V641" i="26" s="1"/>
  <c r="V642" i="26" s="1"/>
  <c r="V643" i="26" s="1"/>
  <c r="V644" i="26" s="1"/>
  <c r="V645" i="26" s="1"/>
  <c r="V646" i="26" s="1"/>
  <c r="V647" i="26" s="1"/>
  <c r="V648" i="26" s="1"/>
  <c r="V649" i="26" s="1"/>
  <c r="V650" i="26" s="1"/>
  <c r="V651" i="26" s="1"/>
  <c r="V652" i="26" s="1"/>
  <c r="V653" i="26" s="1"/>
  <c r="V654" i="26" s="1"/>
  <c r="V655" i="26" s="1"/>
  <c r="V656" i="26" s="1"/>
  <c r="V657" i="26" s="1"/>
  <c r="V658" i="26" s="1"/>
  <c r="V659" i="26" s="1"/>
  <c r="V660" i="26" s="1"/>
  <c r="V661" i="26" s="1"/>
  <c r="V662" i="26" s="1"/>
  <c r="V663" i="26" s="1"/>
  <c r="V664" i="26" s="1"/>
  <c r="V665" i="26" s="1"/>
  <c r="V666" i="26" s="1"/>
  <c r="V667" i="26" s="1"/>
  <c r="V668" i="26" s="1"/>
  <c r="V669" i="26" s="1"/>
  <c r="V670" i="26" s="1"/>
  <c r="V671" i="26" s="1"/>
  <c r="V672" i="26" s="1"/>
  <c r="V673" i="26" s="1"/>
  <c r="V674" i="26" s="1"/>
  <c r="V675" i="26" s="1"/>
  <c r="V676" i="26" s="1"/>
  <c r="V677" i="26" s="1"/>
  <c r="V678" i="26" s="1"/>
  <c r="V679" i="26" s="1"/>
  <c r="V680" i="26" s="1"/>
  <c r="V681" i="26" s="1"/>
  <c r="V682" i="26" s="1"/>
  <c r="V683" i="26" s="1"/>
  <c r="V684" i="26" s="1"/>
  <c r="V685" i="26" s="1"/>
  <c r="V686" i="26" s="1"/>
  <c r="V687" i="26" s="1"/>
  <c r="V688" i="26" s="1"/>
  <c r="V689" i="26" s="1"/>
  <c r="V690" i="26" s="1"/>
  <c r="V691" i="26" s="1"/>
  <c r="V692" i="26" s="1"/>
  <c r="V693" i="26" s="1"/>
  <c r="V694" i="26" s="1"/>
  <c r="V695" i="26" s="1"/>
  <c r="V696" i="26" s="1"/>
  <c r="V697" i="26" s="1"/>
  <c r="V698" i="26" s="1"/>
  <c r="V699" i="26" s="1"/>
  <c r="V700" i="26" s="1"/>
  <c r="V701" i="26" s="1"/>
  <c r="V702" i="26" s="1"/>
  <c r="V703" i="26" s="1"/>
  <c r="V704" i="26" s="1"/>
  <c r="V705" i="26" s="1"/>
  <c r="V706" i="26" s="1"/>
  <c r="V707" i="26" s="1"/>
  <c r="V708" i="26" s="1"/>
  <c r="V709" i="26" s="1"/>
  <c r="V710" i="26" s="1"/>
  <c r="V711" i="26" s="1"/>
  <c r="V712" i="26" s="1"/>
  <c r="V713" i="26" s="1"/>
  <c r="V714" i="26" s="1"/>
  <c r="V715" i="26" s="1"/>
  <c r="V716" i="26" s="1"/>
  <c r="V717" i="26" s="1"/>
  <c r="V718" i="26" s="1"/>
  <c r="V719" i="26" s="1"/>
  <c r="V720" i="26" s="1"/>
  <c r="V721" i="26" s="1"/>
  <c r="V722" i="26" s="1"/>
  <c r="V723" i="26" s="1"/>
  <c r="V724" i="26" s="1"/>
  <c r="V725" i="26" s="1"/>
  <c r="V726" i="26" s="1"/>
  <c r="V727" i="26" s="1"/>
  <c r="V728" i="26" s="1"/>
  <c r="V729" i="26" s="1"/>
  <c r="V730" i="26" s="1"/>
  <c r="V731" i="26" s="1"/>
  <c r="V732" i="26" s="1"/>
  <c r="V733" i="26" s="1"/>
  <c r="V734" i="26" s="1"/>
  <c r="V735" i="26" s="1"/>
  <c r="V736" i="26" s="1"/>
  <c r="V737" i="26" s="1"/>
  <c r="V738" i="26" s="1"/>
  <c r="V739" i="26" s="1"/>
  <c r="V740" i="26" s="1"/>
  <c r="V741" i="26" s="1"/>
  <c r="V742" i="26" s="1"/>
  <c r="V743" i="26" s="1"/>
  <c r="V744" i="26" s="1"/>
  <c r="V745" i="26" s="1"/>
  <c r="V746" i="26" s="1"/>
  <c r="V747" i="26" s="1"/>
  <c r="V748" i="26" s="1"/>
  <c r="V749" i="26" s="1"/>
  <c r="V750" i="26" s="1"/>
  <c r="V751" i="26" s="1"/>
  <c r="V752" i="26" s="1"/>
  <c r="V753" i="26" s="1"/>
  <c r="V754" i="26" s="1"/>
  <c r="V755" i="26" s="1"/>
  <c r="V756" i="26" s="1"/>
  <c r="V757" i="26" s="1"/>
  <c r="V758" i="26" s="1"/>
  <c r="V759" i="26" s="1"/>
  <c r="V760" i="26" s="1"/>
  <c r="V761" i="26" s="1"/>
  <c r="V762" i="26" s="1"/>
  <c r="V763" i="26" s="1"/>
  <c r="V764" i="26" s="1"/>
  <c r="V765" i="26" s="1"/>
  <c r="V766" i="26" s="1"/>
  <c r="V767" i="26" s="1"/>
  <c r="V768" i="26" s="1"/>
  <c r="V769" i="26" s="1"/>
  <c r="V770" i="26" s="1"/>
  <c r="V771" i="26" s="1"/>
  <c r="V772" i="26" s="1"/>
  <c r="V773" i="26" s="1"/>
  <c r="V774" i="26" s="1"/>
  <c r="V775" i="26" s="1"/>
  <c r="V776" i="26" s="1"/>
  <c r="V777" i="26" s="1"/>
  <c r="V778" i="26" s="1"/>
  <c r="V779" i="26" s="1"/>
  <c r="V780" i="26" s="1"/>
  <c r="V781" i="26" s="1"/>
  <c r="V782" i="26" s="1"/>
  <c r="V783" i="26" s="1"/>
  <c r="V784" i="26" s="1"/>
  <c r="V785" i="26" s="1"/>
  <c r="V786" i="26" s="1"/>
  <c r="V787" i="26" s="1"/>
  <c r="V788" i="26" s="1"/>
  <c r="V789" i="26" s="1"/>
  <c r="V790" i="26" s="1"/>
  <c r="V791" i="26" s="1"/>
  <c r="V792" i="26" s="1"/>
  <c r="V793" i="26" s="1"/>
  <c r="V794" i="26" s="1"/>
  <c r="V795" i="26" s="1"/>
  <c r="V796" i="26" s="1"/>
  <c r="V797" i="26" s="1"/>
  <c r="V798" i="26" s="1"/>
  <c r="V799" i="26" s="1"/>
  <c r="V800" i="26" s="1"/>
  <c r="V801" i="26" s="1"/>
  <c r="V802" i="26" s="1"/>
  <c r="V803" i="26" s="1"/>
  <c r="V804" i="26" s="1"/>
  <c r="V805" i="26" s="1"/>
  <c r="V806" i="26" s="1"/>
  <c r="V807" i="26" s="1"/>
  <c r="V808" i="26" s="1"/>
  <c r="V809" i="26" s="1"/>
  <c r="V810" i="26" s="1"/>
  <c r="V811" i="26" s="1"/>
  <c r="V812" i="26" s="1"/>
  <c r="V813" i="26" s="1"/>
  <c r="V814" i="26" s="1"/>
  <c r="V815" i="26" s="1"/>
  <c r="V816" i="26" s="1"/>
  <c r="V817" i="26" s="1"/>
  <c r="V818" i="26" s="1"/>
  <c r="V819" i="26" s="1"/>
  <c r="V820" i="26" s="1"/>
  <c r="V821" i="26" s="1"/>
  <c r="V822" i="26" s="1"/>
  <c r="V823" i="26" s="1"/>
  <c r="V824" i="26" s="1"/>
  <c r="V825" i="26" s="1"/>
  <c r="V826" i="26" s="1"/>
  <c r="V827" i="26" s="1"/>
  <c r="V828" i="26" s="1"/>
  <c r="V829" i="26" s="1"/>
  <c r="V830" i="26" s="1"/>
  <c r="V831" i="26" s="1"/>
  <c r="V832" i="26" s="1"/>
  <c r="V833" i="26" s="1"/>
  <c r="V834" i="26" s="1"/>
  <c r="V835" i="26" s="1"/>
  <c r="V836" i="26" s="1"/>
  <c r="V837" i="26" s="1"/>
  <c r="V838" i="26" s="1"/>
  <c r="V839" i="26" s="1"/>
  <c r="V840" i="26" s="1"/>
  <c r="V841" i="26" s="1"/>
  <c r="V842" i="26" s="1"/>
  <c r="V843" i="26" s="1"/>
  <c r="V844" i="26" s="1"/>
  <c r="V845" i="26" s="1"/>
  <c r="V846" i="26" s="1"/>
  <c r="V847" i="26" s="1"/>
  <c r="V848" i="26" s="1"/>
  <c r="V849" i="26" s="1"/>
  <c r="V850" i="26" s="1"/>
  <c r="V851" i="26" s="1"/>
  <c r="V852" i="26" s="1"/>
  <c r="V853" i="26" s="1"/>
  <c r="V854" i="26" s="1"/>
  <c r="V855" i="26" s="1"/>
  <c r="V856" i="26" s="1"/>
  <c r="V857" i="26" s="1"/>
  <c r="V858" i="26" s="1"/>
  <c r="V859" i="26" s="1"/>
  <c r="F31" i="26"/>
  <c r="F32" i="26" s="1"/>
  <c r="F33" i="26" s="1"/>
  <c r="L37" i="26"/>
  <c r="L38" i="26" s="1"/>
  <c r="J50" i="26"/>
  <c r="J51" i="26" s="1"/>
  <c r="J52" i="26" s="1"/>
  <c r="J53" i="26" s="1"/>
  <c r="J54" i="26" s="1"/>
  <c r="J55" i="26" s="1"/>
  <c r="J56" i="26" s="1"/>
  <c r="J57" i="26" s="1"/>
  <c r="J58" i="26" s="1"/>
  <c r="J59" i="26" s="1"/>
  <c r="J60" i="26" s="1"/>
  <c r="J61" i="26" s="1"/>
  <c r="J62" i="26" s="1"/>
  <c r="J63" i="26" s="1"/>
  <c r="J64" i="26" s="1"/>
  <c r="J65" i="26" s="1"/>
  <c r="J66" i="26" s="1"/>
  <c r="J67" i="26" s="1"/>
  <c r="J68" i="26" s="1"/>
  <c r="J69" i="26" s="1"/>
  <c r="J70" i="26" s="1"/>
  <c r="J71" i="26" s="1"/>
  <c r="J72" i="26" s="1"/>
  <c r="J73" i="26" s="1"/>
  <c r="J74" i="26" s="1"/>
  <c r="J75" i="26" s="1"/>
  <c r="J76" i="26" s="1"/>
  <c r="J77" i="26" s="1"/>
  <c r="J78" i="26" s="1"/>
  <c r="J79" i="26" s="1"/>
  <c r="J80" i="26" s="1"/>
  <c r="J81" i="26" s="1"/>
  <c r="J82" i="26" s="1"/>
  <c r="J83" i="26" s="1"/>
  <c r="J84" i="26" s="1"/>
  <c r="J85" i="26" s="1"/>
  <c r="J86" i="26" s="1"/>
  <c r="J87" i="26" s="1"/>
  <c r="J88" i="26" s="1"/>
  <c r="J89" i="26" s="1"/>
  <c r="J90" i="26" s="1"/>
  <c r="J91" i="26" s="1"/>
  <c r="J92" i="26" s="1"/>
  <c r="J93" i="26" s="1"/>
  <c r="J94" i="26" s="1"/>
  <c r="J95" i="26" s="1"/>
  <c r="J96" i="26" s="1"/>
  <c r="J97" i="26" s="1"/>
  <c r="J98" i="26" s="1"/>
  <c r="J99" i="26" s="1"/>
  <c r="J100" i="26" s="1"/>
  <c r="J101" i="26" s="1"/>
  <c r="J102" i="26" s="1"/>
  <c r="J103" i="26" s="1"/>
  <c r="J104" i="26" s="1"/>
  <c r="J105" i="26" s="1"/>
  <c r="J106" i="26" s="1"/>
  <c r="J107" i="26" s="1"/>
  <c r="J108" i="26" s="1"/>
  <c r="J109" i="26" s="1"/>
  <c r="J110" i="26" s="1"/>
  <c r="J111" i="26" s="1"/>
  <c r="J112" i="26" s="1"/>
  <c r="J113" i="26" s="1"/>
  <c r="J114" i="26" s="1"/>
  <c r="J115" i="26" s="1"/>
  <c r="J116" i="26" s="1"/>
  <c r="J117" i="26" s="1"/>
  <c r="J118" i="26" s="1"/>
  <c r="J119" i="26" s="1"/>
  <c r="J120" i="26" s="1"/>
  <c r="J121" i="26" s="1"/>
  <c r="J122" i="26" s="1"/>
  <c r="J123" i="26" s="1"/>
  <c r="J124" i="26" s="1"/>
  <c r="J125" i="26" s="1"/>
  <c r="J126" i="26" s="1"/>
  <c r="J127" i="26" s="1"/>
  <c r="J128" i="26" s="1"/>
  <c r="J129" i="26" s="1"/>
  <c r="J130" i="26" s="1"/>
  <c r="J131" i="26" s="1"/>
  <c r="J132" i="26" s="1"/>
  <c r="J133" i="26" s="1"/>
  <c r="J134" i="26" s="1"/>
  <c r="J135" i="26" s="1"/>
  <c r="J136" i="26" s="1"/>
  <c r="J137" i="26" s="1"/>
  <c r="J138" i="26" s="1"/>
  <c r="J139" i="26" s="1"/>
  <c r="J140" i="26" s="1"/>
  <c r="J141" i="26" s="1"/>
  <c r="J142" i="26" s="1"/>
  <c r="J143" i="26" s="1"/>
  <c r="J144" i="26" s="1"/>
  <c r="J145" i="26" s="1"/>
  <c r="J146" i="26" s="1"/>
  <c r="J147" i="26" s="1"/>
  <c r="J148" i="26" s="1"/>
  <c r="J149" i="26" s="1"/>
  <c r="J150" i="26" s="1"/>
  <c r="J151" i="26" s="1"/>
  <c r="J152" i="26" s="1"/>
  <c r="J153" i="26" s="1"/>
  <c r="J154" i="26" s="1"/>
  <c r="J155" i="26" s="1"/>
  <c r="J156" i="26" s="1"/>
  <c r="J157" i="26" s="1"/>
  <c r="J158" i="26" s="1"/>
  <c r="J159" i="26" s="1"/>
  <c r="J160" i="26" s="1"/>
  <c r="J161" i="26" s="1"/>
  <c r="J162" i="26" s="1"/>
  <c r="J163" i="26" s="1"/>
  <c r="J164" i="26" s="1"/>
  <c r="J165" i="26" s="1"/>
  <c r="J166" i="26" s="1"/>
  <c r="J167" i="26" s="1"/>
  <c r="J168" i="26" s="1"/>
  <c r="J169" i="26" s="1"/>
  <c r="J170" i="26" s="1"/>
  <c r="J171" i="26" s="1"/>
  <c r="J172" i="26" s="1"/>
  <c r="J173" i="26" s="1"/>
  <c r="J174" i="26" s="1"/>
  <c r="J175" i="26" s="1"/>
  <c r="J176" i="26" s="1"/>
  <c r="J177" i="26" s="1"/>
  <c r="J178" i="26" s="1"/>
  <c r="J179" i="26" s="1"/>
  <c r="J180" i="26" s="1"/>
  <c r="J181" i="26" s="1"/>
  <c r="J182" i="26" s="1"/>
  <c r="J183" i="26" s="1"/>
  <c r="J184" i="26" s="1"/>
  <c r="J185" i="26" s="1"/>
  <c r="J186" i="26" s="1"/>
  <c r="J187" i="26" s="1"/>
  <c r="J188" i="26" s="1"/>
  <c r="J189" i="26" s="1"/>
  <c r="J190" i="26" s="1"/>
  <c r="J191" i="26" s="1"/>
  <c r="J192" i="26" s="1"/>
  <c r="J193" i="26" s="1"/>
  <c r="J194" i="26" s="1"/>
  <c r="J195" i="26" s="1"/>
  <c r="J196" i="26" s="1"/>
  <c r="J197" i="26" s="1"/>
  <c r="J198" i="26" s="1"/>
  <c r="J199" i="26" s="1"/>
  <c r="J200" i="26" s="1"/>
  <c r="J201" i="26" s="1"/>
  <c r="J202" i="26" s="1"/>
  <c r="J203" i="26" s="1"/>
  <c r="J204" i="26" s="1"/>
  <c r="J205" i="26" s="1"/>
  <c r="J206" i="26" s="1"/>
  <c r="J207" i="26" s="1"/>
  <c r="J208" i="26" s="1"/>
  <c r="J209" i="26" s="1"/>
  <c r="J210" i="26" s="1"/>
  <c r="J211" i="26" s="1"/>
  <c r="J212" i="26" s="1"/>
  <c r="J213" i="26" s="1"/>
  <c r="J214" i="26" s="1"/>
  <c r="J215" i="26" s="1"/>
  <c r="J216" i="26" s="1"/>
  <c r="J217" i="26" s="1"/>
  <c r="J218" i="26" s="1"/>
  <c r="J219" i="26" s="1"/>
  <c r="J220" i="26" s="1"/>
  <c r="J221" i="26" s="1"/>
  <c r="J222" i="26" s="1"/>
  <c r="J223" i="26" s="1"/>
  <c r="J224" i="26" s="1"/>
  <c r="J225" i="26" s="1"/>
  <c r="J226" i="26" s="1"/>
  <c r="J227" i="26" s="1"/>
  <c r="J228" i="26" s="1"/>
  <c r="J229" i="26" s="1"/>
  <c r="J230" i="26" s="1"/>
  <c r="J231" i="26" s="1"/>
  <c r="J232" i="26" s="1"/>
  <c r="J233" i="26" s="1"/>
  <c r="J234" i="26" s="1"/>
  <c r="J235" i="26" s="1"/>
  <c r="J236" i="26" s="1"/>
  <c r="J237" i="26" s="1"/>
  <c r="J238" i="26" s="1"/>
  <c r="J239" i="26" s="1"/>
  <c r="J240" i="26" s="1"/>
  <c r="J241" i="26" s="1"/>
  <c r="J242" i="26" s="1"/>
  <c r="J243" i="26" s="1"/>
  <c r="J244" i="26" s="1"/>
  <c r="J245" i="26" s="1"/>
  <c r="J246" i="26" s="1"/>
  <c r="J247" i="26" s="1"/>
  <c r="J248" i="26" s="1"/>
  <c r="J249" i="26" s="1"/>
  <c r="J250" i="26" s="1"/>
  <c r="J251" i="26" s="1"/>
  <c r="J252" i="26" s="1"/>
  <c r="J253" i="26" s="1"/>
  <c r="J254" i="26" s="1"/>
  <c r="J255" i="26" s="1"/>
  <c r="J256" i="26" s="1"/>
  <c r="J257" i="26" s="1"/>
  <c r="J258" i="26" s="1"/>
  <c r="J259" i="26" s="1"/>
  <c r="J260" i="26" s="1"/>
  <c r="J261" i="26" s="1"/>
  <c r="J262" i="26" s="1"/>
  <c r="J263" i="26" s="1"/>
  <c r="J264" i="26" s="1"/>
  <c r="J265" i="26" s="1"/>
  <c r="J266" i="26" s="1"/>
  <c r="J267" i="26" s="1"/>
  <c r="J268" i="26" s="1"/>
  <c r="J269" i="26" s="1"/>
  <c r="J270" i="26" s="1"/>
  <c r="J271" i="26" s="1"/>
  <c r="J272" i="26" s="1"/>
  <c r="J273" i="26" s="1"/>
  <c r="J274" i="26" s="1"/>
  <c r="J275" i="26" s="1"/>
  <c r="J276" i="26" s="1"/>
  <c r="J277" i="26" s="1"/>
  <c r="J278" i="26" s="1"/>
  <c r="J279" i="26" s="1"/>
  <c r="J280" i="26" s="1"/>
  <c r="J281" i="26" s="1"/>
  <c r="J282" i="26" s="1"/>
  <c r="J283" i="26" s="1"/>
  <c r="J284" i="26" s="1"/>
  <c r="J285" i="26" s="1"/>
  <c r="J286" i="26" s="1"/>
  <c r="J287" i="26" s="1"/>
  <c r="J288" i="26" s="1"/>
  <c r="J289" i="26" s="1"/>
  <c r="J290" i="26" s="1"/>
  <c r="J291" i="26" s="1"/>
  <c r="J292" i="26" s="1"/>
  <c r="J293" i="26" s="1"/>
  <c r="J294" i="26" s="1"/>
  <c r="J295" i="26" s="1"/>
  <c r="J296" i="26" s="1"/>
  <c r="J297" i="26" s="1"/>
  <c r="J298" i="26" s="1"/>
  <c r="J299" i="26" s="1"/>
  <c r="J300" i="26" s="1"/>
  <c r="J301" i="26" s="1"/>
  <c r="J302" i="26" s="1"/>
  <c r="J303" i="26" s="1"/>
  <c r="J304" i="26" s="1"/>
  <c r="J305" i="26" s="1"/>
  <c r="J306" i="26" s="1"/>
  <c r="J307" i="26" s="1"/>
  <c r="J308" i="26" s="1"/>
  <c r="J309" i="26" s="1"/>
  <c r="J310" i="26" s="1"/>
  <c r="J311" i="26" s="1"/>
  <c r="J312" i="26" s="1"/>
  <c r="J313" i="26" s="1"/>
  <c r="J314" i="26" s="1"/>
  <c r="J315" i="26" s="1"/>
  <c r="J316" i="26" s="1"/>
  <c r="J317" i="26" s="1"/>
  <c r="J318" i="26" s="1"/>
  <c r="J319" i="26" s="1"/>
  <c r="J320" i="26" s="1"/>
  <c r="J321" i="26" s="1"/>
  <c r="J322" i="26" s="1"/>
  <c r="J323" i="26" s="1"/>
  <c r="J324" i="26" s="1"/>
  <c r="J325" i="26" s="1"/>
  <c r="J326" i="26" s="1"/>
  <c r="J327" i="26" s="1"/>
  <c r="J328" i="26" s="1"/>
  <c r="J329" i="26" s="1"/>
  <c r="J330" i="26" s="1"/>
  <c r="J331" i="26" s="1"/>
  <c r="J332" i="26" s="1"/>
  <c r="J333" i="26" s="1"/>
  <c r="J334" i="26" s="1"/>
  <c r="J335" i="26" s="1"/>
  <c r="J336" i="26" s="1"/>
  <c r="J337" i="26" s="1"/>
  <c r="J338" i="26" s="1"/>
  <c r="J339" i="26" s="1"/>
  <c r="J340" i="26" s="1"/>
  <c r="J341" i="26" s="1"/>
  <c r="J342" i="26" s="1"/>
  <c r="J343" i="26" s="1"/>
  <c r="J344" i="26" s="1"/>
  <c r="J345" i="26" s="1"/>
  <c r="J346" i="26" s="1"/>
  <c r="J347" i="26" s="1"/>
  <c r="J348" i="26" s="1"/>
  <c r="J349" i="26" s="1"/>
  <c r="J350" i="26" s="1"/>
  <c r="J351" i="26" s="1"/>
  <c r="J352" i="26" s="1"/>
  <c r="J353" i="26" s="1"/>
  <c r="J354" i="26" s="1"/>
  <c r="J355" i="26" s="1"/>
  <c r="J356" i="26" s="1"/>
  <c r="J357" i="26" s="1"/>
  <c r="J358" i="26" s="1"/>
  <c r="J359" i="26" s="1"/>
  <c r="J360" i="26" s="1"/>
  <c r="J361" i="26" s="1"/>
  <c r="J362" i="26" s="1"/>
  <c r="J363" i="26" s="1"/>
  <c r="J364" i="26" s="1"/>
  <c r="J365" i="26" s="1"/>
  <c r="J366" i="26" s="1"/>
  <c r="J367" i="26" s="1"/>
  <c r="J368" i="26" s="1"/>
  <c r="J369" i="26" s="1"/>
  <c r="J370" i="26" s="1"/>
  <c r="J371" i="26" s="1"/>
  <c r="J372" i="26" s="1"/>
  <c r="J373" i="26" s="1"/>
  <c r="J374" i="26" s="1"/>
  <c r="J375" i="26" s="1"/>
  <c r="J376" i="26" s="1"/>
  <c r="J377" i="26" s="1"/>
  <c r="J378" i="26" s="1"/>
  <c r="J379" i="26" s="1"/>
  <c r="J380" i="26" s="1"/>
  <c r="J381" i="26" s="1"/>
  <c r="J382" i="26" s="1"/>
  <c r="J383" i="26" s="1"/>
  <c r="J384" i="26" s="1"/>
  <c r="J385" i="26" s="1"/>
  <c r="J386" i="26" s="1"/>
  <c r="J387" i="26" s="1"/>
  <c r="J388" i="26" s="1"/>
  <c r="J389" i="26" s="1"/>
  <c r="J390" i="26" s="1"/>
  <c r="J391" i="26" s="1"/>
  <c r="J392" i="26" s="1"/>
  <c r="J393" i="26" s="1"/>
  <c r="J394" i="26" s="1"/>
  <c r="J395" i="26" s="1"/>
  <c r="J396" i="26" s="1"/>
  <c r="J397" i="26" s="1"/>
  <c r="J398" i="26" s="1"/>
  <c r="J399" i="26" s="1"/>
  <c r="J400" i="26" s="1"/>
  <c r="J401" i="26" s="1"/>
  <c r="J402" i="26" s="1"/>
  <c r="J403" i="26" s="1"/>
  <c r="J404" i="26" s="1"/>
  <c r="J405" i="26" s="1"/>
  <c r="J406" i="26" s="1"/>
  <c r="J407" i="26" s="1"/>
  <c r="J408" i="26" s="1"/>
  <c r="J409" i="26" s="1"/>
  <c r="J410" i="26" s="1"/>
  <c r="J411" i="26" s="1"/>
  <c r="J412" i="26" s="1"/>
  <c r="J413" i="26" s="1"/>
  <c r="J414" i="26" s="1"/>
  <c r="J415" i="26" s="1"/>
  <c r="J416" i="26" s="1"/>
  <c r="J417" i="26" s="1"/>
  <c r="J418" i="26" s="1"/>
  <c r="J419" i="26" s="1"/>
  <c r="J420" i="26" s="1"/>
  <c r="J421" i="26" s="1"/>
  <c r="J422" i="26" s="1"/>
  <c r="J423" i="26" s="1"/>
  <c r="J424" i="26" s="1"/>
  <c r="J425" i="26" s="1"/>
  <c r="J426" i="26" s="1"/>
  <c r="J427" i="26" s="1"/>
  <c r="J428" i="26" s="1"/>
  <c r="J429" i="26" s="1"/>
  <c r="J430" i="26" s="1"/>
  <c r="J431" i="26" s="1"/>
  <c r="J432" i="26" s="1"/>
  <c r="J433" i="26" s="1"/>
  <c r="J434" i="26" s="1"/>
  <c r="J435" i="26" s="1"/>
  <c r="J436" i="26" s="1"/>
  <c r="J437" i="26" s="1"/>
  <c r="J438" i="26" s="1"/>
  <c r="J439" i="26" s="1"/>
  <c r="J440" i="26" s="1"/>
  <c r="J441" i="26" s="1"/>
  <c r="J442" i="26" s="1"/>
  <c r="J443" i="26" s="1"/>
  <c r="J444" i="26" s="1"/>
  <c r="J445" i="26" s="1"/>
  <c r="J446" i="26" s="1"/>
  <c r="J447" i="26" s="1"/>
  <c r="J448" i="26" s="1"/>
  <c r="J449" i="26" s="1"/>
  <c r="J450" i="26" s="1"/>
  <c r="J451" i="26" s="1"/>
  <c r="J452" i="26" s="1"/>
  <c r="J453" i="26" s="1"/>
  <c r="J454" i="26" s="1"/>
  <c r="J455" i="26" s="1"/>
  <c r="J456" i="26" s="1"/>
  <c r="J457" i="26" s="1"/>
  <c r="J458" i="26" s="1"/>
  <c r="J459" i="26" s="1"/>
  <c r="J460" i="26" s="1"/>
  <c r="J461" i="26" s="1"/>
  <c r="J462" i="26" s="1"/>
  <c r="J463" i="26" s="1"/>
  <c r="J464" i="26" s="1"/>
  <c r="J465" i="26" s="1"/>
  <c r="J466" i="26" s="1"/>
  <c r="J467" i="26" s="1"/>
  <c r="J468" i="26" s="1"/>
  <c r="J469" i="26" s="1"/>
  <c r="J470" i="26" s="1"/>
  <c r="J471" i="26" s="1"/>
  <c r="J472" i="26" s="1"/>
  <c r="J473" i="26" s="1"/>
  <c r="J474" i="26" s="1"/>
  <c r="J475" i="26" s="1"/>
  <c r="J476" i="26" s="1"/>
  <c r="J477" i="26" s="1"/>
  <c r="J478" i="26" s="1"/>
  <c r="J479" i="26" s="1"/>
  <c r="J480" i="26" s="1"/>
  <c r="J481" i="26" s="1"/>
  <c r="J482" i="26" s="1"/>
  <c r="J483" i="26" s="1"/>
  <c r="J484" i="26" s="1"/>
  <c r="J485" i="26" s="1"/>
  <c r="J486" i="26" s="1"/>
  <c r="J487" i="26" s="1"/>
  <c r="J488" i="26" s="1"/>
  <c r="J489" i="26" s="1"/>
  <c r="J490" i="26" s="1"/>
  <c r="J491" i="26" s="1"/>
  <c r="J492" i="26" s="1"/>
  <c r="J493" i="26" s="1"/>
  <c r="J494" i="26" s="1"/>
  <c r="J495" i="26" s="1"/>
  <c r="J496" i="26" s="1"/>
  <c r="J497" i="26" s="1"/>
  <c r="J498" i="26" s="1"/>
  <c r="J499" i="26" s="1"/>
  <c r="J500" i="26" s="1"/>
  <c r="J501" i="26" s="1"/>
  <c r="J502" i="26" s="1"/>
  <c r="J503" i="26" s="1"/>
  <c r="J504" i="26" s="1"/>
  <c r="J505" i="26" s="1"/>
  <c r="J506" i="26" s="1"/>
  <c r="J507" i="26" s="1"/>
  <c r="J508" i="26" s="1"/>
  <c r="J509" i="26" s="1"/>
  <c r="J510" i="26" s="1"/>
  <c r="J511" i="26" s="1"/>
  <c r="J512" i="26" s="1"/>
  <c r="J513" i="26" s="1"/>
  <c r="J514" i="26" s="1"/>
  <c r="J515" i="26" s="1"/>
  <c r="J516" i="26" s="1"/>
  <c r="J517" i="26" s="1"/>
  <c r="J518" i="26" s="1"/>
  <c r="J519" i="26" s="1"/>
  <c r="J520" i="26" s="1"/>
  <c r="J521" i="26" s="1"/>
  <c r="J522" i="26" s="1"/>
  <c r="J523" i="26" s="1"/>
  <c r="J524" i="26" s="1"/>
  <c r="J525" i="26" s="1"/>
  <c r="J526" i="26" s="1"/>
  <c r="J527" i="26" s="1"/>
  <c r="J528" i="26" s="1"/>
  <c r="J529" i="26" s="1"/>
  <c r="J530" i="26" s="1"/>
  <c r="J531" i="26" s="1"/>
  <c r="J532" i="26" s="1"/>
  <c r="J533" i="26" s="1"/>
  <c r="J534" i="26" s="1"/>
  <c r="J535" i="26" s="1"/>
  <c r="J536" i="26" s="1"/>
  <c r="J537" i="26" s="1"/>
  <c r="J538" i="26" s="1"/>
  <c r="J539" i="26" s="1"/>
  <c r="J540" i="26" s="1"/>
  <c r="J541" i="26" s="1"/>
  <c r="J542" i="26" s="1"/>
  <c r="J543" i="26" s="1"/>
  <c r="J544" i="26" s="1"/>
  <c r="J545" i="26" s="1"/>
  <c r="J546" i="26" s="1"/>
  <c r="J547" i="26" s="1"/>
  <c r="J548" i="26" s="1"/>
  <c r="J549" i="26" s="1"/>
  <c r="J550" i="26" s="1"/>
  <c r="J551" i="26" s="1"/>
  <c r="J552" i="26" s="1"/>
  <c r="J553" i="26" s="1"/>
  <c r="J554" i="26" s="1"/>
  <c r="J555" i="26" s="1"/>
  <c r="J556" i="26" s="1"/>
  <c r="J557" i="26" s="1"/>
  <c r="J558" i="26" s="1"/>
  <c r="J559" i="26" s="1"/>
  <c r="J560" i="26" s="1"/>
  <c r="J561" i="26" s="1"/>
  <c r="J562" i="26" s="1"/>
  <c r="J563" i="26" s="1"/>
  <c r="J564" i="26" s="1"/>
  <c r="J565" i="26" s="1"/>
  <c r="J566" i="26" s="1"/>
  <c r="J567" i="26" s="1"/>
  <c r="J568" i="26" s="1"/>
  <c r="J569" i="26" s="1"/>
  <c r="J570" i="26" s="1"/>
  <c r="J571" i="26" s="1"/>
  <c r="J572" i="26" s="1"/>
  <c r="J573" i="26" s="1"/>
  <c r="J574" i="26" s="1"/>
  <c r="J575" i="26" s="1"/>
  <c r="J576" i="26" s="1"/>
  <c r="J577" i="26" s="1"/>
  <c r="J578" i="26" s="1"/>
  <c r="J579" i="26" s="1"/>
  <c r="J580" i="26" s="1"/>
  <c r="J581" i="26" s="1"/>
  <c r="J582" i="26" s="1"/>
  <c r="J583" i="26" s="1"/>
  <c r="J584" i="26" s="1"/>
  <c r="J585" i="26" s="1"/>
  <c r="J586" i="26" s="1"/>
  <c r="J587" i="26" s="1"/>
  <c r="J588" i="26" s="1"/>
  <c r="J589" i="26" s="1"/>
  <c r="J590" i="26" s="1"/>
  <c r="J591" i="26" s="1"/>
  <c r="J592" i="26" s="1"/>
  <c r="J593" i="26" s="1"/>
  <c r="J594" i="26" s="1"/>
  <c r="J595" i="26" s="1"/>
  <c r="J596" i="26" s="1"/>
  <c r="J597" i="26" s="1"/>
  <c r="J598" i="26" s="1"/>
  <c r="J599" i="26" s="1"/>
  <c r="J600" i="26" s="1"/>
  <c r="J601" i="26" s="1"/>
  <c r="J602" i="26" s="1"/>
  <c r="J603" i="26" s="1"/>
  <c r="J604" i="26" s="1"/>
  <c r="J605" i="26" s="1"/>
  <c r="J606" i="26" s="1"/>
  <c r="J607" i="26" s="1"/>
  <c r="J608" i="26" s="1"/>
  <c r="J609" i="26" s="1"/>
  <c r="J610" i="26" s="1"/>
  <c r="J611" i="26" s="1"/>
  <c r="J612" i="26" s="1"/>
  <c r="J613" i="26" s="1"/>
  <c r="J614" i="26" s="1"/>
  <c r="J615" i="26" s="1"/>
  <c r="J616" i="26" s="1"/>
  <c r="J617" i="26" s="1"/>
  <c r="J618" i="26" s="1"/>
  <c r="J619" i="26" s="1"/>
  <c r="J620" i="26" s="1"/>
  <c r="J621" i="26" s="1"/>
  <c r="J622" i="26" s="1"/>
  <c r="J623" i="26" s="1"/>
  <c r="J624" i="26" s="1"/>
  <c r="J625" i="26" s="1"/>
  <c r="J626" i="26" s="1"/>
  <c r="J627" i="26" s="1"/>
  <c r="J628" i="26" s="1"/>
  <c r="J629" i="26" s="1"/>
  <c r="J630" i="26" s="1"/>
  <c r="J631" i="26" s="1"/>
  <c r="J632" i="26" s="1"/>
  <c r="J633" i="26" s="1"/>
  <c r="J634" i="26" s="1"/>
  <c r="J635" i="26" s="1"/>
  <c r="J636" i="26" s="1"/>
  <c r="J637" i="26" s="1"/>
  <c r="J638" i="26" s="1"/>
  <c r="J639" i="26" s="1"/>
  <c r="J640" i="26" s="1"/>
  <c r="J641" i="26" s="1"/>
  <c r="J642" i="26" s="1"/>
  <c r="J643" i="26" s="1"/>
  <c r="J644" i="26" s="1"/>
  <c r="J645" i="26" s="1"/>
  <c r="J646" i="26" s="1"/>
  <c r="J647" i="26" s="1"/>
  <c r="J648" i="26" s="1"/>
  <c r="J649" i="26" s="1"/>
  <c r="J650" i="26" s="1"/>
  <c r="J651" i="26" s="1"/>
  <c r="J652" i="26" s="1"/>
  <c r="J653" i="26" s="1"/>
  <c r="J654" i="26" s="1"/>
  <c r="J655" i="26" s="1"/>
  <c r="J656" i="26" s="1"/>
  <c r="J657" i="26" s="1"/>
  <c r="J658" i="26" s="1"/>
  <c r="J659" i="26" s="1"/>
  <c r="J660" i="26" s="1"/>
  <c r="J661" i="26" s="1"/>
  <c r="J662" i="26" s="1"/>
  <c r="J663" i="26" s="1"/>
  <c r="J664" i="26" s="1"/>
  <c r="J665" i="26" s="1"/>
  <c r="J666" i="26" s="1"/>
  <c r="J667" i="26" s="1"/>
  <c r="J668" i="26" s="1"/>
  <c r="J669" i="26" s="1"/>
  <c r="J670" i="26" s="1"/>
  <c r="J671" i="26" s="1"/>
  <c r="J672" i="26" s="1"/>
  <c r="J673" i="26" s="1"/>
  <c r="J674" i="26" s="1"/>
  <c r="J675" i="26" s="1"/>
  <c r="J676" i="26" s="1"/>
  <c r="J677" i="26" s="1"/>
  <c r="J678" i="26" s="1"/>
  <c r="J679" i="26" s="1"/>
  <c r="J680" i="26" s="1"/>
  <c r="J681" i="26" s="1"/>
  <c r="J682" i="26" s="1"/>
  <c r="J683" i="26" s="1"/>
  <c r="J684" i="26" s="1"/>
  <c r="J685" i="26" s="1"/>
  <c r="J686" i="26" s="1"/>
  <c r="J687" i="26" s="1"/>
  <c r="J688" i="26" s="1"/>
  <c r="J689" i="26" s="1"/>
  <c r="J690" i="26" s="1"/>
  <c r="J691" i="26" s="1"/>
  <c r="J692" i="26" s="1"/>
  <c r="J693" i="26" s="1"/>
  <c r="J694" i="26" s="1"/>
  <c r="J695" i="26" s="1"/>
  <c r="J696" i="26" s="1"/>
  <c r="J697" i="26" s="1"/>
  <c r="J698" i="26" s="1"/>
  <c r="J699" i="26" s="1"/>
  <c r="J700" i="26" s="1"/>
  <c r="J701" i="26" s="1"/>
  <c r="J702" i="26" s="1"/>
  <c r="J703" i="26" s="1"/>
  <c r="J704" i="26" s="1"/>
  <c r="J705" i="26" s="1"/>
  <c r="J706" i="26" s="1"/>
  <c r="J707" i="26" s="1"/>
  <c r="J708" i="26" s="1"/>
  <c r="J709" i="26" s="1"/>
  <c r="J710" i="26" s="1"/>
  <c r="J711" i="26" s="1"/>
  <c r="J712" i="26" s="1"/>
  <c r="J713" i="26" s="1"/>
  <c r="J714" i="26" s="1"/>
  <c r="J715" i="26" s="1"/>
  <c r="J716" i="26" s="1"/>
  <c r="J717" i="26" s="1"/>
  <c r="J718" i="26" s="1"/>
  <c r="J719" i="26" s="1"/>
  <c r="J720" i="26" s="1"/>
  <c r="J721" i="26" s="1"/>
  <c r="J722" i="26" s="1"/>
  <c r="J723" i="26" s="1"/>
  <c r="J724" i="26" s="1"/>
  <c r="J725" i="26" s="1"/>
  <c r="J726" i="26" s="1"/>
  <c r="J727" i="26" s="1"/>
  <c r="J728" i="26" s="1"/>
  <c r="J729" i="26" s="1"/>
  <c r="J730" i="26" s="1"/>
  <c r="J731" i="26" s="1"/>
  <c r="J732" i="26" s="1"/>
  <c r="J733" i="26" s="1"/>
  <c r="J734" i="26" s="1"/>
  <c r="J735" i="26" s="1"/>
  <c r="J736" i="26" s="1"/>
  <c r="J737" i="26" s="1"/>
  <c r="J738" i="26" s="1"/>
  <c r="J739" i="26" s="1"/>
  <c r="J740" i="26" s="1"/>
  <c r="J741" i="26" s="1"/>
  <c r="J742" i="26" s="1"/>
  <c r="J743" i="26" s="1"/>
  <c r="J744" i="26" s="1"/>
  <c r="J745" i="26" s="1"/>
  <c r="J746" i="26" s="1"/>
  <c r="J747" i="26" s="1"/>
  <c r="J748" i="26" s="1"/>
  <c r="J749" i="26" s="1"/>
  <c r="J750" i="26" s="1"/>
  <c r="J751" i="26" s="1"/>
  <c r="J752" i="26" s="1"/>
  <c r="J753" i="26" s="1"/>
  <c r="J754" i="26" s="1"/>
  <c r="J755" i="26" s="1"/>
  <c r="J756" i="26" s="1"/>
  <c r="J757" i="26" s="1"/>
  <c r="J758" i="26" s="1"/>
  <c r="J759" i="26" s="1"/>
  <c r="J760" i="26" s="1"/>
  <c r="J761" i="26" s="1"/>
  <c r="J762" i="26" s="1"/>
  <c r="J763" i="26" s="1"/>
  <c r="J764" i="26" s="1"/>
  <c r="J765" i="26" s="1"/>
  <c r="J766" i="26" s="1"/>
  <c r="J767" i="26" s="1"/>
  <c r="J768" i="26" s="1"/>
  <c r="J769" i="26" s="1"/>
  <c r="J770" i="26" s="1"/>
  <c r="J771" i="26" s="1"/>
  <c r="J772" i="26" s="1"/>
  <c r="J773" i="26" s="1"/>
  <c r="J774" i="26" s="1"/>
  <c r="J775" i="26" s="1"/>
  <c r="J776" i="26" s="1"/>
  <c r="J777" i="26" s="1"/>
  <c r="J778" i="26" s="1"/>
  <c r="J779" i="26" s="1"/>
  <c r="J780" i="26" s="1"/>
  <c r="J781" i="26" s="1"/>
  <c r="J782" i="26" s="1"/>
  <c r="J783" i="26" s="1"/>
  <c r="J784" i="26" s="1"/>
  <c r="J785" i="26" s="1"/>
  <c r="J786" i="26" s="1"/>
  <c r="J787" i="26" s="1"/>
  <c r="J788" i="26" s="1"/>
  <c r="J789" i="26" s="1"/>
  <c r="J790" i="26" s="1"/>
  <c r="J791" i="26" s="1"/>
  <c r="J792" i="26" s="1"/>
  <c r="J793" i="26" s="1"/>
  <c r="J794" i="26" s="1"/>
  <c r="J795" i="26" s="1"/>
  <c r="J796" i="26" s="1"/>
  <c r="J797" i="26" s="1"/>
  <c r="J798" i="26" s="1"/>
  <c r="J799" i="26" s="1"/>
  <c r="J800" i="26" s="1"/>
  <c r="J801" i="26" s="1"/>
  <c r="J802" i="26" s="1"/>
  <c r="J803" i="26" s="1"/>
  <c r="J804" i="26" s="1"/>
  <c r="J805" i="26" s="1"/>
  <c r="J806" i="26" s="1"/>
  <c r="J807" i="26" s="1"/>
  <c r="J808" i="26" s="1"/>
  <c r="J809" i="26" s="1"/>
  <c r="J810" i="26" s="1"/>
  <c r="J811" i="26" s="1"/>
  <c r="J812" i="26" s="1"/>
  <c r="J813" i="26" s="1"/>
  <c r="J814" i="26" s="1"/>
  <c r="J815" i="26" s="1"/>
  <c r="J816" i="26" s="1"/>
  <c r="J817" i="26" s="1"/>
  <c r="J818" i="26" s="1"/>
  <c r="J819" i="26" s="1"/>
  <c r="J820" i="26" s="1"/>
  <c r="J821" i="26" s="1"/>
  <c r="J822" i="26" s="1"/>
  <c r="J823" i="26" s="1"/>
  <c r="J824" i="26" s="1"/>
  <c r="J825" i="26" s="1"/>
  <c r="J826" i="26" s="1"/>
  <c r="J827" i="26" s="1"/>
  <c r="J828" i="26" s="1"/>
  <c r="J829" i="26" s="1"/>
  <c r="J830" i="26" s="1"/>
  <c r="J831" i="26" s="1"/>
  <c r="J832" i="26" s="1"/>
  <c r="J833" i="26" s="1"/>
  <c r="J834" i="26" s="1"/>
  <c r="J835" i="26" s="1"/>
  <c r="J836" i="26" s="1"/>
  <c r="J837" i="26" s="1"/>
  <c r="J838" i="26" s="1"/>
  <c r="J839" i="26" s="1"/>
  <c r="J840" i="26" s="1"/>
  <c r="J841" i="26" s="1"/>
  <c r="J842" i="26" s="1"/>
  <c r="J843" i="26" s="1"/>
  <c r="J844" i="26" s="1"/>
  <c r="J845" i="26" s="1"/>
  <c r="J846" i="26" s="1"/>
  <c r="J847" i="26" s="1"/>
  <c r="J848" i="26" s="1"/>
  <c r="J849" i="26" s="1"/>
  <c r="J850" i="26" s="1"/>
  <c r="J851" i="26" s="1"/>
  <c r="J852" i="26" s="1"/>
  <c r="J853" i="26" s="1"/>
  <c r="J854" i="26" s="1"/>
  <c r="J855" i="26" s="1"/>
  <c r="J856" i="26" s="1"/>
  <c r="J857" i="26" s="1"/>
  <c r="J858" i="26" s="1"/>
  <c r="J859" i="26" s="1"/>
  <c r="H32" i="26"/>
  <c r="G33" i="26"/>
  <c r="I31" i="26"/>
  <c r="I32" i="26" s="1"/>
  <c r="I33" i="26" s="1"/>
  <c r="K31" i="26"/>
  <c r="B20" i="26"/>
  <c r="O272" i="26" l="1"/>
  <c r="P273" i="26"/>
  <c r="T38" i="26"/>
  <c r="T39" i="26" s="1"/>
  <c r="T40" i="26" s="1"/>
  <c r="T41" i="26" s="1"/>
  <c r="T42" i="26" s="1"/>
  <c r="T43" i="26" s="1"/>
  <c r="T44" i="26" s="1"/>
  <c r="T45" i="26" s="1"/>
  <c r="T46" i="26" s="1"/>
  <c r="T47" i="26" s="1"/>
  <c r="T48" i="26" s="1"/>
  <c r="T49" i="26" s="1"/>
  <c r="T50" i="26" s="1"/>
  <c r="T51" i="26" s="1"/>
  <c r="S67" i="26"/>
  <c r="S68" i="26" s="1"/>
  <c r="S69" i="26" s="1"/>
  <c r="S70" i="26" s="1"/>
  <c r="W74" i="26"/>
  <c r="W75" i="26" s="1"/>
  <c r="W76" i="26" s="1"/>
  <c r="W77" i="26" s="1"/>
  <c r="W78" i="26" s="1"/>
  <c r="W79" i="26" s="1"/>
  <c r="W80" i="26" s="1"/>
  <c r="W81" i="26" s="1"/>
  <c r="W82" i="26" s="1"/>
  <c r="W83" i="26" s="1"/>
  <c r="W84" i="26" s="1"/>
  <c r="W85" i="26" s="1"/>
  <c r="W86" i="26" s="1"/>
  <c r="W87" i="26" s="1"/>
  <c r="W88" i="26" s="1"/>
  <c r="W89" i="26" s="1"/>
  <c r="W90" i="26" s="1"/>
  <c r="W91" i="26" s="1"/>
  <c r="W92" i="26" s="1"/>
  <c r="W93" i="26" s="1"/>
  <c r="W94" i="26" s="1"/>
  <c r="W95" i="26" s="1"/>
  <c r="W96" i="26" s="1"/>
  <c r="W97" i="26" s="1"/>
  <c r="W98" i="26" s="1"/>
  <c r="W99" i="26" s="1"/>
  <c r="W100" i="26" s="1"/>
  <c r="W101" i="26" s="1"/>
  <c r="W102" i="26" s="1"/>
  <c r="W103" i="26" s="1"/>
  <c r="W104" i="26" s="1"/>
  <c r="W105" i="26" s="1"/>
  <c r="W106" i="26" s="1"/>
  <c r="W107" i="26" s="1"/>
  <c r="W108" i="26" s="1"/>
  <c r="W109" i="26" s="1"/>
  <c r="W110" i="26" s="1"/>
  <c r="W111" i="26" s="1"/>
  <c r="W112" i="26" s="1"/>
  <c r="W113" i="26" s="1"/>
  <c r="W114" i="26" s="1"/>
  <c r="W115" i="26" s="1"/>
  <c r="W116" i="26" s="1"/>
  <c r="W117" i="26" s="1"/>
  <c r="W118" i="26" s="1"/>
  <c r="W119" i="26" s="1"/>
  <c r="W120" i="26" s="1"/>
  <c r="W121" i="26" s="1"/>
  <c r="W122" i="26" s="1"/>
  <c r="W123" i="26" s="1"/>
  <c r="W124" i="26" s="1"/>
  <c r="W125" i="26" s="1"/>
  <c r="W126" i="26" s="1"/>
  <c r="W127" i="26" s="1"/>
  <c r="W128" i="26" s="1"/>
  <c r="W129" i="26" s="1"/>
  <c r="W130" i="26" s="1"/>
  <c r="W131" i="26" s="1"/>
  <c r="W132" i="26" s="1"/>
  <c r="W133" i="26" s="1"/>
  <c r="W134" i="26" s="1"/>
  <c r="W135" i="26" s="1"/>
  <c r="W136" i="26" s="1"/>
  <c r="W137" i="26" s="1"/>
  <c r="W138" i="26" s="1"/>
  <c r="W139" i="26" s="1"/>
  <c r="W140" i="26" s="1"/>
  <c r="W141" i="26" s="1"/>
  <c r="W142" i="26" s="1"/>
  <c r="W143" i="26" s="1"/>
  <c r="W144" i="26" s="1"/>
  <c r="W145" i="26" s="1"/>
  <c r="W146" i="26" s="1"/>
  <c r="W147" i="26" s="1"/>
  <c r="W148" i="26" s="1"/>
  <c r="W149" i="26" s="1"/>
  <c r="W150" i="26" s="1"/>
  <c r="W151" i="26" s="1"/>
  <c r="W152" i="26" s="1"/>
  <c r="W153" i="26" s="1"/>
  <c r="W154" i="26" s="1"/>
  <c r="W155" i="26" s="1"/>
  <c r="W156" i="26" s="1"/>
  <c r="W157" i="26" s="1"/>
  <c r="W158" i="26" s="1"/>
  <c r="W159" i="26" s="1"/>
  <c r="W160" i="26" s="1"/>
  <c r="W161" i="26" s="1"/>
  <c r="W162" i="26" s="1"/>
  <c r="W163" i="26" s="1"/>
  <c r="W164" i="26" s="1"/>
  <c r="W165" i="26" s="1"/>
  <c r="W166" i="26" s="1"/>
  <c r="W167" i="26" s="1"/>
  <c r="W168" i="26" s="1"/>
  <c r="W169" i="26" s="1"/>
  <c r="W170" i="26" s="1"/>
  <c r="W171" i="26" s="1"/>
  <c r="W172" i="26" s="1"/>
  <c r="W173" i="26" s="1"/>
  <c r="W174" i="26" s="1"/>
  <c r="W175" i="26" s="1"/>
  <c r="W176" i="26" s="1"/>
  <c r="W177" i="26" s="1"/>
  <c r="W178" i="26" s="1"/>
  <c r="W179" i="26" s="1"/>
  <c r="W180" i="26" s="1"/>
  <c r="W181" i="26" s="1"/>
  <c r="W182" i="26" s="1"/>
  <c r="W183" i="26" s="1"/>
  <c r="W184" i="26" s="1"/>
  <c r="W185" i="26" s="1"/>
  <c r="W186" i="26" s="1"/>
  <c r="W187" i="26" s="1"/>
  <c r="W188" i="26" s="1"/>
  <c r="W189" i="26" s="1"/>
  <c r="W190" i="26" s="1"/>
  <c r="W191" i="26" s="1"/>
  <c r="W192" i="26" s="1"/>
  <c r="W193" i="26" s="1"/>
  <c r="W194" i="26" s="1"/>
  <c r="W195" i="26" s="1"/>
  <c r="W196" i="26" s="1"/>
  <c r="W197" i="26" s="1"/>
  <c r="W198" i="26" s="1"/>
  <c r="W199" i="26" s="1"/>
  <c r="W200" i="26" s="1"/>
  <c r="W201" i="26" s="1"/>
  <c r="W202" i="26" s="1"/>
  <c r="W203" i="26" s="1"/>
  <c r="W204" i="26" s="1"/>
  <c r="W205" i="26" s="1"/>
  <c r="W206" i="26" s="1"/>
  <c r="W207" i="26" s="1"/>
  <c r="W208" i="26" s="1"/>
  <c r="W209" i="26" s="1"/>
  <c r="W210" i="26" s="1"/>
  <c r="W211" i="26" s="1"/>
  <c r="W212" i="26" s="1"/>
  <c r="W213" i="26" s="1"/>
  <c r="W214" i="26" s="1"/>
  <c r="W215" i="26" s="1"/>
  <c r="W216" i="26" s="1"/>
  <c r="W217" i="26" s="1"/>
  <c r="W218" i="26" s="1"/>
  <c r="W219" i="26" s="1"/>
  <c r="W220" i="26" s="1"/>
  <c r="W221" i="26" s="1"/>
  <c r="W222" i="26" s="1"/>
  <c r="W223" i="26" s="1"/>
  <c r="W224" i="26" s="1"/>
  <c r="W225" i="26" s="1"/>
  <c r="W226" i="26" s="1"/>
  <c r="W227" i="26" s="1"/>
  <c r="W228" i="26" s="1"/>
  <c r="W229" i="26" s="1"/>
  <c r="W230" i="26" s="1"/>
  <c r="W231" i="26" s="1"/>
  <c r="W232" i="26" s="1"/>
  <c r="W233" i="26" s="1"/>
  <c r="W234" i="26" s="1"/>
  <c r="W235" i="26" s="1"/>
  <c r="W236" i="26" s="1"/>
  <c r="W237" i="26" s="1"/>
  <c r="W238" i="26" s="1"/>
  <c r="W239" i="26" s="1"/>
  <c r="W240" i="26" s="1"/>
  <c r="W241" i="26" s="1"/>
  <c r="W242" i="26" s="1"/>
  <c r="W243" i="26" s="1"/>
  <c r="W244" i="26" s="1"/>
  <c r="W245" i="26" s="1"/>
  <c r="W246" i="26" s="1"/>
  <c r="W247" i="26" s="1"/>
  <c r="W248" i="26" s="1"/>
  <c r="W249" i="26" s="1"/>
  <c r="W250" i="26" s="1"/>
  <c r="W251" i="26" s="1"/>
  <c r="W252" i="26" s="1"/>
  <c r="W253" i="26" s="1"/>
  <c r="W254" i="26" s="1"/>
  <c r="W255" i="26" s="1"/>
  <c r="W256" i="26" s="1"/>
  <c r="W257" i="26" s="1"/>
  <c r="W258" i="26" s="1"/>
  <c r="W259" i="26" s="1"/>
  <c r="W260" i="26" s="1"/>
  <c r="W261" i="26" s="1"/>
  <c r="W262" i="26" s="1"/>
  <c r="W263" i="26" s="1"/>
  <c r="W264" i="26" s="1"/>
  <c r="W265" i="26" s="1"/>
  <c r="W266" i="26" s="1"/>
  <c r="W267" i="26" s="1"/>
  <c r="W268" i="26" s="1"/>
  <c r="W269" i="26" s="1"/>
  <c r="W270" i="26" s="1"/>
  <c r="W271" i="26" s="1"/>
  <c r="W272" i="26" s="1"/>
  <c r="W273" i="26" s="1"/>
  <c r="W274" i="26" s="1"/>
  <c r="W275" i="26" s="1"/>
  <c r="W276" i="26" s="1"/>
  <c r="W277" i="26" s="1"/>
  <c r="W278" i="26" s="1"/>
  <c r="W279" i="26" s="1"/>
  <c r="W280" i="26" s="1"/>
  <c r="W281" i="26" s="1"/>
  <c r="W282" i="26" s="1"/>
  <c r="W283" i="26" s="1"/>
  <c r="W284" i="26" s="1"/>
  <c r="W285" i="26" s="1"/>
  <c r="W286" i="26" s="1"/>
  <c r="W287" i="26" s="1"/>
  <c r="W288" i="26" s="1"/>
  <c r="W289" i="26" s="1"/>
  <c r="W290" i="26" s="1"/>
  <c r="W291" i="26" s="1"/>
  <c r="W292" i="26" s="1"/>
  <c r="W293" i="26" s="1"/>
  <c r="W294" i="26" s="1"/>
  <c r="W295" i="26" s="1"/>
  <c r="W296" i="26" s="1"/>
  <c r="W297" i="26" s="1"/>
  <c r="W298" i="26" s="1"/>
  <c r="W299" i="26" s="1"/>
  <c r="W300" i="26" s="1"/>
  <c r="W301" i="26" s="1"/>
  <c r="W302" i="26" s="1"/>
  <c r="W303" i="26" s="1"/>
  <c r="W304" i="26" s="1"/>
  <c r="W305" i="26" s="1"/>
  <c r="W306" i="26" s="1"/>
  <c r="W307" i="26" s="1"/>
  <c r="W308" i="26" s="1"/>
  <c r="W309" i="26" s="1"/>
  <c r="W310" i="26" s="1"/>
  <c r="W311" i="26" s="1"/>
  <c r="W312" i="26" s="1"/>
  <c r="W313" i="26" s="1"/>
  <c r="W314" i="26" s="1"/>
  <c r="W315" i="26" s="1"/>
  <c r="W316" i="26" s="1"/>
  <c r="W317" i="26" s="1"/>
  <c r="W318" i="26" s="1"/>
  <c r="W319" i="26" s="1"/>
  <c r="W320" i="26" s="1"/>
  <c r="W321" i="26" s="1"/>
  <c r="W322" i="26" s="1"/>
  <c r="W323" i="26" s="1"/>
  <c r="W324" i="26" s="1"/>
  <c r="W325" i="26" s="1"/>
  <c r="W326" i="26" s="1"/>
  <c r="W327" i="26" s="1"/>
  <c r="W328" i="26" s="1"/>
  <c r="W329" i="26" s="1"/>
  <c r="W330" i="26" s="1"/>
  <c r="W331" i="26" s="1"/>
  <c r="W332" i="26" s="1"/>
  <c r="W333" i="26" s="1"/>
  <c r="W334" i="26" s="1"/>
  <c r="W335" i="26" s="1"/>
  <c r="W336" i="26" s="1"/>
  <c r="W337" i="26" s="1"/>
  <c r="W338" i="26" s="1"/>
  <c r="W339" i="26" s="1"/>
  <c r="W340" i="26" s="1"/>
  <c r="W341" i="26" s="1"/>
  <c r="W342" i="26" s="1"/>
  <c r="W343" i="26" s="1"/>
  <c r="W344" i="26" s="1"/>
  <c r="W345" i="26" s="1"/>
  <c r="W346" i="26" s="1"/>
  <c r="W347" i="26" s="1"/>
  <c r="W348" i="26" s="1"/>
  <c r="W349" i="26" s="1"/>
  <c r="W350" i="26" s="1"/>
  <c r="W351" i="26" s="1"/>
  <c r="W352" i="26" s="1"/>
  <c r="W353" i="26" s="1"/>
  <c r="W354" i="26" s="1"/>
  <c r="W355" i="26" s="1"/>
  <c r="W356" i="26" s="1"/>
  <c r="W357" i="26" s="1"/>
  <c r="W358" i="26" s="1"/>
  <c r="W359" i="26" s="1"/>
  <c r="W360" i="26" s="1"/>
  <c r="W361" i="26" s="1"/>
  <c r="W362" i="26" s="1"/>
  <c r="W363" i="26" s="1"/>
  <c r="W364" i="26" s="1"/>
  <c r="W365" i="26" s="1"/>
  <c r="W366" i="26" s="1"/>
  <c r="W367" i="26" s="1"/>
  <c r="W368" i="26" s="1"/>
  <c r="W369" i="26" s="1"/>
  <c r="W370" i="26" s="1"/>
  <c r="W371" i="26" s="1"/>
  <c r="W372" i="26" s="1"/>
  <c r="W373" i="26" s="1"/>
  <c r="W374" i="26" s="1"/>
  <c r="W375" i="26" s="1"/>
  <c r="W376" i="26" s="1"/>
  <c r="W377" i="26" s="1"/>
  <c r="W378" i="26" s="1"/>
  <c r="W379" i="26" s="1"/>
  <c r="W380" i="26" s="1"/>
  <c r="W381" i="26" s="1"/>
  <c r="W382" i="26" s="1"/>
  <c r="W383" i="26" s="1"/>
  <c r="W384" i="26" s="1"/>
  <c r="W385" i="26" s="1"/>
  <c r="W386" i="26" s="1"/>
  <c r="W387" i="26" s="1"/>
  <c r="W388" i="26" s="1"/>
  <c r="W389" i="26" s="1"/>
  <c r="W390" i="26" s="1"/>
  <c r="W391" i="26" s="1"/>
  <c r="W392" i="26" s="1"/>
  <c r="W393" i="26" s="1"/>
  <c r="W394" i="26" s="1"/>
  <c r="W395" i="26" s="1"/>
  <c r="W396" i="26" s="1"/>
  <c r="W397" i="26" s="1"/>
  <c r="W398" i="26" s="1"/>
  <c r="W399" i="26" s="1"/>
  <c r="W400" i="26" s="1"/>
  <c r="W401" i="26" s="1"/>
  <c r="W402" i="26" s="1"/>
  <c r="W403" i="26" s="1"/>
  <c r="W404" i="26" s="1"/>
  <c r="W405" i="26" s="1"/>
  <c r="W406" i="26" s="1"/>
  <c r="W407" i="26" s="1"/>
  <c r="W408" i="26" s="1"/>
  <c r="W409" i="26" s="1"/>
  <c r="W410" i="26" s="1"/>
  <c r="W411" i="26" s="1"/>
  <c r="W412" i="26" s="1"/>
  <c r="W413" i="26" s="1"/>
  <c r="W414" i="26" s="1"/>
  <c r="W415" i="26" s="1"/>
  <c r="W416" i="26" s="1"/>
  <c r="W417" i="26" s="1"/>
  <c r="W418" i="26" s="1"/>
  <c r="W419" i="26" s="1"/>
  <c r="W420" i="26" s="1"/>
  <c r="W421" i="26" s="1"/>
  <c r="W422" i="26" s="1"/>
  <c r="W423" i="26" s="1"/>
  <c r="W424" i="26" s="1"/>
  <c r="W425" i="26" s="1"/>
  <c r="W426" i="26" s="1"/>
  <c r="W427" i="26" s="1"/>
  <c r="W428" i="26" s="1"/>
  <c r="W429" i="26" s="1"/>
  <c r="W430" i="26" s="1"/>
  <c r="W431" i="26" s="1"/>
  <c r="W432" i="26" s="1"/>
  <c r="W433" i="26" s="1"/>
  <c r="W434" i="26" s="1"/>
  <c r="W435" i="26" s="1"/>
  <c r="W436" i="26" s="1"/>
  <c r="W437" i="26" s="1"/>
  <c r="W438" i="26" s="1"/>
  <c r="W439" i="26" s="1"/>
  <c r="W440" i="26" s="1"/>
  <c r="W441" i="26" s="1"/>
  <c r="W442" i="26" s="1"/>
  <c r="W443" i="26" s="1"/>
  <c r="W444" i="26" s="1"/>
  <c r="W445" i="26" s="1"/>
  <c r="W446" i="26" s="1"/>
  <c r="W447" i="26" s="1"/>
  <c r="W448" i="26" s="1"/>
  <c r="W449" i="26" s="1"/>
  <c r="W450" i="26" s="1"/>
  <c r="W451" i="26" s="1"/>
  <c r="W452" i="26" s="1"/>
  <c r="W453" i="26" s="1"/>
  <c r="W454" i="26" s="1"/>
  <c r="W455" i="26" s="1"/>
  <c r="W456" i="26" s="1"/>
  <c r="W457" i="26" s="1"/>
  <c r="W458" i="26" s="1"/>
  <c r="W459" i="26" s="1"/>
  <c r="W460" i="26" s="1"/>
  <c r="W461" i="26" s="1"/>
  <c r="W462" i="26" s="1"/>
  <c r="W463" i="26" s="1"/>
  <c r="W464" i="26" s="1"/>
  <c r="W465" i="26" s="1"/>
  <c r="W466" i="26" s="1"/>
  <c r="W467" i="26" s="1"/>
  <c r="W468" i="26" s="1"/>
  <c r="W469" i="26" s="1"/>
  <c r="W470" i="26" s="1"/>
  <c r="W471" i="26" s="1"/>
  <c r="W472" i="26" s="1"/>
  <c r="W473" i="26" s="1"/>
  <c r="W474" i="26" s="1"/>
  <c r="W475" i="26" s="1"/>
  <c r="W476" i="26" s="1"/>
  <c r="W477" i="26" s="1"/>
  <c r="W478" i="26" s="1"/>
  <c r="W479" i="26" s="1"/>
  <c r="W480" i="26" s="1"/>
  <c r="W481" i="26" s="1"/>
  <c r="W482" i="26" s="1"/>
  <c r="W483" i="26" s="1"/>
  <c r="W484" i="26" s="1"/>
  <c r="W485" i="26" s="1"/>
  <c r="W486" i="26" s="1"/>
  <c r="W487" i="26" s="1"/>
  <c r="W488" i="26" s="1"/>
  <c r="W489" i="26" s="1"/>
  <c r="W490" i="26" s="1"/>
  <c r="W491" i="26" s="1"/>
  <c r="W492" i="26" s="1"/>
  <c r="W493" i="26" s="1"/>
  <c r="W494" i="26" s="1"/>
  <c r="W495" i="26" s="1"/>
  <c r="W496" i="26" s="1"/>
  <c r="W497" i="26" s="1"/>
  <c r="W498" i="26" s="1"/>
  <c r="W499" i="26" s="1"/>
  <c r="W500" i="26" s="1"/>
  <c r="W501" i="26" s="1"/>
  <c r="W502" i="26" s="1"/>
  <c r="W503" i="26" s="1"/>
  <c r="W504" i="26" s="1"/>
  <c r="W505" i="26" s="1"/>
  <c r="W506" i="26" s="1"/>
  <c r="W507" i="26" s="1"/>
  <c r="W508" i="26" s="1"/>
  <c r="W509" i="26" s="1"/>
  <c r="W510" i="26" s="1"/>
  <c r="W511" i="26" s="1"/>
  <c r="W512" i="26" s="1"/>
  <c r="W513" i="26" s="1"/>
  <c r="W514" i="26" s="1"/>
  <c r="W515" i="26" s="1"/>
  <c r="W516" i="26" s="1"/>
  <c r="W517" i="26" s="1"/>
  <c r="W518" i="26" s="1"/>
  <c r="W519" i="26" s="1"/>
  <c r="W520" i="26" s="1"/>
  <c r="W521" i="26" s="1"/>
  <c r="W522" i="26" s="1"/>
  <c r="W523" i="26" s="1"/>
  <c r="W524" i="26" s="1"/>
  <c r="W525" i="26" s="1"/>
  <c r="W526" i="26" s="1"/>
  <c r="W527" i="26" s="1"/>
  <c r="W528" i="26" s="1"/>
  <c r="W529" i="26" s="1"/>
  <c r="W530" i="26" s="1"/>
  <c r="W531" i="26" s="1"/>
  <c r="W532" i="26" s="1"/>
  <c r="W533" i="26" s="1"/>
  <c r="W534" i="26" s="1"/>
  <c r="W535" i="26" s="1"/>
  <c r="W536" i="26" s="1"/>
  <c r="W537" i="26" s="1"/>
  <c r="W538" i="26" s="1"/>
  <c r="W539" i="26" s="1"/>
  <c r="W540" i="26" s="1"/>
  <c r="W541" i="26" s="1"/>
  <c r="W542" i="26" s="1"/>
  <c r="W543" i="26" s="1"/>
  <c r="W544" i="26" s="1"/>
  <c r="W545" i="26" s="1"/>
  <c r="W546" i="26" s="1"/>
  <c r="W547" i="26" s="1"/>
  <c r="W548" i="26" s="1"/>
  <c r="W549" i="26" s="1"/>
  <c r="W550" i="26" s="1"/>
  <c r="W551" i="26" s="1"/>
  <c r="W552" i="26" s="1"/>
  <c r="W553" i="26" s="1"/>
  <c r="W554" i="26" s="1"/>
  <c r="W555" i="26" s="1"/>
  <c r="W556" i="26" s="1"/>
  <c r="W557" i="26" s="1"/>
  <c r="W558" i="26" s="1"/>
  <c r="W559" i="26" s="1"/>
  <c r="W560" i="26" s="1"/>
  <c r="W561" i="26" s="1"/>
  <c r="W562" i="26" s="1"/>
  <c r="W563" i="26" s="1"/>
  <c r="W564" i="26" s="1"/>
  <c r="W565" i="26" s="1"/>
  <c r="W566" i="26" s="1"/>
  <c r="W567" i="26" s="1"/>
  <c r="W568" i="26" s="1"/>
  <c r="W569" i="26" s="1"/>
  <c r="W570" i="26" s="1"/>
  <c r="W571" i="26" s="1"/>
  <c r="W572" i="26" s="1"/>
  <c r="W573" i="26" s="1"/>
  <c r="W574" i="26" s="1"/>
  <c r="W575" i="26" s="1"/>
  <c r="W576" i="26" s="1"/>
  <c r="W577" i="26" s="1"/>
  <c r="W578" i="26" s="1"/>
  <c r="W579" i="26" s="1"/>
  <c r="W580" i="26" s="1"/>
  <c r="W581" i="26" s="1"/>
  <c r="W582" i="26" s="1"/>
  <c r="W583" i="26" s="1"/>
  <c r="W584" i="26" s="1"/>
  <c r="W585" i="26" s="1"/>
  <c r="W586" i="26" s="1"/>
  <c r="W587" i="26" s="1"/>
  <c r="W588" i="26" s="1"/>
  <c r="W589" i="26" s="1"/>
  <c r="W590" i="26" s="1"/>
  <c r="W591" i="26" s="1"/>
  <c r="W592" i="26" s="1"/>
  <c r="W593" i="26" s="1"/>
  <c r="W594" i="26" s="1"/>
  <c r="W595" i="26" s="1"/>
  <c r="W596" i="26" s="1"/>
  <c r="W597" i="26" s="1"/>
  <c r="W598" i="26" s="1"/>
  <c r="W599" i="26" s="1"/>
  <c r="W600" i="26" s="1"/>
  <c r="W601" i="26" s="1"/>
  <c r="W602" i="26" s="1"/>
  <c r="W603" i="26" s="1"/>
  <c r="W604" i="26" s="1"/>
  <c r="W605" i="26" s="1"/>
  <c r="W606" i="26" s="1"/>
  <c r="W607" i="26" s="1"/>
  <c r="W608" i="26" s="1"/>
  <c r="W609" i="26" s="1"/>
  <c r="W610" i="26" s="1"/>
  <c r="W611" i="26" s="1"/>
  <c r="W612" i="26" s="1"/>
  <c r="W613" i="26" s="1"/>
  <c r="W614" i="26" s="1"/>
  <c r="W615" i="26" s="1"/>
  <c r="W616" i="26" s="1"/>
  <c r="W617" i="26" s="1"/>
  <c r="W618" i="26" s="1"/>
  <c r="W619" i="26" s="1"/>
  <c r="W620" i="26" s="1"/>
  <c r="W621" i="26" s="1"/>
  <c r="W622" i="26" s="1"/>
  <c r="W623" i="26" s="1"/>
  <c r="W624" i="26" s="1"/>
  <c r="W625" i="26" s="1"/>
  <c r="W626" i="26" s="1"/>
  <c r="W627" i="26" s="1"/>
  <c r="W628" i="26" s="1"/>
  <c r="W629" i="26" s="1"/>
  <c r="W630" i="26" s="1"/>
  <c r="W631" i="26" s="1"/>
  <c r="W632" i="26" s="1"/>
  <c r="W633" i="26" s="1"/>
  <c r="W634" i="26" s="1"/>
  <c r="W635" i="26" s="1"/>
  <c r="W636" i="26" s="1"/>
  <c r="W637" i="26" s="1"/>
  <c r="W638" i="26" s="1"/>
  <c r="W639" i="26" s="1"/>
  <c r="W640" i="26" s="1"/>
  <c r="W641" i="26" s="1"/>
  <c r="W642" i="26" s="1"/>
  <c r="W643" i="26" s="1"/>
  <c r="W644" i="26" s="1"/>
  <c r="W645" i="26" s="1"/>
  <c r="W646" i="26" s="1"/>
  <c r="W647" i="26" s="1"/>
  <c r="W648" i="26" s="1"/>
  <c r="W649" i="26" s="1"/>
  <c r="W650" i="26" s="1"/>
  <c r="W651" i="26" s="1"/>
  <c r="W652" i="26" s="1"/>
  <c r="W653" i="26" s="1"/>
  <c r="W654" i="26" s="1"/>
  <c r="W655" i="26" s="1"/>
  <c r="W656" i="26" s="1"/>
  <c r="W657" i="26" s="1"/>
  <c r="W658" i="26" s="1"/>
  <c r="W659" i="26" s="1"/>
  <c r="W660" i="26" s="1"/>
  <c r="W661" i="26" s="1"/>
  <c r="W662" i="26" s="1"/>
  <c r="W663" i="26" s="1"/>
  <c r="W664" i="26" s="1"/>
  <c r="W665" i="26" s="1"/>
  <c r="W666" i="26" s="1"/>
  <c r="W667" i="26" s="1"/>
  <c r="W668" i="26" s="1"/>
  <c r="W669" i="26" s="1"/>
  <c r="W670" i="26" s="1"/>
  <c r="W671" i="26" s="1"/>
  <c r="W672" i="26" s="1"/>
  <c r="W673" i="26" s="1"/>
  <c r="W674" i="26" s="1"/>
  <c r="W675" i="26" s="1"/>
  <c r="W676" i="26" s="1"/>
  <c r="W677" i="26" s="1"/>
  <c r="W678" i="26" s="1"/>
  <c r="W679" i="26" s="1"/>
  <c r="W680" i="26" s="1"/>
  <c r="W681" i="26" s="1"/>
  <c r="W682" i="26" s="1"/>
  <c r="W683" i="26" s="1"/>
  <c r="W684" i="26" s="1"/>
  <c r="W685" i="26" s="1"/>
  <c r="W686" i="26" s="1"/>
  <c r="W687" i="26" s="1"/>
  <c r="W688" i="26" s="1"/>
  <c r="W689" i="26" s="1"/>
  <c r="W690" i="26" s="1"/>
  <c r="W691" i="26" s="1"/>
  <c r="W692" i="26" s="1"/>
  <c r="W693" i="26" s="1"/>
  <c r="W694" i="26" s="1"/>
  <c r="W695" i="26" s="1"/>
  <c r="W696" i="26" s="1"/>
  <c r="W697" i="26" s="1"/>
  <c r="W698" i="26" s="1"/>
  <c r="W699" i="26" s="1"/>
  <c r="W700" i="26" s="1"/>
  <c r="W701" i="26" s="1"/>
  <c r="W702" i="26" s="1"/>
  <c r="W703" i="26" s="1"/>
  <c r="W704" i="26" s="1"/>
  <c r="W705" i="26" s="1"/>
  <c r="W706" i="26" s="1"/>
  <c r="W707" i="26" s="1"/>
  <c r="W708" i="26" s="1"/>
  <c r="W709" i="26" s="1"/>
  <c r="W710" i="26" s="1"/>
  <c r="W711" i="26" s="1"/>
  <c r="W712" i="26" s="1"/>
  <c r="W713" i="26" s="1"/>
  <c r="W714" i="26" s="1"/>
  <c r="W715" i="26" s="1"/>
  <c r="W716" i="26" s="1"/>
  <c r="W717" i="26" s="1"/>
  <c r="W718" i="26" s="1"/>
  <c r="W719" i="26" s="1"/>
  <c r="W720" i="26" s="1"/>
  <c r="W721" i="26" s="1"/>
  <c r="W722" i="26" s="1"/>
  <c r="W723" i="26" s="1"/>
  <c r="W724" i="26" s="1"/>
  <c r="W725" i="26" s="1"/>
  <c r="W726" i="26" s="1"/>
  <c r="W727" i="26" s="1"/>
  <c r="W728" i="26" s="1"/>
  <c r="W729" i="26" s="1"/>
  <c r="W730" i="26" s="1"/>
  <c r="W731" i="26" s="1"/>
  <c r="W732" i="26" s="1"/>
  <c r="W733" i="26" s="1"/>
  <c r="W734" i="26" s="1"/>
  <c r="W735" i="26" s="1"/>
  <c r="W736" i="26" s="1"/>
  <c r="W737" i="26" s="1"/>
  <c r="W738" i="26" s="1"/>
  <c r="W739" i="26" s="1"/>
  <c r="W740" i="26" s="1"/>
  <c r="W741" i="26" s="1"/>
  <c r="W742" i="26" s="1"/>
  <c r="W743" i="26" s="1"/>
  <c r="W744" i="26" s="1"/>
  <c r="W745" i="26" s="1"/>
  <c r="W746" i="26" s="1"/>
  <c r="W747" i="26" s="1"/>
  <c r="W748" i="26" s="1"/>
  <c r="W749" i="26" s="1"/>
  <c r="W750" i="26" s="1"/>
  <c r="W751" i="26" s="1"/>
  <c r="W752" i="26" s="1"/>
  <c r="W753" i="26" s="1"/>
  <c r="W754" i="26" s="1"/>
  <c r="W755" i="26" s="1"/>
  <c r="W756" i="26" s="1"/>
  <c r="W757" i="26" s="1"/>
  <c r="W758" i="26" s="1"/>
  <c r="W759" i="26" s="1"/>
  <c r="W760" i="26" s="1"/>
  <c r="W761" i="26" s="1"/>
  <c r="W762" i="26" s="1"/>
  <c r="W763" i="26" s="1"/>
  <c r="W764" i="26" s="1"/>
  <c r="W765" i="26" s="1"/>
  <c r="W766" i="26" s="1"/>
  <c r="W767" i="26" s="1"/>
  <c r="W768" i="26" s="1"/>
  <c r="W769" i="26" s="1"/>
  <c r="W770" i="26" s="1"/>
  <c r="W771" i="26" s="1"/>
  <c r="W772" i="26" s="1"/>
  <c r="W773" i="26" s="1"/>
  <c r="W774" i="26" s="1"/>
  <c r="W775" i="26" s="1"/>
  <c r="W776" i="26" s="1"/>
  <c r="W777" i="26" s="1"/>
  <c r="W778" i="26" s="1"/>
  <c r="W779" i="26" s="1"/>
  <c r="W780" i="26" s="1"/>
  <c r="W781" i="26" s="1"/>
  <c r="W782" i="26" s="1"/>
  <c r="W783" i="26" s="1"/>
  <c r="W784" i="26" s="1"/>
  <c r="W785" i="26" s="1"/>
  <c r="W786" i="26" s="1"/>
  <c r="W787" i="26" s="1"/>
  <c r="W788" i="26" s="1"/>
  <c r="W789" i="26" s="1"/>
  <c r="W790" i="26" s="1"/>
  <c r="W791" i="26" s="1"/>
  <c r="W792" i="26" s="1"/>
  <c r="W793" i="26" s="1"/>
  <c r="W794" i="26" s="1"/>
  <c r="W795" i="26" s="1"/>
  <c r="W796" i="26" s="1"/>
  <c r="W797" i="26" s="1"/>
  <c r="W798" i="26" s="1"/>
  <c r="W799" i="26" s="1"/>
  <c r="W800" i="26" s="1"/>
  <c r="W801" i="26" s="1"/>
  <c r="W802" i="26" s="1"/>
  <c r="W803" i="26" s="1"/>
  <c r="W804" i="26" s="1"/>
  <c r="W805" i="26" s="1"/>
  <c r="W806" i="26" s="1"/>
  <c r="W807" i="26" s="1"/>
  <c r="W808" i="26" s="1"/>
  <c r="W809" i="26" s="1"/>
  <c r="W810" i="26" s="1"/>
  <c r="W811" i="26" s="1"/>
  <c r="W812" i="26" s="1"/>
  <c r="W813" i="26" s="1"/>
  <c r="W814" i="26" s="1"/>
  <c r="W815" i="26" s="1"/>
  <c r="W816" i="26" s="1"/>
  <c r="W817" i="26" s="1"/>
  <c r="W818" i="26" s="1"/>
  <c r="W819" i="26" s="1"/>
  <c r="W820" i="26" s="1"/>
  <c r="W821" i="26" s="1"/>
  <c r="W822" i="26" s="1"/>
  <c r="W823" i="26" s="1"/>
  <c r="W824" i="26" s="1"/>
  <c r="W825" i="26" s="1"/>
  <c r="W826" i="26" s="1"/>
  <c r="W827" i="26" s="1"/>
  <c r="W828" i="26" s="1"/>
  <c r="W829" i="26" s="1"/>
  <c r="W830" i="26" s="1"/>
  <c r="W831" i="26" s="1"/>
  <c r="W832" i="26" s="1"/>
  <c r="W833" i="26" s="1"/>
  <c r="W834" i="26" s="1"/>
  <c r="W835" i="26" s="1"/>
  <c r="W836" i="26" s="1"/>
  <c r="W837" i="26" s="1"/>
  <c r="W838" i="26" s="1"/>
  <c r="W839" i="26" s="1"/>
  <c r="W840" i="26" s="1"/>
  <c r="W841" i="26" s="1"/>
  <c r="W842" i="26" s="1"/>
  <c r="W843" i="26" s="1"/>
  <c r="W844" i="26" s="1"/>
  <c r="W845" i="26" s="1"/>
  <c r="W846" i="26" s="1"/>
  <c r="W847" i="26" s="1"/>
  <c r="W848" i="26" s="1"/>
  <c r="W849" i="26" s="1"/>
  <c r="W850" i="26" s="1"/>
  <c r="W851" i="26" s="1"/>
  <c r="W852" i="26" s="1"/>
  <c r="W853" i="26" s="1"/>
  <c r="W854" i="26" s="1"/>
  <c r="W855" i="26" s="1"/>
  <c r="W856" i="26" s="1"/>
  <c r="W857" i="26" s="1"/>
  <c r="W858" i="26" s="1"/>
  <c r="W859" i="26" s="1"/>
  <c r="I34" i="26"/>
  <c r="I35" i="26" s="1"/>
  <c r="I36" i="26" s="1"/>
  <c r="I37" i="26" s="1"/>
  <c r="I38" i="26" s="1"/>
  <c r="I39" i="26" s="1"/>
  <c r="I40" i="26" s="1"/>
  <c r="I41" i="26" s="1"/>
  <c r="I42" i="26" s="1"/>
  <c r="I43" i="26" s="1"/>
  <c r="I44" i="26" s="1"/>
  <c r="I45" i="26" s="1"/>
  <c r="I46" i="26" s="1"/>
  <c r="I47" i="26" s="1"/>
  <c r="I48" i="26" s="1"/>
  <c r="I49" i="26" s="1"/>
  <c r="I50" i="26" s="1"/>
  <c r="I51" i="26" s="1"/>
  <c r="I52" i="26" s="1"/>
  <c r="I53" i="26" s="1"/>
  <c r="I54" i="26" s="1"/>
  <c r="I55" i="26" s="1"/>
  <c r="I56" i="26" s="1"/>
  <c r="I57" i="26" s="1"/>
  <c r="I58" i="26" s="1"/>
  <c r="I59" i="26" s="1"/>
  <c r="I60" i="26" s="1"/>
  <c r="I61" i="26" s="1"/>
  <c r="I62" i="26" s="1"/>
  <c r="I63" i="26" s="1"/>
  <c r="I64" i="26" s="1"/>
  <c r="I65" i="26" s="1"/>
  <c r="I66" i="26" s="1"/>
  <c r="I67" i="26" s="1"/>
  <c r="I68" i="26" s="1"/>
  <c r="I69" i="26" s="1"/>
  <c r="I70" i="26" s="1"/>
  <c r="I71" i="26" s="1"/>
  <c r="I72" i="26" s="1"/>
  <c r="I73" i="26" s="1"/>
  <c r="I74" i="26" s="1"/>
  <c r="I75" i="26" s="1"/>
  <c r="I76" i="26" s="1"/>
  <c r="I77" i="26" s="1"/>
  <c r="I78" i="26" s="1"/>
  <c r="I79" i="26" s="1"/>
  <c r="I80" i="26" s="1"/>
  <c r="I81" i="26" s="1"/>
  <c r="I82" i="26" s="1"/>
  <c r="I83" i="26" s="1"/>
  <c r="I84" i="26" s="1"/>
  <c r="I85" i="26" s="1"/>
  <c r="I86" i="26" s="1"/>
  <c r="I87" i="26" s="1"/>
  <c r="I88" i="26" s="1"/>
  <c r="I89" i="26" s="1"/>
  <c r="I90" i="26" s="1"/>
  <c r="I91" i="26" s="1"/>
  <c r="I92" i="26" s="1"/>
  <c r="I93" i="26" s="1"/>
  <c r="I94" i="26" s="1"/>
  <c r="I95" i="26" s="1"/>
  <c r="I96" i="26" s="1"/>
  <c r="I97" i="26" s="1"/>
  <c r="I98" i="26" s="1"/>
  <c r="I99" i="26" s="1"/>
  <c r="I100" i="26" s="1"/>
  <c r="I101" i="26" s="1"/>
  <c r="I102" i="26" s="1"/>
  <c r="I103" i="26" s="1"/>
  <c r="I104" i="26" s="1"/>
  <c r="I105" i="26" s="1"/>
  <c r="I106" i="26" s="1"/>
  <c r="I107" i="26" s="1"/>
  <c r="I108" i="26" s="1"/>
  <c r="I109" i="26" s="1"/>
  <c r="I110" i="26" s="1"/>
  <c r="I111" i="26" s="1"/>
  <c r="I112" i="26" s="1"/>
  <c r="I113" i="26" s="1"/>
  <c r="I114" i="26" s="1"/>
  <c r="I115" i="26" s="1"/>
  <c r="I116" i="26" s="1"/>
  <c r="I117" i="26" s="1"/>
  <c r="I118" i="26" s="1"/>
  <c r="I119" i="26" s="1"/>
  <c r="I120" i="26" s="1"/>
  <c r="I121" i="26" s="1"/>
  <c r="I122" i="26" s="1"/>
  <c r="I123" i="26" s="1"/>
  <c r="I124" i="26" s="1"/>
  <c r="I125" i="26" s="1"/>
  <c r="I126" i="26" s="1"/>
  <c r="I127" i="26" s="1"/>
  <c r="I128" i="26" s="1"/>
  <c r="I129" i="26" s="1"/>
  <c r="I130" i="26" s="1"/>
  <c r="I131" i="26" s="1"/>
  <c r="I132" i="26" s="1"/>
  <c r="I133" i="26" s="1"/>
  <c r="I134" i="26" s="1"/>
  <c r="I135" i="26" s="1"/>
  <c r="I136" i="26" s="1"/>
  <c r="I137" i="26" s="1"/>
  <c r="I138" i="26" s="1"/>
  <c r="I139" i="26" s="1"/>
  <c r="I140" i="26" s="1"/>
  <c r="I141" i="26" s="1"/>
  <c r="I142" i="26" s="1"/>
  <c r="I143" i="26" s="1"/>
  <c r="I144" i="26" s="1"/>
  <c r="I145" i="26" s="1"/>
  <c r="I146" i="26" s="1"/>
  <c r="I147" i="26" s="1"/>
  <c r="I148" i="26" s="1"/>
  <c r="I149" i="26" s="1"/>
  <c r="I150" i="26" s="1"/>
  <c r="I151" i="26" s="1"/>
  <c r="I152" i="26" s="1"/>
  <c r="I153" i="26" s="1"/>
  <c r="I154" i="26" s="1"/>
  <c r="I155" i="26" s="1"/>
  <c r="I156" i="26" s="1"/>
  <c r="I157" i="26" s="1"/>
  <c r="I158" i="26" s="1"/>
  <c r="I159" i="26" s="1"/>
  <c r="I160" i="26" s="1"/>
  <c r="I161" i="26" s="1"/>
  <c r="I162" i="26" s="1"/>
  <c r="I163" i="26" s="1"/>
  <c r="I164" i="26" s="1"/>
  <c r="I165" i="26" s="1"/>
  <c r="I166" i="26" s="1"/>
  <c r="I167" i="26" s="1"/>
  <c r="I168" i="26" s="1"/>
  <c r="I169" i="26" s="1"/>
  <c r="I170" i="26" s="1"/>
  <c r="I171" i="26" s="1"/>
  <c r="I172" i="26" s="1"/>
  <c r="I173" i="26" s="1"/>
  <c r="I174" i="26" s="1"/>
  <c r="I175" i="26" s="1"/>
  <c r="I176" i="26" s="1"/>
  <c r="I177" i="26" s="1"/>
  <c r="I178" i="26" s="1"/>
  <c r="I179" i="26" s="1"/>
  <c r="I180" i="26" s="1"/>
  <c r="I181" i="26" s="1"/>
  <c r="I182" i="26" s="1"/>
  <c r="I183" i="26" s="1"/>
  <c r="I184" i="26" s="1"/>
  <c r="I185" i="26" s="1"/>
  <c r="I186" i="26" s="1"/>
  <c r="I187" i="26" s="1"/>
  <c r="I188" i="26" s="1"/>
  <c r="I189" i="26" s="1"/>
  <c r="I190" i="26" s="1"/>
  <c r="I191" i="26" s="1"/>
  <c r="I192" i="26" s="1"/>
  <c r="I193" i="26" s="1"/>
  <c r="I194" i="26" s="1"/>
  <c r="I195" i="26" s="1"/>
  <c r="I196" i="26" s="1"/>
  <c r="I197" i="26" s="1"/>
  <c r="I198" i="26" s="1"/>
  <c r="I199" i="26" s="1"/>
  <c r="I200" i="26" s="1"/>
  <c r="I201" i="26" s="1"/>
  <c r="I202" i="26" s="1"/>
  <c r="I203" i="26" s="1"/>
  <c r="I204" i="26" s="1"/>
  <c r="I205" i="26" s="1"/>
  <c r="I206" i="26" s="1"/>
  <c r="I207" i="26" s="1"/>
  <c r="I208" i="26" s="1"/>
  <c r="I209" i="26" s="1"/>
  <c r="I210" i="26" s="1"/>
  <c r="I211" i="26" s="1"/>
  <c r="I212" i="26" s="1"/>
  <c r="I213" i="26" s="1"/>
  <c r="I214" i="26" s="1"/>
  <c r="I215" i="26" s="1"/>
  <c r="I216" i="26" s="1"/>
  <c r="I217" i="26" s="1"/>
  <c r="I218" i="26" s="1"/>
  <c r="I219" i="26" s="1"/>
  <c r="I220" i="26" s="1"/>
  <c r="I221" i="26" s="1"/>
  <c r="I222" i="26" s="1"/>
  <c r="I223" i="26" s="1"/>
  <c r="I224" i="26" s="1"/>
  <c r="I225" i="26" s="1"/>
  <c r="I226" i="26" s="1"/>
  <c r="I227" i="26" s="1"/>
  <c r="I228" i="26" s="1"/>
  <c r="I229" i="26" s="1"/>
  <c r="I230" i="26" s="1"/>
  <c r="I231" i="26" s="1"/>
  <c r="I232" i="26" s="1"/>
  <c r="I233" i="26" s="1"/>
  <c r="I234" i="26" s="1"/>
  <c r="I235" i="26" s="1"/>
  <c r="I236" i="26" s="1"/>
  <c r="I237" i="26" s="1"/>
  <c r="I238" i="26" s="1"/>
  <c r="I239" i="26" s="1"/>
  <c r="I240" i="26" s="1"/>
  <c r="I241" i="26" s="1"/>
  <c r="I242" i="26" s="1"/>
  <c r="I243" i="26" s="1"/>
  <c r="I244" i="26" s="1"/>
  <c r="I245" i="26" s="1"/>
  <c r="I246" i="26" s="1"/>
  <c r="I247" i="26" s="1"/>
  <c r="I248" i="26" s="1"/>
  <c r="I249" i="26" s="1"/>
  <c r="I250" i="26" s="1"/>
  <c r="I251" i="26" s="1"/>
  <c r="I252" i="26" s="1"/>
  <c r="I253" i="26" s="1"/>
  <c r="I254" i="26" s="1"/>
  <c r="I255" i="26" s="1"/>
  <c r="I256" i="26" s="1"/>
  <c r="I257" i="26" s="1"/>
  <c r="I258" i="26" s="1"/>
  <c r="I259" i="26" s="1"/>
  <c r="I260" i="26" s="1"/>
  <c r="I261" i="26" s="1"/>
  <c r="I262" i="26" s="1"/>
  <c r="I263" i="26" s="1"/>
  <c r="I264" i="26" s="1"/>
  <c r="I265" i="26" s="1"/>
  <c r="I266" i="26" s="1"/>
  <c r="I267" i="26" s="1"/>
  <c r="I268" i="26" s="1"/>
  <c r="I269" i="26" s="1"/>
  <c r="I270" i="26" s="1"/>
  <c r="I271" i="26" s="1"/>
  <c r="I272" i="26" s="1"/>
  <c r="I273" i="26" s="1"/>
  <c r="I274" i="26" s="1"/>
  <c r="I275" i="26" s="1"/>
  <c r="I276" i="26" s="1"/>
  <c r="I277" i="26" s="1"/>
  <c r="I278" i="26" s="1"/>
  <c r="I279" i="26" s="1"/>
  <c r="I280" i="26" s="1"/>
  <c r="I281" i="26" s="1"/>
  <c r="I282" i="26" s="1"/>
  <c r="I283" i="26" s="1"/>
  <c r="I284" i="26" s="1"/>
  <c r="I285" i="26" s="1"/>
  <c r="I286" i="26" s="1"/>
  <c r="I287" i="26" s="1"/>
  <c r="I288" i="26" s="1"/>
  <c r="I289" i="26" s="1"/>
  <c r="I290" i="26" s="1"/>
  <c r="I291" i="26" s="1"/>
  <c r="I292" i="26" s="1"/>
  <c r="I293" i="26" s="1"/>
  <c r="I294" i="26" s="1"/>
  <c r="I295" i="26" s="1"/>
  <c r="I296" i="26" s="1"/>
  <c r="I297" i="26" s="1"/>
  <c r="I298" i="26" s="1"/>
  <c r="I299" i="26" s="1"/>
  <c r="I300" i="26" s="1"/>
  <c r="I301" i="26" s="1"/>
  <c r="I302" i="26" s="1"/>
  <c r="I303" i="26" s="1"/>
  <c r="I304" i="26" s="1"/>
  <c r="I305" i="26" s="1"/>
  <c r="I306" i="26" s="1"/>
  <c r="I307" i="26" s="1"/>
  <c r="I308" i="26" s="1"/>
  <c r="I309" i="26" s="1"/>
  <c r="I310" i="26" s="1"/>
  <c r="I311" i="26" s="1"/>
  <c r="I312" i="26" s="1"/>
  <c r="I313" i="26" s="1"/>
  <c r="I314" i="26" s="1"/>
  <c r="I315" i="26" s="1"/>
  <c r="I316" i="26" s="1"/>
  <c r="I317" i="26" s="1"/>
  <c r="I318" i="26" s="1"/>
  <c r="I319" i="26" s="1"/>
  <c r="I320" i="26" s="1"/>
  <c r="I321" i="26" s="1"/>
  <c r="I322" i="26" s="1"/>
  <c r="I323" i="26" s="1"/>
  <c r="I324" i="26" s="1"/>
  <c r="I325" i="26" s="1"/>
  <c r="I326" i="26" s="1"/>
  <c r="I327" i="26" s="1"/>
  <c r="I328" i="26" s="1"/>
  <c r="I329" i="26" s="1"/>
  <c r="I330" i="26" s="1"/>
  <c r="I331" i="26" s="1"/>
  <c r="I332" i="26" s="1"/>
  <c r="I333" i="26" s="1"/>
  <c r="I334" i="26" s="1"/>
  <c r="I335" i="26" s="1"/>
  <c r="I336" i="26" s="1"/>
  <c r="I337" i="26" s="1"/>
  <c r="I338" i="26" s="1"/>
  <c r="I339" i="26" s="1"/>
  <c r="I340" i="26" s="1"/>
  <c r="I341" i="26" s="1"/>
  <c r="I342" i="26" s="1"/>
  <c r="I343" i="26" s="1"/>
  <c r="I344" i="26" s="1"/>
  <c r="I345" i="26" s="1"/>
  <c r="I346" i="26" s="1"/>
  <c r="I347" i="26" s="1"/>
  <c r="I348" i="26" s="1"/>
  <c r="I349" i="26" s="1"/>
  <c r="I350" i="26" s="1"/>
  <c r="I351" i="26" s="1"/>
  <c r="I352" i="26" s="1"/>
  <c r="I353" i="26" s="1"/>
  <c r="I354" i="26" s="1"/>
  <c r="I355" i="26" s="1"/>
  <c r="I356" i="26" s="1"/>
  <c r="I357" i="26" s="1"/>
  <c r="I358" i="26" s="1"/>
  <c r="I359" i="26" s="1"/>
  <c r="I360" i="26" s="1"/>
  <c r="I361" i="26" s="1"/>
  <c r="I362" i="26" s="1"/>
  <c r="I363" i="26" s="1"/>
  <c r="I364" i="26" s="1"/>
  <c r="I365" i="26" s="1"/>
  <c r="I366" i="26" s="1"/>
  <c r="I367" i="26" s="1"/>
  <c r="I368" i="26" s="1"/>
  <c r="I369" i="26" s="1"/>
  <c r="I370" i="26" s="1"/>
  <c r="I371" i="26" s="1"/>
  <c r="I372" i="26" s="1"/>
  <c r="I373" i="26" s="1"/>
  <c r="I374" i="26" s="1"/>
  <c r="I375" i="26" s="1"/>
  <c r="I376" i="26" s="1"/>
  <c r="I377" i="26" s="1"/>
  <c r="I378" i="26" s="1"/>
  <c r="I379" i="26" s="1"/>
  <c r="I380" i="26" s="1"/>
  <c r="I381" i="26" s="1"/>
  <c r="I382" i="26" s="1"/>
  <c r="I383" i="26" s="1"/>
  <c r="I384" i="26" s="1"/>
  <c r="I385" i="26" s="1"/>
  <c r="I386" i="26" s="1"/>
  <c r="I387" i="26" s="1"/>
  <c r="I388" i="26" s="1"/>
  <c r="I389" i="26" s="1"/>
  <c r="I390" i="26" s="1"/>
  <c r="I391" i="26" s="1"/>
  <c r="I392" i="26" s="1"/>
  <c r="I393" i="26" s="1"/>
  <c r="I394" i="26" s="1"/>
  <c r="I395" i="26" s="1"/>
  <c r="I396" i="26" s="1"/>
  <c r="I397" i="26" s="1"/>
  <c r="I398" i="26" s="1"/>
  <c r="I399" i="26" s="1"/>
  <c r="I400" i="26" s="1"/>
  <c r="I401" i="26" s="1"/>
  <c r="I402" i="26" s="1"/>
  <c r="I403" i="26" s="1"/>
  <c r="I404" i="26" s="1"/>
  <c r="I405" i="26" s="1"/>
  <c r="I406" i="26" s="1"/>
  <c r="I407" i="26" s="1"/>
  <c r="I408" i="26" s="1"/>
  <c r="I409" i="26" s="1"/>
  <c r="I410" i="26" s="1"/>
  <c r="I411" i="26" s="1"/>
  <c r="I412" i="26" s="1"/>
  <c r="I413" i="26" s="1"/>
  <c r="I414" i="26" s="1"/>
  <c r="I415" i="26" s="1"/>
  <c r="I416" i="26" s="1"/>
  <c r="I417" i="26" s="1"/>
  <c r="I418" i="26" s="1"/>
  <c r="I419" i="26" s="1"/>
  <c r="I420" i="26" s="1"/>
  <c r="I421" i="26" s="1"/>
  <c r="I422" i="26" s="1"/>
  <c r="I423" i="26" s="1"/>
  <c r="I424" i="26" s="1"/>
  <c r="I425" i="26" s="1"/>
  <c r="I426" i="26" s="1"/>
  <c r="I427" i="26" s="1"/>
  <c r="I428" i="26" s="1"/>
  <c r="I429" i="26" s="1"/>
  <c r="I430" i="26" s="1"/>
  <c r="I431" i="26" s="1"/>
  <c r="I432" i="26" s="1"/>
  <c r="I433" i="26" s="1"/>
  <c r="I434" i="26" s="1"/>
  <c r="I435" i="26" s="1"/>
  <c r="I436" i="26" s="1"/>
  <c r="I437" i="26" s="1"/>
  <c r="I438" i="26" s="1"/>
  <c r="I439" i="26" s="1"/>
  <c r="I440" i="26" s="1"/>
  <c r="I441" i="26" s="1"/>
  <c r="I442" i="26" s="1"/>
  <c r="I443" i="26" s="1"/>
  <c r="I444" i="26" s="1"/>
  <c r="I445" i="26" s="1"/>
  <c r="I446" i="26" s="1"/>
  <c r="I447" i="26" s="1"/>
  <c r="I448" i="26" s="1"/>
  <c r="I449" i="26" s="1"/>
  <c r="I450" i="26" s="1"/>
  <c r="I451" i="26" s="1"/>
  <c r="I452" i="26" s="1"/>
  <c r="I453" i="26" s="1"/>
  <c r="I454" i="26" s="1"/>
  <c r="I455" i="26" s="1"/>
  <c r="I456" i="26" s="1"/>
  <c r="I457" i="26" s="1"/>
  <c r="I458" i="26" s="1"/>
  <c r="I459" i="26" s="1"/>
  <c r="I460" i="26" s="1"/>
  <c r="I461" i="26" s="1"/>
  <c r="I462" i="26" s="1"/>
  <c r="I463" i="26" s="1"/>
  <c r="I464" i="26" s="1"/>
  <c r="I465" i="26" s="1"/>
  <c r="I466" i="26" s="1"/>
  <c r="I467" i="26" s="1"/>
  <c r="I468" i="26" s="1"/>
  <c r="I469" i="26" s="1"/>
  <c r="I470" i="26" s="1"/>
  <c r="I471" i="26" s="1"/>
  <c r="I472" i="26" s="1"/>
  <c r="I473" i="26" s="1"/>
  <c r="I474" i="26" s="1"/>
  <c r="I475" i="26" s="1"/>
  <c r="I476" i="26" s="1"/>
  <c r="I477" i="26" s="1"/>
  <c r="I478" i="26" s="1"/>
  <c r="I479" i="26" s="1"/>
  <c r="I480" i="26" s="1"/>
  <c r="I481" i="26" s="1"/>
  <c r="I482" i="26" s="1"/>
  <c r="I483" i="26" s="1"/>
  <c r="I484" i="26" s="1"/>
  <c r="I485" i="26" s="1"/>
  <c r="I486" i="26" s="1"/>
  <c r="I487" i="26" s="1"/>
  <c r="I488" i="26" s="1"/>
  <c r="I489" i="26" s="1"/>
  <c r="I490" i="26" s="1"/>
  <c r="I491" i="26" s="1"/>
  <c r="I492" i="26" s="1"/>
  <c r="I493" i="26" s="1"/>
  <c r="I494" i="26" s="1"/>
  <c r="I495" i="26" s="1"/>
  <c r="I496" i="26" s="1"/>
  <c r="I497" i="26" s="1"/>
  <c r="I498" i="26" s="1"/>
  <c r="I499" i="26" s="1"/>
  <c r="I500" i="26" s="1"/>
  <c r="I501" i="26" s="1"/>
  <c r="I502" i="26" s="1"/>
  <c r="I503" i="26" s="1"/>
  <c r="I504" i="26" s="1"/>
  <c r="I505" i="26" s="1"/>
  <c r="I506" i="26" s="1"/>
  <c r="I507" i="26" s="1"/>
  <c r="I508" i="26" s="1"/>
  <c r="I509" i="26" s="1"/>
  <c r="I510" i="26" s="1"/>
  <c r="I511" i="26" s="1"/>
  <c r="I512" i="26" s="1"/>
  <c r="I513" i="26" s="1"/>
  <c r="I514" i="26" s="1"/>
  <c r="I515" i="26" s="1"/>
  <c r="I516" i="26" s="1"/>
  <c r="I517" i="26" s="1"/>
  <c r="I518" i="26" s="1"/>
  <c r="I519" i="26" s="1"/>
  <c r="I520" i="26" s="1"/>
  <c r="I521" i="26" s="1"/>
  <c r="I522" i="26" s="1"/>
  <c r="I523" i="26" s="1"/>
  <c r="I524" i="26" s="1"/>
  <c r="I525" i="26" s="1"/>
  <c r="I526" i="26" s="1"/>
  <c r="I527" i="26" s="1"/>
  <c r="I528" i="26" s="1"/>
  <c r="I529" i="26" s="1"/>
  <c r="I530" i="26" s="1"/>
  <c r="I531" i="26" s="1"/>
  <c r="I532" i="26" s="1"/>
  <c r="I533" i="26" s="1"/>
  <c r="I534" i="26" s="1"/>
  <c r="I535" i="26" s="1"/>
  <c r="I536" i="26" s="1"/>
  <c r="I537" i="26" s="1"/>
  <c r="I538" i="26" s="1"/>
  <c r="I539" i="26" s="1"/>
  <c r="I540" i="26" s="1"/>
  <c r="I541" i="26" s="1"/>
  <c r="I542" i="26" s="1"/>
  <c r="I543" i="26" s="1"/>
  <c r="I544" i="26" s="1"/>
  <c r="I545" i="26" s="1"/>
  <c r="I546" i="26" s="1"/>
  <c r="I547" i="26" s="1"/>
  <c r="I548" i="26" s="1"/>
  <c r="I549" i="26" s="1"/>
  <c r="I550" i="26" s="1"/>
  <c r="I551" i="26" s="1"/>
  <c r="I552" i="26" s="1"/>
  <c r="I553" i="26" s="1"/>
  <c r="I554" i="26" s="1"/>
  <c r="I555" i="26" s="1"/>
  <c r="I556" i="26" s="1"/>
  <c r="I557" i="26" s="1"/>
  <c r="I558" i="26" s="1"/>
  <c r="I559" i="26" s="1"/>
  <c r="I560" i="26" s="1"/>
  <c r="I561" i="26" s="1"/>
  <c r="I562" i="26" s="1"/>
  <c r="I563" i="26" s="1"/>
  <c r="I564" i="26" s="1"/>
  <c r="I565" i="26" s="1"/>
  <c r="I566" i="26" s="1"/>
  <c r="I567" i="26" s="1"/>
  <c r="I568" i="26" s="1"/>
  <c r="I569" i="26" s="1"/>
  <c r="I570" i="26" s="1"/>
  <c r="I571" i="26" s="1"/>
  <c r="I572" i="26" s="1"/>
  <c r="I573" i="26" s="1"/>
  <c r="I574" i="26" s="1"/>
  <c r="I575" i="26" s="1"/>
  <c r="I576" i="26" s="1"/>
  <c r="I577" i="26" s="1"/>
  <c r="I578" i="26" s="1"/>
  <c r="I579" i="26" s="1"/>
  <c r="I580" i="26" s="1"/>
  <c r="I581" i="26" s="1"/>
  <c r="I582" i="26" s="1"/>
  <c r="I583" i="26" s="1"/>
  <c r="I584" i="26" s="1"/>
  <c r="I585" i="26" s="1"/>
  <c r="I586" i="26" s="1"/>
  <c r="I587" i="26" s="1"/>
  <c r="I588" i="26" s="1"/>
  <c r="I589" i="26" s="1"/>
  <c r="I590" i="26" s="1"/>
  <c r="I591" i="26" s="1"/>
  <c r="I592" i="26" s="1"/>
  <c r="I593" i="26" s="1"/>
  <c r="I594" i="26" s="1"/>
  <c r="I595" i="26" s="1"/>
  <c r="I596" i="26" s="1"/>
  <c r="I597" i="26" s="1"/>
  <c r="I598" i="26" s="1"/>
  <c r="I599" i="26" s="1"/>
  <c r="I600" i="26" s="1"/>
  <c r="I601" i="26" s="1"/>
  <c r="I602" i="26" s="1"/>
  <c r="I603" i="26" s="1"/>
  <c r="I604" i="26" s="1"/>
  <c r="I605" i="26" s="1"/>
  <c r="I606" i="26" s="1"/>
  <c r="I607" i="26" s="1"/>
  <c r="I608" i="26" s="1"/>
  <c r="I609" i="26" s="1"/>
  <c r="I610" i="26" s="1"/>
  <c r="I611" i="26" s="1"/>
  <c r="I612" i="26" s="1"/>
  <c r="I613" i="26" s="1"/>
  <c r="I614" i="26" s="1"/>
  <c r="I615" i="26" s="1"/>
  <c r="I616" i="26" s="1"/>
  <c r="I617" i="26" s="1"/>
  <c r="I618" i="26" s="1"/>
  <c r="I619" i="26" s="1"/>
  <c r="I620" i="26" s="1"/>
  <c r="I621" i="26" s="1"/>
  <c r="I622" i="26" s="1"/>
  <c r="I623" i="26" s="1"/>
  <c r="I624" i="26" s="1"/>
  <c r="I625" i="26" s="1"/>
  <c r="I626" i="26" s="1"/>
  <c r="I627" i="26" s="1"/>
  <c r="I628" i="26" s="1"/>
  <c r="I629" i="26" s="1"/>
  <c r="I630" i="26" s="1"/>
  <c r="I631" i="26" s="1"/>
  <c r="I632" i="26" s="1"/>
  <c r="I633" i="26" s="1"/>
  <c r="I634" i="26" s="1"/>
  <c r="I635" i="26" s="1"/>
  <c r="I636" i="26" s="1"/>
  <c r="I637" i="26" s="1"/>
  <c r="I638" i="26" s="1"/>
  <c r="I639" i="26" s="1"/>
  <c r="I640" i="26" s="1"/>
  <c r="I641" i="26" s="1"/>
  <c r="I642" i="26" s="1"/>
  <c r="I643" i="26" s="1"/>
  <c r="I644" i="26" s="1"/>
  <c r="I645" i="26" s="1"/>
  <c r="I646" i="26" s="1"/>
  <c r="I647" i="26" s="1"/>
  <c r="I648" i="26" s="1"/>
  <c r="I649" i="26" s="1"/>
  <c r="I650" i="26" s="1"/>
  <c r="I651" i="26" s="1"/>
  <c r="I652" i="26" s="1"/>
  <c r="I653" i="26" s="1"/>
  <c r="I654" i="26" s="1"/>
  <c r="I655" i="26" s="1"/>
  <c r="I656" i="26" s="1"/>
  <c r="I657" i="26" s="1"/>
  <c r="I658" i="26" s="1"/>
  <c r="I659" i="26" s="1"/>
  <c r="I660" i="26" s="1"/>
  <c r="I661" i="26" s="1"/>
  <c r="I662" i="26" s="1"/>
  <c r="I663" i="26" s="1"/>
  <c r="I664" i="26" s="1"/>
  <c r="I665" i="26" s="1"/>
  <c r="I666" i="26" s="1"/>
  <c r="I667" i="26" s="1"/>
  <c r="I668" i="26" s="1"/>
  <c r="I669" i="26" s="1"/>
  <c r="I670" i="26" s="1"/>
  <c r="I671" i="26" s="1"/>
  <c r="I672" i="26" s="1"/>
  <c r="I673" i="26" s="1"/>
  <c r="I674" i="26" s="1"/>
  <c r="I675" i="26" s="1"/>
  <c r="I676" i="26" s="1"/>
  <c r="I677" i="26" s="1"/>
  <c r="I678" i="26" s="1"/>
  <c r="I679" i="26" s="1"/>
  <c r="I680" i="26" s="1"/>
  <c r="I681" i="26" s="1"/>
  <c r="I682" i="26" s="1"/>
  <c r="I683" i="26" s="1"/>
  <c r="I684" i="26" s="1"/>
  <c r="I685" i="26" s="1"/>
  <c r="I686" i="26" s="1"/>
  <c r="I687" i="26" s="1"/>
  <c r="I688" i="26" s="1"/>
  <c r="I689" i="26" s="1"/>
  <c r="I690" i="26" s="1"/>
  <c r="I691" i="26" s="1"/>
  <c r="I692" i="26" s="1"/>
  <c r="I693" i="26" s="1"/>
  <c r="I694" i="26" s="1"/>
  <c r="I695" i="26" s="1"/>
  <c r="I696" i="26" s="1"/>
  <c r="I697" i="26" s="1"/>
  <c r="I698" i="26" s="1"/>
  <c r="I699" i="26" s="1"/>
  <c r="I700" i="26" s="1"/>
  <c r="I701" i="26" s="1"/>
  <c r="I702" i="26" s="1"/>
  <c r="I703" i="26" s="1"/>
  <c r="I704" i="26" s="1"/>
  <c r="I705" i="26" s="1"/>
  <c r="I706" i="26" s="1"/>
  <c r="I707" i="26" s="1"/>
  <c r="I708" i="26" s="1"/>
  <c r="I709" i="26" s="1"/>
  <c r="I710" i="26" s="1"/>
  <c r="I711" i="26" s="1"/>
  <c r="I712" i="26" s="1"/>
  <c r="I713" i="26" s="1"/>
  <c r="I714" i="26" s="1"/>
  <c r="I715" i="26" s="1"/>
  <c r="I716" i="26" s="1"/>
  <c r="I717" i="26" s="1"/>
  <c r="I718" i="26" s="1"/>
  <c r="I719" i="26" s="1"/>
  <c r="I720" i="26" s="1"/>
  <c r="I721" i="26" s="1"/>
  <c r="I722" i="26" s="1"/>
  <c r="I723" i="26" s="1"/>
  <c r="I724" i="26" s="1"/>
  <c r="I725" i="26" s="1"/>
  <c r="I726" i="26" s="1"/>
  <c r="I727" i="26" s="1"/>
  <c r="I728" i="26" s="1"/>
  <c r="I729" i="26" s="1"/>
  <c r="I730" i="26" s="1"/>
  <c r="I731" i="26" s="1"/>
  <c r="I732" i="26" s="1"/>
  <c r="I733" i="26" s="1"/>
  <c r="I734" i="26" s="1"/>
  <c r="I735" i="26" s="1"/>
  <c r="I736" i="26" s="1"/>
  <c r="I737" i="26" s="1"/>
  <c r="I738" i="26" s="1"/>
  <c r="I739" i="26" s="1"/>
  <c r="I740" i="26" s="1"/>
  <c r="I741" i="26" s="1"/>
  <c r="I742" i="26" s="1"/>
  <c r="I743" i="26" s="1"/>
  <c r="I744" i="26" s="1"/>
  <c r="I745" i="26" s="1"/>
  <c r="I746" i="26" s="1"/>
  <c r="I747" i="26" s="1"/>
  <c r="I748" i="26" s="1"/>
  <c r="I749" i="26" s="1"/>
  <c r="I750" i="26" s="1"/>
  <c r="I751" i="26" s="1"/>
  <c r="I752" i="26" s="1"/>
  <c r="I753" i="26" s="1"/>
  <c r="I754" i="26" s="1"/>
  <c r="I755" i="26" s="1"/>
  <c r="I756" i="26" s="1"/>
  <c r="I757" i="26" s="1"/>
  <c r="I758" i="26" s="1"/>
  <c r="I759" i="26" s="1"/>
  <c r="I760" i="26" s="1"/>
  <c r="I761" i="26" s="1"/>
  <c r="I762" i="26" s="1"/>
  <c r="I763" i="26" s="1"/>
  <c r="I764" i="26" s="1"/>
  <c r="I765" i="26" s="1"/>
  <c r="I766" i="26" s="1"/>
  <c r="I767" i="26" s="1"/>
  <c r="I768" i="26" s="1"/>
  <c r="I769" i="26" s="1"/>
  <c r="I770" i="26" s="1"/>
  <c r="I771" i="26" s="1"/>
  <c r="I772" i="26" s="1"/>
  <c r="I773" i="26" s="1"/>
  <c r="I774" i="26" s="1"/>
  <c r="I775" i="26" s="1"/>
  <c r="I776" i="26" s="1"/>
  <c r="I777" i="26" s="1"/>
  <c r="I778" i="26" s="1"/>
  <c r="I779" i="26" s="1"/>
  <c r="I780" i="26" s="1"/>
  <c r="I781" i="26" s="1"/>
  <c r="I782" i="26" s="1"/>
  <c r="I783" i="26" s="1"/>
  <c r="I784" i="26" s="1"/>
  <c r="I785" i="26" s="1"/>
  <c r="I786" i="26" s="1"/>
  <c r="I787" i="26" s="1"/>
  <c r="I788" i="26" s="1"/>
  <c r="I789" i="26" s="1"/>
  <c r="I790" i="26" s="1"/>
  <c r="I791" i="26" s="1"/>
  <c r="I792" i="26" s="1"/>
  <c r="I793" i="26" s="1"/>
  <c r="I794" i="26" s="1"/>
  <c r="I795" i="26" s="1"/>
  <c r="I796" i="26" s="1"/>
  <c r="I797" i="26" s="1"/>
  <c r="I798" i="26" s="1"/>
  <c r="I799" i="26" s="1"/>
  <c r="I800" i="26" s="1"/>
  <c r="I801" i="26" s="1"/>
  <c r="I802" i="26" s="1"/>
  <c r="I803" i="26" s="1"/>
  <c r="I804" i="26" s="1"/>
  <c r="I805" i="26" s="1"/>
  <c r="I806" i="26" s="1"/>
  <c r="I807" i="26" s="1"/>
  <c r="I808" i="26" s="1"/>
  <c r="I809" i="26" s="1"/>
  <c r="I810" i="26" s="1"/>
  <c r="I811" i="26" s="1"/>
  <c r="I812" i="26" s="1"/>
  <c r="I813" i="26" s="1"/>
  <c r="I814" i="26" s="1"/>
  <c r="I815" i="26" s="1"/>
  <c r="I816" i="26" s="1"/>
  <c r="I817" i="26" s="1"/>
  <c r="I818" i="26" s="1"/>
  <c r="I819" i="26" s="1"/>
  <c r="I820" i="26" s="1"/>
  <c r="I821" i="26" s="1"/>
  <c r="I822" i="26" s="1"/>
  <c r="I823" i="26" s="1"/>
  <c r="I824" i="26" s="1"/>
  <c r="I825" i="26" s="1"/>
  <c r="I826" i="26" s="1"/>
  <c r="I827" i="26" s="1"/>
  <c r="I828" i="26" s="1"/>
  <c r="I829" i="26" s="1"/>
  <c r="I830" i="26" s="1"/>
  <c r="I831" i="26" s="1"/>
  <c r="I832" i="26" s="1"/>
  <c r="I833" i="26" s="1"/>
  <c r="I834" i="26" s="1"/>
  <c r="I835" i="26" s="1"/>
  <c r="I836" i="26" s="1"/>
  <c r="I837" i="26" s="1"/>
  <c r="I838" i="26" s="1"/>
  <c r="I839" i="26" s="1"/>
  <c r="I840" i="26" s="1"/>
  <c r="I841" i="26" s="1"/>
  <c r="I842" i="26" s="1"/>
  <c r="I843" i="26" s="1"/>
  <c r="I844" i="26" s="1"/>
  <c r="I845" i="26" s="1"/>
  <c r="I846" i="26" s="1"/>
  <c r="I847" i="26" s="1"/>
  <c r="I848" i="26" s="1"/>
  <c r="I849" i="26" s="1"/>
  <c r="I850" i="26" s="1"/>
  <c r="I851" i="26" s="1"/>
  <c r="I852" i="26" s="1"/>
  <c r="I853" i="26" s="1"/>
  <c r="I854" i="26" s="1"/>
  <c r="I855" i="26" s="1"/>
  <c r="I856" i="26" s="1"/>
  <c r="I857" i="26" s="1"/>
  <c r="I858" i="26" s="1"/>
  <c r="I859" i="26" s="1"/>
  <c r="U30" i="26"/>
  <c r="R34" i="26"/>
  <c r="R35" i="26" s="1"/>
  <c r="R36" i="26" s="1"/>
  <c r="R37" i="26" s="1"/>
  <c r="R38" i="26" s="1"/>
  <c r="R39" i="26" s="1"/>
  <c r="R40" i="26" s="1"/>
  <c r="R41" i="26" s="1"/>
  <c r="R42" i="26" s="1"/>
  <c r="R43" i="26" s="1"/>
  <c r="R44" i="26" s="1"/>
  <c r="R45" i="26" s="1"/>
  <c r="R46" i="26" s="1"/>
  <c r="R47" i="26" s="1"/>
  <c r="R48" i="26" s="1"/>
  <c r="R49" i="26" s="1"/>
  <c r="R50" i="26" s="1"/>
  <c r="R51" i="26" s="1"/>
  <c r="R52" i="26" s="1"/>
  <c r="R53" i="26" s="1"/>
  <c r="R54" i="26" s="1"/>
  <c r="R55" i="26" s="1"/>
  <c r="F34" i="26"/>
  <c r="F35" i="26" s="1"/>
  <c r="F36" i="26" s="1"/>
  <c r="K32" i="26"/>
  <c r="K33" i="26" s="1"/>
  <c r="K34" i="26" s="1"/>
  <c r="K35" i="26" s="1"/>
  <c r="K36" i="26" s="1"/>
  <c r="K37" i="26" s="1"/>
  <c r="K38" i="26" s="1"/>
  <c r="K39" i="26" s="1"/>
  <c r="K40" i="26" s="1"/>
  <c r="K41" i="26" s="1"/>
  <c r="K42" i="26" s="1"/>
  <c r="K43" i="26" s="1"/>
  <c r="K44" i="26" s="1"/>
  <c r="K45" i="26" s="1"/>
  <c r="K46" i="26" s="1"/>
  <c r="K47" i="26" s="1"/>
  <c r="K48" i="26" s="1"/>
  <c r="K49" i="26" s="1"/>
  <c r="K50" i="26" s="1"/>
  <c r="G34" i="26"/>
  <c r="G35" i="26" s="1"/>
  <c r="G36" i="26" s="1"/>
  <c r="G37" i="26" s="1"/>
  <c r="G38" i="26" s="1"/>
  <c r="G39" i="26" s="1"/>
  <c r="G40" i="26" s="1"/>
  <c r="G41" i="26" s="1"/>
  <c r="G42" i="26" s="1"/>
  <c r="G43" i="26" s="1"/>
  <c r="G44" i="26" s="1"/>
  <c r="G45" i="26" s="1"/>
  <c r="G46" i="26" s="1"/>
  <c r="G47" i="26" s="1"/>
  <c r="G48" i="26" s="1"/>
  <c r="G49" i="26" s="1"/>
  <c r="G50" i="26" s="1"/>
  <c r="G51" i="26" s="1"/>
  <c r="G52" i="26" s="1"/>
  <c r="G53" i="26" s="1"/>
  <c r="G54" i="26" s="1"/>
  <c r="G55" i="26" s="1"/>
  <c r="G56" i="26" s="1"/>
  <c r="G57" i="26" s="1"/>
  <c r="G58" i="26" s="1"/>
  <c r="G59" i="26" s="1"/>
  <c r="G60" i="26" s="1"/>
  <c r="G61" i="26" s="1"/>
  <c r="G62" i="26" s="1"/>
  <c r="G63" i="26" s="1"/>
  <c r="G64" i="26" s="1"/>
  <c r="G65" i="26" s="1"/>
  <c r="G66" i="26" s="1"/>
  <c r="G67" i="26" s="1"/>
  <c r="G68" i="26" s="1"/>
  <c r="G69" i="26" s="1"/>
  <c r="G70" i="26" s="1"/>
  <c r="G71" i="26" s="1"/>
  <c r="G72" i="26" s="1"/>
  <c r="G73" i="26" s="1"/>
  <c r="G74" i="26" s="1"/>
  <c r="G75" i="26" s="1"/>
  <c r="G76" i="26" s="1"/>
  <c r="G77" i="26" s="1"/>
  <c r="G78" i="26" s="1"/>
  <c r="G79" i="26" s="1"/>
  <c r="G80" i="26" s="1"/>
  <c r="G81" i="26" s="1"/>
  <c r="G82" i="26" s="1"/>
  <c r="G83" i="26" s="1"/>
  <c r="G84" i="26" s="1"/>
  <c r="G85" i="26" s="1"/>
  <c r="G86" i="26" s="1"/>
  <c r="G87" i="26" s="1"/>
  <c r="G88" i="26" s="1"/>
  <c r="G89" i="26" s="1"/>
  <c r="G90" i="26" s="1"/>
  <c r="G91" i="26" s="1"/>
  <c r="G92" i="26" s="1"/>
  <c r="G93" i="26" s="1"/>
  <c r="G94" i="26" s="1"/>
  <c r="G95" i="26" s="1"/>
  <c r="G96" i="26" s="1"/>
  <c r="G97" i="26" s="1"/>
  <c r="G98" i="26" s="1"/>
  <c r="G99" i="26" s="1"/>
  <c r="G100" i="26" s="1"/>
  <c r="G101" i="26" s="1"/>
  <c r="G102" i="26" s="1"/>
  <c r="G103" i="26" s="1"/>
  <c r="G104" i="26" s="1"/>
  <c r="G105" i="26" s="1"/>
  <c r="G106" i="26" s="1"/>
  <c r="G107" i="26" s="1"/>
  <c r="G108" i="26" s="1"/>
  <c r="G109" i="26" s="1"/>
  <c r="G110" i="26" s="1"/>
  <c r="G111" i="26" s="1"/>
  <c r="G112" i="26" s="1"/>
  <c r="G113" i="26" s="1"/>
  <c r="G114" i="26" s="1"/>
  <c r="G115" i="26" s="1"/>
  <c r="G116" i="26" s="1"/>
  <c r="G117" i="26" s="1"/>
  <c r="G118" i="26" s="1"/>
  <c r="G119" i="26" s="1"/>
  <c r="G120" i="26" s="1"/>
  <c r="G121" i="26" s="1"/>
  <c r="G122" i="26" s="1"/>
  <c r="G123" i="26" s="1"/>
  <c r="G124" i="26" s="1"/>
  <c r="G125" i="26" s="1"/>
  <c r="G126" i="26" s="1"/>
  <c r="G127" i="26" s="1"/>
  <c r="G128" i="26" s="1"/>
  <c r="G129" i="26" s="1"/>
  <c r="G130" i="26" s="1"/>
  <c r="G131" i="26" s="1"/>
  <c r="G132" i="26" s="1"/>
  <c r="G133" i="26" s="1"/>
  <c r="G134" i="26" s="1"/>
  <c r="G135" i="26" s="1"/>
  <c r="G136" i="26" s="1"/>
  <c r="G137" i="26" s="1"/>
  <c r="G138" i="26" s="1"/>
  <c r="G139" i="26" s="1"/>
  <c r="G140" i="26" s="1"/>
  <c r="G141" i="26" s="1"/>
  <c r="G142" i="26" s="1"/>
  <c r="G143" i="26" s="1"/>
  <c r="G144" i="26" s="1"/>
  <c r="G145" i="26" s="1"/>
  <c r="G146" i="26" s="1"/>
  <c r="G147" i="26" s="1"/>
  <c r="G148" i="26" s="1"/>
  <c r="G149" i="26" s="1"/>
  <c r="G150" i="26" s="1"/>
  <c r="G151" i="26" s="1"/>
  <c r="G152" i="26" s="1"/>
  <c r="G153" i="26" s="1"/>
  <c r="G154" i="26" s="1"/>
  <c r="G155" i="26" s="1"/>
  <c r="G156" i="26" s="1"/>
  <c r="G157" i="26" s="1"/>
  <c r="G158" i="26" s="1"/>
  <c r="G159" i="26" s="1"/>
  <c r="G160" i="26" s="1"/>
  <c r="G161" i="26" s="1"/>
  <c r="G162" i="26" s="1"/>
  <c r="G163" i="26" s="1"/>
  <c r="G164" i="26" s="1"/>
  <c r="G165" i="26" s="1"/>
  <c r="G166" i="26" s="1"/>
  <c r="G167" i="26" s="1"/>
  <c r="G168" i="26" s="1"/>
  <c r="G169" i="26" s="1"/>
  <c r="G170" i="26" s="1"/>
  <c r="G171" i="26" s="1"/>
  <c r="G172" i="26" s="1"/>
  <c r="G173" i="26" s="1"/>
  <c r="G174" i="26" s="1"/>
  <c r="G175" i="26" s="1"/>
  <c r="G176" i="26" s="1"/>
  <c r="G177" i="26" s="1"/>
  <c r="G178" i="26" s="1"/>
  <c r="G179" i="26" s="1"/>
  <c r="G180" i="26" s="1"/>
  <c r="G181" i="26" s="1"/>
  <c r="G182" i="26" s="1"/>
  <c r="G183" i="26" s="1"/>
  <c r="G184" i="26" s="1"/>
  <c r="G185" i="26" s="1"/>
  <c r="G186" i="26" s="1"/>
  <c r="G187" i="26" s="1"/>
  <c r="G188" i="26" s="1"/>
  <c r="G189" i="26" s="1"/>
  <c r="G190" i="26" s="1"/>
  <c r="G191" i="26" s="1"/>
  <c r="G192" i="26" s="1"/>
  <c r="G193" i="26" s="1"/>
  <c r="G194" i="26" s="1"/>
  <c r="G195" i="26" s="1"/>
  <c r="G196" i="26" s="1"/>
  <c r="G197" i="26" s="1"/>
  <c r="G198" i="26" s="1"/>
  <c r="G199" i="26" s="1"/>
  <c r="G200" i="26" s="1"/>
  <c r="G201" i="26" s="1"/>
  <c r="G202" i="26" s="1"/>
  <c r="G203" i="26" s="1"/>
  <c r="G204" i="26" s="1"/>
  <c r="G205" i="26" s="1"/>
  <c r="G206" i="26" s="1"/>
  <c r="G207" i="26" s="1"/>
  <c r="G208" i="26" s="1"/>
  <c r="G209" i="26" s="1"/>
  <c r="G210" i="26" s="1"/>
  <c r="G211" i="26" s="1"/>
  <c r="G212" i="26" s="1"/>
  <c r="G213" i="26" s="1"/>
  <c r="G214" i="26" s="1"/>
  <c r="G215" i="26" s="1"/>
  <c r="G216" i="26" s="1"/>
  <c r="G217" i="26" s="1"/>
  <c r="G218" i="26" s="1"/>
  <c r="G219" i="26" s="1"/>
  <c r="G220" i="26" s="1"/>
  <c r="G221" i="26" s="1"/>
  <c r="G222" i="26" s="1"/>
  <c r="G223" i="26" s="1"/>
  <c r="G224" i="26" s="1"/>
  <c r="G225" i="26" s="1"/>
  <c r="G226" i="26" s="1"/>
  <c r="G227" i="26" s="1"/>
  <c r="G228" i="26" s="1"/>
  <c r="G229" i="26" s="1"/>
  <c r="G230" i="26" s="1"/>
  <c r="G231" i="26" s="1"/>
  <c r="G232" i="26" s="1"/>
  <c r="G233" i="26" s="1"/>
  <c r="G234" i="26" s="1"/>
  <c r="G235" i="26" s="1"/>
  <c r="G236" i="26" s="1"/>
  <c r="G237" i="26" s="1"/>
  <c r="G238" i="26" s="1"/>
  <c r="G239" i="26" s="1"/>
  <c r="G240" i="26" s="1"/>
  <c r="G241" i="26" s="1"/>
  <c r="G242" i="26" s="1"/>
  <c r="G243" i="26" s="1"/>
  <c r="G244" i="26" s="1"/>
  <c r="G245" i="26" s="1"/>
  <c r="G246" i="26" s="1"/>
  <c r="G247" i="26" s="1"/>
  <c r="G248" i="26" s="1"/>
  <c r="G249" i="26" s="1"/>
  <c r="G250" i="26" s="1"/>
  <c r="G251" i="26" s="1"/>
  <c r="G252" i="26" s="1"/>
  <c r="G253" i="26" s="1"/>
  <c r="G254" i="26" s="1"/>
  <c r="G255" i="26" s="1"/>
  <c r="G256" i="26" s="1"/>
  <c r="G257" i="26" s="1"/>
  <c r="G258" i="26" s="1"/>
  <c r="G259" i="26" s="1"/>
  <c r="G260" i="26" s="1"/>
  <c r="G261" i="26" s="1"/>
  <c r="G262" i="26" s="1"/>
  <c r="G263" i="26" s="1"/>
  <c r="G264" i="26" s="1"/>
  <c r="G265" i="26" s="1"/>
  <c r="G266" i="26" s="1"/>
  <c r="G267" i="26" s="1"/>
  <c r="G268" i="26" s="1"/>
  <c r="G269" i="26" s="1"/>
  <c r="G270" i="26" s="1"/>
  <c r="G271" i="26" s="1"/>
  <c r="G272" i="26" s="1"/>
  <c r="G273" i="26" s="1"/>
  <c r="G274" i="26" s="1"/>
  <c r="G275" i="26" s="1"/>
  <c r="G276" i="26" s="1"/>
  <c r="G277" i="26" s="1"/>
  <c r="G278" i="26" s="1"/>
  <c r="G279" i="26" s="1"/>
  <c r="G280" i="26" s="1"/>
  <c r="G281" i="26" s="1"/>
  <c r="G282" i="26" s="1"/>
  <c r="G283" i="26" s="1"/>
  <c r="G284" i="26" s="1"/>
  <c r="G285" i="26" s="1"/>
  <c r="G286" i="26" s="1"/>
  <c r="G287" i="26" s="1"/>
  <c r="G288" i="26" s="1"/>
  <c r="G289" i="26" s="1"/>
  <c r="G290" i="26" s="1"/>
  <c r="G291" i="26" s="1"/>
  <c r="G292" i="26" s="1"/>
  <c r="G293" i="26" s="1"/>
  <c r="G294" i="26" s="1"/>
  <c r="G295" i="26" s="1"/>
  <c r="G296" i="26" s="1"/>
  <c r="G297" i="26" s="1"/>
  <c r="G298" i="26" s="1"/>
  <c r="G299" i="26" s="1"/>
  <c r="G300" i="26" s="1"/>
  <c r="G301" i="26" s="1"/>
  <c r="G302" i="26" s="1"/>
  <c r="G303" i="26" s="1"/>
  <c r="G304" i="26" s="1"/>
  <c r="G305" i="26" s="1"/>
  <c r="G306" i="26" s="1"/>
  <c r="G307" i="26" s="1"/>
  <c r="G308" i="26" s="1"/>
  <c r="G309" i="26" s="1"/>
  <c r="G310" i="26" s="1"/>
  <c r="G311" i="26" s="1"/>
  <c r="G312" i="26" s="1"/>
  <c r="G313" i="26" s="1"/>
  <c r="G314" i="26" s="1"/>
  <c r="G315" i="26" s="1"/>
  <c r="G316" i="26" s="1"/>
  <c r="G317" i="26" s="1"/>
  <c r="G318" i="26" s="1"/>
  <c r="G319" i="26" s="1"/>
  <c r="G320" i="26" s="1"/>
  <c r="G321" i="26" s="1"/>
  <c r="G322" i="26" s="1"/>
  <c r="G323" i="26" s="1"/>
  <c r="G324" i="26" s="1"/>
  <c r="G325" i="26" s="1"/>
  <c r="G326" i="26" s="1"/>
  <c r="G327" i="26" s="1"/>
  <c r="G328" i="26" s="1"/>
  <c r="G329" i="26" s="1"/>
  <c r="G330" i="26" s="1"/>
  <c r="G331" i="26" s="1"/>
  <c r="G332" i="26" s="1"/>
  <c r="G333" i="26" s="1"/>
  <c r="G334" i="26" s="1"/>
  <c r="G335" i="26" s="1"/>
  <c r="G336" i="26" s="1"/>
  <c r="G337" i="26" s="1"/>
  <c r="G338" i="26" s="1"/>
  <c r="G339" i="26" s="1"/>
  <c r="G340" i="26" s="1"/>
  <c r="G341" i="26" s="1"/>
  <c r="G342" i="26" s="1"/>
  <c r="G343" i="26" s="1"/>
  <c r="G344" i="26" s="1"/>
  <c r="G345" i="26" s="1"/>
  <c r="G346" i="26" s="1"/>
  <c r="G347" i="26" s="1"/>
  <c r="G348" i="26" s="1"/>
  <c r="G349" i="26" s="1"/>
  <c r="G350" i="26" s="1"/>
  <c r="G351" i="26" s="1"/>
  <c r="G352" i="26" s="1"/>
  <c r="G353" i="26" s="1"/>
  <c r="G354" i="26" s="1"/>
  <c r="G355" i="26" s="1"/>
  <c r="G356" i="26" s="1"/>
  <c r="G357" i="26" s="1"/>
  <c r="G358" i="26" s="1"/>
  <c r="G359" i="26" s="1"/>
  <c r="G360" i="26" s="1"/>
  <c r="G361" i="26" s="1"/>
  <c r="G362" i="26" s="1"/>
  <c r="G363" i="26" s="1"/>
  <c r="G364" i="26" s="1"/>
  <c r="G365" i="26" s="1"/>
  <c r="G366" i="26" s="1"/>
  <c r="G367" i="26" s="1"/>
  <c r="G368" i="26" s="1"/>
  <c r="G369" i="26" s="1"/>
  <c r="G370" i="26" s="1"/>
  <c r="G371" i="26" s="1"/>
  <c r="G372" i="26" s="1"/>
  <c r="G373" i="26" s="1"/>
  <c r="G374" i="26" s="1"/>
  <c r="G375" i="26" s="1"/>
  <c r="G376" i="26" s="1"/>
  <c r="G377" i="26" s="1"/>
  <c r="G378" i="26" s="1"/>
  <c r="G379" i="26" s="1"/>
  <c r="G380" i="26" s="1"/>
  <c r="G381" i="26" s="1"/>
  <c r="G382" i="26" s="1"/>
  <c r="G383" i="26" s="1"/>
  <c r="G384" i="26" s="1"/>
  <c r="G385" i="26" s="1"/>
  <c r="G386" i="26" s="1"/>
  <c r="G387" i="26" s="1"/>
  <c r="G388" i="26" s="1"/>
  <c r="G389" i="26" s="1"/>
  <c r="G390" i="26" s="1"/>
  <c r="G391" i="26" s="1"/>
  <c r="G392" i="26" s="1"/>
  <c r="G393" i="26" s="1"/>
  <c r="G394" i="26" s="1"/>
  <c r="G395" i="26" s="1"/>
  <c r="G396" i="26" s="1"/>
  <c r="G397" i="26" s="1"/>
  <c r="G398" i="26" s="1"/>
  <c r="G399" i="26" s="1"/>
  <c r="G400" i="26" s="1"/>
  <c r="G401" i="26" s="1"/>
  <c r="G402" i="26" s="1"/>
  <c r="G403" i="26" s="1"/>
  <c r="G404" i="26" s="1"/>
  <c r="G405" i="26" s="1"/>
  <c r="G406" i="26" s="1"/>
  <c r="G407" i="26" s="1"/>
  <c r="G408" i="26" s="1"/>
  <c r="G409" i="26" s="1"/>
  <c r="G410" i="26" s="1"/>
  <c r="G411" i="26" s="1"/>
  <c r="G412" i="26" s="1"/>
  <c r="G413" i="26" s="1"/>
  <c r="G414" i="26" s="1"/>
  <c r="G415" i="26" s="1"/>
  <c r="G416" i="26" s="1"/>
  <c r="G417" i="26" s="1"/>
  <c r="G418" i="26" s="1"/>
  <c r="G419" i="26" s="1"/>
  <c r="G420" i="26" s="1"/>
  <c r="G421" i="26" s="1"/>
  <c r="G422" i="26" s="1"/>
  <c r="G423" i="26" s="1"/>
  <c r="G424" i="26" s="1"/>
  <c r="G425" i="26" s="1"/>
  <c r="G426" i="26" s="1"/>
  <c r="G427" i="26" s="1"/>
  <c r="G428" i="26" s="1"/>
  <c r="G429" i="26" s="1"/>
  <c r="G430" i="26" s="1"/>
  <c r="G431" i="26" s="1"/>
  <c r="G432" i="26" s="1"/>
  <c r="G433" i="26" s="1"/>
  <c r="G434" i="26" s="1"/>
  <c r="G435" i="26" s="1"/>
  <c r="G436" i="26" s="1"/>
  <c r="G437" i="26" s="1"/>
  <c r="G438" i="26" s="1"/>
  <c r="G439" i="26" s="1"/>
  <c r="G440" i="26" s="1"/>
  <c r="G441" i="26" s="1"/>
  <c r="G442" i="26" s="1"/>
  <c r="G443" i="26" s="1"/>
  <c r="G444" i="26" s="1"/>
  <c r="G445" i="26" s="1"/>
  <c r="G446" i="26" s="1"/>
  <c r="G447" i="26" s="1"/>
  <c r="G448" i="26" s="1"/>
  <c r="G449" i="26" s="1"/>
  <c r="G450" i="26" s="1"/>
  <c r="G451" i="26" s="1"/>
  <c r="G452" i="26" s="1"/>
  <c r="G453" i="26" s="1"/>
  <c r="G454" i="26" s="1"/>
  <c r="G455" i="26" s="1"/>
  <c r="G456" i="26" s="1"/>
  <c r="G457" i="26" s="1"/>
  <c r="G458" i="26" s="1"/>
  <c r="G459" i="26" s="1"/>
  <c r="G460" i="26" s="1"/>
  <c r="G461" i="26" s="1"/>
  <c r="G462" i="26" s="1"/>
  <c r="G463" i="26" s="1"/>
  <c r="G464" i="26" s="1"/>
  <c r="G465" i="26" s="1"/>
  <c r="G466" i="26" s="1"/>
  <c r="G467" i="26" s="1"/>
  <c r="G468" i="26" s="1"/>
  <c r="G469" i="26" s="1"/>
  <c r="G470" i="26" s="1"/>
  <c r="G471" i="26" s="1"/>
  <c r="G472" i="26" s="1"/>
  <c r="G473" i="26" s="1"/>
  <c r="G474" i="26" s="1"/>
  <c r="G475" i="26" s="1"/>
  <c r="G476" i="26" s="1"/>
  <c r="G477" i="26" s="1"/>
  <c r="G478" i="26" s="1"/>
  <c r="G479" i="26" s="1"/>
  <c r="G480" i="26" s="1"/>
  <c r="G481" i="26" s="1"/>
  <c r="G482" i="26" s="1"/>
  <c r="G483" i="26" s="1"/>
  <c r="G484" i="26" s="1"/>
  <c r="G485" i="26" s="1"/>
  <c r="G486" i="26" s="1"/>
  <c r="G487" i="26" s="1"/>
  <c r="G488" i="26" s="1"/>
  <c r="G489" i="26" s="1"/>
  <c r="G490" i="26" s="1"/>
  <c r="G491" i="26" s="1"/>
  <c r="G492" i="26" s="1"/>
  <c r="G493" i="26" s="1"/>
  <c r="G494" i="26" s="1"/>
  <c r="G495" i="26" s="1"/>
  <c r="G496" i="26" s="1"/>
  <c r="G497" i="26" s="1"/>
  <c r="G498" i="26" s="1"/>
  <c r="G499" i="26" s="1"/>
  <c r="G500" i="26" s="1"/>
  <c r="G501" i="26" s="1"/>
  <c r="G502" i="26" s="1"/>
  <c r="G503" i="26" s="1"/>
  <c r="G504" i="26" s="1"/>
  <c r="G505" i="26" s="1"/>
  <c r="G506" i="26" s="1"/>
  <c r="G507" i="26" s="1"/>
  <c r="G508" i="26" s="1"/>
  <c r="G509" i="26" s="1"/>
  <c r="G510" i="26" s="1"/>
  <c r="G511" i="26" s="1"/>
  <c r="G512" i="26" s="1"/>
  <c r="G513" i="26" s="1"/>
  <c r="G514" i="26" s="1"/>
  <c r="G515" i="26" s="1"/>
  <c r="G516" i="26" s="1"/>
  <c r="G517" i="26" s="1"/>
  <c r="G518" i="26" s="1"/>
  <c r="G519" i="26" s="1"/>
  <c r="G520" i="26" s="1"/>
  <c r="G521" i="26" s="1"/>
  <c r="G522" i="26" s="1"/>
  <c r="G523" i="26" s="1"/>
  <c r="G524" i="26" s="1"/>
  <c r="G525" i="26" s="1"/>
  <c r="G526" i="26" s="1"/>
  <c r="G527" i="26" s="1"/>
  <c r="G528" i="26" s="1"/>
  <c r="G529" i="26" s="1"/>
  <c r="G530" i="26" s="1"/>
  <c r="G531" i="26" s="1"/>
  <c r="G532" i="26" s="1"/>
  <c r="G533" i="26" s="1"/>
  <c r="G534" i="26" s="1"/>
  <c r="G535" i="26" s="1"/>
  <c r="G536" i="26" s="1"/>
  <c r="G537" i="26" s="1"/>
  <c r="G538" i="26" s="1"/>
  <c r="G539" i="26" s="1"/>
  <c r="G540" i="26" s="1"/>
  <c r="G541" i="26" s="1"/>
  <c r="G542" i="26" s="1"/>
  <c r="G543" i="26" s="1"/>
  <c r="G544" i="26" s="1"/>
  <c r="G545" i="26" s="1"/>
  <c r="G546" i="26" s="1"/>
  <c r="G547" i="26" s="1"/>
  <c r="G548" i="26" s="1"/>
  <c r="G549" i="26" s="1"/>
  <c r="G550" i="26" s="1"/>
  <c r="G551" i="26" s="1"/>
  <c r="G552" i="26" s="1"/>
  <c r="G553" i="26" s="1"/>
  <c r="G554" i="26" s="1"/>
  <c r="G555" i="26" s="1"/>
  <c r="G556" i="26" s="1"/>
  <c r="G557" i="26" s="1"/>
  <c r="G558" i="26" s="1"/>
  <c r="G559" i="26" s="1"/>
  <c r="G560" i="26" s="1"/>
  <c r="G561" i="26" s="1"/>
  <c r="G562" i="26" s="1"/>
  <c r="G563" i="26" s="1"/>
  <c r="G564" i="26" s="1"/>
  <c r="G565" i="26" s="1"/>
  <c r="G566" i="26" s="1"/>
  <c r="G567" i="26" s="1"/>
  <c r="G568" i="26" s="1"/>
  <c r="G569" i="26" s="1"/>
  <c r="G570" i="26" s="1"/>
  <c r="G571" i="26" s="1"/>
  <c r="G572" i="26" s="1"/>
  <c r="G573" i="26" s="1"/>
  <c r="G574" i="26" s="1"/>
  <c r="G575" i="26" s="1"/>
  <c r="G576" i="26" s="1"/>
  <c r="G577" i="26" s="1"/>
  <c r="G578" i="26" s="1"/>
  <c r="G579" i="26" s="1"/>
  <c r="G580" i="26" s="1"/>
  <c r="G581" i="26" s="1"/>
  <c r="G582" i="26" s="1"/>
  <c r="G583" i="26" s="1"/>
  <c r="G584" i="26" s="1"/>
  <c r="G585" i="26" s="1"/>
  <c r="G586" i="26" s="1"/>
  <c r="G587" i="26" s="1"/>
  <c r="G588" i="26" s="1"/>
  <c r="G589" i="26" s="1"/>
  <c r="G590" i="26" s="1"/>
  <c r="G591" i="26" s="1"/>
  <c r="G592" i="26" s="1"/>
  <c r="G593" i="26" s="1"/>
  <c r="G594" i="26" s="1"/>
  <c r="G595" i="26" s="1"/>
  <c r="G596" i="26" s="1"/>
  <c r="G597" i="26" s="1"/>
  <c r="G598" i="26" s="1"/>
  <c r="G599" i="26" s="1"/>
  <c r="G600" i="26" s="1"/>
  <c r="G601" i="26" s="1"/>
  <c r="G602" i="26" s="1"/>
  <c r="G603" i="26" s="1"/>
  <c r="G604" i="26" s="1"/>
  <c r="G605" i="26" s="1"/>
  <c r="G606" i="26" s="1"/>
  <c r="G607" i="26" s="1"/>
  <c r="G608" i="26" s="1"/>
  <c r="G609" i="26" s="1"/>
  <c r="G610" i="26" s="1"/>
  <c r="G611" i="26" s="1"/>
  <c r="G612" i="26" s="1"/>
  <c r="G613" i="26" s="1"/>
  <c r="G614" i="26" s="1"/>
  <c r="G615" i="26" s="1"/>
  <c r="G616" i="26" s="1"/>
  <c r="G617" i="26" s="1"/>
  <c r="G618" i="26" s="1"/>
  <c r="G619" i="26" s="1"/>
  <c r="G620" i="26" s="1"/>
  <c r="G621" i="26" s="1"/>
  <c r="G622" i="26" s="1"/>
  <c r="G623" i="26" s="1"/>
  <c r="G624" i="26" s="1"/>
  <c r="G625" i="26" s="1"/>
  <c r="G626" i="26" s="1"/>
  <c r="G627" i="26" s="1"/>
  <c r="G628" i="26" s="1"/>
  <c r="G629" i="26" s="1"/>
  <c r="G630" i="26" s="1"/>
  <c r="G631" i="26" s="1"/>
  <c r="G632" i="26" s="1"/>
  <c r="G633" i="26" s="1"/>
  <c r="G634" i="26" s="1"/>
  <c r="G635" i="26" s="1"/>
  <c r="G636" i="26" s="1"/>
  <c r="G637" i="26" s="1"/>
  <c r="G638" i="26" s="1"/>
  <c r="G639" i="26" s="1"/>
  <c r="G640" i="26" s="1"/>
  <c r="G641" i="26" s="1"/>
  <c r="G642" i="26" s="1"/>
  <c r="G643" i="26" s="1"/>
  <c r="G644" i="26" s="1"/>
  <c r="G645" i="26" s="1"/>
  <c r="G646" i="26" s="1"/>
  <c r="G647" i="26" s="1"/>
  <c r="G648" i="26" s="1"/>
  <c r="G649" i="26" s="1"/>
  <c r="G650" i="26" s="1"/>
  <c r="G651" i="26" s="1"/>
  <c r="G652" i="26" s="1"/>
  <c r="G653" i="26" s="1"/>
  <c r="G654" i="26" s="1"/>
  <c r="G655" i="26" s="1"/>
  <c r="G656" i="26" s="1"/>
  <c r="G657" i="26" s="1"/>
  <c r="G658" i="26" s="1"/>
  <c r="G659" i="26" s="1"/>
  <c r="G660" i="26" s="1"/>
  <c r="G661" i="26" s="1"/>
  <c r="G662" i="26" s="1"/>
  <c r="G663" i="26" s="1"/>
  <c r="G664" i="26" s="1"/>
  <c r="G665" i="26" s="1"/>
  <c r="G666" i="26" s="1"/>
  <c r="G667" i="26" s="1"/>
  <c r="G668" i="26" s="1"/>
  <c r="G669" i="26" s="1"/>
  <c r="G670" i="26" s="1"/>
  <c r="G671" i="26" s="1"/>
  <c r="G672" i="26" s="1"/>
  <c r="G673" i="26" s="1"/>
  <c r="G674" i="26" s="1"/>
  <c r="G675" i="26" s="1"/>
  <c r="G676" i="26" s="1"/>
  <c r="G677" i="26" s="1"/>
  <c r="G678" i="26" s="1"/>
  <c r="G679" i="26" s="1"/>
  <c r="G680" i="26" s="1"/>
  <c r="G681" i="26" s="1"/>
  <c r="G682" i="26" s="1"/>
  <c r="G683" i="26" s="1"/>
  <c r="G684" i="26" s="1"/>
  <c r="G685" i="26" s="1"/>
  <c r="G686" i="26" s="1"/>
  <c r="G687" i="26" s="1"/>
  <c r="G688" i="26" s="1"/>
  <c r="G689" i="26" s="1"/>
  <c r="G690" i="26" s="1"/>
  <c r="G691" i="26" s="1"/>
  <c r="G692" i="26" s="1"/>
  <c r="G693" i="26" s="1"/>
  <c r="G694" i="26" s="1"/>
  <c r="G695" i="26" s="1"/>
  <c r="G696" i="26" s="1"/>
  <c r="G697" i="26" s="1"/>
  <c r="G698" i="26" s="1"/>
  <c r="G699" i="26" s="1"/>
  <c r="G700" i="26" s="1"/>
  <c r="G701" i="26" s="1"/>
  <c r="G702" i="26" s="1"/>
  <c r="G703" i="26" s="1"/>
  <c r="G704" i="26" s="1"/>
  <c r="G705" i="26" s="1"/>
  <c r="G706" i="26" s="1"/>
  <c r="G707" i="26" s="1"/>
  <c r="G708" i="26" s="1"/>
  <c r="G709" i="26" s="1"/>
  <c r="G710" i="26" s="1"/>
  <c r="G711" i="26" s="1"/>
  <c r="G712" i="26" s="1"/>
  <c r="G713" i="26" s="1"/>
  <c r="G714" i="26" s="1"/>
  <c r="G715" i="26" s="1"/>
  <c r="G716" i="26" s="1"/>
  <c r="G717" i="26" s="1"/>
  <c r="G718" i="26" s="1"/>
  <c r="G719" i="26" s="1"/>
  <c r="G720" i="26" s="1"/>
  <c r="G721" i="26" s="1"/>
  <c r="G722" i="26" s="1"/>
  <c r="G723" i="26" s="1"/>
  <c r="G724" i="26" s="1"/>
  <c r="G725" i="26" s="1"/>
  <c r="G726" i="26" s="1"/>
  <c r="G727" i="26" s="1"/>
  <c r="G728" i="26" s="1"/>
  <c r="G729" i="26" s="1"/>
  <c r="G730" i="26" s="1"/>
  <c r="G731" i="26" s="1"/>
  <c r="G732" i="26" s="1"/>
  <c r="G733" i="26" s="1"/>
  <c r="G734" i="26" s="1"/>
  <c r="G735" i="26" s="1"/>
  <c r="G736" i="26" s="1"/>
  <c r="G737" i="26" s="1"/>
  <c r="G738" i="26" s="1"/>
  <c r="G739" i="26" s="1"/>
  <c r="G740" i="26" s="1"/>
  <c r="G741" i="26" s="1"/>
  <c r="G742" i="26" s="1"/>
  <c r="G743" i="26" s="1"/>
  <c r="G744" i="26" s="1"/>
  <c r="G745" i="26" s="1"/>
  <c r="G746" i="26" s="1"/>
  <c r="G747" i="26" s="1"/>
  <c r="G748" i="26" s="1"/>
  <c r="G749" i="26" s="1"/>
  <c r="G750" i="26" s="1"/>
  <c r="G751" i="26" s="1"/>
  <c r="G752" i="26" s="1"/>
  <c r="G753" i="26" s="1"/>
  <c r="G754" i="26" s="1"/>
  <c r="G755" i="26" s="1"/>
  <c r="G756" i="26" s="1"/>
  <c r="G757" i="26" s="1"/>
  <c r="G758" i="26" s="1"/>
  <c r="G759" i="26" s="1"/>
  <c r="G760" i="26" s="1"/>
  <c r="G761" i="26" s="1"/>
  <c r="G762" i="26" s="1"/>
  <c r="G763" i="26" s="1"/>
  <c r="G764" i="26" s="1"/>
  <c r="G765" i="26" s="1"/>
  <c r="G766" i="26" s="1"/>
  <c r="G767" i="26" s="1"/>
  <c r="G768" i="26" s="1"/>
  <c r="G769" i="26" s="1"/>
  <c r="G770" i="26" s="1"/>
  <c r="G771" i="26" s="1"/>
  <c r="G772" i="26" s="1"/>
  <c r="G773" i="26" s="1"/>
  <c r="G774" i="26" s="1"/>
  <c r="G775" i="26" s="1"/>
  <c r="G776" i="26" s="1"/>
  <c r="G777" i="26" s="1"/>
  <c r="G778" i="26" s="1"/>
  <c r="G779" i="26" s="1"/>
  <c r="G780" i="26" s="1"/>
  <c r="G781" i="26" s="1"/>
  <c r="G782" i="26" s="1"/>
  <c r="G783" i="26" s="1"/>
  <c r="G784" i="26" s="1"/>
  <c r="G785" i="26" s="1"/>
  <c r="G786" i="26" s="1"/>
  <c r="G787" i="26" s="1"/>
  <c r="G788" i="26" s="1"/>
  <c r="G789" i="26" s="1"/>
  <c r="G790" i="26" s="1"/>
  <c r="G791" i="26" s="1"/>
  <c r="G792" i="26" s="1"/>
  <c r="G793" i="26" s="1"/>
  <c r="G794" i="26" s="1"/>
  <c r="G795" i="26" s="1"/>
  <c r="G796" i="26" s="1"/>
  <c r="G797" i="26" s="1"/>
  <c r="G798" i="26" s="1"/>
  <c r="G799" i="26" s="1"/>
  <c r="G800" i="26" s="1"/>
  <c r="G801" i="26" s="1"/>
  <c r="G802" i="26" s="1"/>
  <c r="G803" i="26" s="1"/>
  <c r="G804" i="26" s="1"/>
  <c r="G805" i="26" s="1"/>
  <c r="G806" i="26" s="1"/>
  <c r="G807" i="26" s="1"/>
  <c r="G808" i="26" s="1"/>
  <c r="G809" i="26" s="1"/>
  <c r="G810" i="26" s="1"/>
  <c r="G811" i="26" s="1"/>
  <c r="G812" i="26" s="1"/>
  <c r="G813" i="26" s="1"/>
  <c r="G814" i="26" s="1"/>
  <c r="G815" i="26" s="1"/>
  <c r="G816" i="26" s="1"/>
  <c r="G817" i="26" s="1"/>
  <c r="G818" i="26" s="1"/>
  <c r="G819" i="26" s="1"/>
  <c r="G820" i="26" s="1"/>
  <c r="G821" i="26" s="1"/>
  <c r="G822" i="26" s="1"/>
  <c r="G823" i="26" s="1"/>
  <c r="G824" i="26" s="1"/>
  <c r="G825" i="26" s="1"/>
  <c r="G826" i="26" s="1"/>
  <c r="G827" i="26" s="1"/>
  <c r="G828" i="26" s="1"/>
  <c r="G829" i="26" s="1"/>
  <c r="G830" i="26" s="1"/>
  <c r="G831" i="26" s="1"/>
  <c r="G832" i="26" s="1"/>
  <c r="G833" i="26" s="1"/>
  <c r="G834" i="26" s="1"/>
  <c r="G835" i="26" s="1"/>
  <c r="G836" i="26" s="1"/>
  <c r="G837" i="26" s="1"/>
  <c r="G838" i="26" s="1"/>
  <c r="G839" i="26" s="1"/>
  <c r="G840" i="26" s="1"/>
  <c r="G841" i="26" s="1"/>
  <c r="G842" i="26" s="1"/>
  <c r="G843" i="26" s="1"/>
  <c r="G844" i="26" s="1"/>
  <c r="G845" i="26" s="1"/>
  <c r="G846" i="26" s="1"/>
  <c r="G847" i="26" s="1"/>
  <c r="G848" i="26" s="1"/>
  <c r="G849" i="26" s="1"/>
  <c r="G850" i="26" s="1"/>
  <c r="G851" i="26" s="1"/>
  <c r="G852" i="26" s="1"/>
  <c r="G853" i="26" s="1"/>
  <c r="G854" i="26" s="1"/>
  <c r="G855" i="26" s="1"/>
  <c r="G856" i="26" s="1"/>
  <c r="G857" i="26" s="1"/>
  <c r="G858" i="26" s="1"/>
  <c r="G859" i="26" s="1"/>
  <c r="H33" i="26"/>
  <c r="H34" i="26" s="1"/>
  <c r="H35" i="26" s="1"/>
  <c r="H36" i="26" s="1"/>
  <c r="H37" i="26" s="1"/>
  <c r="H38" i="26" s="1"/>
  <c r="H39" i="26" s="1"/>
  <c r="H40" i="26" s="1"/>
  <c r="H41" i="26" s="1"/>
  <c r="H42" i="26" s="1"/>
  <c r="H43" i="26" s="1"/>
  <c r="H44" i="26" s="1"/>
  <c r="H45" i="26" s="1"/>
  <c r="H46" i="26" s="1"/>
  <c r="H47" i="26" s="1"/>
  <c r="L39" i="26"/>
  <c r="L40" i="26" s="1"/>
  <c r="L41" i="26" s="1"/>
  <c r="L42" i="26" s="1"/>
  <c r="L43" i="26" s="1"/>
  <c r="L44" i="26" s="1"/>
  <c r="L45" i="26" s="1"/>
  <c r="L46" i="26" s="1"/>
  <c r="L47" i="26" s="1"/>
  <c r="L48" i="26" s="1"/>
  <c r="L49" i="26" s="1"/>
  <c r="L50" i="26" s="1"/>
  <c r="L51" i="26" s="1"/>
  <c r="L52" i="26" s="1"/>
  <c r="L53" i="26" s="1"/>
  <c r="L54" i="26" s="1"/>
  <c r="L55" i="26" s="1"/>
  <c r="L56" i="26" s="1"/>
  <c r="L57" i="26" s="1"/>
  <c r="L58" i="26" s="1"/>
  <c r="L59" i="26" s="1"/>
  <c r="L60" i="26" s="1"/>
  <c r="L61" i="26" s="1"/>
  <c r="L62" i="26" s="1"/>
  <c r="L63" i="26" s="1"/>
  <c r="L64" i="26" s="1"/>
  <c r="L65" i="26" s="1"/>
  <c r="L66" i="26" s="1"/>
  <c r="L67" i="26" s="1"/>
  <c r="L68" i="26" s="1"/>
  <c r="L69" i="26" s="1"/>
  <c r="L70" i="26" s="1"/>
  <c r="L71" i="26" s="1"/>
  <c r="L72" i="26" s="1"/>
  <c r="L73" i="26" s="1"/>
  <c r="L74" i="26" s="1"/>
  <c r="L75" i="26" s="1"/>
  <c r="L76" i="26" s="1"/>
  <c r="L77" i="26" s="1"/>
  <c r="L78" i="26" s="1"/>
  <c r="L79" i="26" s="1"/>
  <c r="L80" i="26" s="1"/>
  <c r="L81" i="26" s="1"/>
  <c r="L82" i="26" s="1"/>
  <c r="L83" i="26" s="1"/>
  <c r="L84" i="26" s="1"/>
  <c r="L85" i="26" s="1"/>
  <c r="L86" i="26" s="1"/>
  <c r="L87" i="26" s="1"/>
  <c r="L88" i="26" s="1"/>
  <c r="L89" i="26" s="1"/>
  <c r="L90" i="26" s="1"/>
  <c r="L91" i="26" s="1"/>
  <c r="L92" i="26" s="1"/>
  <c r="L93" i="26" s="1"/>
  <c r="L94" i="26" s="1"/>
  <c r="L95" i="26" s="1"/>
  <c r="L96" i="26" s="1"/>
  <c r="L97" i="26" s="1"/>
  <c r="L98" i="26" s="1"/>
  <c r="L99" i="26" s="1"/>
  <c r="L100" i="26" s="1"/>
  <c r="L101" i="26" s="1"/>
  <c r="L102" i="26" s="1"/>
  <c r="L103" i="26" s="1"/>
  <c r="L104" i="26" s="1"/>
  <c r="L105" i="26" s="1"/>
  <c r="L106" i="26" s="1"/>
  <c r="L107" i="26" s="1"/>
  <c r="L108" i="26" s="1"/>
  <c r="L109" i="26" s="1"/>
  <c r="L110" i="26" s="1"/>
  <c r="L111" i="26" s="1"/>
  <c r="L112" i="26" s="1"/>
  <c r="L113" i="26" s="1"/>
  <c r="L114" i="26" s="1"/>
  <c r="L115" i="26" s="1"/>
  <c r="L116" i="26" s="1"/>
  <c r="L117" i="26" s="1"/>
  <c r="L118" i="26" s="1"/>
  <c r="L119" i="26" s="1"/>
  <c r="L120" i="26" s="1"/>
  <c r="L121" i="26" s="1"/>
  <c r="L122" i="26" s="1"/>
  <c r="L123" i="26" s="1"/>
  <c r="L124" i="26" s="1"/>
  <c r="L125" i="26" s="1"/>
  <c r="L126" i="26" s="1"/>
  <c r="L127" i="26" s="1"/>
  <c r="L128" i="26" s="1"/>
  <c r="L129" i="26" s="1"/>
  <c r="L130" i="26" s="1"/>
  <c r="L131" i="26" s="1"/>
  <c r="L132" i="26" s="1"/>
  <c r="L133" i="26" s="1"/>
  <c r="L134" i="26" s="1"/>
  <c r="L135" i="26" s="1"/>
  <c r="L136" i="26" s="1"/>
  <c r="L137" i="26" s="1"/>
  <c r="L138" i="26" s="1"/>
  <c r="L139" i="26" s="1"/>
  <c r="L140" i="26" s="1"/>
  <c r="L141" i="26" s="1"/>
  <c r="L142" i="26" s="1"/>
  <c r="L143" i="26" s="1"/>
  <c r="L144" i="26" s="1"/>
  <c r="L145" i="26" s="1"/>
  <c r="L146" i="26" s="1"/>
  <c r="L147" i="26" s="1"/>
  <c r="L148" i="26" s="1"/>
  <c r="L149" i="26" s="1"/>
  <c r="L150" i="26" s="1"/>
  <c r="L151" i="26" s="1"/>
  <c r="L152" i="26" s="1"/>
  <c r="L153" i="26" s="1"/>
  <c r="L154" i="26" s="1"/>
  <c r="L155" i="26" s="1"/>
  <c r="L156" i="26" s="1"/>
  <c r="L157" i="26" s="1"/>
  <c r="L158" i="26" s="1"/>
  <c r="L159" i="26" s="1"/>
  <c r="L160" i="26" s="1"/>
  <c r="L161" i="26" s="1"/>
  <c r="L162" i="26" s="1"/>
  <c r="L163" i="26" s="1"/>
  <c r="L164" i="26" s="1"/>
  <c r="L165" i="26" s="1"/>
  <c r="L166" i="26" s="1"/>
  <c r="L167" i="26" s="1"/>
  <c r="L168" i="26" s="1"/>
  <c r="L169" i="26" s="1"/>
  <c r="L170" i="26" s="1"/>
  <c r="L171" i="26" s="1"/>
  <c r="L172" i="26" s="1"/>
  <c r="L173" i="26" s="1"/>
  <c r="L174" i="26" s="1"/>
  <c r="L175" i="26" s="1"/>
  <c r="L176" i="26" s="1"/>
  <c r="L177" i="26" s="1"/>
  <c r="L178" i="26" s="1"/>
  <c r="L179" i="26" s="1"/>
  <c r="L180" i="26" s="1"/>
  <c r="L181" i="26" s="1"/>
  <c r="L182" i="26" s="1"/>
  <c r="L183" i="26" s="1"/>
  <c r="L184" i="26" s="1"/>
  <c r="L185" i="26" s="1"/>
  <c r="L186" i="26" s="1"/>
  <c r="L187" i="26" s="1"/>
  <c r="L188" i="26" s="1"/>
  <c r="L189" i="26" s="1"/>
  <c r="L190" i="26" s="1"/>
  <c r="L191" i="26" s="1"/>
  <c r="L192" i="26" s="1"/>
  <c r="L193" i="26" s="1"/>
  <c r="L194" i="26" s="1"/>
  <c r="L195" i="26" s="1"/>
  <c r="L196" i="26" s="1"/>
  <c r="L197" i="26" s="1"/>
  <c r="L198" i="26" s="1"/>
  <c r="L199" i="26" s="1"/>
  <c r="L200" i="26" s="1"/>
  <c r="L201" i="26" s="1"/>
  <c r="L202" i="26" s="1"/>
  <c r="L203" i="26" s="1"/>
  <c r="L204" i="26" s="1"/>
  <c r="L205" i="26" s="1"/>
  <c r="L206" i="26" s="1"/>
  <c r="L207" i="26" s="1"/>
  <c r="L208" i="26" s="1"/>
  <c r="L209" i="26" s="1"/>
  <c r="L210" i="26" s="1"/>
  <c r="L211" i="26" s="1"/>
  <c r="L212" i="26" s="1"/>
  <c r="L213" i="26" s="1"/>
  <c r="L214" i="26" s="1"/>
  <c r="L215" i="26" s="1"/>
  <c r="L216" i="26" s="1"/>
  <c r="L217" i="26" s="1"/>
  <c r="L218" i="26" s="1"/>
  <c r="L219" i="26" s="1"/>
  <c r="L220" i="26" s="1"/>
  <c r="L221" i="26" s="1"/>
  <c r="L222" i="26" s="1"/>
  <c r="L223" i="26" s="1"/>
  <c r="L224" i="26" s="1"/>
  <c r="L225" i="26" s="1"/>
  <c r="L226" i="26" s="1"/>
  <c r="L227" i="26" s="1"/>
  <c r="L228" i="26" s="1"/>
  <c r="L229" i="26" s="1"/>
  <c r="L230" i="26" s="1"/>
  <c r="L231" i="26" s="1"/>
  <c r="L232" i="26" s="1"/>
  <c r="L233" i="26" s="1"/>
  <c r="L234" i="26" s="1"/>
  <c r="L235" i="26" s="1"/>
  <c r="L236" i="26" s="1"/>
  <c r="L237" i="26" s="1"/>
  <c r="L238" i="26" s="1"/>
  <c r="L239" i="26" s="1"/>
  <c r="L240" i="26" s="1"/>
  <c r="L241" i="26" s="1"/>
  <c r="L242" i="26" s="1"/>
  <c r="L243" i="26" s="1"/>
  <c r="L244" i="26" s="1"/>
  <c r="L245" i="26" s="1"/>
  <c r="L246" i="26" s="1"/>
  <c r="L247" i="26" s="1"/>
  <c r="L248" i="26" s="1"/>
  <c r="L249" i="26" s="1"/>
  <c r="L250" i="26" s="1"/>
  <c r="L251" i="26" s="1"/>
  <c r="L252" i="26" s="1"/>
  <c r="L253" i="26" s="1"/>
  <c r="L254" i="26" s="1"/>
  <c r="L255" i="26" s="1"/>
  <c r="L256" i="26" s="1"/>
  <c r="L257" i="26" s="1"/>
  <c r="L258" i="26" s="1"/>
  <c r="L259" i="26" s="1"/>
  <c r="L260" i="26" s="1"/>
  <c r="L261" i="26" s="1"/>
  <c r="L262" i="26" s="1"/>
  <c r="L263" i="26" s="1"/>
  <c r="L264" i="26" s="1"/>
  <c r="L265" i="26" s="1"/>
  <c r="L266" i="26" s="1"/>
  <c r="L267" i="26" s="1"/>
  <c r="L268" i="26" s="1"/>
  <c r="L269" i="26" s="1"/>
  <c r="L270" i="26" s="1"/>
  <c r="L271" i="26" s="1"/>
  <c r="L272" i="26" s="1"/>
  <c r="L273" i="26" s="1"/>
  <c r="L274" i="26" s="1"/>
  <c r="L275" i="26" s="1"/>
  <c r="L276" i="26" s="1"/>
  <c r="L277" i="26" s="1"/>
  <c r="L278" i="26" s="1"/>
  <c r="L279" i="26" s="1"/>
  <c r="L280" i="26" s="1"/>
  <c r="L281" i="26" s="1"/>
  <c r="L282" i="26" s="1"/>
  <c r="L283" i="26" s="1"/>
  <c r="L284" i="26" s="1"/>
  <c r="L285" i="26" s="1"/>
  <c r="L286" i="26" s="1"/>
  <c r="L287" i="26" s="1"/>
  <c r="L288" i="26" s="1"/>
  <c r="L289" i="26" s="1"/>
  <c r="L290" i="26" s="1"/>
  <c r="L291" i="26" s="1"/>
  <c r="L292" i="26" s="1"/>
  <c r="L293" i="26" s="1"/>
  <c r="L294" i="26" s="1"/>
  <c r="L295" i="26" s="1"/>
  <c r="L296" i="26" s="1"/>
  <c r="L297" i="26" s="1"/>
  <c r="L298" i="26" s="1"/>
  <c r="L299" i="26" s="1"/>
  <c r="L300" i="26" s="1"/>
  <c r="L301" i="26" s="1"/>
  <c r="L302" i="26" s="1"/>
  <c r="L303" i="26" s="1"/>
  <c r="L304" i="26" s="1"/>
  <c r="L305" i="26" s="1"/>
  <c r="L306" i="26" s="1"/>
  <c r="L307" i="26" s="1"/>
  <c r="L308" i="26" s="1"/>
  <c r="L309" i="26" s="1"/>
  <c r="L310" i="26" s="1"/>
  <c r="L311" i="26" s="1"/>
  <c r="L312" i="26" s="1"/>
  <c r="L313" i="26" s="1"/>
  <c r="L314" i="26" s="1"/>
  <c r="L315" i="26" s="1"/>
  <c r="L316" i="26" s="1"/>
  <c r="L317" i="26" s="1"/>
  <c r="L318" i="26" s="1"/>
  <c r="L319" i="26" s="1"/>
  <c r="L320" i="26" s="1"/>
  <c r="L321" i="26" s="1"/>
  <c r="L322" i="26" s="1"/>
  <c r="L323" i="26" s="1"/>
  <c r="L324" i="26" s="1"/>
  <c r="L325" i="26" s="1"/>
  <c r="L326" i="26" s="1"/>
  <c r="L327" i="26" s="1"/>
  <c r="L328" i="26" s="1"/>
  <c r="L329" i="26" s="1"/>
  <c r="L330" i="26" s="1"/>
  <c r="L331" i="26" s="1"/>
  <c r="L332" i="26" s="1"/>
  <c r="L333" i="26" s="1"/>
  <c r="L334" i="26" s="1"/>
  <c r="L335" i="26" s="1"/>
  <c r="L336" i="26" s="1"/>
  <c r="L337" i="26" s="1"/>
  <c r="L338" i="26" s="1"/>
  <c r="L339" i="26" s="1"/>
  <c r="L340" i="26" s="1"/>
  <c r="L341" i="26" s="1"/>
  <c r="L342" i="26" s="1"/>
  <c r="L343" i="26" s="1"/>
  <c r="L344" i="26" s="1"/>
  <c r="L345" i="26" s="1"/>
  <c r="L346" i="26" s="1"/>
  <c r="L347" i="26" s="1"/>
  <c r="L348" i="26" s="1"/>
  <c r="L349" i="26" s="1"/>
  <c r="L350" i="26" s="1"/>
  <c r="L351" i="26" s="1"/>
  <c r="L352" i="26" s="1"/>
  <c r="L353" i="26" s="1"/>
  <c r="L354" i="26" s="1"/>
  <c r="L355" i="26" s="1"/>
  <c r="L356" i="26" s="1"/>
  <c r="L357" i="26" s="1"/>
  <c r="L358" i="26" s="1"/>
  <c r="L359" i="26" s="1"/>
  <c r="L360" i="26" s="1"/>
  <c r="L361" i="26" s="1"/>
  <c r="L362" i="26" s="1"/>
  <c r="L363" i="26" s="1"/>
  <c r="L364" i="26" s="1"/>
  <c r="L365" i="26" s="1"/>
  <c r="L366" i="26" s="1"/>
  <c r="L367" i="26" s="1"/>
  <c r="L368" i="26" s="1"/>
  <c r="L369" i="26" s="1"/>
  <c r="L370" i="26" s="1"/>
  <c r="L371" i="26" s="1"/>
  <c r="L372" i="26" s="1"/>
  <c r="L373" i="26" s="1"/>
  <c r="L374" i="26" s="1"/>
  <c r="L375" i="26" s="1"/>
  <c r="L376" i="26" s="1"/>
  <c r="L377" i="26" s="1"/>
  <c r="L378" i="26" s="1"/>
  <c r="L379" i="26" s="1"/>
  <c r="L380" i="26" s="1"/>
  <c r="L381" i="26" s="1"/>
  <c r="L382" i="26" s="1"/>
  <c r="L383" i="26" s="1"/>
  <c r="L384" i="26" s="1"/>
  <c r="L385" i="26" s="1"/>
  <c r="L386" i="26" s="1"/>
  <c r="L387" i="26" s="1"/>
  <c r="L388" i="26" s="1"/>
  <c r="L389" i="26" s="1"/>
  <c r="L390" i="26" s="1"/>
  <c r="L391" i="26" s="1"/>
  <c r="L392" i="26" s="1"/>
  <c r="L393" i="26" s="1"/>
  <c r="L394" i="26" s="1"/>
  <c r="L395" i="26" s="1"/>
  <c r="L396" i="26" s="1"/>
  <c r="L397" i="26" s="1"/>
  <c r="L398" i="26" s="1"/>
  <c r="L399" i="26" s="1"/>
  <c r="L400" i="26" s="1"/>
  <c r="L401" i="26" s="1"/>
  <c r="L402" i="26" s="1"/>
  <c r="L403" i="26" s="1"/>
  <c r="L404" i="26" s="1"/>
  <c r="L405" i="26" s="1"/>
  <c r="L406" i="26" s="1"/>
  <c r="L407" i="26" s="1"/>
  <c r="L408" i="26" s="1"/>
  <c r="L409" i="26" s="1"/>
  <c r="L410" i="26" s="1"/>
  <c r="L411" i="26" s="1"/>
  <c r="L412" i="26" s="1"/>
  <c r="L413" i="26" s="1"/>
  <c r="L414" i="26" s="1"/>
  <c r="L415" i="26" s="1"/>
  <c r="L416" i="26" s="1"/>
  <c r="L417" i="26" s="1"/>
  <c r="L418" i="26" s="1"/>
  <c r="L419" i="26" s="1"/>
  <c r="L420" i="26" s="1"/>
  <c r="L421" i="26" s="1"/>
  <c r="L422" i="26" s="1"/>
  <c r="L423" i="26" s="1"/>
  <c r="L424" i="26" s="1"/>
  <c r="L425" i="26" s="1"/>
  <c r="L426" i="26" s="1"/>
  <c r="L427" i="26" s="1"/>
  <c r="L428" i="26" s="1"/>
  <c r="L429" i="26" s="1"/>
  <c r="L430" i="26" s="1"/>
  <c r="L431" i="26" s="1"/>
  <c r="L432" i="26" s="1"/>
  <c r="L433" i="26" s="1"/>
  <c r="L434" i="26" s="1"/>
  <c r="L435" i="26" s="1"/>
  <c r="L436" i="26" s="1"/>
  <c r="L437" i="26" s="1"/>
  <c r="L438" i="26" s="1"/>
  <c r="L439" i="26" s="1"/>
  <c r="L440" i="26" s="1"/>
  <c r="L441" i="26" s="1"/>
  <c r="L442" i="26" s="1"/>
  <c r="L443" i="26" s="1"/>
  <c r="L444" i="26" s="1"/>
  <c r="L445" i="26" s="1"/>
  <c r="L446" i="26" s="1"/>
  <c r="L447" i="26" s="1"/>
  <c r="L448" i="26" s="1"/>
  <c r="L449" i="26" s="1"/>
  <c r="L450" i="26" s="1"/>
  <c r="L451" i="26" s="1"/>
  <c r="L452" i="26" s="1"/>
  <c r="L453" i="26" s="1"/>
  <c r="L454" i="26" s="1"/>
  <c r="L455" i="26" s="1"/>
  <c r="L456" i="26" s="1"/>
  <c r="L457" i="26" s="1"/>
  <c r="L458" i="26" s="1"/>
  <c r="L459" i="26" s="1"/>
  <c r="L460" i="26" s="1"/>
  <c r="L461" i="26" s="1"/>
  <c r="L462" i="26" s="1"/>
  <c r="L463" i="26" s="1"/>
  <c r="L464" i="26" s="1"/>
  <c r="L465" i="26" s="1"/>
  <c r="L466" i="26" s="1"/>
  <c r="L467" i="26" s="1"/>
  <c r="L468" i="26" s="1"/>
  <c r="L469" i="26" s="1"/>
  <c r="L470" i="26" s="1"/>
  <c r="L471" i="26" s="1"/>
  <c r="L472" i="26" s="1"/>
  <c r="L473" i="26" s="1"/>
  <c r="L474" i="26" s="1"/>
  <c r="L475" i="26" s="1"/>
  <c r="L476" i="26" s="1"/>
  <c r="L477" i="26" s="1"/>
  <c r="L478" i="26" s="1"/>
  <c r="L479" i="26" s="1"/>
  <c r="L480" i="26" s="1"/>
  <c r="L481" i="26" s="1"/>
  <c r="L482" i="26" s="1"/>
  <c r="L483" i="26" s="1"/>
  <c r="L484" i="26" s="1"/>
  <c r="L485" i="26" s="1"/>
  <c r="L486" i="26" s="1"/>
  <c r="L487" i="26" s="1"/>
  <c r="L488" i="26" s="1"/>
  <c r="L489" i="26" s="1"/>
  <c r="L490" i="26" s="1"/>
  <c r="L491" i="26" s="1"/>
  <c r="L492" i="26" s="1"/>
  <c r="L493" i="26" s="1"/>
  <c r="L494" i="26" s="1"/>
  <c r="L495" i="26" s="1"/>
  <c r="L496" i="26" s="1"/>
  <c r="L497" i="26" s="1"/>
  <c r="L498" i="26" s="1"/>
  <c r="L499" i="26" s="1"/>
  <c r="L500" i="26" s="1"/>
  <c r="L501" i="26" s="1"/>
  <c r="L502" i="26" s="1"/>
  <c r="L503" i="26" s="1"/>
  <c r="L504" i="26" s="1"/>
  <c r="L505" i="26" s="1"/>
  <c r="L506" i="26" s="1"/>
  <c r="L507" i="26" s="1"/>
  <c r="L508" i="26" s="1"/>
  <c r="L509" i="26" s="1"/>
  <c r="L510" i="26" s="1"/>
  <c r="L511" i="26" s="1"/>
  <c r="L512" i="26" s="1"/>
  <c r="L513" i="26" s="1"/>
  <c r="L514" i="26" s="1"/>
  <c r="L515" i="26" s="1"/>
  <c r="L516" i="26" s="1"/>
  <c r="L517" i="26" s="1"/>
  <c r="L518" i="26" s="1"/>
  <c r="L519" i="26" s="1"/>
  <c r="L520" i="26" s="1"/>
  <c r="L521" i="26" s="1"/>
  <c r="L522" i="26" s="1"/>
  <c r="L523" i="26" s="1"/>
  <c r="L524" i="26" s="1"/>
  <c r="L525" i="26" s="1"/>
  <c r="L526" i="26" s="1"/>
  <c r="L527" i="26" s="1"/>
  <c r="L528" i="26" s="1"/>
  <c r="L529" i="26" s="1"/>
  <c r="L530" i="26" s="1"/>
  <c r="L531" i="26" s="1"/>
  <c r="L532" i="26" s="1"/>
  <c r="L533" i="26" s="1"/>
  <c r="L534" i="26" s="1"/>
  <c r="L535" i="26" s="1"/>
  <c r="L536" i="26" s="1"/>
  <c r="L537" i="26" s="1"/>
  <c r="L538" i="26" s="1"/>
  <c r="L539" i="26" s="1"/>
  <c r="L540" i="26" s="1"/>
  <c r="L541" i="26" s="1"/>
  <c r="L542" i="26" s="1"/>
  <c r="L543" i="26" s="1"/>
  <c r="L544" i="26" s="1"/>
  <c r="L545" i="26" s="1"/>
  <c r="L546" i="26" s="1"/>
  <c r="L547" i="26" s="1"/>
  <c r="L548" i="26" s="1"/>
  <c r="L549" i="26" s="1"/>
  <c r="L550" i="26" s="1"/>
  <c r="L551" i="26" s="1"/>
  <c r="L552" i="26" s="1"/>
  <c r="L553" i="26" s="1"/>
  <c r="L554" i="26" s="1"/>
  <c r="L555" i="26" s="1"/>
  <c r="L556" i="26" s="1"/>
  <c r="L557" i="26" s="1"/>
  <c r="L558" i="26" s="1"/>
  <c r="L559" i="26" s="1"/>
  <c r="L560" i="26" s="1"/>
  <c r="L561" i="26" s="1"/>
  <c r="L562" i="26" s="1"/>
  <c r="L563" i="26" s="1"/>
  <c r="L564" i="26" s="1"/>
  <c r="L565" i="26" s="1"/>
  <c r="L566" i="26" s="1"/>
  <c r="L567" i="26" s="1"/>
  <c r="L568" i="26" s="1"/>
  <c r="L569" i="26" s="1"/>
  <c r="L570" i="26" s="1"/>
  <c r="L571" i="26" s="1"/>
  <c r="L572" i="26" s="1"/>
  <c r="L573" i="26" s="1"/>
  <c r="L574" i="26" s="1"/>
  <c r="L575" i="26" s="1"/>
  <c r="L576" i="26" s="1"/>
  <c r="L577" i="26" s="1"/>
  <c r="L578" i="26" s="1"/>
  <c r="L579" i="26" s="1"/>
  <c r="L580" i="26" s="1"/>
  <c r="L581" i="26" s="1"/>
  <c r="L582" i="26" s="1"/>
  <c r="L583" i="26" s="1"/>
  <c r="L584" i="26" s="1"/>
  <c r="L585" i="26" s="1"/>
  <c r="L586" i="26" s="1"/>
  <c r="L587" i="26" s="1"/>
  <c r="L588" i="26" s="1"/>
  <c r="L589" i="26" s="1"/>
  <c r="L590" i="26" s="1"/>
  <c r="L591" i="26" s="1"/>
  <c r="L592" i="26" s="1"/>
  <c r="L593" i="26" s="1"/>
  <c r="L594" i="26" s="1"/>
  <c r="L595" i="26" s="1"/>
  <c r="L596" i="26" s="1"/>
  <c r="L597" i="26" s="1"/>
  <c r="L598" i="26" s="1"/>
  <c r="L599" i="26" s="1"/>
  <c r="L600" i="26" s="1"/>
  <c r="L601" i="26" s="1"/>
  <c r="L602" i="26" s="1"/>
  <c r="L603" i="26" s="1"/>
  <c r="L604" i="26" s="1"/>
  <c r="L605" i="26" s="1"/>
  <c r="L606" i="26" s="1"/>
  <c r="L607" i="26" s="1"/>
  <c r="L608" i="26" s="1"/>
  <c r="L609" i="26" s="1"/>
  <c r="L610" i="26" s="1"/>
  <c r="L611" i="26" s="1"/>
  <c r="L612" i="26" s="1"/>
  <c r="L613" i="26" s="1"/>
  <c r="L614" i="26" s="1"/>
  <c r="L615" i="26" s="1"/>
  <c r="L616" i="26" s="1"/>
  <c r="L617" i="26" s="1"/>
  <c r="L618" i="26" s="1"/>
  <c r="L619" i="26" s="1"/>
  <c r="L620" i="26" s="1"/>
  <c r="L621" i="26" s="1"/>
  <c r="L622" i="26" s="1"/>
  <c r="L623" i="26" s="1"/>
  <c r="L624" i="26" s="1"/>
  <c r="L625" i="26" s="1"/>
  <c r="L626" i="26" s="1"/>
  <c r="L627" i="26" s="1"/>
  <c r="L628" i="26" s="1"/>
  <c r="L629" i="26" s="1"/>
  <c r="L630" i="26" s="1"/>
  <c r="L631" i="26" s="1"/>
  <c r="L632" i="26" s="1"/>
  <c r="L633" i="26" s="1"/>
  <c r="L634" i="26" s="1"/>
  <c r="L635" i="26" s="1"/>
  <c r="L636" i="26" s="1"/>
  <c r="L637" i="26" s="1"/>
  <c r="L638" i="26" s="1"/>
  <c r="L639" i="26" s="1"/>
  <c r="L640" i="26" s="1"/>
  <c r="L641" i="26" s="1"/>
  <c r="L642" i="26" s="1"/>
  <c r="L643" i="26" s="1"/>
  <c r="L644" i="26" s="1"/>
  <c r="L645" i="26" s="1"/>
  <c r="L646" i="26" s="1"/>
  <c r="L647" i="26" s="1"/>
  <c r="L648" i="26" s="1"/>
  <c r="L649" i="26" s="1"/>
  <c r="L650" i="26" s="1"/>
  <c r="L651" i="26" s="1"/>
  <c r="L652" i="26" s="1"/>
  <c r="L653" i="26" s="1"/>
  <c r="L654" i="26" s="1"/>
  <c r="L655" i="26" s="1"/>
  <c r="L656" i="26" s="1"/>
  <c r="L657" i="26" s="1"/>
  <c r="L658" i="26" s="1"/>
  <c r="L659" i="26" s="1"/>
  <c r="L660" i="26" s="1"/>
  <c r="L661" i="26" s="1"/>
  <c r="L662" i="26" s="1"/>
  <c r="L663" i="26" s="1"/>
  <c r="L664" i="26" s="1"/>
  <c r="L665" i="26" s="1"/>
  <c r="L666" i="26" s="1"/>
  <c r="L667" i="26" s="1"/>
  <c r="L668" i="26" s="1"/>
  <c r="L669" i="26" s="1"/>
  <c r="L670" i="26" s="1"/>
  <c r="L671" i="26" s="1"/>
  <c r="L672" i="26" s="1"/>
  <c r="L673" i="26" s="1"/>
  <c r="L674" i="26" s="1"/>
  <c r="L675" i="26" s="1"/>
  <c r="L676" i="26" s="1"/>
  <c r="L677" i="26" s="1"/>
  <c r="L678" i="26" s="1"/>
  <c r="L679" i="26" s="1"/>
  <c r="L680" i="26" s="1"/>
  <c r="L681" i="26" s="1"/>
  <c r="L682" i="26" s="1"/>
  <c r="L683" i="26" s="1"/>
  <c r="L684" i="26" s="1"/>
  <c r="L685" i="26" s="1"/>
  <c r="L686" i="26" s="1"/>
  <c r="L687" i="26" s="1"/>
  <c r="L688" i="26" s="1"/>
  <c r="L689" i="26" s="1"/>
  <c r="L690" i="26" s="1"/>
  <c r="L691" i="26" s="1"/>
  <c r="L692" i="26" s="1"/>
  <c r="L693" i="26" s="1"/>
  <c r="L694" i="26" s="1"/>
  <c r="L695" i="26" s="1"/>
  <c r="L696" i="26" s="1"/>
  <c r="L697" i="26" s="1"/>
  <c r="L698" i="26" s="1"/>
  <c r="L699" i="26" s="1"/>
  <c r="L700" i="26" s="1"/>
  <c r="L701" i="26" s="1"/>
  <c r="L702" i="26" s="1"/>
  <c r="L703" i="26" s="1"/>
  <c r="L704" i="26" s="1"/>
  <c r="L705" i="26" s="1"/>
  <c r="L706" i="26" s="1"/>
  <c r="L707" i="26" s="1"/>
  <c r="L708" i="26" s="1"/>
  <c r="L709" i="26" s="1"/>
  <c r="L710" i="26" s="1"/>
  <c r="L711" i="26" s="1"/>
  <c r="L712" i="26" s="1"/>
  <c r="L713" i="26" s="1"/>
  <c r="L714" i="26" s="1"/>
  <c r="L715" i="26" s="1"/>
  <c r="L716" i="26" s="1"/>
  <c r="L717" i="26" s="1"/>
  <c r="L718" i="26" s="1"/>
  <c r="L719" i="26" s="1"/>
  <c r="L720" i="26" s="1"/>
  <c r="L721" i="26" s="1"/>
  <c r="L722" i="26" s="1"/>
  <c r="L723" i="26" s="1"/>
  <c r="L724" i="26" s="1"/>
  <c r="L725" i="26" s="1"/>
  <c r="L726" i="26" s="1"/>
  <c r="L727" i="26" s="1"/>
  <c r="L728" i="26" s="1"/>
  <c r="L729" i="26" s="1"/>
  <c r="L730" i="26" s="1"/>
  <c r="L731" i="26" s="1"/>
  <c r="L732" i="26" s="1"/>
  <c r="L733" i="26" s="1"/>
  <c r="L734" i="26" s="1"/>
  <c r="L735" i="26" s="1"/>
  <c r="L736" i="26" s="1"/>
  <c r="L737" i="26" s="1"/>
  <c r="L738" i="26" s="1"/>
  <c r="L739" i="26" s="1"/>
  <c r="L740" i="26" s="1"/>
  <c r="L741" i="26" s="1"/>
  <c r="L742" i="26" s="1"/>
  <c r="L743" i="26" s="1"/>
  <c r="L744" i="26" s="1"/>
  <c r="L745" i="26" s="1"/>
  <c r="L746" i="26" s="1"/>
  <c r="L747" i="26" s="1"/>
  <c r="L748" i="26" s="1"/>
  <c r="L749" i="26" s="1"/>
  <c r="L750" i="26" s="1"/>
  <c r="L751" i="26" s="1"/>
  <c r="L752" i="26" s="1"/>
  <c r="L753" i="26" s="1"/>
  <c r="L754" i="26" s="1"/>
  <c r="L755" i="26" s="1"/>
  <c r="L756" i="26" s="1"/>
  <c r="L757" i="26" s="1"/>
  <c r="L758" i="26" s="1"/>
  <c r="L759" i="26" s="1"/>
  <c r="L760" i="26" s="1"/>
  <c r="L761" i="26" s="1"/>
  <c r="L762" i="26" s="1"/>
  <c r="L763" i="26" s="1"/>
  <c r="L764" i="26" s="1"/>
  <c r="L765" i="26" s="1"/>
  <c r="L766" i="26" s="1"/>
  <c r="L767" i="26" s="1"/>
  <c r="L768" i="26" s="1"/>
  <c r="L769" i="26" s="1"/>
  <c r="L770" i="26" s="1"/>
  <c r="L771" i="26" s="1"/>
  <c r="L772" i="26" s="1"/>
  <c r="L773" i="26" s="1"/>
  <c r="L774" i="26" s="1"/>
  <c r="L775" i="26" s="1"/>
  <c r="L776" i="26" s="1"/>
  <c r="L777" i="26" s="1"/>
  <c r="L778" i="26" s="1"/>
  <c r="L779" i="26" s="1"/>
  <c r="L780" i="26" s="1"/>
  <c r="L781" i="26" s="1"/>
  <c r="L782" i="26" s="1"/>
  <c r="L783" i="26" s="1"/>
  <c r="L784" i="26" s="1"/>
  <c r="L785" i="26" s="1"/>
  <c r="L786" i="26" s="1"/>
  <c r="L787" i="26" s="1"/>
  <c r="L788" i="26" s="1"/>
  <c r="L789" i="26" s="1"/>
  <c r="L790" i="26" s="1"/>
  <c r="L791" i="26" s="1"/>
  <c r="L792" i="26" s="1"/>
  <c r="L793" i="26" s="1"/>
  <c r="L794" i="26" s="1"/>
  <c r="L795" i="26" s="1"/>
  <c r="L796" i="26" s="1"/>
  <c r="L797" i="26" s="1"/>
  <c r="L798" i="26" s="1"/>
  <c r="L799" i="26" s="1"/>
  <c r="L800" i="26" s="1"/>
  <c r="M20" i="26"/>
  <c r="B32" i="25"/>
  <c r="B33" i="25" s="1"/>
  <c r="B34" i="25" s="1"/>
  <c r="B35" i="25" s="1"/>
  <c r="B36" i="25" s="1"/>
  <c r="B37" i="25" s="1"/>
  <c r="B38" i="25" s="1"/>
  <c r="B39" i="25" s="1"/>
  <c r="B40" i="25" s="1"/>
  <c r="B41" i="25" s="1"/>
  <c r="B42" i="25" s="1"/>
  <c r="B43" i="25" s="1"/>
  <c r="B44" i="25" s="1"/>
  <c r="B45" i="25" s="1"/>
  <c r="B46" i="25" s="1"/>
  <c r="B47" i="25" s="1"/>
  <c r="B48" i="25" s="1"/>
  <c r="B49" i="25" s="1"/>
  <c r="B50" i="25" s="1"/>
  <c r="B51" i="25" s="1"/>
  <c r="B52" i="25" s="1"/>
  <c r="B53" i="25" s="1"/>
  <c r="B54" i="25" s="1"/>
  <c r="B55" i="25" s="1"/>
  <c r="B56" i="25" s="1"/>
  <c r="B57" i="25" s="1"/>
  <c r="B58" i="25" s="1"/>
  <c r="B59" i="25" s="1"/>
  <c r="B60" i="25" s="1"/>
  <c r="B61" i="25" s="1"/>
  <c r="B62" i="25" s="1"/>
  <c r="B63" i="25" s="1"/>
  <c r="B64" i="25" s="1"/>
  <c r="B65" i="25" s="1"/>
  <c r="B66" i="25" s="1"/>
  <c r="B67" i="25" s="1"/>
  <c r="B68" i="25" s="1"/>
  <c r="B69" i="25" s="1"/>
  <c r="B70" i="25" s="1"/>
  <c r="B71" i="25" s="1"/>
  <c r="B72" i="25" s="1"/>
  <c r="B73" i="25" s="1"/>
  <c r="B74" i="25" s="1"/>
  <c r="B75" i="25" s="1"/>
  <c r="B76" i="25" s="1"/>
  <c r="B77" i="25" s="1"/>
  <c r="B78" i="25" s="1"/>
  <c r="B79" i="25" s="1"/>
  <c r="B80" i="25" s="1"/>
  <c r="B81" i="25" s="1"/>
  <c r="B82" i="25" s="1"/>
  <c r="B83" i="25" s="1"/>
  <c r="B84" i="25" s="1"/>
  <c r="B85" i="25" s="1"/>
  <c r="B86" i="25" s="1"/>
  <c r="B87" i="25" s="1"/>
  <c r="B88" i="25" s="1"/>
  <c r="B89" i="25" s="1"/>
  <c r="B90" i="25" s="1"/>
  <c r="B91" i="25" s="1"/>
  <c r="B92" i="25" s="1"/>
  <c r="B93" i="25" s="1"/>
  <c r="B94" i="25" s="1"/>
  <c r="B95" i="25" s="1"/>
  <c r="B96" i="25" s="1"/>
  <c r="B97" i="25" s="1"/>
  <c r="B98" i="25" s="1"/>
  <c r="B99" i="25" s="1"/>
  <c r="B100" i="25" s="1"/>
  <c r="C21" i="26"/>
  <c r="Z21" i="26" s="1"/>
  <c r="L801" i="26" l="1"/>
  <c r="L802" i="26" s="1"/>
  <c r="L803" i="26" s="1"/>
  <c r="L804" i="26" s="1"/>
  <c r="L805" i="26" s="1"/>
  <c r="L806" i="26" s="1"/>
  <c r="L807" i="26" s="1"/>
  <c r="L808" i="26" s="1"/>
  <c r="L809" i="26" s="1"/>
  <c r="L810" i="26" s="1"/>
  <c r="L811" i="26" s="1"/>
  <c r="L812" i="26" s="1"/>
  <c r="L813" i="26" s="1"/>
  <c r="L814" i="26" s="1"/>
  <c r="L815" i="26" s="1"/>
  <c r="L816" i="26" s="1"/>
  <c r="L817" i="26" s="1"/>
  <c r="L818" i="26" s="1"/>
  <c r="L819" i="26" s="1"/>
  <c r="L820" i="26" s="1"/>
  <c r="L821" i="26" s="1"/>
  <c r="L822" i="26" s="1"/>
  <c r="L823" i="26" s="1"/>
  <c r="L824" i="26" s="1"/>
  <c r="L825" i="26" s="1"/>
  <c r="L826" i="26" s="1"/>
  <c r="L827" i="26" s="1"/>
  <c r="L828" i="26" s="1"/>
  <c r="L829" i="26" s="1"/>
  <c r="L830" i="26" s="1"/>
  <c r="L831" i="26" s="1"/>
  <c r="L832" i="26" s="1"/>
  <c r="L833" i="26" s="1"/>
  <c r="L834" i="26" s="1"/>
  <c r="L835" i="26" s="1"/>
  <c r="L836" i="26" s="1"/>
  <c r="L837" i="26" s="1"/>
  <c r="L838" i="26" s="1"/>
  <c r="L839" i="26" s="1"/>
  <c r="L840" i="26" s="1"/>
  <c r="L841" i="26" s="1"/>
  <c r="L842" i="26" s="1"/>
  <c r="L843" i="26" s="1"/>
  <c r="L844" i="26" s="1"/>
  <c r="L845" i="26" s="1"/>
  <c r="L846" i="26" s="1"/>
  <c r="L847" i="26" s="1"/>
  <c r="L848" i="26" s="1"/>
  <c r="L849" i="26" s="1"/>
  <c r="L850" i="26" s="1"/>
  <c r="L851" i="26" s="1"/>
  <c r="L852" i="26" s="1"/>
  <c r="L853" i="26" s="1"/>
  <c r="L854" i="26" s="1"/>
  <c r="L855" i="26" s="1"/>
  <c r="L856" i="26" s="1"/>
  <c r="L857" i="26" s="1"/>
  <c r="L858" i="26" s="1"/>
  <c r="L859" i="26" s="1"/>
  <c r="K115" i="1"/>
  <c r="K117" i="1" s="1"/>
  <c r="P274" i="26"/>
  <c r="O273" i="26"/>
  <c r="S71" i="26"/>
  <c r="S72" i="26" s="1"/>
  <c r="S73" i="26" s="1"/>
  <c r="S74" i="26" s="1"/>
  <c r="S75" i="26" s="1"/>
  <c r="S76" i="26" s="1"/>
  <c r="S77" i="26" s="1"/>
  <c r="S78" i="26" s="1"/>
  <c r="S79" i="26" s="1"/>
  <c r="S80" i="26" s="1"/>
  <c r="S81" i="26" s="1"/>
  <c r="S82" i="26" s="1"/>
  <c r="S83" i="26" s="1"/>
  <c r="S84" i="26" s="1"/>
  <c r="S85" i="26" s="1"/>
  <c r="S86" i="26" s="1"/>
  <c r="S87" i="26" s="1"/>
  <c r="S88" i="26" s="1"/>
  <c r="S89" i="26" s="1"/>
  <c r="S90" i="26" s="1"/>
  <c r="S91" i="26" s="1"/>
  <c r="S92" i="26" s="1"/>
  <c r="S93" i="26" s="1"/>
  <c r="S94" i="26" s="1"/>
  <c r="S95" i="26" s="1"/>
  <c r="S96" i="26" s="1"/>
  <c r="S97" i="26" s="1"/>
  <c r="S98" i="26" s="1"/>
  <c r="S99" i="26" s="1"/>
  <c r="S100" i="26" s="1"/>
  <c r="S101" i="26" s="1"/>
  <c r="S102" i="26" s="1"/>
  <c r="S103" i="26" s="1"/>
  <c r="S104" i="26" s="1"/>
  <c r="S105" i="26" s="1"/>
  <c r="S106" i="26" s="1"/>
  <c r="S107" i="26" s="1"/>
  <c r="S108" i="26" s="1"/>
  <c r="S109" i="26" s="1"/>
  <c r="S110" i="26" s="1"/>
  <c r="S111" i="26" s="1"/>
  <c r="S112" i="26" s="1"/>
  <c r="S113" i="26" s="1"/>
  <c r="S114" i="26" s="1"/>
  <c r="S115" i="26" s="1"/>
  <c r="S116" i="26" s="1"/>
  <c r="S117" i="26" s="1"/>
  <c r="S118" i="26" s="1"/>
  <c r="S119" i="26" s="1"/>
  <c r="S120" i="26" s="1"/>
  <c r="S121" i="26" s="1"/>
  <c r="S122" i="26" s="1"/>
  <c r="S123" i="26" s="1"/>
  <c r="S124" i="26" s="1"/>
  <c r="S125" i="26" s="1"/>
  <c r="S126" i="26" s="1"/>
  <c r="S127" i="26" s="1"/>
  <c r="S128" i="26" s="1"/>
  <c r="S129" i="26" s="1"/>
  <c r="S130" i="26" s="1"/>
  <c r="S131" i="26" s="1"/>
  <c r="S132" i="26" s="1"/>
  <c r="S133" i="26" s="1"/>
  <c r="S134" i="26" s="1"/>
  <c r="S135" i="26" s="1"/>
  <c r="S136" i="26" s="1"/>
  <c r="S137" i="26" s="1"/>
  <c r="S138" i="26" s="1"/>
  <c r="S139" i="26" s="1"/>
  <c r="S140" i="26" s="1"/>
  <c r="S141" i="26" s="1"/>
  <c r="S142" i="26" s="1"/>
  <c r="S143" i="26" s="1"/>
  <c r="S144" i="26" s="1"/>
  <c r="S145" i="26" s="1"/>
  <c r="S146" i="26" s="1"/>
  <c r="S147" i="26" s="1"/>
  <c r="S148" i="26" s="1"/>
  <c r="S149" i="26" s="1"/>
  <c r="S150" i="26" s="1"/>
  <c r="S151" i="26" s="1"/>
  <c r="S152" i="26" s="1"/>
  <c r="S153" i="26" s="1"/>
  <c r="S154" i="26" s="1"/>
  <c r="S155" i="26" s="1"/>
  <c r="S156" i="26" s="1"/>
  <c r="S157" i="26" s="1"/>
  <c r="S158" i="26" s="1"/>
  <c r="S159" i="26" s="1"/>
  <c r="S160" i="26" s="1"/>
  <c r="S161" i="26" s="1"/>
  <c r="S162" i="26" s="1"/>
  <c r="S163" i="26" s="1"/>
  <c r="S164" i="26" s="1"/>
  <c r="S165" i="26" s="1"/>
  <c r="S166" i="26" s="1"/>
  <c r="S167" i="26" s="1"/>
  <c r="S168" i="26" s="1"/>
  <c r="S169" i="26" s="1"/>
  <c r="S170" i="26" s="1"/>
  <c r="S171" i="26" s="1"/>
  <c r="S172" i="26" s="1"/>
  <c r="S173" i="26" s="1"/>
  <c r="S174" i="26" s="1"/>
  <c r="S175" i="26" s="1"/>
  <c r="S176" i="26" s="1"/>
  <c r="S177" i="26" s="1"/>
  <c r="S178" i="26" s="1"/>
  <c r="S179" i="26" s="1"/>
  <c r="S180" i="26" s="1"/>
  <c r="S181" i="26" s="1"/>
  <c r="S182" i="26" s="1"/>
  <c r="S183" i="26" s="1"/>
  <c r="S184" i="26" s="1"/>
  <c r="S185" i="26" s="1"/>
  <c r="S186" i="26" s="1"/>
  <c r="S187" i="26" s="1"/>
  <c r="S188" i="26" s="1"/>
  <c r="S189" i="26" s="1"/>
  <c r="S190" i="26" s="1"/>
  <c r="S191" i="26" s="1"/>
  <c r="S192" i="26" s="1"/>
  <c r="S193" i="26" s="1"/>
  <c r="S194" i="26" s="1"/>
  <c r="S195" i="26" s="1"/>
  <c r="S196" i="26" s="1"/>
  <c r="S197" i="26" s="1"/>
  <c r="S198" i="26" s="1"/>
  <c r="S199" i="26" s="1"/>
  <c r="S200" i="26" s="1"/>
  <c r="S201" i="26" s="1"/>
  <c r="S202" i="26" s="1"/>
  <c r="S203" i="26" s="1"/>
  <c r="S204" i="26" s="1"/>
  <c r="S205" i="26" s="1"/>
  <c r="S206" i="26" s="1"/>
  <c r="S207" i="26" s="1"/>
  <c r="S208" i="26" s="1"/>
  <c r="S209" i="26" s="1"/>
  <c r="S210" i="26" s="1"/>
  <c r="S211" i="26" s="1"/>
  <c r="S212" i="26" s="1"/>
  <c r="S213" i="26" s="1"/>
  <c r="S214" i="26" s="1"/>
  <c r="S215" i="26" s="1"/>
  <c r="S216" i="26" s="1"/>
  <c r="S217" i="26" s="1"/>
  <c r="S218" i="26" s="1"/>
  <c r="S219" i="26" s="1"/>
  <c r="S220" i="26" s="1"/>
  <c r="S221" i="26" s="1"/>
  <c r="S222" i="26" s="1"/>
  <c r="S223" i="26" s="1"/>
  <c r="S224" i="26" s="1"/>
  <c r="S225" i="26" s="1"/>
  <c r="S226" i="26" s="1"/>
  <c r="S227" i="26" s="1"/>
  <c r="S228" i="26" s="1"/>
  <c r="S229" i="26" s="1"/>
  <c r="S230" i="26" s="1"/>
  <c r="S231" i="26" s="1"/>
  <c r="S232" i="26" s="1"/>
  <c r="S233" i="26" s="1"/>
  <c r="S234" i="26" s="1"/>
  <c r="S235" i="26" s="1"/>
  <c r="S236" i="26" s="1"/>
  <c r="S237" i="26" s="1"/>
  <c r="S238" i="26" s="1"/>
  <c r="S239" i="26" s="1"/>
  <c r="S240" i="26" s="1"/>
  <c r="S241" i="26" s="1"/>
  <c r="S242" i="26" s="1"/>
  <c r="S243" i="26" s="1"/>
  <c r="S244" i="26" s="1"/>
  <c r="S245" i="26" s="1"/>
  <c r="S246" i="26" s="1"/>
  <c r="S247" i="26" s="1"/>
  <c r="S248" i="26" s="1"/>
  <c r="S249" i="26" s="1"/>
  <c r="S250" i="26" s="1"/>
  <c r="S251" i="26" s="1"/>
  <c r="S252" i="26" s="1"/>
  <c r="S253" i="26" s="1"/>
  <c r="S254" i="26" s="1"/>
  <c r="S255" i="26" s="1"/>
  <c r="S256" i="26" s="1"/>
  <c r="S257" i="26" s="1"/>
  <c r="S258" i="26" s="1"/>
  <c r="S259" i="26" s="1"/>
  <c r="S260" i="26" s="1"/>
  <c r="S261" i="26" s="1"/>
  <c r="S262" i="26" s="1"/>
  <c r="S263" i="26" s="1"/>
  <c r="S264" i="26" s="1"/>
  <c r="S265" i="26" s="1"/>
  <c r="S266" i="26" s="1"/>
  <c r="S267" i="26" s="1"/>
  <c r="S268" i="26" s="1"/>
  <c r="S269" i="26" s="1"/>
  <c r="S270" i="26" s="1"/>
  <c r="S271" i="26" s="1"/>
  <c r="S272" i="26" s="1"/>
  <c r="S273" i="26" s="1"/>
  <c r="S274" i="26" s="1"/>
  <c r="S275" i="26" s="1"/>
  <c r="S276" i="26" s="1"/>
  <c r="S277" i="26" s="1"/>
  <c r="S278" i="26" s="1"/>
  <c r="S279" i="26" s="1"/>
  <c r="S280" i="26" s="1"/>
  <c r="S281" i="26" s="1"/>
  <c r="S282" i="26" s="1"/>
  <c r="S283" i="26" s="1"/>
  <c r="S284" i="26" s="1"/>
  <c r="S285" i="26" s="1"/>
  <c r="S286" i="26" s="1"/>
  <c r="S287" i="26" s="1"/>
  <c r="S288" i="26" s="1"/>
  <c r="S289" i="26" s="1"/>
  <c r="S290" i="26" s="1"/>
  <c r="S291" i="26" s="1"/>
  <c r="S292" i="26" s="1"/>
  <c r="S293" i="26" s="1"/>
  <c r="S294" i="26" s="1"/>
  <c r="S295" i="26" s="1"/>
  <c r="S296" i="26" s="1"/>
  <c r="S297" i="26" s="1"/>
  <c r="S298" i="26" s="1"/>
  <c r="S299" i="26" s="1"/>
  <c r="S300" i="26" s="1"/>
  <c r="S301" i="26" s="1"/>
  <c r="S302" i="26" s="1"/>
  <c r="S303" i="26" s="1"/>
  <c r="S304" i="26" s="1"/>
  <c r="S305" i="26" s="1"/>
  <c r="S306" i="26" s="1"/>
  <c r="S307" i="26" s="1"/>
  <c r="S308" i="26" s="1"/>
  <c r="S309" i="26" s="1"/>
  <c r="S310" i="26" s="1"/>
  <c r="S311" i="26" s="1"/>
  <c r="S312" i="26" s="1"/>
  <c r="S313" i="26" s="1"/>
  <c r="S314" i="26" s="1"/>
  <c r="S315" i="26" s="1"/>
  <c r="S316" i="26" s="1"/>
  <c r="S317" i="26" s="1"/>
  <c r="S318" i="26" s="1"/>
  <c r="S319" i="26" s="1"/>
  <c r="S320" i="26" s="1"/>
  <c r="S321" i="26" s="1"/>
  <c r="S322" i="26" s="1"/>
  <c r="S323" i="26" s="1"/>
  <c r="S324" i="26" s="1"/>
  <c r="S325" i="26" s="1"/>
  <c r="S326" i="26" s="1"/>
  <c r="S327" i="26" s="1"/>
  <c r="S328" i="26" s="1"/>
  <c r="S329" i="26" s="1"/>
  <c r="S330" i="26" s="1"/>
  <c r="S331" i="26" s="1"/>
  <c r="S332" i="26" s="1"/>
  <c r="S333" i="26" s="1"/>
  <c r="S334" i="26" s="1"/>
  <c r="S335" i="26" s="1"/>
  <c r="S336" i="26" s="1"/>
  <c r="S337" i="26" s="1"/>
  <c r="S338" i="26" s="1"/>
  <c r="S339" i="26" s="1"/>
  <c r="S340" i="26" s="1"/>
  <c r="S341" i="26" s="1"/>
  <c r="S342" i="26" s="1"/>
  <c r="S343" i="26" s="1"/>
  <c r="S344" i="26" s="1"/>
  <c r="S345" i="26" s="1"/>
  <c r="S346" i="26" s="1"/>
  <c r="S347" i="26" s="1"/>
  <c r="S348" i="26" s="1"/>
  <c r="S349" i="26" s="1"/>
  <c r="S350" i="26" s="1"/>
  <c r="S351" i="26" s="1"/>
  <c r="S352" i="26" s="1"/>
  <c r="S353" i="26" s="1"/>
  <c r="S354" i="26" s="1"/>
  <c r="S355" i="26" s="1"/>
  <c r="S356" i="26" s="1"/>
  <c r="S357" i="26" s="1"/>
  <c r="S358" i="26" s="1"/>
  <c r="S359" i="26" s="1"/>
  <c r="S360" i="26" s="1"/>
  <c r="S361" i="26" s="1"/>
  <c r="S362" i="26" s="1"/>
  <c r="S363" i="26" s="1"/>
  <c r="S364" i="26" s="1"/>
  <c r="S365" i="26" s="1"/>
  <c r="S366" i="26" s="1"/>
  <c r="S367" i="26" s="1"/>
  <c r="S368" i="26" s="1"/>
  <c r="S369" i="26" s="1"/>
  <c r="S370" i="26" s="1"/>
  <c r="S371" i="26" s="1"/>
  <c r="S372" i="26" s="1"/>
  <c r="S373" i="26" s="1"/>
  <c r="S374" i="26" s="1"/>
  <c r="S375" i="26" s="1"/>
  <c r="S376" i="26" s="1"/>
  <c r="S377" i="26" s="1"/>
  <c r="S378" i="26" s="1"/>
  <c r="S379" i="26" s="1"/>
  <c r="S380" i="26" s="1"/>
  <c r="S381" i="26" s="1"/>
  <c r="S382" i="26" s="1"/>
  <c r="S383" i="26" s="1"/>
  <c r="S384" i="26" s="1"/>
  <c r="S385" i="26" s="1"/>
  <c r="S386" i="26" s="1"/>
  <c r="S387" i="26" s="1"/>
  <c r="S388" i="26" s="1"/>
  <c r="S389" i="26" s="1"/>
  <c r="S390" i="26" s="1"/>
  <c r="S391" i="26" s="1"/>
  <c r="S392" i="26" s="1"/>
  <c r="S393" i="26" s="1"/>
  <c r="S394" i="26" s="1"/>
  <c r="S395" i="26" s="1"/>
  <c r="S396" i="26" s="1"/>
  <c r="S397" i="26" s="1"/>
  <c r="S398" i="26" s="1"/>
  <c r="S399" i="26" s="1"/>
  <c r="S400" i="26" s="1"/>
  <c r="S401" i="26" s="1"/>
  <c r="S402" i="26" s="1"/>
  <c r="S403" i="26" s="1"/>
  <c r="S404" i="26" s="1"/>
  <c r="S405" i="26" s="1"/>
  <c r="S406" i="26" s="1"/>
  <c r="S407" i="26" s="1"/>
  <c r="S408" i="26" s="1"/>
  <c r="S409" i="26" s="1"/>
  <c r="S410" i="26" s="1"/>
  <c r="S411" i="26" s="1"/>
  <c r="S412" i="26" s="1"/>
  <c r="S413" i="26" s="1"/>
  <c r="S414" i="26" s="1"/>
  <c r="S415" i="26" s="1"/>
  <c r="S416" i="26" s="1"/>
  <c r="S417" i="26" s="1"/>
  <c r="S418" i="26" s="1"/>
  <c r="S419" i="26" s="1"/>
  <c r="S420" i="26" s="1"/>
  <c r="S421" i="26" s="1"/>
  <c r="S422" i="26" s="1"/>
  <c r="S423" i="26" s="1"/>
  <c r="S424" i="26" s="1"/>
  <c r="S425" i="26" s="1"/>
  <c r="S426" i="26" s="1"/>
  <c r="S427" i="26" s="1"/>
  <c r="S428" i="26" s="1"/>
  <c r="S429" i="26" s="1"/>
  <c r="S430" i="26" s="1"/>
  <c r="S431" i="26" s="1"/>
  <c r="S432" i="26" s="1"/>
  <c r="S433" i="26" s="1"/>
  <c r="S434" i="26" s="1"/>
  <c r="S435" i="26" s="1"/>
  <c r="S436" i="26" s="1"/>
  <c r="S437" i="26" s="1"/>
  <c r="S438" i="26" s="1"/>
  <c r="S439" i="26" s="1"/>
  <c r="S440" i="26" s="1"/>
  <c r="S441" i="26" s="1"/>
  <c r="S442" i="26" s="1"/>
  <c r="S443" i="26" s="1"/>
  <c r="S444" i="26" s="1"/>
  <c r="S445" i="26" s="1"/>
  <c r="S446" i="26" s="1"/>
  <c r="S447" i="26" s="1"/>
  <c r="S448" i="26" s="1"/>
  <c r="S449" i="26" s="1"/>
  <c r="S450" i="26" s="1"/>
  <c r="S451" i="26" s="1"/>
  <c r="S452" i="26" s="1"/>
  <c r="S453" i="26" s="1"/>
  <c r="S454" i="26" s="1"/>
  <c r="S455" i="26" s="1"/>
  <c r="S456" i="26" s="1"/>
  <c r="S457" i="26" s="1"/>
  <c r="S458" i="26" s="1"/>
  <c r="S459" i="26" s="1"/>
  <c r="S460" i="26" s="1"/>
  <c r="S461" i="26" s="1"/>
  <c r="S462" i="26" s="1"/>
  <c r="S463" i="26" s="1"/>
  <c r="S464" i="26" s="1"/>
  <c r="S465" i="26" s="1"/>
  <c r="S466" i="26" s="1"/>
  <c r="S467" i="26" s="1"/>
  <c r="S468" i="26" s="1"/>
  <c r="S469" i="26" s="1"/>
  <c r="S470" i="26" s="1"/>
  <c r="S471" i="26" s="1"/>
  <c r="S472" i="26" s="1"/>
  <c r="S473" i="26" s="1"/>
  <c r="S474" i="26" s="1"/>
  <c r="S475" i="26" s="1"/>
  <c r="S476" i="26" s="1"/>
  <c r="S477" i="26" s="1"/>
  <c r="S478" i="26" s="1"/>
  <c r="S479" i="26" s="1"/>
  <c r="S480" i="26" s="1"/>
  <c r="S481" i="26" s="1"/>
  <c r="S482" i="26" s="1"/>
  <c r="S483" i="26" s="1"/>
  <c r="S484" i="26" s="1"/>
  <c r="S485" i="26" s="1"/>
  <c r="S486" i="26" s="1"/>
  <c r="S487" i="26" s="1"/>
  <c r="S488" i="26" s="1"/>
  <c r="S489" i="26" s="1"/>
  <c r="S490" i="26" s="1"/>
  <c r="S491" i="26" s="1"/>
  <c r="S492" i="26" s="1"/>
  <c r="S493" i="26" s="1"/>
  <c r="S494" i="26" s="1"/>
  <c r="S495" i="26" s="1"/>
  <c r="S496" i="26" s="1"/>
  <c r="S497" i="26" s="1"/>
  <c r="S498" i="26" s="1"/>
  <c r="S499" i="26" s="1"/>
  <c r="S500" i="26" s="1"/>
  <c r="S501" i="26" s="1"/>
  <c r="S502" i="26" s="1"/>
  <c r="S503" i="26" s="1"/>
  <c r="S504" i="26" s="1"/>
  <c r="S505" i="26" s="1"/>
  <c r="S506" i="26" s="1"/>
  <c r="S507" i="26" s="1"/>
  <c r="S508" i="26" s="1"/>
  <c r="S509" i="26" s="1"/>
  <c r="S510" i="26" s="1"/>
  <c r="S511" i="26" s="1"/>
  <c r="S512" i="26" s="1"/>
  <c r="S513" i="26" s="1"/>
  <c r="S514" i="26" s="1"/>
  <c r="S515" i="26" s="1"/>
  <c r="S516" i="26" s="1"/>
  <c r="S517" i="26" s="1"/>
  <c r="S518" i="26" s="1"/>
  <c r="S519" i="26" s="1"/>
  <c r="S520" i="26" s="1"/>
  <c r="S521" i="26" s="1"/>
  <c r="S522" i="26" s="1"/>
  <c r="S523" i="26" s="1"/>
  <c r="S524" i="26" s="1"/>
  <c r="S525" i="26" s="1"/>
  <c r="S526" i="26" s="1"/>
  <c r="S527" i="26" s="1"/>
  <c r="S528" i="26" s="1"/>
  <c r="S529" i="26" s="1"/>
  <c r="S530" i="26" s="1"/>
  <c r="S531" i="26" s="1"/>
  <c r="S532" i="26" s="1"/>
  <c r="S533" i="26" s="1"/>
  <c r="S534" i="26" s="1"/>
  <c r="S535" i="26" s="1"/>
  <c r="S536" i="26" s="1"/>
  <c r="S537" i="26" s="1"/>
  <c r="S538" i="26" s="1"/>
  <c r="S539" i="26" s="1"/>
  <c r="S540" i="26" s="1"/>
  <c r="S541" i="26" s="1"/>
  <c r="S542" i="26" s="1"/>
  <c r="S543" i="26" s="1"/>
  <c r="S544" i="26" s="1"/>
  <c r="S545" i="26" s="1"/>
  <c r="S546" i="26" s="1"/>
  <c r="S547" i="26" s="1"/>
  <c r="S548" i="26" s="1"/>
  <c r="S549" i="26" s="1"/>
  <c r="S550" i="26" s="1"/>
  <c r="S551" i="26" s="1"/>
  <c r="S552" i="26" s="1"/>
  <c r="S553" i="26" s="1"/>
  <c r="S554" i="26" s="1"/>
  <c r="S555" i="26" s="1"/>
  <c r="S556" i="26" s="1"/>
  <c r="S557" i="26" s="1"/>
  <c r="S558" i="26" s="1"/>
  <c r="S559" i="26" s="1"/>
  <c r="S560" i="26" s="1"/>
  <c r="S561" i="26" s="1"/>
  <c r="S562" i="26" s="1"/>
  <c r="S563" i="26" s="1"/>
  <c r="S564" i="26" s="1"/>
  <c r="S565" i="26" s="1"/>
  <c r="S566" i="26" s="1"/>
  <c r="S567" i="26" s="1"/>
  <c r="S568" i="26" s="1"/>
  <c r="S569" i="26" s="1"/>
  <c r="S570" i="26" s="1"/>
  <c r="S571" i="26" s="1"/>
  <c r="S572" i="26" s="1"/>
  <c r="S573" i="26" s="1"/>
  <c r="S574" i="26" s="1"/>
  <c r="S575" i="26" s="1"/>
  <c r="S576" i="26" s="1"/>
  <c r="S577" i="26" s="1"/>
  <c r="S578" i="26" s="1"/>
  <c r="S579" i="26" s="1"/>
  <c r="S580" i="26" s="1"/>
  <c r="S581" i="26" s="1"/>
  <c r="S582" i="26" s="1"/>
  <c r="S583" i="26" s="1"/>
  <c r="S584" i="26" s="1"/>
  <c r="S585" i="26" s="1"/>
  <c r="S586" i="26" s="1"/>
  <c r="S587" i="26" s="1"/>
  <c r="S588" i="26" s="1"/>
  <c r="S589" i="26" s="1"/>
  <c r="S590" i="26" s="1"/>
  <c r="S591" i="26" s="1"/>
  <c r="S592" i="26" s="1"/>
  <c r="S593" i="26" s="1"/>
  <c r="S594" i="26" s="1"/>
  <c r="S595" i="26" s="1"/>
  <c r="S596" i="26" s="1"/>
  <c r="S597" i="26" s="1"/>
  <c r="S598" i="26" s="1"/>
  <c r="S599" i="26" s="1"/>
  <c r="S600" i="26" s="1"/>
  <c r="S601" i="26" s="1"/>
  <c r="S602" i="26" s="1"/>
  <c r="S603" i="26" s="1"/>
  <c r="S604" i="26" s="1"/>
  <c r="S605" i="26" s="1"/>
  <c r="S606" i="26" s="1"/>
  <c r="S607" i="26" s="1"/>
  <c r="S608" i="26" s="1"/>
  <c r="S609" i="26" s="1"/>
  <c r="S610" i="26" s="1"/>
  <c r="S611" i="26" s="1"/>
  <c r="S612" i="26" s="1"/>
  <c r="S613" i="26" s="1"/>
  <c r="S614" i="26" s="1"/>
  <c r="S615" i="26" s="1"/>
  <c r="S616" i="26" s="1"/>
  <c r="S617" i="26" s="1"/>
  <c r="S618" i="26" s="1"/>
  <c r="S619" i="26" s="1"/>
  <c r="S620" i="26" s="1"/>
  <c r="S621" i="26" s="1"/>
  <c r="S622" i="26" s="1"/>
  <c r="S623" i="26" s="1"/>
  <c r="S624" i="26" s="1"/>
  <c r="S625" i="26" s="1"/>
  <c r="S626" i="26" s="1"/>
  <c r="S627" i="26" s="1"/>
  <c r="S628" i="26" s="1"/>
  <c r="S629" i="26" s="1"/>
  <c r="S630" i="26" s="1"/>
  <c r="S631" i="26" s="1"/>
  <c r="S632" i="26" s="1"/>
  <c r="S633" i="26" s="1"/>
  <c r="S634" i="26" s="1"/>
  <c r="S635" i="26" s="1"/>
  <c r="S636" i="26" s="1"/>
  <c r="S637" i="26" s="1"/>
  <c r="S638" i="26" s="1"/>
  <c r="S639" i="26" s="1"/>
  <c r="S640" i="26" s="1"/>
  <c r="S641" i="26" s="1"/>
  <c r="S642" i="26" s="1"/>
  <c r="S643" i="26" s="1"/>
  <c r="S644" i="26" s="1"/>
  <c r="S645" i="26" s="1"/>
  <c r="S646" i="26" s="1"/>
  <c r="S647" i="26" s="1"/>
  <c r="S648" i="26" s="1"/>
  <c r="S649" i="26" s="1"/>
  <c r="S650" i="26" s="1"/>
  <c r="S651" i="26" s="1"/>
  <c r="S652" i="26" s="1"/>
  <c r="S653" i="26" s="1"/>
  <c r="S654" i="26" s="1"/>
  <c r="S655" i="26" s="1"/>
  <c r="S656" i="26" s="1"/>
  <c r="S657" i="26" s="1"/>
  <c r="S658" i="26" s="1"/>
  <c r="S659" i="26" s="1"/>
  <c r="S660" i="26" s="1"/>
  <c r="S661" i="26" s="1"/>
  <c r="S662" i="26" s="1"/>
  <c r="S663" i="26" s="1"/>
  <c r="S664" i="26" s="1"/>
  <c r="S665" i="26" s="1"/>
  <c r="S666" i="26" s="1"/>
  <c r="S667" i="26" s="1"/>
  <c r="S668" i="26" s="1"/>
  <c r="S669" i="26" s="1"/>
  <c r="S670" i="26" s="1"/>
  <c r="S671" i="26" s="1"/>
  <c r="S672" i="26" s="1"/>
  <c r="S673" i="26" s="1"/>
  <c r="S674" i="26" s="1"/>
  <c r="S675" i="26" s="1"/>
  <c r="S676" i="26" s="1"/>
  <c r="S677" i="26" s="1"/>
  <c r="S678" i="26" s="1"/>
  <c r="S679" i="26" s="1"/>
  <c r="S680" i="26" s="1"/>
  <c r="S681" i="26" s="1"/>
  <c r="S682" i="26" s="1"/>
  <c r="S683" i="26" s="1"/>
  <c r="S684" i="26" s="1"/>
  <c r="S685" i="26" s="1"/>
  <c r="S686" i="26" s="1"/>
  <c r="S687" i="26" s="1"/>
  <c r="S688" i="26" s="1"/>
  <c r="S689" i="26" s="1"/>
  <c r="S690" i="26" s="1"/>
  <c r="S691" i="26" s="1"/>
  <c r="S692" i="26" s="1"/>
  <c r="S693" i="26" s="1"/>
  <c r="S694" i="26" s="1"/>
  <c r="S695" i="26" s="1"/>
  <c r="S696" i="26" s="1"/>
  <c r="S697" i="26" s="1"/>
  <c r="S698" i="26" s="1"/>
  <c r="S699" i="26" s="1"/>
  <c r="S700" i="26" s="1"/>
  <c r="S701" i="26" s="1"/>
  <c r="S702" i="26" s="1"/>
  <c r="S703" i="26" s="1"/>
  <c r="S704" i="26" s="1"/>
  <c r="S705" i="26" s="1"/>
  <c r="S706" i="26" s="1"/>
  <c r="S707" i="26" s="1"/>
  <c r="S708" i="26" s="1"/>
  <c r="S709" i="26" s="1"/>
  <c r="S710" i="26" s="1"/>
  <c r="S711" i="26" s="1"/>
  <c r="S712" i="26" s="1"/>
  <c r="S713" i="26" s="1"/>
  <c r="S714" i="26" s="1"/>
  <c r="S715" i="26" s="1"/>
  <c r="S716" i="26" s="1"/>
  <c r="S717" i="26" s="1"/>
  <c r="S718" i="26" s="1"/>
  <c r="S719" i="26" s="1"/>
  <c r="S720" i="26" s="1"/>
  <c r="S721" i="26" s="1"/>
  <c r="S722" i="26" s="1"/>
  <c r="S723" i="26" s="1"/>
  <c r="S724" i="26" s="1"/>
  <c r="S725" i="26" s="1"/>
  <c r="S726" i="26" s="1"/>
  <c r="S727" i="26" s="1"/>
  <c r="S728" i="26" s="1"/>
  <c r="S729" i="26" s="1"/>
  <c r="S730" i="26" s="1"/>
  <c r="S731" i="26" s="1"/>
  <c r="S732" i="26" s="1"/>
  <c r="S733" i="26" s="1"/>
  <c r="S734" i="26" s="1"/>
  <c r="S735" i="26" s="1"/>
  <c r="S736" i="26" s="1"/>
  <c r="S737" i="26" s="1"/>
  <c r="S738" i="26" s="1"/>
  <c r="S739" i="26" s="1"/>
  <c r="S740" i="26" s="1"/>
  <c r="S741" i="26" s="1"/>
  <c r="S742" i="26" s="1"/>
  <c r="S743" i="26" s="1"/>
  <c r="S744" i="26" s="1"/>
  <c r="S745" i="26" s="1"/>
  <c r="S746" i="26" s="1"/>
  <c r="S747" i="26" s="1"/>
  <c r="S748" i="26" s="1"/>
  <c r="S749" i="26" s="1"/>
  <c r="S750" i="26" s="1"/>
  <c r="S751" i="26" s="1"/>
  <c r="S752" i="26" s="1"/>
  <c r="S753" i="26" s="1"/>
  <c r="S754" i="26" s="1"/>
  <c r="S755" i="26" s="1"/>
  <c r="S756" i="26" s="1"/>
  <c r="S757" i="26" s="1"/>
  <c r="S758" i="26" s="1"/>
  <c r="S759" i="26" s="1"/>
  <c r="S760" i="26" s="1"/>
  <c r="S761" i="26" s="1"/>
  <c r="S762" i="26" s="1"/>
  <c r="S763" i="26" s="1"/>
  <c r="S764" i="26" s="1"/>
  <c r="S765" i="26" s="1"/>
  <c r="S766" i="26" s="1"/>
  <c r="S767" i="26" s="1"/>
  <c r="S768" i="26" s="1"/>
  <c r="S769" i="26" s="1"/>
  <c r="S770" i="26" s="1"/>
  <c r="S771" i="26" s="1"/>
  <c r="S772" i="26" s="1"/>
  <c r="S773" i="26" s="1"/>
  <c r="S774" i="26" s="1"/>
  <c r="S775" i="26" s="1"/>
  <c r="S776" i="26" s="1"/>
  <c r="S777" i="26" s="1"/>
  <c r="S778" i="26" s="1"/>
  <c r="S779" i="26" s="1"/>
  <c r="S780" i="26" s="1"/>
  <c r="S781" i="26" s="1"/>
  <c r="S782" i="26" s="1"/>
  <c r="S783" i="26" s="1"/>
  <c r="S784" i="26" s="1"/>
  <c r="S785" i="26" s="1"/>
  <c r="S786" i="26" s="1"/>
  <c r="S787" i="26" s="1"/>
  <c r="S788" i="26" s="1"/>
  <c r="S789" i="26" s="1"/>
  <c r="S790" i="26" s="1"/>
  <c r="S791" i="26" s="1"/>
  <c r="S792" i="26" s="1"/>
  <c r="S793" i="26" s="1"/>
  <c r="S794" i="26" s="1"/>
  <c r="S795" i="26" s="1"/>
  <c r="S796" i="26" s="1"/>
  <c r="S797" i="26" s="1"/>
  <c r="S798" i="26" s="1"/>
  <c r="S799" i="26" s="1"/>
  <c r="S800" i="26" s="1"/>
  <c r="S801" i="26" s="1"/>
  <c r="S802" i="26" s="1"/>
  <c r="S803" i="26" s="1"/>
  <c r="S804" i="26" s="1"/>
  <c r="S805" i="26" s="1"/>
  <c r="S806" i="26" s="1"/>
  <c r="S807" i="26" s="1"/>
  <c r="S808" i="26" s="1"/>
  <c r="S809" i="26" s="1"/>
  <c r="S810" i="26" s="1"/>
  <c r="S811" i="26" s="1"/>
  <c r="S812" i="26" s="1"/>
  <c r="S813" i="26" s="1"/>
  <c r="S814" i="26" s="1"/>
  <c r="S815" i="26" s="1"/>
  <c r="S816" i="26" s="1"/>
  <c r="S817" i="26" s="1"/>
  <c r="S818" i="26" s="1"/>
  <c r="S819" i="26" s="1"/>
  <c r="S820" i="26" s="1"/>
  <c r="S821" i="26" s="1"/>
  <c r="S822" i="26" s="1"/>
  <c r="S823" i="26" s="1"/>
  <c r="S824" i="26" s="1"/>
  <c r="S825" i="26" s="1"/>
  <c r="S826" i="26" s="1"/>
  <c r="S827" i="26" s="1"/>
  <c r="S828" i="26" s="1"/>
  <c r="S829" i="26" s="1"/>
  <c r="S830" i="26" s="1"/>
  <c r="S831" i="26" s="1"/>
  <c r="S832" i="26" s="1"/>
  <c r="S833" i="26" s="1"/>
  <c r="S834" i="26" s="1"/>
  <c r="S835" i="26" s="1"/>
  <c r="S836" i="26" s="1"/>
  <c r="S837" i="26" s="1"/>
  <c r="S838" i="26" s="1"/>
  <c r="S839" i="26" s="1"/>
  <c r="S840" i="26" s="1"/>
  <c r="S841" i="26" s="1"/>
  <c r="S842" i="26" s="1"/>
  <c r="S843" i="26" s="1"/>
  <c r="S844" i="26" s="1"/>
  <c r="S845" i="26" s="1"/>
  <c r="S846" i="26" s="1"/>
  <c r="S847" i="26" s="1"/>
  <c r="S848" i="26" s="1"/>
  <c r="S849" i="26" s="1"/>
  <c r="S850" i="26" s="1"/>
  <c r="S851" i="26" s="1"/>
  <c r="S852" i="26" s="1"/>
  <c r="S853" i="26" s="1"/>
  <c r="S854" i="26" s="1"/>
  <c r="S855" i="26" s="1"/>
  <c r="S856" i="26" s="1"/>
  <c r="S857" i="26" s="1"/>
  <c r="S858" i="26" s="1"/>
  <c r="S859" i="26" s="1"/>
  <c r="T52" i="26"/>
  <c r="R56" i="26"/>
  <c r="R57" i="26" s="1"/>
  <c r="R58" i="26" s="1"/>
  <c r="R59" i="26" s="1"/>
  <c r="R60" i="26" s="1"/>
  <c r="R61" i="26" s="1"/>
  <c r="R62" i="26" s="1"/>
  <c r="R63" i="26" s="1"/>
  <c r="R64" i="26" s="1"/>
  <c r="R65" i="26" s="1"/>
  <c r="R66" i="26" s="1"/>
  <c r="R67" i="26" s="1"/>
  <c r="R68" i="26" s="1"/>
  <c r="R69" i="26" s="1"/>
  <c r="R70" i="26" s="1"/>
  <c r="R71" i="26" s="1"/>
  <c r="R72" i="26" s="1"/>
  <c r="R73" i="26" s="1"/>
  <c r="R74" i="26" s="1"/>
  <c r="R75" i="26" s="1"/>
  <c r="R76" i="26" s="1"/>
  <c r="R77" i="26" s="1"/>
  <c r="R78" i="26" s="1"/>
  <c r="R79" i="26" s="1"/>
  <c r="R80" i="26" s="1"/>
  <c r="R81" i="26" s="1"/>
  <c r="R82" i="26" s="1"/>
  <c r="R83" i="26" s="1"/>
  <c r="R84" i="26" s="1"/>
  <c r="R85" i="26" s="1"/>
  <c r="R86" i="26" s="1"/>
  <c r="R87" i="26" s="1"/>
  <c r="R88" i="26" s="1"/>
  <c r="R89" i="26" s="1"/>
  <c r="R90" i="26" s="1"/>
  <c r="R91" i="26" s="1"/>
  <c r="R92" i="26" s="1"/>
  <c r="R93" i="26" s="1"/>
  <c r="R94" i="26" s="1"/>
  <c r="R95" i="26" s="1"/>
  <c r="R96" i="26" s="1"/>
  <c r="R97" i="26" s="1"/>
  <c r="R98" i="26" s="1"/>
  <c r="R99" i="26" s="1"/>
  <c r="R100" i="26" s="1"/>
  <c r="R101" i="26" s="1"/>
  <c r="R102" i="26" s="1"/>
  <c r="R103" i="26" s="1"/>
  <c r="R104" i="26" s="1"/>
  <c r="R105" i="26" s="1"/>
  <c r="R106" i="26" s="1"/>
  <c r="R107" i="26" s="1"/>
  <c r="R108" i="26" s="1"/>
  <c r="R109" i="26" s="1"/>
  <c r="R110" i="26" s="1"/>
  <c r="R111" i="26" s="1"/>
  <c r="R112" i="26" s="1"/>
  <c r="R113" i="26" s="1"/>
  <c r="R114" i="26" s="1"/>
  <c r="R115" i="26" s="1"/>
  <c r="R116" i="26" s="1"/>
  <c r="R117" i="26" s="1"/>
  <c r="R118" i="26" s="1"/>
  <c r="R119" i="26" s="1"/>
  <c r="R120" i="26" s="1"/>
  <c r="R121" i="26" s="1"/>
  <c r="R122" i="26" s="1"/>
  <c r="R123" i="26" s="1"/>
  <c r="R124" i="26" s="1"/>
  <c r="R125" i="26" s="1"/>
  <c r="R126" i="26" s="1"/>
  <c r="R127" i="26" s="1"/>
  <c r="R128" i="26" s="1"/>
  <c r="R129" i="26" s="1"/>
  <c r="R130" i="26" s="1"/>
  <c r="R131" i="26" s="1"/>
  <c r="R132" i="26" s="1"/>
  <c r="R133" i="26" s="1"/>
  <c r="R134" i="26" s="1"/>
  <c r="R135" i="26" s="1"/>
  <c r="R136" i="26" s="1"/>
  <c r="R137" i="26" s="1"/>
  <c r="R138" i="26" s="1"/>
  <c r="R139" i="26" s="1"/>
  <c r="R140" i="26" s="1"/>
  <c r="R141" i="26" s="1"/>
  <c r="R142" i="26" s="1"/>
  <c r="R143" i="26" s="1"/>
  <c r="R144" i="26" s="1"/>
  <c r="R145" i="26" s="1"/>
  <c r="R146" i="26" s="1"/>
  <c r="R147" i="26" s="1"/>
  <c r="R148" i="26" s="1"/>
  <c r="R149" i="26" s="1"/>
  <c r="R150" i="26" s="1"/>
  <c r="R151" i="26" s="1"/>
  <c r="R152" i="26" s="1"/>
  <c r="R153" i="26" s="1"/>
  <c r="R154" i="26" s="1"/>
  <c r="R155" i="26" s="1"/>
  <c r="R156" i="26" s="1"/>
  <c r="R157" i="26" s="1"/>
  <c r="R158" i="26" s="1"/>
  <c r="R159" i="26" s="1"/>
  <c r="R160" i="26" s="1"/>
  <c r="R161" i="26" s="1"/>
  <c r="R162" i="26" s="1"/>
  <c r="R163" i="26" s="1"/>
  <c r="R164" i="26" s="1"/>
  <c r="R165" i="26" s="1"/>
  <c r="R166" i="26" s="1"/>
  <c r="R167" i="26" s="1"/>
  <c r="R168" i="26" s="1"/>
  <c r="R169" i="26" s="1"/>
  <c r="R170" i="26" s="1"/>
  <c r="R171" i="26" s="1"/>
  <c r="R172" i="26" s="1"/>
  <c r="R173" i="26" s="1"/>
  <c r="R174" i="26" s="1"/>
  <c r="R175" i="26" s="1"/>
  <c r="R176" i="26" s="1"/>
  <c r="R177" i="26" s="1"/>
  <c r="R178" i="26" s="1"/>
  <c r="R179" i="26" s="1"/>
  <c r="R180" i="26" s="1"/>
  <c r="R181" i="26" s="1"/>
  <c r="R182" i="26" s="1"/>
  <c r="R183" i="26" s="1"/>
  <c r="R184" i="26" s="1"/>
  <c r="R185" i="26" s="1"/>
  <c r="R186" i="26" s="1"/>
  <c r="R187" i="26" s="1"/>
  <c r="R188" i="26" s="1"/>
  <c r="R189" i="26" s="1"/>
  <c r="R190" i="26" s="1"/>
  <c r="R191" i="26" s="1"/>
  <c r="R192" i="26" s="1"/>
  <c r="R193" i="26" s="1"/>
  <c r="R194" i="26" s="1"/>
  <c r="R195" i="26" s="1"/>
  <c r="R196" i="26" s="1"/>
  <c r="R197" i="26" s="1"/>
  <c r="R198" i="26" s="1"/>
  <c r="R199" i="26" s="1"/>
  <c r="R200" i="26" s="1"/>
  <c r="R201" i="26" s="1"/>
  <c r="R202" i="26" s="1"/>
  <c r="R203" i="26" s="1"/>
  <c r="R204" i="26" s="1"/>
  <c r="R205" i="26" s="1"/>
  <c r="R206" i="26" s="1"/>
  <c r="R207" i="26" s="1"/>
  <c r="R208" i="26" s="1"/>
  <c r="R209" i="26" s="1"/>
  <c r="R210" i="26" s="1"/>
  <c r="R211" i="26" s="1"/>
  <c r="R212" i="26" s="1"/>
  <c r="R213" i="26" s="1"/>
  <c r="R214" i="26" s="1"/>
  <c r="R215" i="26" s="1"/>
  <c r="R216" i="26" s="1"/>
  <c r="R217" i="26" s="1"/>
  <c r="R218" i="26" s="1"/>
  <c r="R219" i="26" s="1"/>
  <c r="R220" i="26" s="1"/>
  <c r="R221" i="26" s="1"/>
  <c r="R222" i="26" s="1"/>
  <c r="R223" i="26" s="1"/>
  <c r="R224" i="26" s="1"/>
  <c r="R225" i="26" s="1"/>
  <c r="R226" i="26" s="1"/>
  <c r="R227" i="26" s="1"/>
  <c r="R228" i="26" s="1"/>
  <c r="R229" i="26" s="1"/>
  <c r="R230" i="26" s="1"/>
  <c r="R231" i="26" s="1"/>
  <c r="R232" i="26" s="1"/>
  <c r="R233" i="26" s="1"/>
  <c r="R234" i="26" s="1"/>
  <c r="R235" i="26" s="1"/>
  <c r="R236" i="26" s="1"/>
  <c r="R237" i="26" s="1"/>
  <c r="R238" i="26" s="1"/>
  <c r="R239" i="26" s="1"/>
  <c r="R240" i="26" s="1"/>
  <c r="R241" i="26" s="1"/>
  <c r="R242" i="26" s="1"/>
  <c r="R243" i="26" s="1"/>
  <c r="R244" i="26" s="1"/>
  <c r="R245" i="26" s="1"/>
  <c r="R246" i="26" s="1"/>
  <c r="R247" i="26" s="1"/>
  <c r="R248" i="26" s="1"/>
  <c r="R249" i="26" s="1"/>
  <c r="R250" i="26" s="1"/>
  <c r="R251" i="26" s="1"/>
  <c r="R252" i="26" s="1"/>
  <c r="R253" i="26" s="1"/>
  <c r="R254" i="26" s="1"/>
  <c r="R255" i="26" s="1"/>
  <c r="R256" i="26" s="1"/>
  <c r="R257" i="26" s="1"/>
  <c r="R258" i="26" s="1"/>
  <c r="R259" i="26" s="1"/>
  <c r="R260" i="26" s="1"/>
  <c r="R261" i="26" s="1"/>
  <c r="R262" i="26" s="1"/>
  <c r="R263" i="26" s="1"/>
  <c r="R264" i="26" s="1"/>
  <c r="R265" i="26" s="1"/>
  <c r="R266" i="26" s="1"/>
  <c r="R267" i="26" s="1"/>
  <c r="R268" i="26" s="1"/>
  <c r="R269" i="26" s="1"/>
  <c r="R270" i="26" s="1"/>
  <c r="R271" i="26" s="1"/>
  <c r="R272" i="26" s="1"/>
  <c r="R273" i="26" s="1"/>
  <c r="R274" i="26" s="1"/>
  <c r="R275" i="26" s="1"/>
  <c r="R276" i="26" s="1"/>
  <c r="R277" i="26" s="1"/>
  <c r="R278" i="26" s="1"/>
  <c r="R279" i="26" s="1"/>
  <c r="R280" i="26" s="1"/>
  <c r="R281" i="26" s="1"/>
  <c r="R282" i="26" s="1"/>
  <c r="R283" i="26" s="1"/>
  <c r="R284" i="26" s="1"/>
  <c r="R285" i="26" s="1"/>
  <c r="R286" i="26" s="1"/>
  <c r="R287" i="26" s="1"/>
  <c r="R288" i="26" s="1"/>
  <c r="R289" i="26" s="1"/>
  <c r="R290" i="26" s="1"/>
  <c r="R291" i="26" s="1"/>
  <c r="R292" i="26" s="1"/>
  <c r="R293" i="26" s="1"/>
  <c r="R294" i="26" s="1"/>
  <c r="R295" i="26" s="1"/>
  <c r="R296" i="26" s="1"/>
  <c r="R297" i="26" s="1"/>
  <c r="R298" i="26" s="1"/>
  <c r="R299" i="26" s="1"/>
  <c r="R300" i="26" s="1"/>
  <c r="R301" i="26" s="1"/>
  <c r="R302" i="26" s="1"/>
  <c r="R303" i="26" s="1"/>
  <c r="R304" i="26" s="1"/>
  <c r="R305" i="26" s="1"/>
  <c r="R306" i="26" s="1"/>
  <c r="R307" i="26" s="1"/>
  <c r="R308" i="26" s="1"/>
  <c r="R309" i="26" s="1"/>
  <c r="R310" i="26" s="1"/>
  <c r="R311" i="26" s="1"/>
  <c r="R312" i="26" s="1"/>
  <c r="R313" i="26" s="1"/>
  <c r="R314" i="26" s="1"/>
  <c r="R315" i="26" s="1"/>
  <c r="R316" i="26" s="1"/>
  <c r="R317" i="26" s="1"/>
  <c r="R318" i="26" s="1"/>
  <c r="R319" i="26" s="1"/>
  <c r="R320" i="26" s="1"/>
  <c r="R321" i="26" s="1"/>
  <c r="R322" i="26" s="1"/>
  <c r="R323" i="26" s="1"/>
  <c r="R324" i="26" s="1"/>
  <c r="R325" i="26" s="1"/>
  <c r="R326" i="26" s="1"/>
  <c r="R327" i="26" s="1"/>
  <c r="R328" i="26" s="1"/>
  <c r="R329" i="26" s="1"/>
  <c r="R330" i="26" s="1"/>
  <c r="R331" i="26" s="1"/>
  <c r="R332" i="26" s="1"/>
  <c r="R333" i="26" s="1"/>
  <c r="R334" i="26" s="1"/>
  <c r="R335" i="26" s="1"/>
  <c r="R336" i="26" s="1"/>
  <c r="R337" i="26" s="1"/>
  <c r="R338" i="26" s="1"/>
  <c r="R339" i="26" s="1"/>
  <c r="R340" i="26" s="1"/>
  <c r="R341" i="26" s="1"/>
  <c r="R342" i="26" s="1"/>
  <c r="R343" i="26" s="1"/>
  <c r="R344" i="26" s="1"/>
  <c r="R345" i="26" s="1"/>
  <c r="R346" i="26" s="1"/>
  <c r="R347" i="26" s="1"/>
  <c r="R348" i="26" s="1"/>
  <c r="R349" i="26" s="1"/>
  <c r="R350" i="26" s="1"/>
  <c r="R351" i="26" s="1"/>
  <c r="R352" i="26" s="1"/>
  <c r="R353" i="26" s="1"/>
  <c r="R354" i="26" s="1"/>
  <c r="R355" i="26" s="1"/>
  <c r="R356" i="26" s="1"/>
  <c r="R357" i="26" s="1"/>
  <c r="R358" i="26" s="1"/>
  <c r="R359" i="26" s="1"/>
  <c r="R360" i="26" s="1"/>
  <c r="R361" i="26" s="1"/>
  <c r="R362" i="26" s="1"/>
  <c r="R363" i="26" s="1"/>
  <c r="R364" i="26" s="1"/>
  <c r="R365" i="26" s="1"/>
  <c r="R366" i="26" s="1"/>
  <c r="R367" i="26" s="1"/>
  <c r="R368" i="26" s="1"/>
  <c r="R369" i="26" s="1"/>
  <c r="R370" i="26" s="1"/>
  <c r="R371" i="26" s="1"/>
  <c r="R372" i="26" s="1"/>
  <c r="R373" i="26" s="1"/>
  <c r="R374" i="26" s="1"/>
  <c r="R375" i="26" s="1"/>
  <c r="R376" i="26" s="1"/>
  <c r="R377" i="26" s="1"/>
  <c r="R378" i="26" s="1"/>
  <c r="R379" i="26" s="1"/>
  <c r="R380" i="26" s="1"/>
  <c r="R381" i="26" s="1"/>
  <c r="R382" i="26" s="1"/>
  <c r="R383" i="26" s="1"/>
  <c r="R384" i="26" s="1"/>
  <c r="R385" i="26" s="1"/>
  <c r="R386" i="26" s="1"/>
  <c r="R387" i="26" s="1"/>
  <c r="R388" i="26" s="1"/>
  <c r="R389" i="26" s="1"/>
  <c r="R390" i="26" s="1"/>
  <c r="R391" i="26" s="1"/>
  <c r="R392" i="26" s="1"/>
  <c r="R393" i="26" s="1"/>
  <c r="R394" i="26" s="1"/>
  <c r="R395" i="26" s="1"/>
  <c r="R396" i="26" s="1"/>
  <c r="R397" i="26" s="1"/>
  <c r="R398" i="26" s="1"/>
  <c r="R399" i="26" s="1"/>
  <c r="R400" i="26" s="1"/>
  <c r="R401" i="26" s="1"/>
  <c r="R402" i="26" s="1"/>
  <c r="R403" i="26" s="1"/>
  <c r="R404" i="26" s="1"/>
  <c r="R405" i="26" s="1"/>
  <c r="R406" i="26" s="1"/>
  <c r="R407" i="26" s="1"/>
  <c r="R408" i="26" s="1"/>
  <c r="R409" i="26" s="1"/>
  <c r="R410" i="26" s="1"/>
  <c r="R411" i="26" s="1"/>
  <c r="R412" i="26" s="1"/>
  <c r="R413" i="26" s="1"/>
  <c r="R414" i="26" s="1"/>
  <c r="R415" i="26" s="1"/>
  <c r="R416" i="26" s="1"/>
  <c r="R417" i="26" s="1"/>
  <c r="R418" i="26" s="1"/>
  <c r="R419" i="26" s="1"/>
  <c r="R420" i="26" s="1"/>
  <c r="R421" i="26" s="1"/>
  <c r="R422" i="26" s="1"/>
  <c r="R423" i="26" s="1"/>
  <c r="R424" i="26" s="1"/>
  <c r="R425" i="26" s="1"/>
  <c r="R426" i="26" s="1"/>
  <c r="R427" i="26" s="1"/>
  <c r="R428" i="26" s="1"/>
  <c r="R429" i="26" s="1"/>
  <c r="R430" i="26" s="1"/>
  <c r="R431" i="26" s="1"/>
  <c r="R432" i="26" s="1"/>
  <c r="R433" i="26" s="1"/>
  <c r="R434" i="26" s="1"/>
  <c r="R435" i="26" s="1"/>
  <c r="R436" i="26" s="1"/>
  <c r="R437" i="26" s="1"/>
  <c r="R438" i="26" s="1"/>
  <c r="R439" i="26" s="1"/>
  <c r="R440" i="26" s="1"/>
  <c r="R441" i="26" s="1"/>
  <c r="R442" i="26" s="1"/>
  <c r="R443" i="26" s="1"/>
  <c r="R444" i="26" s="1"/>
  <c r="R445" i="26" s="1"/>
  <c r="R446" i="26" s="1"/>
  <c r="R447" i="26" s="1"/>
  <c r="R448" i="26" s="1"/>
  <c r="R449" i="26" s="1"/>
  <c r="R450" i="26" s="1"/>
  <c r="R451" i="26" s="1"/>
  <c r="R452" i="26" s="1"/>
  <c r="R453" i="26" s="1"/>
  <c r="R454" i="26" s="1"/>
  <c r="R455" i="26" s="1"/>
  <c r="R456" i="26" s="1"/>
  <c r="R457" i="26" s="1"/>
  <c r="R458" i="26" s="1"/>
  <c r="R459" i="26" s="1"/>
  <c r="R460" i="26" s="1"/>
  <c r="R461" i="26" s="1"/>
  <c r="R462" i="26" s="1"/>
  <c r="R463" i="26" s="1"/>
  <c r="R464" i="26" s="1"/>
  <c r="R465" i="26" s="1"/>
  <c r="R466" i="26" s="1"/>
  <c r="R467" i="26" s="1"/>
  <c r="R468" i="26" s="1"/>
  <c r="R469" i="26" s="1"/>
  <c r="R470" i="26" s="1"/>
  <c r="R471" i="26" s="1"/>
  <c r="R472" i="26" s="1"/>
  <c r="R473" i="26" s="1"/>
  <c r="R474" i="26" s="1"/>
  <c r="R475" i="26" s="1"/>
  <c r="R476" i="26" s="1"/>
  <c r="R477" i="26" s="1"/>
  <c r="R478" i="26" s="1"/>
  <c r="R479" i="26" s="1"/>
  <c r="R480" i="26" s="1"/>
  <c r="R481" i="26" s="1"/>
  <c r="R482" i="26" s="1"/>
  <c r="R483" i="26" s="1"/>
  <c r="R484" i="26" s="1"/>
  <c r="R485" i="26" s="1"/>
  <c r="R486" i="26" s="1"/>
  <c r="R487" i="26" s="1"/>
  <c r="R488" i="26" s="1"/>
  <c r="R489" i="26" s="1"/>
  <c r="R490" i="26" s="1"/>
  <c r="R491" i="26" s="1"/>
  <c r="R492" i="26" s="1"/>
  <c r="R493" i="26" s="1"/>
  <c r="R494" i="26" s="1"/>
  <c r="R495" i="26" s="1"/>
  <c r="R496" i="26" s="1"/>
  <c r="R497" i="26" s="1"/>
  <c r="R498" i="26" s="1"/>
  <c r="R499" i="26" s="1"/>
  <c r="R500" i="26" s="1"/>
  <c r="R501" i="26" s="1"/>
  <c r="R502" i="26" s="1"/>
  <c r="R503" i="26" s="1"/>
  <c r="R504" i="26" s="1"/>
  <c r="R505" i="26" s="1"/>
  <c r="R506" i="26" s="1"/>
  <c r="R507" i="26" s="1"/>
  <c r="R508" i="26" s="1"/>
  <c r="R509" i="26" s="1"/>
  <c r="R510" i="26" s="1"/>
  <c r="R511" i="26" s="1"/>
  <c r="R512" i="26" s="1"/>
  <c r="R513" i="26" s="1"/>
  <c r="R514" i="26" s="1"/>
  <c r="R515" i="26" s="1"/>
  <c r="R516" i="26" s="1"/>
  <c r="R517" i="26" s="1"/>
  <c r="R518" i="26" s="1"/>
  <c r="R519" i="26" s="1"/>
  <c r="R520" i="26" s="1"/>
  <c r="R521" i="26" s="1"/>
  <c r="R522" i="26" s="1"/>
  <c r="R523" i="26" s="1"/>
  <c r="R524" i="26" s="1"/>
  <c r="R525" i="26" s="1"/>
  <c r="R526" i="26" s="1"/>
  <c r="R527" i="26" s="1"/>
  <c r="R528" i="26" s="1"/>
  <c r="R529" i="26" s="1"/>
  <c r="R530" i="26" s="1"/>
  <c r="R531" i="26" s="1"/>
  <c r="R532" i="26" s="1"/>
  <c r="R533" i="26" s="1"/>
  <c r="R534" i="26" s="1"/>
  <c r="R535" i="26" s="1"/>
  <c r="R536" i="26" s="1"/>
  <c r="R537" i="26" s="1"/>
  <c r="R538" i="26" s="1"/>
  <c r="R539" i="26" s="1"/>
  <c r="R540" i="26" s="1"/>
  <c r="R541" i="26" s="1"/>
  <c r="R542" i="26" s="1"/>
  <c r="R543" i="26" s="1"/>
  <c r="R544" i="26" s="1"/>
  <c r="R545" i="26" s="1"/>
  <c r="R546" i="26" s="1"/>
  <c r="R547" i="26" s="1"/>
  <c r="R548" i="26" s="1"/>
  <c r="R549" i="26" s="1"/>
  <c r="R550" i="26" s="1"/>
  <c r="R551" i="26" s="1"/>
  <c r="R552" i="26" s="1"/>
  <c r="R553" i="26" s="1"/>
  <c r="R554" i="26" s="1"/>
  <c r="R555" i="26" s="1"/>
  <c r="R556" i="26" s="1"/>
  <c r="R557" i="26" s="1"/>
  <c r="R558" i="26" s="1"/>
  <c r="R559" i="26" s="1"/>
  <c r="R560" i="26" s="1"/>
  <c r="R561" i="26" s="1"/>
  <c r="R562" i="26" s="1"/>
  <c r="R563" i="26" s="1"/>
  <c r="R564" i="26" s="1"/>
  <c r="R565" i="26" s="1"/>
  <c r="R566" i="26" s="1"/>
  <c r="R567" i="26" s="1"/>
  <c r="R568" i="26" s="1"/>
  <c r="R569" i="26" s="1"/>
  <c r="R570" i="26" s="1"/>
  <c r="R571" i="26" s="1"/>
  <c r="R572" i="26" s="1"/>
  <c r="R573" i="26" s="1"/>
  <c r="R574" i="26" s="1"/>
  <c r="R575" i="26" s="1"/>
  <c r="R576" i="26" s="1"/>
  <c r="R577" i="26" s="1"/>
  <c r="R578" i="26" s="1"/>
  <c r="R579" i="26" s="1"/>
  <c r="R580" i="26" s="1"/>
  <c r="R581" i="26" s="1"/>
  <c r="R582" i="26" s="1"/>
  <c r="R583" i="26" s="1"/>
  <c r="R584" i="26" s="1"/>
  <c r="R585" i="26" s="1"/>
  <c r="R586" i="26" s="1"/>
  <c r="R587" i="26" s="1"/>
  <c r="R588" i="26" s="1"/>
  <c r="R589" i="26" s="1"/>
  <c r="R590" i="26" s="1"/>
  <c r="R591" i="26" s="1"/>
  <c r="R592" i="26" s="1"/>
  <c r="R593" i="26" s="1"/>
  <c r="R594" i="26" s="1"/>
  <c r="R595" i="26" s="1"/>
  <c r="R596" i="26" s="1"/>
  <c r="R597" i="26" s="1"/>
  <c r="R598" i="26" s="1"/>
  <c r="R599" i="26" s="1"/>
  <c r="R600" i="26" s="1"/>
  <c r="R601" i="26" s="1"/>
  <c r="R602" i="26" s="1"/>
  <c r="R603" i="26" s="1"/>
  <c r="R604" i="26" s="1"/>
  <c r="R605" i="26" s="1"/>
  <c r="R606" i="26" s="1"/>
  <c r="R607" i="26" s="1"/>
  <c r="R608" i="26" s="1"/>
  <c r="R609" i="26" s="1"/>
  <c r="R610" i="26" s="1"/>
  <c r="R611" i="26" s="1"/>
  <c r="R612" i="26" s="1"/>
  <c r="R613" i="26" s="1"/>
  <c r="R614" i="26" s="1"/>
  <c r="R615" i="26" s="1"/>
  <c r="R616" i="26" s="1"/>
  <c r="R617" i="26" s="1"/>
  <c r="R618" i="26" s="1"/>
  <c r="R619" i="26" s="1"/>
  <c r="R620" i="26" s="1"/>
  <c r="R621" i="26" s="1"/>
  <c r="R622" i="26" s="1"/>
  <c r="R623" i="26" s="1"/>
  <c r="R624" i="26" s="1"/>
  <c r="R625" i="26" s="1"/>
  <c r="R626" i="26" s="1"/>
  <c r="R627" i="26" s="1"/>
  <c r="R628" i="26" s="1"/>
  <c r="R629" i="26" s="1"/>
  <c r="R630" i="26" s="1"/>
  <c r="R631" i="26" s="1"/>
  <c r="R632" i="26" s="1"/>
  <c r="R633" i="26" s="1"/>
  <c r="R634" i="26" s="1"/>
  <c r="R635" i="26" s="1"/>
  <c r="R636" i="26" s="1"/>
  <c r="R637" i="26" s="1"/>
  <c r="R638" i="26" s="1"/>
  <c r="R639" i="26" s="1"/>
  <c r="R640" i="26" s="1"/>
  <c r="R641" i="26" s="1"/>
  <c r="R642" i="26" s="1"/>
  <c r="R643" i="26" s="1"/>
  <c r="R644" i="26" s="1"/>
  <c r="R645" i="26" s="1"/>
  <c r="R646" i="26" s="1"/>
  <c r="R647" i="26" s="1"/>
  <c r="R648" i="26" s="1"/>
  <c r="R649" i="26" s="1"/>
  <c r="R650" i="26" s="1"/>
  <c r="R651" i="26" s="1"/>
  <c r="R652" i="26" s="1"/>
  <c r="R653" i="26" s="1"/>
  <c r="R654" i="26" s="1"/>
  <c r="R655" i="26" s="1"/>
  <c r="R656" i="26" s="1"/>
  <c r="R657" i="26" s="1"/>
  <c r="R658" i="26" s="1"/>
  <c r="R659" i="26" s="1"/>
  <c r="R660" i="26" s="1"/>
  <c r="R661" i="26" s="1"/>
  <c r="R662" i="26" s="1"/>
  <c r="R663" i="26" s="1"/>
  <c r="R664" i="26" s="1"/>
  <c r="R665" i="26" s="1"/>
  <c r="R666" i="26" s="1"/>
  <c r="R667" i="26" s="1"/>
  <c r="D21" i="26"/>
  <c r="Q21" i="26"/>
  <c r="E21" i="26"/>
  <c r="B21" i="26"/>
  <c r="H48" i="26"/>
  <c r="H49" i="26" s="1"/>
  <c r="H50" i="26" s="1"/>
  <c r="H51" i="26" s="1"/>
  <c r="H52" i="26" s="1"/>
  <c r="H53" i="26" s="1"/>
  <c r="H54" i="26" s="1"/>
  <c r="H55" i="26" s="1"/>
  <c r="H56" i="26" s="1"/>
  <c r="H57" i="26" s="1"/>
  <c r="H58" i="26" s="1"/>
  <c r="H59" i="26" s="1"/>
  <c r="H60" i="26" s="1"/>
  <c r="H61" i="26" s="1"/>
  <c r="H62" i="26" s="1"/>
  <c r="H63" i="26" s="1"/>
  <c r="H64" i="26" s="1"/>
  <c r="H65" i="26" s="1"/>
  <c r="H66" i="26" s="1"/>
  <c r="H67" i="26" s="1"/>
  <c r="H68" i="26" s="1"/>
  <c r="H69" i="26" s="1"/>
  <c r="H70" i="26" s="1"/>
  <c r="H71" i="26" s="1"/>
  <c r="H72" i="26" s="1"/>
  <c r="H73" i="26" s="1"/>
  <c r="H74" i="26" s="1"/>
  <c r="H75" i="26" s="1"/>
  <c r="H76" i="26" s="1"/>
  <c r="H77" i="26" s="1"/>
  <c r="H78" i="26" s="1"/>
  <c r="H79" i="26" s="1"/>
  <c r="H80" i="26" s="1"/>
  <c r="H81" i="26" s="1"/>
  <c r="H82" i="26" s="1"/>
  <c r="H83" i="26" s="1"/>
  <c r="H84" i="26" s="1"/>
  <c r="H85" i="26" s="1"/>
  <c r="H86" i="26" s="1"/>
  <c r="H87" i="26" s="1"/>
  <c r="H88" i="26" s="1"/>
  <c r="H89" i="26" s="1"/>
  <c r="H90" i="26" s="1"/>
  <c r="H91" i="26" s="1"/>
  <c r="H92" i="26" s="1"/>
  <c r="H93" i="26" s="1"/>
  <c r="H94" i="26" s="1"/>
  <c r="H95" i="26" s="1"/>
  <c r="H96" i="26" s="1"/>
  <c r="H97" i="26" s="1"/>
  <c r="H98" i="26" s="1"/>
  <c r="H99" i="26" s="1"/>
  <c r="H100" i="26" s="1"/>
  <c r="H101" i="26" s="1"/>
  <c r="H102" i="26" s="1"/>
  <c r="H103" i="26" s="1"/>
  <c r="H104" i="26" s="1"/>
  <c r="H105" i="26" s="1"/>
  <c r="H106" i="26" s="1"/>
  <c r="H107" i="26" s="1"/>
  <c r="H108" i="26" s="1"/>
  <c r="H109" i="26" s="1"/>
  <c r="H110" i="26" s="1"/>
  <c r="H111" i="26" s="1"/>
  <c r="H112" i="26" s="1"/>
  <c r="H113" i="26" s="1"/>
  <c r="H114" i="26" s="1"/>
  <c r="H115" i="26" s="1"/>
  <c r="H116" i="26" s="1"/>
  <c r="H117" i="26" s="1"/>
  <c r="H118" i="26" s="1"/>
  <c r="H119" i="26" s="1"/>
  <c r="H120" i="26" s="1"/>
  <c r="H121" i="26" s="1"/>
  <c r="H122" i="26" s="1"/>
  <c r="H123" i="26" s="1"/>
  <c r="H124" i="26" s="1"/>
  <c r="H125" i="26" s="1"/>
  <c r="H126" i="26" s="1"/>
  <c r="H127" i="26" s="1"/>
  <c r="H128" i="26" s="1"/>
  <c r="H129" i="26" s="1"/>
  <c r="H130" i="26" s="1"/>
  <c r="H131" i="26" s="1"/>
  <c r="H132" i="26" s="1"/>
  <c r="H133" i="26" s="1"/>
  <c r="H134" i="26" s="1"/>
  <c r="H135" i="26" s="1"/>
  <c r="H136" i="26" s="1"/>
  <c r="H137" i="26" s="1"/>
  <c r="H138" i="26" s="1"/>
  <c r="H139" i="26" s="1"/>
  <c r="H140" i="26" s="1"/>
  <c r="H141" i="26" s="1"/>
  <c r="H142" i="26" s="1"/>
  <c r="H143" i="26" s="1"/>
  <c r="H144" i="26" s="1"/>
  <c r="H145" i="26" s="1"/>
  <c r="H146" i="26" s="1"/>
  <c r="H147" i="26" s="1"/>
  <c r="H148" i="26" s="1"/>
  <c r="H149" i="26" s="1"/>
  <c r="H150" i="26" s="1"/>
  <c r="H151" i="26" s="1"/>
  <c r="H152" i="26" s="1"/>
  <c r="H153" i="26" s="1"/>
  <c r="H154" i="26" s="1"/>
  <c r="H155" i="26" s="1"/>
  <c r="H156" i="26" s="1"/>
  <c r="H157" i="26" s="1"/>
  <c r="H158" i="26" s="1"/>
  <c r="H159" i="26" s="1"/>
  <c r="H160" i="26" s="1"/>
  <c r="H161" i="26" s="1"/>
  <c r="H162" i="26" s="1"/>
  <c r="H163" i="26" s="1"/>
  <c r="H164" i="26" s="1"/>
  <c r="H165" i="26" s="1"/>
  <c r="H166" i="26" s="1"/>
  <c r="H167" i="26" s="1"/>
  <c r="H168" i="26" s="1"/>
  <c r="H169" i="26" s="1"/>
  <c r="H170" i="26" s="1"/>
  <c r="H171" i="26" s="1"/>
  <c r="H172" i="26" s="1"/>
  <c r="H173" i="26" s="1"/>
  <c r="H174" i="26" s="1"/>
  <c r="H175" i="26" s="1"/>
  <c r="H176" i="26" s="1"/>
  <c r="H177" i="26" s="1"/>
  <c r="H178" i="26" s="1"/>
  <c r="H179" i="26" s="1"/>
  <c r="H180" i="26" s="1"/>
  <c r="H181" i="26" s="1"/>
  <c r="H182" i="26" s="1"/>
  <c r="H183" i="26" s="1"/>
  <c r="H184" i="26" s="1"/>
  <c r="H185" i="26" s="1"/>
  <c r="H186" i="26" s="1"/>
  <c r="H187" i="26" s="1"/>
  <c r="H188" i="26" s="1"/>
  <c r="H189" i="26" s="1"/>
  <c r="H190" i="26" s="1"/>
  <c r="H191" i="26" s="1"/>
  <c r="H192" i="26" s="1"/>
  <c r="H193" i="26" s="1"/>
  <c r="H194" i="26" s="1"/>
  <c r="H195" i="26" s="1"/>
  <c r="H196" i="26" s="1"/>
  <c r="H197" i="26" s="1"/>
  <c r="H198" i="26" s="1"/>
  <c r="H199" i="26" s="1"/>
  <c r="H200" i="26" s="1"/>
  <c r="H201" i="26" s="1"/>
  <c r="H202" i="26" s="1"/>
  <c r="H203" i="26" s="1"/>
  <c r="H204" i="26" s="1"/>
  <c r="H205" i="26" s="1"/>
  <c r="H206" i="26" s="1"/>
  <c r="H207" i="26" s="1"/>
  <c r="H208" i="26" s="1"/>
  <c r="H209" i="26" s="1"/>
  <c r="H210" i="26" s="1"/>
  <c r="H211" i="26" s="1"/>
  <c r="H212" i="26" s="1"/>
  <c r="H213" i="26" s="1"/>
  <c r="H214" i="26" s="1"/>
  <c r="H215" i="26" s="1"/>
  <c r="H216" i="26" s="1"/>
  <c r="H217" i="26" s="1"/>
  <c r="H218" i="26" s="1"/>
  <c r="H219" i="26" s="1"/>
  <c r="H220" i="26" s="1"/>
  <c r="H221" i="26" s="1"/>
  <c r="H222" i="26" s="1"/>
  <c r="H223" i="26" s="1"/>
  <c r="H224" i="26" s="1"/>
  <c r="H225" i="26" s="1"/>
  <c r="H226" i="26" s="1"/>
  <c r="H227" i="26" s="1"/>
  <c r="H228" i="26" s="1"/>
  <c r="H229" i="26" s="1"/>
  <c r="H230" i="26" s="1"/>
  <c r="H231" i="26" s="1"/>
  <c r="H232" i="26" s="1"/>
  <c r="H233" i="26" s="1"/>
  <c r="H234" i="26" s="1"/>
  <c r="H235" i="26" s="1"/>
  <c r="H236" i="26" s="1"/>
  <c r="H237" i="26" s="1"/>
  <c r="H238" i="26" s="1"/>
  <c r="H239" i="26" s="1"/>
  <c r="H240" i="26" s="1"/>
  <c r="H241" i="26" s="1"/>
  <c r="H242" i="26" s="1"/>
  <c r="H243" i="26" s="1"/>
  <c r="H244" i="26" s="1"/>
  <c r="H245" i="26" s="1"/>
  <c r="H246" i="26" s="1"/>
  <c r="H247" i="26" s="1"/>
  <c r="H248" i="26" s="1"/>
  <c r="H249" i="26" s="1"/>
  <c r="H250" i="26" s="1"/>
  <c r="H251" i="26" s="1"/>
  <c r="H252" i="26" s="1"/>
  <c r="H253" i="26" s="1"/>
  <c r="H254" i="26" s="1"/>
  <c r="H255" i="26" s="1"/>
  <c r="H256" i="26" s="1"/>
  <c r="H257" i="26" s="1"/>
  <c r="H258" i="26" s="1"/>
  <c r="H259" i="26" s="1"/>
  <c r="H260" i="26" s="1"/>
  <c r="H261" i="26" s="1"/>
  <c r="H262" i="26" s="1"/>
  <c r="H263" i="26" s="1"/>
  <c r="H264" i="26" s="1"/>
  <c r="H265" i="26" s="1"/>
  <c r="H266" i="26" s="1"/>
  <c r="H267" i="26" s="1"/>
  <c r="H268" i="26" s="1"/>
  <c r="H269" i="26" s="1"/>
  <c r="H270" i="26" s="1"/>
  <c r="H271" i="26" s="1"/>
  <c r="H272" i="26" s="1"/>
  <c r="H273" i="26" s="1"/>
  <c r="H274" i="26" s="1"/>
  <c r="H275" i="26" s="1"/>
  <c r="H276" i="26" s="1"/>
  <c r="H277" i="26" s="1"/>
  <c r="H278" i="26" s="1"/>
  <c r="H279" i="26" s="1"/>
  <c r="H280" i="26" s="1"/>
  <c r="H281" i="26" s="1"/>
  <c r="H282" i="26" s="1"/>
  <c r="H283" i="26" s="1"/>
  <c r="H284" i="26" s="1"/>
  <c r="H285" i="26" s="1"/>
  <c r="H286" i="26" s="1"/>
  <c r="H287" i="26" s="1"/>
  <c r="H288" i="26" s="1"/>
  <c r="H289" i="26" s="1"/>
  <c r="H290" i="26" s="1"/>
  <c r="H291" i="26" s="1"/>
  <c r="H292" i="26" s="1"/>
  <c r="H293" i="26" s="1"/>
  <c r="H294" i="26" s="1"/>
  <c r="H295" i="26" s="1"/>
  <c r="H296" i="26" s="1"/>
  <c r="H297" i="26" s="1"/>
  <c r="H298" i="26" s="1"/>
  <c r="H299" i="26" s="1"/>
  <c r="H300" i="26" s="1"/>
  <c r="H301" i="26" s="1"/>
  <c r="H302" i="26" s="1"/>
  <c r="H303" i="26" s="1"/>
  <c r="H304" i="26" s="1"/>
  <c r="H305" i="26" s="1"/>
  <c r="H306" i="26" s="1"/>
  <c r="H307" i="26" s="1"/>
  <c r="H308" i="26" s="1"/>
  <c r="H309" i="26" s="1"/>
  <c r="H310" i="26" s="1"/>
  <c r="H311" i="26" s="1"/>
  <c r="H312" i="26" s="1"/>
  <c r="H313" i="26" s="1"/>
  <c r="H314" i="26" s="1"/>
  <c r="H315" i="26" s="1"/>
  <c r="H316" i="26" s="1"/>
  <c r="H317" i="26" s="1"/>
  <c r="H318" i="26" s="1"/>
  <c r="H319" i="26" s="1"/>
  <c r="H320" i="26" s="1"/>
  <c r="H321" i="26" s="1"/>
  <c r="H322" i="26" s="1"/>
  <c r="H323" i="26" s="1"/>
  <c r="H324" i="26" s="1"/>
  <c r="H325" i="26" s="1"/>
  <c r="H326" i="26" s="1"/>
  <c r="H327" i="26" s="1"/>
  <c r="H328" i="26" s="1"/>
  <c r="H329" i="26" s="1"/>
  <c r="H330" i="26" s="1"/>
  <c r="H331" i="26" s="1"/>
  <c r="H332" i="26" s="1"/>
  <c r="H333" i="26" s="1"/>
  <c r="H334" i="26" s="1"/>
  <c r="H335" i="26" s="1"/>
  <c r="H336" i="26" s="1"/>
  <c r="H337" i="26" s="1"/>
  <c r="H338" i="26" s="1"/>
  <c r="H339" i="26" s="1"/>
  <c r="H340" i="26" s="1"/>
  <c r="H341" i="26" s="1"/>
  <c r="H342" i="26" s="1"/>
  <c r="H343" i="26" s="1"/>
  <c r="H344" i="26" s="1"/>
  <c r="H345" i="26" s="1"/>
  <c r="H346" i="26" s="1"/>
  <c r="H347" i="26" s="1"/>
  <c r="H348" i="26" s="1"/>
  <c r="H349" i="26" s="1"/>
  <c r="H350" i="26" s="1"/>
  <c r="H351" i="26" s="1"/>
  <c r="H352" i="26" s="1"/>
  <c r="H353" i="26" s="1"/>
  <c r="H354" i="26" s="1"/>
  <c r="H355" i="26" s="1"/>
  <c r="H356" i="26" s="1"/>
  <c r="H357" i="26" s="1"/>
  <c r="H358" i="26" s="1"/>
  <c r="H359" i="26" s="1"/>
  <c r="H360" i="26" s="1"/>
  <c r="H361" i="26" s="1"/>
  <c r="H362" i="26" s="1"/>
  <c r="H363" i="26" s="1"/>
  <c r="H364" i="26" s="1"/>
  <c r="H365" i="26" s="1"/>
  <c r="H366" i="26" s="1"/>
  <c r="H367" i="26" s="1"/>
  <c r="H368" i="26" s="1"/>
  <c r="H369" i="26" s="1"/>
  <c r="H370" i="26" s="1"/>
  <c r="H371" i="26" s="1"/>
  <c r="H372" i="26" s="1"/>
  <c r="H373" i="26" s="1"/>
  <c r="H374" i="26" s="1"/>
  <c r="H375" i="26" s="1"/>
  <c r="H376" i="26" s="1"/>
  <c r="H377" i="26" s="1"/>
  <c r="H378" i="26" s="1"/>
  <c r="H379" i="26" s="1"/>
  <c r="H380" i="26" s="1"/>
  <c r="H381" i="26" s="1"/>
  <c r="H382" i="26" s="1"/>
  <c r="H383" i="26" s="1"/>
  <c r="H384" i="26" s="1"/>
  <c r="H385" i="26" s="1"/>
  <c r="H386" i="26" s="1"/>
  <c r="H387" i="26" s="1"/>
  <c r="H388" i="26" s="1"/>
  <c r="H389" i="26" s="1"/>
  <c r="H390" i="26" s="1"/>
  <c r="H391" i="26" s="1"/>
  <c r="H392" i="26" s="1"/>
  <c r="H393" i="26" s="1"/>
  <c r="H394" i="26" s="1"/>
  <c r="H395" i="26" s="1"/>
  <c r="H396" i="26" s="1"/>
  <c r="H397" i="26" s="1"/>
  <c r="H398" i="26" s="1"/>
  <c r="H399" i="26" s="1"/>
  <c r="H400" i="26" s="1"/>
  <c r="H401" i="26" s="1"/>
  <c r="H402" i="26" s="1"/>
  <c r="H403" i="26" s="1"/>
  <c r="H404" i="26" s="1"/>
  <c r="H405" i="26" s="1"/>
  <c r="H406" i="26" s="1"/>
  <c r="H407" i="26" s="1"/>
  <c r="H408" i="26" s="1"/>
  <c r="H409" i="26" s="1"/>
  <c r="H410" i="26" s="1"/>
  <c r="H411" i="26" s="1"/>
  <c r="H412" i="26" s="1"/>
  <c r="H413" i="26" s="1"/>
  <c r="H414" i="26" s="1"/>
  <c r="H415" i="26" s="1"/>
  <c r="H416" i="26" s="1"/>
  <c r="H417" i="26" s="1"/>
  <c r="H418" i="26" s="1"/>
  <c r="H419" i="26" s="1"/>
  <c r="H420" i="26" s="1"/>
  <c r="H421" i="26" s="1"/>
  <c r="H422" i="26" s="1"/>
  <c r="H423" i="26" s="1"/>
  <c r="H424" i="26" s="1"/>
  <c r="H425" i="26" s="1"/>
  <c r="H426" i="26" s="1"/>
  <c r="H427" i="26" s="1"/>
  <c r="H428" i="26" s="1"/>
  <c r="H429" i="26" s="1"/>
  <c r="H430" i="26" s="1"/>
  <c r="H431" i="26" s="1"/>
  <c r="H432" i="26" s="1"/>
  <c r="H433" i="26" s="1"/>
  <c r="H434" i="26" s="1"/>
  <c r="H435" i="26" s="1"/>
  <c r="H436" i="26" s="1"/>
  <c r="H437" i="26" s="1"/>
  <c r="H438" i="26" s="1"/>
  <c r="H439" i="26" s="1"/>
  <c r="H440" i="26" s="1"/>
  <c r="H441" i="26" s="1"/>
  <c r="H442" i="26" s="1"/>
  <c r="H443" i="26" s="1"/>
  <c r="H444" i="26" s="1"/>
  <c r="H445" i="26" s="1"/>
  <c r="H446" i="26" s="1"/>
  <c r="H447" i="26" s="1"/>
  <c r="H448" i="26" s="1"/>
  <c r="H449" i="26" s="1"/>
  <c r="H450" i="26" s="1"/>
  <c r="H451" i="26" s="1"/>
  <c r="H452" i="26" s="1"/>
  <c r="H453" i="26" s="1"/>
  <c r="H454" i="26" s="1"/>
  <c r="H455" i="26" s="1"/>
  <c r="H456" i="26" s="1"/>
  <c r="H457" i="26" s="1"/>
  <c r="H458" i="26" s="1"/>
  <c r="H459" i="26" s="1"/>
  <c r="H460" i="26" s="1"/>
  <c r="H461" i="26" s="1"/>
  <c r="H462" i="26" s="1"/>
  <c r="H463" i="26" s="1"/>
  <c r="H464" i="26" s="1"/>
  <c r="H465" i="26" s="1"/>
  <c r="H466" i="26" s="1"/>
  <c r="H467" i="26" s="1"/>
  <c r="H468" i="26" s="1"/>
  <c r="H469" i="26" s="1"/>
  <c r="H470" i="26" s="1"/>
  <c r="H471" i="26" s="1"/>
  <c r="H472" i="26" s="1"/>
  <c r="H473" i="26" s="1"/>
  <c r="H474" i="26" s="1"/>
  <c r="H475" i="26" s="1"/>
  <c r="H476" i="26" s="1"/>
  <c r="H477" i="26" s="1"/>
  <c r="H478" i="26" s="1"/>
  <c r="H479" i="26" s="1"/>
  <c r="H480" i="26" s="1"/>
  <c r="H481" i="26" s="1"/>
  <c r="H482" i="26" s="1"/>
  <c r="H483" i="26" s="1"/>
  <c r="H484" i="26" s="1"/>
  <c r="H485" i="26" s="1"/>
  <c r="H486" i="26" s="1"/>
  <c r="H487" i="26" s="1"/>
  <c r="H488" i="26" s="1"/>
  <c r="H489" i="26" s="1"/>
  <c r="H490" i="26" s="1"/>
  <c r="H491" i="26" s="1"/>
  <c r="H492" i="26" s="1"/>
  <c r="H493" i="26" s="1"/>
  <c r="H494" i="26" s="1"/>
  <c r="H495" i="26" s="1"/>
  <c r="H496" i="26" s="1"/>
  <c r="H497" i="26" s="1"/>
  <c r="H498" i="26" s="1"/>
  <c r="H499" i="26" s="1"/>
  <c r="H500" i="26" s="1"/>
  <c r="H501" i="26" s="1"/>
  <c r="H502" i="26" s="1"/>
  <c r="H503" i="26" s="1"/>
  <c r="H504" i="26" s="1"/>
  <c r="H505" i="26" s="1"/>
  <c r="H506" i="26" s="1"/>
  <c r="H507" i="26" s="1"/>
  <c r="H508" i="26" s="1"/>
  <c r="H509" i="26" s="1"/>
  <c r="H510" i="26" s="1"/>
  <c r="H511" i="26" s="1"/>
  <c r="H512" i="26" s="1"/>
  <c r="H513" i="26" s="1"/>
  <c r="H514" i="26" s="1"/>
  <c r="H515" i="26" s="1"/>
  <c r="H516" i="26" s="1"/>
  <c r="H517" i="26" s="1"/>
  <c r="H518" i="26" s="1"/>
  <c r="H519" i="26" s="1"/>
  <c r="H520" i="26" s="1"/>
  <c r="H521" i="26" s="1"/>
  <c r="H522" i="26" s="1"/>
  <c r="H523" i="26" s="1"/>
  <c r="H524" i="26" s="1"/>
  <c r="H525" i="26" s="1"/>
  <c r="H526" i="26" s="1"/>
  <c r="H527" i="26" s="1"/>
  <c r="H528" i="26" s="1"/>
  <c r="H529" i="26" s="1"/>
  <c r="H530" i="26" s="1"/>
  <c r="H531" i="26" s="1"/>
  <c r="H532" i="26" s="1"/>
  <c r="H533" i="26" s="1"/>
  <c r="H534" i="26" s="1"/>
  <c r="H535" i="26" s="1"/>
  <c r="H536" i="26" s="1"/>
  <c r="H537" i="26" s="1"/>
  <c r="H538" i="26" s="1"/>
  <c r="H539" i="26" s="1"/>
  <c r="H540" i="26" s="1"/>
  <c r="H541" i="26" s="1"/>
  <c r="H542" i="26" s="1"/>
  <c r="H543" i="26" s="1"/>
  <c r="H544" i="26" s="1"/>
  <c r="H545" i="26" s="1"/>
  <c r="H546" i="26" s="1"/>
  <c r="H547" i="26" s="1"/>
  <c r="H548" i="26" s="1"/>
  <c r="H549" i="26" s="1"/>
  <c r="H550" i="26" s="1"/>
  <c r="H551" i="26" s="1"/>
  <c r="H552" i="26" s="1"/>
  <c r="H553" i="26" s="1"/>
  <c r="H554" i="26" s="1"/>
  <c r="H555" i="26" s="1"/>
  <c r="H556" i="26" s="1"/>
  <c r="H557" i="26" s="1"/>
  <c r="H558" i="26" s="1"/>
  <c r="H559" i="26" s="1"/>
  <c r="H560" i="26" s="1"/>
  <c r="H561" i="26" s="1"/>
  <c r="H562" i="26" s="1"/>
  <c r="H563" i="26" s="1"/>
  <c r="H564" i="26" s="1"/>
  <c r="H565" i="26" s="1"/>
  <c r="H566" i="26" s="1"/>
  <c r="H567" i="26" s="1"/>
  <c r="H568" i="26" s="1"/>
  <c r="H569" i="26" s="1"/>
  <c r="H570" i="26" s="1"/>
  <c r="H571" i="26" s="1"/>
  <c r="H572" i="26" s="1"/>
  <c r="H573" i="26" s="1"/>
  <c r="H574" i="26" s="1"/>
  <c r="H575" i="26" s="1"/>
  <c r="H576" i="26" s="1"/>
  <c r="H577" i="26" s="1"/>
  <c r="H578" i="26" s="1"/>
  <c r="H579" i="26" s="1"/>
  <c r="H580" i="26" s="1"/>
  <c r="H581" i="26" s="1"/>
  <c r="H582" i="26" s="1"/>
  <c r="H583" i="26" s="1"/>
  <c r="H584" i="26" s="1"/>
  <c r="H585" i="26" s="1"/>
  <c r="H586" i="26" s="1"/>
  <c r="H587" i="26" s="1"/>
  <c r="H588" i="26" s="1"/>
  <c r="H589" i="26" s="1"/>
  <c r="H590" i="26" s="1"/>
  <c r="H591" i="26" s="1"/>
  <c r="H592" i="26" s="1"/>
  <c r="H593" i="26" s="1"/>
  <c r="H594" i="26" s="1"/>
  <c r="H595" i="26" s="1"/>
  <c r="H596" i="26" s="1"/>
  <c r="H597" i="26" s="1"/>
  <c r="H598" i="26" s="1"/>
  <c r="H599" i="26" s="1"/>
  <c r="H600" i="26" s="1"/>
  <c r="H601" i="26" s="1"/>
  <c r="H602" i="26" s="1"/>
  <c r="H603" i="26" s="1"/>
  <c r="H604" i="26" s="1"/>
  <c r="H605" i="26" s="1"/>
  <c r="H606" i="26" s="1"/>
  <c r="H607" i="26" s="1"/>
  <c r="H608" i="26" s="1"/>
  <c r="H609" i="26" s="1"/>
  <c r="H610" i="26" s="1"/>
  <c r="H611" i="26" s="1"/>
  <c r="H612" i="26" s="1"/>
  <c r="H613" i="26" s="1"/>
  <c r="H614" i="26" s="1"/>
  <c r="H615" i="26" s="1"/>
  <c r="H616" i="26" s="1"/>
  <c r="H617" i="26" s="1"/>
  <c r="H618" i="26" s="1"/>
  <c r="H619" i="26" s="1"/>
  <c r="H620" i="26" s="1"/>
  <c r="H621" i="26" s="1"/>
  <c r="H622" i="26" s="1"/>
  <c r="H623" i="26" s="1"/>
  <c r="H624" i="26" s="1"/>
  <c r="H625" i="26" s="1"/>
  <c r="H626" i="26" s="1"/>
  <c r="H627" i="26" s="1"/>
  <c r="H628" i="26" s="1"/>
  <c r="H629" i="26" s="1"/>
  <c r="H630" i="26" s="1"/>
  <c r="H631" i="26" s="1"/>
  <c r="H632" i="26" s="1"/>
  <c r="H633" i="26" s="1"/>
  <c r="H634" i="26" s="1"/>
  <c r="H635" i="26" s="1"/>
  <c r="H636" i="26" s="1"/>
  <c r="H637" i="26" s="1"/>
  <c r="H638" i="26" s="1"/>
  <c r="H639" i="26" s="1"/>
  <c r="H640" i="26" s="1"/>
  <c r="H641" i="26" s="1"/>
  <c r="H642" i="26" s="1"/>
  <c r="H643" i="26" s="1"/>
  <c r="H644" i="26" s="1"/>
  <c r="H645" i="26" s="1"/>
  <c r="H646" i="26" s="1"/>
  <c r="H647" i="26" s="1"/>
  <c r="H648" i="26" s="1"/>
  <c r="H649" i="26" s="1"/>
  <c r="H650" i="26" s="1"/>
  <c r="H651" i="26" s="1"/>
  <c r="H652" i="26" s="1"/>
  <c r="H653" i="26" s="1"/>
  <c r="H654" i="26" s="1"/>
  <c r="H655" i="26" s="1"/>
  <c r="H656" i="26" s="1"/>
  <c r="H657" i="26" s="1"/>
  <c r="H658" i="26" s="1"/>
  <c r="H659" i="26" s="1"/>
  <c r="H660" i="26" s="1"/>
  <c r="H661" i="26" s="1"/>
  <c r="H662" i="26" s="1"/>
  <c r="H663" i="26" s="1"/>
  <c r="H664" i="26" s="1"/>
  <c r="H665" i="26" s="1"/>
  <c r="H666" i="26" s="1"/>
  <c r="H667" i="26" s="1"/>
  <c r="H668" i="26" s="1"/>
  <c r="H669" i="26" s="1"/>
  <c r="H670" i="26" s="1"/>
  <c r="H671" i="26" s="1"/>
  <c r="H672" i="26" s="1"/>
  <c r="H673" i="26" s="1"/>
  <c r="H674" i="26" s="1"/>
  <c r="H675" i="26" s="1"/>
  <c r="H676" i="26" s="1"/>
  <c r="H677" i="26" s="1"/>
  <c r="H678" i="26" s="1"/>
  <c r="H679" i="26" s="1"/>
  <c r="H680" i="26" s="1"/>
  <c r="H681" i="26" s="1"/>
  <c r="H682" i="26" s="1"/>
  <c r="H683" i="26" s="1"/>
  <c r="H684" i="26" s="1"/>
  <c r="H685" i="26" s="1"/>
  <c r="H686" i="26" s="1"/>
  <c r="H687" i="26" s="1"/>
  <c r="H688" i="26" s="1"/>
  <c r="H689" i="26" s="1"/>
  <c r="H690" i="26" s="1"/>
  <c r="H691" i="26" s="1"/>
  <c r="H692" i="26" s="1"/>
  <c r="H693" i="26" s="1"/>
  <c r="H694" i="26" s="1"/>
  <c r="H695" i="26" s="1"/>
  <c r="H696" i="26" s="1"/>
  <c r="H697" i="26" s="1"/>
  <c r="H698" i="26" s="1"/>
  <c r="H699" i="26" s="1"/>
  <c r="H700" i="26" s="1"/>
  <c r="H701" i="26" s="1"/>
  <c r="H702" i="26" s="1"/>
  <c r="H703" i="26" s="1"/>
  <c r="H704" i="26" s="1"/>
  <c r="H705" i="26" s="1"/>
  <c r="H706" i="26" s="1"/>
  <c r="H707" i="26" s="1"/>
  <c r="H708" i="26" s="1"/>
  <c r="H709" i="26" s="1"/>
  <c r="H710" i="26" s="1"/>
  <c r="H711" i="26" s="1"/>
  <c r="H712" i="26" s="1"/>
  <c r="H713" i="26" s="1"/>
  <c r="H714" i="26" s="1"/>
  <c r="H715" i="26" s="1"/>
  <c r="H716" i="26" s="1"/>
  <c r="H717" i="26" s="1"/>
  <c r="H718" i="26" s="1"/>
  <c r="H719" i="26" s="1"/>
  <c r="H720" i="26" s="1"/>
  <c r="H721" i="26" s="1"/>
  <c r="H722" i="26" s="1"/>
  <c r="H723" i="26" s="1"/>
  <c r="H724" i="26" s="1"/>
  <c r="H725" i="26" s="1"/>
  <c r="H726" i="26" s="1"/>
  <c r="H727" i="26" s="1"/>
  <c r="H728" i="26" s="1"/>
  <c r="H729" i="26" s="1"/>
  <c r="H730" i="26" s="1"/>
  <c r="H731" i="26" s="1"/>
  <c r="H732" i="26" s="1"/>
  <c r="H733" i="26" s="1"/>
  <c r="H734" i="26" s="1"/>
  <c r="H735" i="26" s="1"/>
  <c r="H736" i="26" s="1"/>
  <c r="H737" i="26" s="1"/>
  <c r="H738" i="26" s="1"/>
  <c r="H739" i="26" s="1"/>
  <c r="H740" i="26" s="1"/>
  <c r="H741" i="26" s="1"/>
  <c r="H742" i="26" s="1"/>
  <c r="H743" i="26" s="1"/>
  <c r="H744" i="26" s="1"/>
  <c r="H745" i="26" s="1"/>
  <c r="H746" i="26" s="1"/>
  <c r="H747" i="26" s="1"/>
  <c r="H748" i="26" s="1"/>
  <c r="H749" i="26" s="1"/>
  <c r="H750" i="26" s="1"/>
  <c r="H751" i="26" s="1"/>
  <c r="H752" i="26" s="1"/>
  <c r="H753" i="26" s="1"/>
  <c r="H754" i="26" s="1"/>
  <c r="H755" i="26" s="1"/>
  <c r="H756" i="26" s="1"/>
  <c r="H757" i="26" s="1"/>
  <c r="H758" i="26" s="1"/>
  <c r="H759" i="26" s="1"/>
  <c r="H760" i="26" s="1"/>
  <c r="H761" i="26" s="1"/>
  <c r="H762" i="26" s="1"/>
  <c r="H763" i="26" s="1"/>
  <c r="H764" i="26" s="1"/>
  <c r="H765" i="26" s="1"/>
  <c r="H766" i="26" s="1"/>
  <c r="H767" i="26" s="1"/>
  <c r="H768" i="26" s="1"/>
  <c r="H769" i="26" s="1"/>
  <c r="H770" i="26" s="1"/>
  <c r="H771" i="26" s="1"/>
  <c r="H772" i="26" s="1"/>
  <c r="H773" i="26" s="1"/>
  <c r="H774" i="26" s="1"/>
  <c r="H775" i="26" s="1"/>
  <c r="H776" i="26" s="1"/>
  <c r="H777" i="26" s="1"/>
  <c r="H778" i="26" s="1"/>
  <c r="H779" i="26" s="1"/>
  <c r="H780" i="26" s="1"/>
  <c r="H781" i="26" s="1"/>
  <c r="H782" i="26" s="1"/>
  <c r="H783" i="26" s="1"/>
  <c r="H784" i="26" s="1"/>
  <c r="H785" i="26" s="1"/>
  <c r="H786" i="26" s="1"/>
  <c r="H787" i="26" s="1"/>
  <c r="H788" i="26" s="1"/>
  <c r="H789" i="26" s="1"/>
  <c r="H790" i="26" s="1"/>
  <c r="H791" i="26" s="1"/>
  <c r="H792" i="26" s="1"/>
  <c r="H793" i="26" s="1"/>
  <c r="H794" i="26" s="1"/>
  <c r="H795" i="26" s="1"/>
  <c r="H796" i="26" s="1"/>
  <c r="H797" i="26" s="1"/>
  <c r="H798" i="26" s="1"/>
  <c r="H799" i="26" s="1"/>
  <c r="H800" i="26" s="1"/>
  <c r="H801" i="26" s="1"/>
  <c r="H802" i="26" s="1"/>
  <c r="H803" i="26" s="1"/>
  <c r="H804" i="26" s="1"/>
  <c r="H805" i="26" s="1"/>
  <c r="H806" i="26" s="1"/>
  <c r="H807" i="26" s="1"/>
  <c r="H808" i="26" s="1"/>
  <c r="H809" i="26" s="1"/>
  <c r="H810" i="26" s="1"/>
  <c r="H811" i="26" s="1"/>
  <c r="H812" i="26" s="1"/>
  <c r="H813" i="26" s="1"/>
  <c r="H814" i="26" s="1"/>
  <c r="H815" i="26" s="1"/>
  <c r="H816" i="26" s="1"/>
  <c r="H817" i="26" s="1"/>
  <c r="H818" i="26" s="1"/>
  <c r="H819" i="26" s="1"/>
  <c r="H820" i="26" s="1"/>
  <c r="H821" i="26" s="1"/>
  <c r="H822" i="26" s="1"/>
  <c r="H823" i="26" s="1"/>
  <c r="H824" i="26" s="1"/>
  <c r="H825" i="26" s="1"/>
  <c r="H826" i="26" s="1"/>
  <c r="H827" i="26" s="1"/>
  <c r="H828" i="26" s="1"/>
  <c r="H829" i="26" s="1"/>
  <c r="H830" i="26" s="1"/>
  <c r="H831" i="26" s="1"/>
  <c r="H832" i="26" s="1"/>
  <c r="H833" i="26" s="1"/>
  <c r="H834" i="26" s="1"/>
  <c r="H835" i="26" s="1"/>
  <c r="H836" i="26" s="1"/>
  <c r="H837" i="26" s="1"/>
  <c r="H838" i="26" s="1"/>
  <c r="H839" i="26" s="1"/>
  <c r="H840" i="26" s="1"/>
  <c r="H841" i="26" s="1"/>
  <c r="H842" i="26" s="1"/>
  <c r="H843" i="26" s="1"/>
  <c r="H844" i="26" s="1"/>
  <c r="H845" i="26" s="1"/>
  <c r="H846" i="26" s="1"/>
  <c r="H847" i="26" s="1"/>
  <c r="H848" i="26" s="1"/>
  <c r="H849" i="26" s="1"/>
  <c r="H850" i="26" s="1"/>
  <c r="H851" i="26" s="1"/>
  <c r="H852" i="26" s="1"/>
  <c r="H853" i="26" s="1"/>
  <c r="H854" i="26" s="1"/>
  <c r="H855" i="26" s="1"/>
  <c r="H856" i="26" s="1"/>
  <c r="H857" i="26" s="1"/>
  <c r="H858" i="26" s="1"/>
  <c r="H859" i="26" s="1"/>
  <c r="U31" i="26"/>
  <c r="F37" i="26"/>
  <c r="F38" i="26" s="1"/>
  <c r="F39" i="26" s="1"/>
  <c r="F40" i="26" s="1"/>
  <c r="F41" i="26" s="1"/>
  <c r="F42" i="26" s="1"/>
  <c r="F43" i="26" s="1"/>
  <c r="F44" i="26" s="1"/>
  <c r="F45" i="26" s="1"/>
  <c r="F46" i="26" s="1"/>
  <c r="F47" i="26" s="1"/>
  <c r="F48" i="26" s="1"/>
  <c r="F49" i="26" s="1"/>
  <c r="F50" i="26" s="1"/>
  <c r="F51" i="26" s="1"/>
  <c r="F52" i="26" s="1"/>
  <c r="F53" i="26" s="1"/>
  <c r="F54" i="26" s="1"/>
  <c r="F55" i="26" s="1"/>
  <c r="F56" i="26" s="1"/>
  <c r="F57" i="26" s="1"/>
  <c r="F58" i="26" s="1"/>
  <c r="F59" i="26" s="1"/>
  <c r="F60" i="26" s="1"/>
  <c r="F61" i="26" s="1"/>
  <c r="F62" i="26" s="1"/>
  <c r="K51" i="26"/>
  <c r="K52" i="26" s="1"/>
  <c r="K53" i="26" s="1"/>
  <c r="K54" i="26" s="1"/>
  <c r="K55" i="26" s="1"/>
  <c r="K56" i="26" s="1"/>
  <c r="K57" i="26" s="1"/>
  <c r="K58" i="26" s="1"/>
  <c r="K59" i="26" s="1"/>
  <c r="K60" i="26" s="1"/>
  <c r="K61" i="26" s="1"/>
  <c r="K62" i="26" s="1"/>
  <c r="K63" i="26" s="1"/>
  <c r="K64" i="26" s="1"/>
  <c r="K65" i="26" s="1"/>
  <c r="K66" i="26" s="1"/>
  <c r="K67" i="26" s="1"/>
  <c r="K68" i="26" s="1"/>
  <c r="K69" i="26" s="1"/>
  <c r="K70" i="26" s="1"/>
  <c r="K71" i="26" s="1"/>
  <c r="K72" i="26" s="1"/>
  <c r="K73" i="26" s="1"/>
  <c r="K74" i="26" s="1"/>
  <c r="K75" i="26" s="1"/>
  <c r="K76" i="26" s="1"/>
  <c r="K77" i="26" s="1"/>
  <c r="K78" i="26" s="1"/>
  <c r="K79" i="26" s="1"/>
  <c r="K80" i="26" s="1"/>
  <c r="K81" i="26" s="1"/>
  <c r="K82" i="26" s="1"/>
  <c r="K83" i="26" s="1"/>
  <c r="K84" i="26" s="1"/>
  <c r="K85" i="26" s="1"/>
  <c r="K86" i="26" s="1"/>
  <c r="K87" i="26" s="1"/>
  <c r="K88" i="26" s="1"/>
  <c r="K89" i="26" s="1"/>
  <c r="K90" i="26" s="1"/>
  <c r="K91" i="26" s="1"/>
  <c r="K92" i="26" s="1"/>
  <c r="K93" i="26" s="1"/>
  <c r="M21" i="26"/>
  <c r="M22" i="26" s="1"/>
  <c r="C22" i="26"/>
  <c r="Z22" i="26" s="1"/>
  <c r="C25" i="25"/>
  <c r="K94" i="26" l="1"/>
  <c r="K95" i="26" s="1"/>
  <c r="K96" i="26" s="1"/>
  <c r="K97" i="26" s="1"/>
  <c r="K98" i="26" s="1"/>
  <c r="K99" i="26" s="1"/>
  <c r="K100" i="26" s="1"/>
  <c r="K101" i="26" s="1"/>
  <c r="K102" i="26" s="1"/>
  <c r="K103" i="26" s="1"/>
  <c r="K104" i="26" s="1"/>
  <c r="K105" i="26" s="1"/>
  <c r="K106" i="26" s="1"/>
  <c r="K107" i="26" s="1"/>
  <c r="K108" i="26" s="1"/>
  <c r="K109" i="26" s="1"/>
  <c r="K110" i="26" s="1"/>
  <c r="K111" i="26" s="1"/>
  <c r="K112" i="26" s="1"/>
  <c r="K113" i="26" s="1"/>
  <c r="K114" i="26" s="1"/>
  <c r="K115" i="26" s="1"/>
  <c r="K116" i="26" s="1"/>
  <c r="K117" i="26" s="1"/>
  <c r="K118" i="26" s="1"/>
  <c r="K119" i="26" s="1"/>
  <c r="K120" i="26" s="1"/>
  <c r="K121" i="26" s="1"/>
  <c r="K122" i="26" s="1"/>
  <c r="K123" i="26" s="1"/>
  <c r="K124" i="26" s="1"/>
  <c r="K125" i="26" s="1"/>
  <c r="K126" i="26" s="1"/>
  <c r="K127" i="26" s="1"/>
  <c r="K128" i="26" s="1"/>
  <c r="K129" i="26" s="1"/>
  <c r="K130" i="26" s="1"/>
  <c r="K131" i="26" s="1"/>
  <c r="K132" i="26" s="1"/>
  <c r="K133" i="26" s="1"/>
  <c r="K134" i="26" s="1"/>
  <c r="K135" i="26" s="1"/>
  <c r="K136" i="26" s="1"/>
  <c r="K137" i="26" s="1"/>
  <c r="K138" i="26" s="1"/>
  <c r="K139" i="26" s="1"/>
  <c r="K140" i="26" s="1"/>
  <c r="K141" i="26" s="1"/>
  <c r="K142" i="26" s="1"/>
  <c r="K143" i="26" s="1"/>
  <c r="K144" i="26" s="1"/>
  <c r="K145" i="26" s="1"/>
  <c r="K146" i="26" s="1"/>
  <c r="K147" i="26" s="1"/>
  <c r="K148" i="26" s="1"/>
  <c r="K149" i="26" s="1"/>
  <c r="K150" i="26" s="1"/>
  <c r="K151" i="26" s="1"/>
  <c r="K152" i="26" s="1"/>
  <c r="K153" i="26" s="1"/>
  <c r="K154" i="26" s="1"/>
  <c r="K155" i="26" s="1"/>
  <c r="K156" i="26" s="1"/>
  <c r="K157" i="26" s="1"/>
  <c r="K158" i="26" s="1"/>
  <c r="K159" i="26" s="1"/>
  <c r="K160" i="26" s="1"/>
  <c r="K161" i="26" s="1"/>
  <c r="K162" i="26" s="1"/>
  <c r="K163" i="26" s="1"/>
  <c r="K164" i="26" s="1"/>
  <c r="K165" i="26" s="1"/>
  <c r="K166" i="26" s="1"/>
  <c r="K167" i="26" s="1"/>
  <c r="K168" i="26" s="1"/>
  <c r="K169" i="26" s="1"/>
  <c r="K170" i="26" s="1"/>
  <c r="K171" i="26" s="1"/>
  <c r="K172" i="26" s="1"/>
  <c r="K173" i="26" s="1"/>
  <c r="K174" i="26" s="1"/>
  <c r="K175" i="26" s="1"/>
  <c r="K176" i="26" s="1"/>
  <c r="K177" i="26" s="1"/>
  <c r="K178" i="26" s="1"/>
  <c r="K179" i="26" s="1"/>
  <c r="K180" i="26" s="1"/>
  <c r="K181" i="26" s="1"/>
  <c r="K182" i="26" s="1"/>
  <c r="K183" i="26" s="1"/>
  <c r="K184" i="26" s="1"/>
  <c r="K185" i="26" s="1"/>
  <c r="K186" i="26" s="1"/>
  <c r="K187" i="26" s="1"/>
  <c r="K188" i="26" s="1"/>
  <c r="K189" i="26" s="1"/>
  <c r="K190" i="26" s="1"/>
  <c r="K191" i="26" s="1"/>
  <c r="K192" i="26" s="1"/>
  <c r="K193" i="26" s="1"/>
  <c r="K194" i="26" s="1"/>
  <c r="K195" i="26" s="1"/>
  <c r="K196" i="26" s="1"/>
  <c r="K197" i="26" s="1"/>
  <c r="K198" i="26" s="1"/>
  <c r="K199" i="26" s="1"/>
  <c r="K200" i="26" s="1"/>
  <c r="K201" i="26" s="1"/>
  <c r="K202" i="26" s="1"/>
  <c r="K203" i="26" s="1"/>
  <c r="K204" i="26" s="1"/>
  <c r="K205" i="26" s="1"/>
  <c r="K206" i="26" s="1"/>
  <c r="K207" i="26" s="1"/>
  <c r="K208" i="26" s="1"/>
  <c r="K209" i="26" s="1"/>
  <c r="K210" i="26" s="1"/>
  <c r="K211" i="26" s="1"/>
  <c r="K212" i="26" s="1"/>
  <c r="K213" i="26" s="1"/>
  <c r="K214" i="26" s="1"/>
  <c r="K215" i="26" s="1"/>
  <c r="K216" i="26" s="1"/>
  <c r="K217" i="26" s="1"/>
  <c r="K218" i="26" s="1"/>
  <c r="K219" i="26" s="1"/>
  <c r="K220" i="26" s="1"/>
  <c r="K221" i="26" s="1"/>
  <c r="K222" i="26" s="1"/>
  <c r="K223" i="26" s="1"/>
  <c r="K224" i="26" s="1"/>
  <c r="K225" i="26" s="1"/>
  <c r="K226" i="26" s="1"/>
  <c r="K227" i="26" s="1"/>
  <c r="K228" i="26" s="1"/>
  <c r="K229" i="26" s="1"/>
  <c r="K230" i="26" s="1"/>
  <c r="K231" i="26" s="1"/>
  <c r="K232" i="26" s="1"/>
  <c r="K233" i="26" s="1"/>
  <c r="K234" i="26" s="1"/>
  <c r="K235" i="26" s="1"/>
  <c r="K236" i="26" s="1"/>
  <c r="K237" i="26" s="1"/>
  <c r="K238" i="26" s="1"/>
  <c r="K239" i="26" s="1"/>
  <c r="K240" i="26" s="1"/>
  <c r="K241" i="26" s="1"/>
  <c r="K242" i="26" s="1"/>
  <c r="K243" i="26" s="1"/>
  <c r="K244" i="26" s="1"/>
  <c r="K245" i="26" s="1"/>
  <c r="K246" i="26" s="1"/>
  <c r="K247" i="26" s="1"/>
  <c r="K248" i="26" s="1"/>
  <c r="K249" i="26" s="1"/>
  <c r="K250" i="26" s="1"/>
  <c r="K251" i="26" s="1"/>
  <c r="K252" i="26" s="1"/>
  <c r="K253" i="26" s="1"/>
  <c r="K254" i="26" s="1"/>
  <c r="K255" i="26" s="1"/>
  <c r="K256" i="26" s="1"/>
  <c r="K257" i="26" s="1"/>
  <c r="K258" i="26" s="1"/>
  <c r="K259" i="26" s="1"/>
  <c r="K260" i="26" s="1"/>
  <c r="K261" i="26" s="1"/>
  <c r="K262" i="26" s="1"/>
  <c r="K263" i="26" s="1"/>
  <c r="K264" i="26" s="1"/>
  <c r="K265" i="26" s="1"/>
  <c r="K266" i="26" s="1"/>
  <c r="K267" i="26" s="1"/>
  <c r="K268" i="26" s="1"/>
  <c r="K269" i="26" s="1"/>
  <c r="K270" i="26" s="1"/>
  <c r="K271" i="26" s="1"/>
  <c r="K272" i="26" s="1"/>
  <c r="K273" i="26" s="1"/>
  <c r="K274" i="26" s="1"/>
  <c r="K275" i="26" s="1"/>
  <c r="K276" i="26" s="1"/>
  <c r="K277" i="26" s="1"/>
  <c r="K278" i="26" s="1"/>
  <c r="K279" i="26" s="1"/>
  <c r="K280" i="26" s="1"/>
  <c r="K281" i="26" s="1"/>
  <c r="K282" i="26" s="1"/>
  <c r="K283" i="26" s="1"/>
  <c r="K284" i="26" s="1"/>
  <c r="K285" i="26" s="1"/>
  <c r="K286" i="26" s="1"/>
  <c r="K287" i="26" s="1"/>
  <c r="K288" i="26" s="1"/>
  <c r="K289" i="26" s="1"/>
  <c r="K290" i="26" s="1"/>
  <c r="K291" i="26" s="1"/>
  <c r="K292" i="26" s="1"/>
  <c r="K293" i="26" s="1"/>
  <c r="K294" i="26" s="1"/>
  <c r="K295" i="26" s="1"/>
  <c r="K296" i="26" s="1"/>
  <c r="K297" i="26" s="1"/>
  <c r="K298" i="26" s="1"/>
  <c r="K299" i="26" s="1"/>
  <c r="K300" i="26" s="1"/>
  <c r="K301" i="26" s="1"/>
  <c r="K302" i="26" s="1"/>
  <c r="K303" i="26" s="1"/>
  <c r="K304" i="26" s="1"/>
  <c r="K305" i="26" s="1"/>
  <c r="K306" i="26" s="1"/>
  <c r="K307" i="26" s="1"/>
  <c r="K308" i="26" s="1"/>
  <c r="K309" i="26" s="1"/>
  <c r="K310" i="26" s="1"/>
  <c r="K311" i="26" s="1"/>
  <c r="K312" i="26" s="1"/>
  <c r="K313" i="26" s="1"/>
  <c r="K314" i="26" s="1"/>
  <c r="K315" i="26" s="1"/>
  <c r="K316" i="26" s="1"/>
  <c r="K317" i="26" s="1"/>
  <c r="K318" i="26" s="1"/>
  <c r="K319" i="26" s="1"/>
  <c r="K320" i="26" s="1"/>
  <c r="K321" i="26" s="1"/>
  <c r="K322" i="26" s="1"/>
  <c r="K323" i="26" s="1"/>
  <c r="K324" i="26" s="1"/>
  <c r="K325" i="26" s="1"/>
  <c r="K326" i="26" s="1"/>
  <c r="K327" i="26" s="1"/>
  <c r="K328" i="26" s="1"/>
  <c r="K329" i="26" s="1"/>
  <c r="K330" i="26" s="1"/>
  <c r="K331" i="26" s="1"/>
  <c r="K332" i="26" s="1"/>
  <c r="K333" i="26" s="1"/>
  <c r="K334" i="26" s="1"/>
  <c r="K335" i="26" s="1"/>
  <c r="K336" i="26" s="1"/>
  <c r="K337" i="26" s="1"/>
  <c r="K338" i="26" s="1"/>
  <c r="K339" i="26" s="1"/>
  <c r="K340" i="26" s="1"/>
  <c r="K341" i="26" s="1"/>
  <c r="K342" i="26" s="1"/>
  <c r="K343" i="26" s="1"/>
  <c r="K344" i="26" s="1"/>
  <c r="K345" i="26" s="1"/>
  <c r="K346" i="26" s="1"/>
  <c r="K347" i="26" s="1"/>
  <c r="K348" i="26" s="1"/>
  <c r="K349" i="26" s="1"/>
  <c r="K350" i="26" s="1"/>
  <c r="K351" i="26" s="1"/>
  <c r="K352" i="26" s="1"/>
  <c r="K353" i="26" s="1"/>
  <c r="K354" i="26" s="1"/>
  <c r="K355" i="26" s="1"/>
  <c r="K356" i="26" s="1"/>
  <c r="K357" i="26" s="1"/>
  <c r="K358" i="26" s="1"/>
  <c r="K359" i="26" s="1"/>
  <c r="K360" i="26" s="1"/>
  <c r="K361" i="26" s="1"/>
  <c r="K362" i="26" s="1"/>
  <c r="K363" i="26" s="1"/>
  <c r="K364" i="26" s="1"/>
  <c r="K365" i="26" s="1"/>
  <c r="K366" i="26" s="1"/>
  <c r="K367" i="26" s="1"/>
  <c r="K368" i="26" s="1"/>
  <c r="K369" i="26" s="1"/>
  <c r="K370" i="26" s="1"/>
  <c r="K371" i="26" s="1"/>
  <c r="K372" i="26" s="1"/>
  <c r="K373" i="26" s="1"/>
  <c r="K374" i="26" s="1"/>
  <c r="K375" i="26" s="1"/>
  <c r="K376" i="26" s="1"/>
  <c r="K377" i="26" s="1"/>
  <c r="K378" i="26" s="1"/>
  <c r="K379" i="26" s="1"/>
  <c r="K380" i="26" s="1"/>
  <c r="K381" i="26" s="1"/>
  <c r="K382" i="26" s="1"/>
  <c r="K383" i="26" s="1"/>
  <c r="K384" i="26" s="1"/>
  <c r="K385" i="26" s="1"/>
  <c r="K386" i="26" s="1"/>
  <c r="K387" i="26" s="1"/>
  <c r="K388" i="26" s="1"/>
  <c r="K389" i="26" s="1"/>
  <c r="K390" i="26" s="1"/>
  <c r="K391" i="26" s="1"/>
  <c r="K392" i="26" s="1"/>
  <c r="K393" i="26" s="1"/>
  <c r="K394" i="26" s="1"/>
  <c r="K395" i="26" s="1"/>
  <c r="K396" i="26" s="1"/>
  <c r="K397" i="26" s="1"/>
  <c r="K398" i="26" s="1"/>
  <c r="K399" i="26" s="1"/>
  <c r="K400" i="26" s="1"/>
  <c r="K401" i="26" s="1"/>
  <c r="K402" i="26" s="1"/>
  <c r="K403" i="26" s="1"/>
  <c r="K404" i="26" s="1"/>
  <c r="K405" i="26" s="1"/>
  <c r="K406" i="26" s="1"/>
  <c r="K407" i="26" s="1"/>
  <c r="K408" i="26" s="1"/>
  <c r="K409" i="26" s="1"/>
  <c r="K410" i="26" s="1"/>
  <c r="K411" i="26" s="1"/>
  <c r="K412" i="26" s="1"/>
  <c r="K413" i="26" s="1"/>
  <c r="K414" i="26" s="1"/>
  <c r="K415" i="26" s="1"/>
  <c r="K416" i="26" s="1"/>
  <c r="K417" i="26" s="1"/>
  <c r="K418" i="26" s="1"/>
  <c r="K419" i="26" s="1"/>
  <c r="K420" i="26" s="1"/>
  <c r="K421" i="26" s="1"/>
  <c r="K422" i="26" s="1"/>
  <c r="K423" i="26" s="1"/>
  <c r="K424" i="26" s="1"/>
  <c r="K425" i="26" s="1"/>
  <c r="K426" i="26" s="1"/>
  <c r="K427" i="26" s="1"/>
  <c r="K428" i="26" s="1"/>
  <c r="K429" i="26" s="1"/>
  <c r="K430" i="26" s="1"/>
  <c r="K431" i="26" s="1"/>
  <c r="K432" i="26" s="1"/>
  <c r="K433" i="26" s="1"/>
  <c r="K434" i="26" s="1"/>
  <c r="K435" i="26" s="1"/>
  <c r="K436" i="26" s="1"/>
  <c r="K437" i="26" s="1"/>
  <c r="K438" i="26" s="1"/>
  <c r="K439" i="26" s="1"/>
  <c r="K440" i="26" s="1"/>
  <c r="K441" i="26" s="1"/>
  <c r="K442" i="26" s="1"/>
  <c r="K443" i="26" s="1"/>
  <c r="K444" i="26" s="1"/>
  <c r="K445" i="26" s="1"/>
  <c r="K446" i="26" s="1"/>
  <c r="K447" i="26" s="1"/>
  <c r="K448" i="26" s="1"/>
  <c r="K449" i="26" s="1"/>
  <c r="K450" i="26" s="1"/>
  <c r="K451" i="26" s="1"/>
  <c r="K452" i="26" s="1"/>
  <c r="K453" i="26" s="1"/>
  <c r="K454" i="26" s="1"/>
  <c r="K455" i="26" s="1"/>
  <c r="K456" i="26" s="1"/>
  <c r="K457" i="26" s="1"/>
  <c r="K458" i="26" s="1"/>
  <c r="K459" i="26" s="1"/>
  <c r="K460" i="26" s="1"/>
  <c r="K461" i="26" s="1"/>
  <c r="K462" i="26" s="1"/>
  <c r="K463" i="26" s="1"/>
  <c r="K464" i="26" s="1"/>
  <c r="K465" i="26" s="1"/>
  <c r="K466" i="26" s="1"/>
  <c r="K467" i="26" s="1"/>
  <c r="K468" i="26" s="1"/>
  <c r="K469" i="26" s="1"/>
  <c r="K470" i="26" s="1"/>
  <c r="K471" i="26" s="1"/>
  <c r="K472" i="26" s="1"/>
  <c r="K473" i="26" s="1"/>
  <c r="K474" i="26" s="1"/>
  <c r="K475" i="26" s="1"/>
  <c r="K476" i="26" s="1"/>
  <c r="K477" i="26" s="1"/>
  <c r="K478" i="26" s="1"/>
  <c r="K479" i="26" s="1"/>
  <c r="K480" i="26" s="1"/>
  <c r="K481" i="26" s="1"/>
  <c r="K482" i="26" s="1"/>
  <c r="K483" i="26" s="1"/>
  <c r="K484" i="26" s="1"/>
  <c r="K485" i="26" s="1"/>
  <c r="K486" i="26" s="1"/>
  <c r="K487" i="26" s="1"/>
  <c r="K488" i="26" s="1"/>
  <c r="K489" i="26" s="1"/>
  <c r="K490" i="26" s="1"/>
  <c r="K491" i="26" s="1"/>
  <c r="K492" i="26" s="1"/>
  <c r="K493" i="26" s="1"/>
  <c r="K494" i="26" s="1"/>
  <c r="K495" i="26" s="1"/>
  <c r="K496" i="26" s="1"/>
  <c r="K497" i="26" s="1"/>
  <c r="K498" i="26" s="1"/>
  <c r="K499" i="26" s="1"/>
  <c r="K500" i="26" s="1"/>
  <c r="K501" i="26" s="1"/>
  <c r="K502" i="26" s="1"/>
  <c r="K503" i="26" s="1"/>
  <c r="K504" i="26" s="1"/>
  <c r="K505" i="26" s="1"/>
  <c r="K506" i="26" s="1"/>
  <c r="K507" i="26" s="1"/>
  <c r="K508" i="26" s="1"/>
  <c r="K509" i="26" s="1"/>
  <c r="K510" i="26" s="1"/>
  <c r="K511" i="26" s="1"/>
  <c r="K512" i="26" s="1"/>
  <c r="K513" i="26" s="1"/>
  <c r="K514" i="26" s="1"/>
  <c r="K515" i="26" s="1"/>
  <c r="K516" i="26" s="1"/>
  <c r="K517" i="26" s="1"/>
  <c r="K518" i="26" s="1"/>
  <c r="K519" i="26" s="1"/>
  <c r="K520" i="26" s="1"/>
  <c r="K521" i="26" s="1"/>
  <c r="K522" i="26" s="1"/>
  <c r="K523" i="26" s="1"/>
  <c r="K524" i="26" s="1"/>
  <c r="K525" i="26" s="1"/>
  <c r="K526" i="26" s="1"/>
  <c r="K527" i="26" s="1"/>
  <c r="K528" i="26" s="1"/>
  <c r="K529" i="26" s="1"/>
  <c r="K530" i="26" s="1"/>
  <c r="K531" i="26" s="1"/>
  <c r="K532" i="26" s="1"/>
  <c r="K533" i="26" s="1"/>
  <c r="K534" i="26" s="1"/>
  <c r="K535" i="26" s="1"/>
  <c r="K536" i="26" s="1"/>
  <c r="K537" i="26" s="1"/>
  <c r="K538" i="26" s="1"/>
  <c r="K539" i="26" s="1"/>
  <c r="K540" i="26" s="1"/>
  <c r="K541" i="26" s="1"/>
  <c r="K542" i="26" s="1"/>
  <c r="K543" i="26" s="1"/>
  <c r="K544" i="26" s="1"/>
  <c r="K545" i="26" s="1"/>
  <c r="K546" i="26" s="1"/>
  <c r="K547" i="26" s="1"/>
  <c r="K548" i="26" s="1"/>
  <c r="K549" i="26" s="1"/>
  <c r="K550" i="26" s="1"/>
  <c r="K551" i="26" s="1"/>
  <c r="K552" i="26" s="1"/>
  <c r="K553" i="26" s="1"/>
  <c r="K554" i="26" s="1"/>
  <c r="K555" i="26" s="1"/>
  <c r="K556" i="26" s="1"/>
  <c r="K557" i="26" s="1"/>
  <c r="K558" i="26" s="1"/>
  <c r="K559" i="26" s="1"/>
  <c r="K560" i="26" s="1"/>
  <c r="K561" i="26" s="1"/>
  <c r="K562" i="26" s="1"/>
  <c r="K563" i="26" s="1"/>
  <c r="K564" i="26" s="1"/>
  <c r="K565" i="26" s="1"/>
  <c r="K566" i="26" s="1"/>
  <c r="K567" i="26" s="1"/>
  <c r="K568" i="26" s="1"/>
  <c r="K569" i="26" s="1"/>
  <c r="K570" i="26" s="1"/>
  <c r="K571" i="26" s="1"/>
  <c r="K572" i="26" s="1"/>
  <c r="K573" i="26" s="1"/>
  <c r="K574" i="26" s="1"/>
  <c r="K575" i="26" s="1"/>
  <c r="K576" i="26" s="1"/>
  <c r="K577" i="26" s="1"/>
  <c r="K578" i="26" s="1"/>
  <c r="K579" i="26" s="1"/>
  <c r="K580" i="26" s="1"/>
  <c r="K581" i="26" s="1"/>
  <c r="K582" i="26" s="1"/>
  <c r="K583" i="26" s="1"/>
  <c r="K584" i="26" s="1"/>
  <c r="K585" i="26" s="1"/>
  <c r="K586" i="26" s="1"/>
  <c r="K587" i="26" s="1"/>
  <c r="K588" i="26" s="1"/>
  <c r="K589" i="26" s="1"/>
  <c r="K590" i="26" s="1"/>
  <c r="K591" i="26" s="1"/>
  <c r="K592" i="26" s="1"/>
  <c r="K593" i="26" s="1"/>
  <c r="K594" i="26" s="1"/>
  <c r="K595" i="26" s="1"/>
  <c r="K596" i="26" s="1"/>
  <c r="K597" i="26" s="1"/>
  <c r="K598" i="26" s="1"/>
  <c r="K599" i="26" s="1"/>
  <c r="K600" i="26" s="1"/>
  <c r="K601" i="26" s="1"/>
  <c r="K602" i="26" s="1"/>
  <c r="K603" i="26" s="1"/>
  <c r="K604" i="26" s="1"/>
  <c r="K605" i="26" s="1"/>
  <c r="K606" i="26" s="1"/>
  <c r="K607" i="26" s="1"/>
  <c r="K608" i="26" s="1"/>
  <c r="K609" i="26" s="1"/>
  <c r="K610" i="26" s="1"/>
  <c r="K611" i="26" s="1"/>
  <c r="K612" i="26" s="1"/>
  <c r="K613" i="26" s="1"/>
  <c r="K614" i="26" s="1"/>
  <c r="K615" i="26" s="1"/>
  <c r="K616" i="26" s="1"/>
  <c r="K617" i="26" s="1"/>
  <c r="K618" i="26" s="1"/>
  <c r="K619" i="26" s="1"/>
  <c r="K620" i="26" s="1"/>
  <c r="K621" i="26" s="1"/>
  <c r="K622" i="26" s="1"/>
  <c r="K623" i="26" s="1"/>
  <c r="K624" i="26" s="1"/>
  <c r="K625" i="26" s="1"/>
  <c r="K626" i="26" s="1"/>
  <c r="K627" i="26" s="1"/>
  <c r="K628" i="26" s="1"/>
  <c r="K629" i="26" s="1"/>
  <c r="K630" i="26" s="1"/>
  <c r="K631" i="26" s="1"/>
  <c r="K632" i="26" s="1"/>
  <c r="K633" i="26" s="1"/>
  <c r="K634" i="26" s="1"/>
  <c r="K635" i="26" s="1"/>
  <c r="K636" i="26" s="1"/>
  <c r="K637" i="26" s="1"/>
  <c r="K638" i="26" s="1"/>
  <c r="K639" i="26" s="1"/>
  <c r="K640" i="26" s="1"/>
  <c r="K641" i="26" s="1"/>
  <c r="K642" i="26" s="1"/>
  <c r="K643" i="26" s="1"/>
  <c r="K644" i="26" s="1"/>
  <c r="K645" i="26" s="1"/>
  <c r="K646" i="26" s="1"/>
  <c r="K647" i="26" s="1"/>
  <c r="K648" i="26" s="1"/>
  <c r="K649" i="26" s="1"/>
  <c r="K650" i="26" s="1"/>
  <c r="K651" i="26" s="1"/>
  <c r="K652" i="26" s="1"/>
  <c r="K653" i="26" s="1"/>
  <c r="K654" i="26" s="1"/>
  <c r="K655" i="26" s="1"/>
  <c r="K656" i="26" s="1"/>
  <c r="K657" i="26" s="1"/>
  <c r="K658" i="26" s="1"/>
  <c r="K659" i="26" s="1"/>
  <c r="K660" i="26" s="1"/>
  <c r="K661" i="26" s="1"/>
  <c r="K662" i="26" s="1"/>
  <c r="K663" i="26" s="1"/>
  <c r="K664" i="26" s="1"/>
  <c r="K665" i="26" s="1"/>
  <c r="K666" i="26" s="1"/>
  <c r="K667" i="26" s="1"/>
  <c r="K668" i="26" s="1"/>
  <c r="K669" i="26" s="1"/>
  <c r="K670" i="26" s="1"/>
  <c r="K671" i="26" s="1"/>
  <c r="K672" i="26" s="1"/>
  <c r="K673" i="26" s="1"/>
  <c r="K674" i="26" s="1"/>
  <c r="K675" i="26" s="1"/>
  <c r="K676" i="26" s="1"/>
  <c r="K677" i="26" s="1"/>
  <c r="K678" i="26" s="1"/>
  <c r="K679" i="26" s="1"/>
  <c r="K680" i="26" s="1"/>
  <c r="K681" i="26" s="1"/>
  <c r="K682" i="26" s="1"/>
  <c r="K683" i="26" s="1"/>
  <c r="K684" i="26" s="1"/>
  <c r="K685" i="26" s="1"/>
  <c r="K686" i="26" s="1"/>
  <c r="K687" i="26" s="1"/>
  <c r="K688" i="26" s="1"/>
  <c r="K689" i="26" s="1"/>
  <c r="K690" i="26" s="1"/>
  <c r="K691" i="26" s="1"/>
  <c r="K692" i="26" s="1"/>
  <c r="K693" i="26" s="1"/>
  <c r="K694" i="26" s="1"/>
  <c r="K695" i="26" s="1"/>
  <c r="K696" i="26" s="1"/>
  <c r="K697" i="26" s="1"/>
  <c r="K698" i="26" s="1"/>
  <c r="K699" i="26" s="1"/>
  <c r="K700" i="26" s="1"/>
  <c r="K701" i="26" s="1"/>
  <c r="K702" i="26" s="1"/>
  <c r="K703" i="26" s="1"/>
  <c r="K704" i="26" s="1"/>
  <c r="K705" i="26" s="1"/>
  <c r="K706" i="26" s="1"/>
  <c r="K707" i="26" s="1"/>
  <c r="K708" i="26" s="1"/>
  <c r="K709" i="26" s="1"/>
  <c r="K710" i="26" s="1"/>
  <c r="K711" i="26" s="1"/>
  <c r="K712" i="26" s="1"/>
  <c r="K713" i="26" s="1"/>
  <c r="K714" i="26" s="1"/>
  <c r="K715" i="26" s="1"/>
  <c r="K716" i="26" s="1"/>
  <c r="K717" i="26" s="1"/>
  <c r="K718" i="26" s="1"/>
  <c r="K719" i="26" s="1"/>
  <c r="K720" i="26" s="1"/>
  <c r="K721" i="26" s="1"/>
  <c r="K722" i="26" s="1"/>
  <c r="K723" i="26" s="1"/>
  <c r="K724" i="26" s="1"/>
  <c r="K725" i="26" s="1"/>
  <c r="K726" i="26" s="1"/>
  <c r="K727" i="26" s="1"/>
  <c r="K728" i="26" s="1"/>
  <c r="K729" i="26" s="1"/>
  <c r="K730" i="26" s="1"/>
  <c r="K731" i="26" s="1"/>
  <c r="K732" i="26" s="1"/>
  <c r="K733" i="26" s="1"/>
  <c r="K734" i="26" s="1"/>
  <c r="K735" i="26" s="1"/>
  <c r="K736" i="26" s="1"/>
  <c r="K737" i="26" s="1"/>
  <c r="K738" i="26" s="1"/>
  <c r="K739" i="26" s="1"/>
  <c r="K740" i="26" s="1"/>
  <c r="K741" i="26" s="1"/>
  <c r="K742" i="26" s="1"/>
  <c r="K743" i="26" s="1"/>
  <c r="K744" i="26" s="1"/>
  <c r="K745" i="26" s="1"/>
  <c r="K746" i="26" s="1"/>
  <c r="K747" i="26" s="1"/>
  <c r="K748" i="26" s="1"/>
  <c r="K749" i="26" s="1"/>
  <c r="K750" i="26" s="1"/>
  <c r="K751" i="26" s="1"/>
  <c r="K752" i="26" s="1"/>
  <c r="K753" i="26" s="1"/>
  <c r="K754" i="26" s="1"/>
  <c r="K755" i="26" s="1"/>
  <c r="K756" i="26" s="1"/>
  <c r="K757" i="26" s="1"/>
  <c r="K758" i="26" s="1"/>
  <c r="K759" i="26" s="1"/>
  <c r="K760" i="26" s="1"/>
  <c r="K761" i="26" s="1"/>
  <c r="K762" i="26" s="1"/>
  <c r="K763" i="26" s="1"/>
  <c r="K764" i="26" s="1"/>
  <c r="K765" i="26" s="1"/>
  <c r="K766" i="26" s="1"/>
  <c r="K767" i="26" s="1"/>
  <c r="K768" i="26" s="1"/>
  <c r="K769" i="26" s="1"/>
  <c r="K770" i="26" s="1"/>
  <c r="K771" i="26" s="1"/>
  <c r="K772" i="26" s="1"/>
  <c r="K773" i="26" s="1"/>
  <c r="K774" i="26" s="1"/>
  <c r="K775" i="26" s="1"/>
  <c r="K776" i="26" s="1"/>
  <c r="K777" i="26" s="1"/>
  <c r="K778" i="26" s="1"/>
  <c r="K779" i="26" s="1"/>
  <c r="K780" i="26" s="1"/>
  <c r="K781" i="26" s="1"/>
  <c r="K782" i="26" s="1"/>
  <c r="K783" i="26" s="1"/>
  <c r="K784" i="26" s="1"/>
  <c r="K785" i="26" s="1"/>
  <c r="K786" i="26" s="1"/>
  <c r="K787" i="26" s="1"/>
  <c r="K788" i="26" s="1"/>
  <c r="K789" i="26" s="1"/>
  <c r="K790" i="26" s="1"/>
  <c r="K791" i="26" s="1"/>
  <c r="K792" i="26" s="1"/>
  <c r="K793" i="26" s="1"/>
  <c r="K794" i="26" s="1"/>
  <c r="K795" i="26" s="1"/>
  <c r="K796" i="26" s="1"/>
  <c r="K797" i="26" s="1"/>
  <c r="K798" i="26" s="1"/>
  <c r="K799" i="26" s="1"/>
  <c r="K800" i="26" s="1"/>
  <c r="K801" i="26" s="1"/>
  <c r="K802" i="26" s="1"/>
  <c r="K803" i="26" s="1"/>
  <c r="K804" i="26" s="1"/>
  <c r="K805" i="26" s="1"/>
  <c r="K806" i="26" s="1"/>
  <c r="K807" i="26" s="1"/>
  <c r="K808" i="26" s="1"/>
  <c r="K809" i="26" s="1"/>
  <c r="K810" i="26" s="1"/>
  <c r="K811" i="26" s="1"/>
  <c r="K812" i="26" s="1"/>
  <c r="K813" i="26" s="1"/>
  <c r="K814" i="26" s="1"/>
  <c r="K815" i="26" s="1"/>
  <c r="K816" i="26" s="1"/>
  <c r="K817" i="26" s="1"/>
  <c r="K818" i="26" s="1"/>
  <c r="K819" i="26" s="1"/>
  <c r="K820" i="26" s="1"/>
  <c r="K821" i="26" s="1"/>
  <c r="K822" i="26" s="1"/>
  <c r="K823" i="26" s="1"/>
  <c r="K824" i="26" s="1"/>
  <c r="K825" i="26" s="1"/>
  <c r="K826" i="26" s="1"/>
  <c r="K827" i="26" s="1"/>
  <c r="K828" i="26" s="1"/>
  <c r="K829" i="26" s="1"/>
  <c r="K830" i="26" s="1"/>
  <c r="K831" i="26" s="1"/>
  <c r="K832" i="26" s="1"/>
  <c r="K833" i="26" s="1"/>
  <c r="K834" i="26" s="1"/>
  <c r="K835" i="26" s="1"/>
  <c r="K836" i="26" s="1"/>
  <c r="K837" i="26" s="1"/>
  <c r="K838" i="26" s="1"/>
  <c r="K839" i="26" s="1"/>
  <c r="K840" i="26" s="1"/>
  <c r="K841" i="26" s="1"/>
  <c r="K842" i="26" s="1"/>
  <c r="K843" i="26" s="1"/>
  <c r="K844" i="26" s="1"/>
  <c r="K845" i="26" s="1"/>
  <c r="K846" i="26" s="1"/>
  <c r="K847" i="26" s="1"/>
  <c r="K848" i="26" s="1"/>
  <c r="K849" i="26" s="1"/>
  <c r="K850" i="26" s="1"/>
  <c r="K851" i="26" s="1"/>
  <c r="K852" i="26" s="1"/>
  <c r="K853" i="26" s="1"/>
  <c r="K854" i="26" s="1"/>
  <c r="K855" i="26" s="1"/>
  <c r="K856" i="26" s="1"/>
  <c r="K857" i="26" s="1"/>
  <c r="K858" i="26" s="1"/>
  <c r="K859" i="26" s="1"/>
  <c r="K96" i="25"/>
  <c r="O274" i="26"/>
  <c r="P275" i="26"/>
  <c r="T53" i="26"/>
  <c r="T54" i="26" s="1"/>
  <c r="T55" i="26" s="1"/>
  <c r="T56" i="26" s="1"/>
  <c r="R668" i="26"/>
  <c r="R669" i="26" s="1"/>
  <c r="R670" i="26" s="1"/>
  <c r="R671" i="26" s="1"/>
  <c r="R672" i="26" s="1"/>
  <c r="R673" i="26" s="1"/>
  <c r="R674" i="26" s="1"/>
  <c r="R675" i="26" s="1"/>
  <c r="R676" i="26" s="1"/>
  <c r="R677" i="26" s="1"/>
  <c r="R678" i="26" s="1"/>
  <c r="R679" i="26" s="1"/>
  <c r="R680" i="26" s="1"/>
  <c r="R681" i="26" s="1"/>
  <c r="R682" i="26" s="1"/>
  <c r="R683" i="26" s="1"/>
  <c r="R684" i="26" s="1"/>
  <c r="R685" i="26" s="1"/>
  <c r="R686" i="26" s="1"/>
  <c r="R687" i="26" s="1"/>
  <c r="R688" i="26" s="1"/>
  <c r="R689" i="26" s="1"/>
  <c r="R690" i="26" s="1"/>
  <c r="R691" i="26" s="1"/>
  <c r="R692" i="26" s="1"/>
  <c r="R693" i="26" s="1"/>
  <c r="R694" i="26" s="1"/>
  <c r="R695" i="26" s="1"/>
  <c r="R696" i="26" s="1"/>
  <c r="R697" i="26" s="1"/>
  <c r="R698" i="26" s="1"/>
  <c r="R699" i="26" s="1"/>
  <c r="R700" i="26" s="1"/>
  <c r="R701" i="26" s="1"/>
  <c r="R702" i="26" s="1"/>
  <c r="R703" i="26" s="1"/>
  <c r="R704" i="26" s="1"/>
  <c r="R705" i="26" s="1"/>
  <c r="R706" i="26" s="1"/>
  <c r="R707" i="26" s="1"/>
  <c r="R708" i="26" s="1"/>
  <c r="R709" i="26" s="1"/>
  <c r="R710" i="26" s="1"/>
  <c r="R711" i="26" s="1"/>
  <c r="R712" i="26" s="1"/>
  <c r="R713" i="26" s="1"/>
  <c r="R714" i="26" s="1"/>
  <c r="R715" i="26" s="1"/>
  <c r="R716" i="26" s="1"/>
  <c r="R717" i="26" s="1"/>
  <c r="R718" i="26" s="1"/>
  <c r="R719" i="26" s="1"/>
  <c r="R720" i="26" s="1"/>
  <c r="R721" i="26" s="1"/>
  <c r="R722" i="26" s="1"/>
  <c r="R723" i="26" s="1"/>
  <c r="R724" i="26" s="1"/>
  <c r="R725" i="26" s="1"/>
  <c r="R726" i="26" s="1"/>
  <c r="R727" i="26" s="1"/>
  <c r="R728" i="26" s="1"/>
  <c r="R729" i="26" s="1"/>
  <c r="R730" i="26" s="1"/>
  <c r="R731" i="26" s="1"/>
  <c r="R732" i="26" s="1"/>
  <c r="R733" i="26" s="1"/>
  <c r="R734" i="26" s="1"/>
  <c r="R735" i="26" s="1"/>
  <c r="R736" i="26" s="1"/>
  <c r="R737" i="26" s="1"/>
  <c r="R738" i="26" s="1"/>
  <c r="R739" i="26" s="1"/>
  <c r="R740" i="26" s="1"/>
  <c r="R741" i="26" s="1"/>
  <c r="R742" i="26" s="1"/>
  <c r="R743" i="26" s="1"/>
  <c r="R744" i="26" s="1"/>
  <c r="R745" i="26" s="1"/>
  <c r="R746" i="26" s="1"/>
  <c r="R747" i="26" s="1"/>
  <c r="R748" i="26" s="1"/>
  <c r="R749" i="26" s="1"/>
  <c r="R750" i="26" s="1"/>
  <c r="R751" i="26" s="1"/>
  <c r="R752" i="26" s="1"/>
  <c r="R753" i="26" s="1"/>
  <c r="R754" i="26" s="1"/>
  <c r="R755" i="26" s="1"/>
  <c r="R756" i="26" s="1"/>
  <c r="R757" i="26" s="1"/>
  <c r="R758" i="26" s="1"/>
  <c r="R759" i="26" s="1"/>
  <c r="R760" i="26" s="1"/>
  <c r="R761" i="26" s="1"/>
  <c r="R762" i="26" s="1"/>
  <c r="R763" i="26" s="1"/>
  <c r="R764" i="26" s="1"/>
  <c r="R765" i="26" s="1"/>
  <c r="R766" i="26" s="1"/>
  <c r="R767" i="26" s="1"/>
  <c r="R768" i="26" s="1"/>
  <c r="R769" i="26" s="1"/>
  <c r="R770" i="26" s="1"/>
  <c r="R771" i="26" s="1"/>
  <c r="R772" i="26" s="1"/>
  <c r="R773" i="26" s="1"/>
  <c r="R774" i="26" s="1"/>
  <c r="R775" i="26" s="1"/>
  <c r="R776" i="26" s="1"/>
  <c r="R777" i="26" s="1"/>
  <c r="R778" i="26" s="1"/>
  <c r="R779" i="26" s="1"/>
  <c r="R780" i="26" s="1"/>
  <c r="R781" i="26" s="1"/>
  <c r="R782" i="26" s="1"/>
  <c r="R783" i="26" s="1"/>
  <c r="R784" i="26" s="1"/>
  <c r="R785" i="26" s="1"/>
  <c r="R786" i="26" s="1"/>
  <c r="R787" i="26" s="1"/>
  <c r="R788" i="26" s="1"/>
  <c r="R789" i="26" s="1"/>
  <c r="R790" i="26" s="1"/>
  <c r="R791" i="26" s="1"/>
  <c r="R792" i="26" s="1"/>
  <c r="R793" i="26" s="1"/>
  <c r="R794" i="26" s="1"/>
  <c r="R795" i="26" s="1"/>
  <c r="R796" i="26" s="1"/>
  <c r="R797" i="26" s="1"/>
  <c r="R798" i="26" s="1"/>
  <c r="R799" i="26" s="1"/>
  <c r="R800" i="26" s="1"/>
  <c r="R801" i="26" s="1"/>
  <c r="R802" i="26" s="1"/>
  <c r="R803" i="26" s="1"/>
  <c r="R804" i="26" s="1"/>
  <c r="R805" i="26" s="1"/>
  <c r="R806" i="26" s="1"/>
  <c r="R807" i="26" s="1"/>
  <c r="R808" i="26" s="1"/>
  <c r="R809" i="26" s="1"/>
  <c r="R810" i="26" s="1"/>
  <c r="R811" i="26" s="1"/>
  <c r="R812" i="26" s="1"/>
  <c r="R813" i="26" s="1"/>
  <c r="R814" i="26" s="1"/>
  <c r="R815" i="26" s="1"/>
  <c r="R816" i="26" s="1"/>
  <c r="R817" i="26" s="1"/>
  <c r="R818" i="26" s="1"/>
  <c r="R819" i="26" s="1"/>
  <c r="R820" i="26" s="1"/>
  <c r="R821" i="26" s="1"/>
  <c r="R822" i="26" s="1"/>
  <c r="R823" i="26" s="1"/>
  <c r="R824" i="26" s="1"/>
  <c r="R825" i="26" s="1"/>
  <c r="R826" i="26" s="1"/>
  <c r="R827" i="26" s="1"/>
  <c r="R828" i="26" s="1"/>
  <c r="R829" i="26" s="1"/>
  <c r="R830" i="26" s="1"/>
  <c r="R831" i="26" s="1"/>
  <c r="R832" i="26" s="1"/>
  <c r="R833" i="26" s="1"/>
  <c r="R834" i="26" s="1"/>
  <c r="R835" i="26" s="1"/>
  <c r="R836" i="26" s="1"/>
  <c r="R837" i="26" s="1"/>
  <c r="R838" i="26" s="1"/>
  <c r="R839" i="26" s="1"/>
  <c r="R840" i="26" s="1"/>
  <c r="R841" i="26" s="1"/>
  <c r="R842" i="26" s="1"/>
  <c r="R843" i="26" s="1"/>
  <c r="R844" i="26" s="1"/>
  <c r="R845" i="26" s="1"/>
  <c r="R846" i="26" s="1"/>
  <c r="R847" i="26" s="1"/>
  <c r="R848" i="26" s="1"/>
  <c r="C23" i="26"/>
  <c r="B22" i="26"/>
  <c r="E22" i="26"/>
  <c r="Q22" i="26"/>
  <c r="D22" i="26"/>
  <c r="U32" i="26"/>
  <c r="F63" i="26"/>
  <c r="F64" i="26" s="1"/>
  <c r="F65" i="26" s="1"/>
  <c r="F66" i="26" s="1"/>
  <c r="F67" i="26" s="1"/>
  <c r="F68" i="26" s="1"/>
  <c r="F69" i="26" s="1"/>
  <c r="F70" i="26" s="1"/>
  <c r="F71" i="26" s="1"/>
  <c r="F72" i="26" s="1"/>
  <c r="F73" i="26" s="1"/>
  <c r="F74" i="26" s="1"/>
  <c r="F75" i="26" s="1"/>
  <c r="F76" i="26" s="1"/>
  <c r="F77" i="26" s="1"/>
  <c r="F78" i="26" s="1"/>
  <c r="F79" i="26" s="1"/>
  <c r="F80" i="26" s="1"/>
  <c r="F81" i="26" s="1"/>
  <c r="F82" i="26" s="1"/>
  <c r="F83" i="26" s="1"/>
  <c r="F84" i="26" s="1"/>
  <c r="F85" i="26" s="1"/>
  <c r="F86" i="26" s="1"/>
  <c r="F87" i="26" s="1"/>
  <c r="F88" i="26" s="1"/>
  <c r="F89" i="26" s="1"/>
  <c r="F90" i="26" s="1"/>
  <c r="F91" i="26" s="1"/>
  <c r="F92" i="26" s="1"/>
  <c r="F93" i="26" s="1"/>
  <c r="F94" i="26" s="1"/>
  <c r="F95" i="26" s="1"/>
  <c r="F96" i="26" s="1"/>
  <c r="F97" i="26" s="1"/>
  <c r="F98" i="26" s="1"/>
  <c r="F99" i="26" s="1"/>
  <c r="F100" i="26" s="1"/>
  <c r="F101" i="26" s="1"/>
  <c r="F102" i="26" s="1"/>
  <c r="F103" i="26" s="1"/>
  <c r="F104" i="26" s="1"/>
  <c r="F105" i="26" s="1"/>
  <c r="F106" i="26" s="1"/>
  <c r="F107" i="26" s="1"/>
  <c r="F108" i="26" s="1"/>
  <c r="F109" i="26" s="1"/>
  <c r="F110" i="26" s="1"/>
  <c r="F111" i="26" s="1"/>
  <c r="F112" i="26" s="1"/>
  <c r="F113" i="26" s="1"/>
  <c r="F114" i="26" s="1"/>
  <c r="F115" i="26" s="1"/>
  <c r="F116" i="26" s="1"/>
  <c r="F117" i="26" s="1"/>
  <c r="F118" i="26" s="1"/>
  <c r="F119" i="26" s="1"/>
  <c r="F120" i="26" s="1"/>
  <c r="F121" i="26" s="1"/>
  <c r="F122" i="26" s="1"/>
  <c r="F123" i="26" s="1"/>
  <c r="F124" i="26" s="1"/>
  <c r="F125" i="26" s="1"/>
  <c r="F126" i="26" s="1"/>
  <c r="F127" i="26" s="1"/>
  <c r="F128" i="26" s="1"/>
  <c r="F129" i="26" s="1"/>
  <c r="F130" i="26" s="1"/>
  <c r="F131" i="26" s="1"/>
  <c r="F132" i="26" s="1"/>
  <c r="F133" i="26" s="1"/>
  <c r="F134" i="26" s="1"/>
  <c r="F135" i="26" s="1"/>
  <c r="F136" i="26" s="1"/>
  <c r="F137" i="26" s="1"/>
  <c r="F138" i="26" s="1"/>
  <c r="F139" i="26" s="1"/>
  <c r="F140" i="26" s="1"/>
  <c r="F141" i="26" s="1"/>
  <c r="F142" i="26" s="1"/>
  <c r="F143" i="26" s="1"/>
  <c r="F144" i="26" s="1"/>
  <c r="F145" i="26" s="1"/>
  <c r="F146" i="26" s="1"/>
  <c r="F147" i="26" s="1"/>
  <c r="F148" i="26" s="1"/>
  <c r="F149" i="26" s="1"/>
  <c r="F150" i="26" s="1"/>
  <c r="F151" i="26" s="1"/>
  <c r="F152" i="26" s="1"/>
  <c r="F153" i="26" s="1"/>
  <c r="F154" i="26" s="1"/>
  <c r="F155" i="26" s="1"/>
  <c r="F156" i="26" s="1"/>
  <c r="F157" i="26" s="1"/>
  <c r="F158" i="26" s="1"/>
  <c r="F159" i="26" s="1"/>
  <c r="F160" i="26" s="1"/>
  <c r="F161" i="26" s="1"/>
  <c r="F162" i="26" s="1"/>
  <c r="F163" i="26" s="1"/>
  <c r="F164" i="26" s="1"/>
  <c r="F165" i="26" s="1"/>
  <c r="F166" i="26" s="1"/>
  <c r="F167" i="26" s="1"/>
  <c r="F168" i="26" s="1"/>
  <c r="F169" i="26" s="1"/>
  <c r="F170" i="26" s="1"/>
  <c r="F171" i="26" s="1"/>
  <c r="F172" i="26" s="1"/>
  <c r="F173" i="26" s="1"/>
  <c r="F174" i="26" s="1"/>
  <c r="F175" i="26" s="1"/>
  <c r="F176" i="26" s="1"/>
  <c r="F177" i="26" s="1"/>
  <c r="F178" i="26" s="1"/>
  <c r="F179" i="26" s="1"/>
  <c r="F180" i="26" s="1"/>
  <c r="F181" i="26" s="1"/>
  <c r="F182" i="26" s="1"/>
  <c r="F183" i="26" s="1"/>
  <c r="F184" i="26" s="1"/>
  <c r="F185" i="26" s="1"/>
  <c r="F186" i="26" s="1"/>
  <c r="F187" i="26" s="1"/>
  <c r="F188" i="26" s="1"/>
  <c r="F189" i="26" s="1"/>
  <c r="F190" i="26" s="1"/>
  <c r="F191" i="26" s="1"/>
  <c r="F192" i="26" s="1"/>
  <c r="F193" i="26" s="1"/>
  <c r="F194" i="26" s="1"/>
  <c r="F195" i="26" s="1"/>
  <c r="F196" i="26" s="1"/>
  <c r="F197" i="26" s="1"/>
  <c r="F198" i="26" s="1"/>
  <c r="F199" i="26" s="1"/>
  <c r="F200" i="26" s="1"/>
  <c r="F201" i="26" s="1"/>
  <c r="F202" i="26" s="1"/>
  <c r="F203" i="26" s="1"/>
  <c r="F204" i="26" s="1"/>
  <c r="F205" i="26" s="1"/>
  <c r="F206" i="26" s="1"/>
  <c r="F207" i="26" s="1"/>
  <c r="F208" i="26" s="1"/>
  <c r="F209" i="26" s="1"/>
  <c r="F210" i="26" s="1"/>
  <c r="F211" i="26" s="1"/>
  <c r="F212" i="26" s="1"/>
  <c r="F213" i="26" s="1"/>
  <c r="F214" i="26" s="1"/>
  <c r="F215" i="26" s="1"/>
  <c r="F216" i="26" s="1"/>
  <c r="F217" i="26" s="1"/>
  <c r="F218" i="26" s="1"/>
  <c r="F219" i="26" s="1"/>
  <c r="F220" i="26" s="1"/>
  <c r="F221" i="26" s="1"/>
  <c r="F222" i="26" s="1"/>
  <c r="F223" i="26" s="1"/>
  <c r="F224" i="26" s="1"/>
  <c r="F225" i="26" s="1"/>
  <c r="F226" i="26" s="1"/>
  <c r="F227" i="26" s="1"/>
  <c r="F228" i="26" s="1"/>
  <c r="F229" i="26" s="1"/>
  <c r="F230" i="26" s="1"/>
  <c r="F231" i="26" s="1"/>
  <c r="F232" i="26" s="1"/>
  <c r="F233" i="26" s="1"/>
  <c r="F234" i="26" s="1"/>
  <c r="F235" i="26" s="1"/>
  <c r="F236" i="26" s="1"/>
  <c r="F237" i="26" s="1"/>
  <c r="F238" i="26" s="1"/>
  <c r="F239" i="26" s="1"/>
  <c r="F240" i="26" s="1"/>
  <c r="F241" i="26" s="1"/>
  <c r="F242" i="26" s="1"/>
  <c r="F243" i="26" s="1"/>
  <c r="F244" i="26" s="1"/>
  <c r="F245" i="26" s="1"/>
  <c r="F246" i="26" s="1"/>
  <c r="F247" i="26" s="1"/>
  <c r="F248" i="26" s="1"/>
  <c r="F249" i="26" s="1"/>
  <c r="F250" i="26" s="1"/>
  <c r="F251" i="26" s="1"/>
  <c r="F252" i="26" s="1"/>
  <c r="F253" i="26" s="1"/>
  <c r="F254" i="26" s="1"/>
  <c r="F255" i="26" s="1"/>
  <c r="F256" i="26" s="1"/>
  <c r="F257" i="26" s="1"/>
  <c r="F258" i="26" s="1"/>
  <c r="F259" i="26" s="1"/>
  <c r="F260" i="26" s="1"/>
  <c r="F261" i="26" s="1"/>
  <c r="F262" i="26" s="1"/>
  <c r="F263" i="26" s="1"/>
  <c r="F264" i="26" s="1"/>
  <c r="F265" i="26" s="1"/>
  <c r="F266" i="26" s="1"/>
  <c r="F267" i="26" s="1"/>
  <c r="F268" i="26" s="1"/>
  <c r="F269" i="26" s="1"/>
  <c r="F270" i="26" s="1"/>
  <c r="F271" i="26" s="1"/>
  <c r="F272" i="26" s="1"/>
  <c r="F273" i="26" s="1"/>
  <c r="F274" i="26" s="1"/>
  <c r="F275" i="26" s="1"/>
  <c r="F276" i="26" s="1"/>
  <c r="F277" i="26" s="1"/>
  <c r="F278" i="26" s="1"/>
  <c r="F279" i="26" s="1"/>
  <c r="F280" i="26" s="1"/>
  <c r="F281" i="26" s="1"/>
  <c r="F282" i="26" s="1"/>
  <c r="F283" i="26" s="1"/>
  <c r="F284" i="26" s="1"/>
  <c r="F285" i="26" s="1"/>
  <c r="F286" i="26" s="1"/>
  <c r="F287" i="26" s="1"/>
  <c r="F288" i="26" s="1"/>
  <c r="F289" i="26" s="1"/>
  <c r="F290" i="26" s="1"/>
  <c r="F291" i="26" s="1"/>
  <c r="F292" i="26" s="1"/>
  <c r="F293" i="26" s="1"/>
  <c r="F294" i="26" s="1"/>
  <c r="F295" i="26" s="1"/>
  <c r="F296" i="26" s="1"/>
  <c r="F297" i="26" s="1"/>
  <c r="F298" i="26" s="1"/>
  <c r="F299" i="26" s="1"/>
  <c r="F300" i="26" s="1"/>
  <c r="F301" i="26" s="1"/>
  <c r="F302" i="26" s="1"/>
  <c r="F303" i="26" s="1"/>
  <c r="F304" i="26" s="1"/>
  <c r="F305" i="26" s="1"/>
  <c r="F306" i="26" s="1"/>
  <c r="F307" i="26" s="1"/>
  <c r="F308" i="26" s="1"/>
  <c r="F309" i="26" s="1"/>
  <c r="F310" i="26" s="1"/>
  <c r="F311" i="26" s="1"/>
  <c r="F312" i="26" s="1"/>
  <c r="F313" i="26" s="1"/>
  <c r="F314" i="26" s="1"/>
  <c r="F315" i="26" s="1"/>
  <c r="F316" i="26" s="1"/>
  <c r="F317" i="26" s="1"/>
  <c r="F318" i="26" s="1"/>
  <c r="F319" i="26" s="1"/>
  <c r="F320" i="26" s="1"/>
  <c r="F321" i="26" s="1"/>
  <c r="F322" i="26" s="1"/>
  <c r="F323" i="26" s="1"/>
  <c r="F324" i="26" s="1"/>
  <c r="F325" i="26" s="1"/>
  <c r="F326" i="26" s="1"/>
  <c r="F327" i="26" s="1"/>
  <c r="F328" i="26" s="1"/>
  <c r="F329" i="26" s="1"/>
  <c r="F330" i="26" s="1"/>
  <c r="F331" i="26" s="1"/>
  <c r="F332" i="26" s="1"/>
  <c r="F333" i="26" s="1"/>
  <c r="F334" i="26" s="1"/>
  <c r="F335" i="26" s="1"/>
  <c r="F336" i="26" s="1"/>
  <c r="F337" i="26" s="1"/>
  <c r="F338" i="26" s="1"/>
  <c r="F339" i="26" s="1"/>
  <c r="F340" i="26" s="1"/>
  <c r="F341" i="26" s="1"/>
  <c r="F342" i="26" s="1"/>
  <c r="F343" i="26" s="1"/>
  <c r="F344" i="26" s="1"/>
  <c r="F345" i="26" s="1"/>
  <c r="F346" i="26" s="1"/>
  <c r="F347" i="26" s="1"/>
  <c r="F348" i="26" s="1"/>
  <c r="F349" i="26" s="1"/>
  <c r="F350" i="26" s="1"/>
  <c r="F351" i="26" s="1"/>
  <c r="F352" i="26" s="1"/>
  <c r="F353" i="26" s="1"/>
  <c r="F354" i="26" s="1"/>
  <c r="F355" i="26" s="1"/>
  <c r="F356" i="26" s="1"/>
  <c r="F357" i="26" s="1"/>
  <c r="F358" i="26" s="1"/>
  <c r="F359" i="26" s="1"/>
  <c r="F360" i="26" s="1"/>
  <c r="F361" i="26" s="1"/>
  <c r="F362" i="26" s="1"/>
  <c r="F363" i="26" s="1"/>
  <c r="F364" i="26" s="1"/>
  <c r="F365" i="26" s="1"/>
  <c r="F366" i="26" s="1"/>
  <c r="F367" i="26" s="1"/>
  <c r="F368" i="26" s="1"/>
  <c r="F369" i="26" s="1"/>
  <c r="F370" i="26" s="1"/>
  <c r="F371" i="26" s="1"/>
  <c r="F372" i="26" s="1"/>
  <c r="F373" i="26" s="1"/>
  <c r="F374" i="26" s="1"/>
  <c r="F375" i="26" s="1"/>
  <c r="F376" i="26" s="1"/>
  <c r="F377" i="26" s="1"/>
  <c r="F378" i="26" s="1"/>
  <c r="F379" i="26" s="1"/>
  <c r="F380" i="26" s="1"/>
  <c r="F381" i="26" s="1"/>
  <c r="F382" i="26" s="1"/>
  <c r="F383" i="26" s="1"/>
  <c r="F384" i="26" s="1"/>
  <c r="F385" i="26" s="1"/>
  <c r="F386" i="26" s="1"/>
  <c r="F387" i="26" s="1"/>
  <c r="F388" i="26" s="1"/>
  <c r="F389" i="26" s="1"/>
  <c r="F390" i="26" s="1"/>
  <c r="F391" i="26" s="1"/>
  <c r="F392" i="26" s="1"/>
  <c r="F393" i="26" s="1"/>
  <c r="F394" i="26" s="1"/>
  <c r="F395" i="26" s="1"/>
  <c r="F396" i="26" s="1"/>
  <c r="F397" i="26" s="1"/>
  <c r="F398" i="26" s="1"/>
  <c r="F399" i="26" s="1"/>
  <c r="F400" i="26" s="1"/>
  <c r="F401" i="26" s="1"/>
  <c r="F402" i="26" s="1"/>
  <c r="F403" i="26" s="1"/>
  <c r="F404" i="26" s="1"/>
  <c r="F405" i="26" s="1"/>
  <c r="F406" i="26" s="1"/>
  <c r="F407" i="26" s="1"/>
  <c r="F408" i="26" s="1"/>
  <c r="F409" i="26" s="1"/>
  <c r="F410" i="26" s="1"/>
  <c r="F411" i="26" s="1"/>
  <c r="F412" i="26" s="1"/>
  <c r="F413" i="26" s="1"/>
  <c r="F414" i="26" s="1"/>
  <c r="F415" i="26" s="1"/>
  <c r="F416" i="26" s="1"/>
  <c r="F417" i="26" s="1"/>
  <c r="F418" i="26" s="1"/>
  <c r="F419" i="26" s="1"/>
  <c r="F420" i="26" s="1"/>
  <c r="F421" i="26" s="1"/>
  <c r="F422" i="26" s="1"/>
  <c r="F423" i="26" s="1"/>
  <c r="F424" i="26" s="1"/>
  <c r="F425" i="26" s="1"/>
  <c r="F426" i="26" s="1"/>
  <c r="F427" i="26" s="1"/>
  <c r="F428" i="26" s="1"/>
  <c r="F429" i="26" s="1"/>
  <c r="F430" i="26" s="1"/>
  <c r="F431" i="26" s="1"/>
  <c r="F432" i="26" s="1"/>
  <c r="F433" i="26" s="1"/>
  <c r="F434" i="26" s="1"/>
  <c r="F435" i="26" s="1"/>
  <c r="F436" i="26" s="1"/>
  <c r="F437" i="26" s="1"/>
  <c r="F438" i="26" s="1"/>
  <c r="F439" i="26" s="1"/>
  <c r="F440" i="26" s="1"/>
  <c r="F441" i="26" s="1"/>
  <c r="F442" i="26" s="1"/>
  <c r="F443" i="26" s="1"/>
  <c r="F444" i="26" s="1"/>
  <c r="F445" i="26" s="1"/>
  <c r="F446" i="26" s="1"/>
  <c r="F447" i="26" s="1"/>
  <c r="F448" i="26" s="1"/>
  <c r="F449" i="26" s="1"/>
  <c r="F450" i="26" s="1"/>
  <c r="F451" i="26" s="1"/>
  <c r="F452" i="26" s="1"/>
  <c r="F453" i="26" s="1"/>
  <c r="F454" i="26" s="1"/>
  <c r="F455" i="26" s="1"/>
  <c r="F456" i="26" s="1"/>
  <c r="F457" i="26" s="1"/>
  <c r="F458" i="26" s="1"/>
  <c r="F459" i="26" s="1"/>
  <c r="F460" i="26" s="1"/>
  <c r="F461" i="26" s="1"/>
  <c r="F462" i="26" s="1"/>
  <c r="F463" i="26" s="1"/>
  <c r="F464" i="26" s="1"/>
  <c r="F465" i="26" s="1"/>
  <c r="F466" i="26" s="1"/>
  <c r="F467" i="26" s="1"/>
  <c r="F468" i="26" s="1"/>
  <c r="F469" i="26" s="1"/>
  <c r="F470" i="26" s="1"/>
  <c r="F471" i="26" s="1"/>
  <c r="F472" i="26" s="1"/>
  <c r="F473" i="26" s="1"/>
  <c r="F474" i="26" s="1"/>
  <c r="F475" i="26" s="1"/>
  <c r="F476" i="26" s="1"/>
  <c r="F477" i="26" s="1"/>
  <c r="F478" i="26" s="1"/>
  <c r="F479" i="26" s="1"/>
  <c r="F480" i="26" s="1"/>
  <c r="F481" i="26" s="1"/>
  <c r="F482" i="26" s="1"/>
  <c r="F483" i="26" s="1"/>
  <c r="F484" i="26" s="1"/>
  <c r="F485" i="26" s="1"/>
  <c r="F486" i="26" s="1"/>
  <c r="F487" i="26" s="1"/>
  <c r="F488" i="26" s="1"/>
  <c r="F489" i="26" s="1"/>
  <c r="F490" i="26" s="1"/>
  <c r="F491" i="26" s="1"/>
  <c r="F492" i="26" s="1"/>
  <c r="F493" i="26" s="1"/>
  <c r="F494" i="26" s="1"/>
  <c r="F495" i="26" s="1"/>
  <c r="F496" i="26" s="1"/>
  <c r="F497" i="26" s="1"/>
  <c r="F498" i="26" s="1"/>
  <c r="F499" i="26" s="1"/>
  <c r="F500" i="26" s="1"/>
  <c r="F501" i="26" s="1"/>
  <c r="F502" i="26" s="1"/>
  <c r="F503" i="26" s="1"/>
  <c r="F504" i="26" s="1"/>
  <c r="F505" i="26" s="1"/>
  <c r="F506" i="26" s="1"/>
  <c r="F507" i="26" s="1"/>
  <c r="F508" i="26" s="1"/>
  <c r="F509" i="26" s="1"/>
  <c r="F510" i="26" s="1"/>
  <c r="F511" i="26" s="1"/>
  <c r="F512" i="26" s="1"/>
  <c r="F513" i="26" s="1"/>
  <c r="F514" i="26" s="1"/>
  <c r="F515" i="26" s="1"/>
  <c r="F516" i="26" s="1"/>
  <c r="F517" i="26" s="1"/>
  <c r="F518" i="26" s="1"/>
  <c r="F519" i="26" s="1"/>
  <c r="F520" i="26" s="1"/>
  <c r="F521" i="26" s="1"/>
  <c r="F522" i="26" s="1"/>
  <c r="F523" i="26" s="1"/>
  <c r="F524" i="26" s="1"/>
  <c r="F525" i="26" s="1"/>
  <c r="F526" i="26" s="1"/>
  <c r="F527" i="26" s="1"/>
  <c r="F528" i="26" s="1"/>
  <c r="F529" i="26" s="1"/>
  <c r="F530" i="26" s="1"/>
  <c r="F531" i="26" s="1"/>
  <c r="F532" i="26" s="1"/>
  <c r="F533" i="26" s="1"/>
  <c r="F534" i="26" s="1"/>
  <c r="F535" i="26" s="1"/>
  <c r="F536" i="26" s="1"/>
  <c r="F537" i="26" s="1"/>
  <c r="F538" i="26" s="1"/>
  <c r="F539" i="26" s="1"/>
  <c r="F540" i="26" s="1"/>
  <c r="F541" i="26" s="1"/>
  <c r="F542" i="26" s="1"/>
  <c r="F543" i="26" s="1"/>
  <c r="F544" i="26" s="1"/>
  <c r="F545" i="26" s="1"/>
  <c r="F546" i="26" s="1"/>
  <c r="F547" i="26" s="1"/>
  <c r="F548" i="26" s="1"/>
  <c r="F549" i="26" s="1"/>
  <c r="F550" i="26" s="1"/>
  <c r="F551" i="26" s="1"/>
  <c r="F552" i="26" s="1"/>
  <c r="F553" i="26" s="1"/>
  <c r="F554" i="26" s="1"/>
  <c r="F555" i="26" s="1"/>
  <c r="F556" i="26" s="1"/>
  <c r="F557" i="26" s="1"/>
  <c r="F558" i="26" s="1"/>
  <c r="F559" i="26" s="1"/>
  <c r="F560" i="26" s="1"/>
  <c r="F561" i="26" s="1"/>
  <c r="F562" i="26" s="1"/>
  <c r="F563" i="26" s="1"/>
  <c r="F564" i="26" s="1"/>
  <c r="F565" i="26" s="1"/>
  <c r="F566" i="26" s="1"/>
  <c r="F567" i="26" s="1"/>
  <c r="F568" i="26" s="1"/>
  <c r="F569" i="26" s="1"/>
  <c r="F570" i="26" s="1"/>
  <c r="F571" i="26" s="1"/>
  <c r="F572" i="26" s="1"/>
  <c r="F573" i="26" s="1"/>
  <c r="F574" i="26" s="1"/>
  <c r="F575" i="26" s="1"/>
  <c r="F576" i="26" s="1"/>
  <c r="F577" i="26" s="1"/>
  <c r="F578" i="26" s="1"/>
  <c r="F579" i="26" s="1"/>
  <c r="F580" i="26" s="1"/>
  <c r="F581" i="26" s="1"/>
  <c r="F582" i="26" s="1"/>
  <c r="F583" i="26" s="1"/>
  <c r="F584" i="26" s="1"/>
  <c r="F585" i="26" s="1"/>
  <c r="F586" i="26" s="1"/>
  <c r="F587" i="26" s="1"/>
  <c r="F588" i="26" s="1"/>
  <c r="F589" i="26" s="1"/>
  <c r="F590" i="26" s="1"/>
  <c r="F591" i="26" s="1"/>
  <c r="F592" i="26" s="1"/>
  <c r="F593" i="26" s="1"/>
  <c r="F594" i="26" s="1"/>
  <c r="F595" i="26" s="1"/>
  <c r="F596" i="26" s="1"/>
  <c r="F597" i="26" s="1"/>
  <c r="F598" i="26" s="1"/>
  <c r="F599" i="26" s="1"/>
  <c r="F600" i="26" s="1"/>
  <c r="F601" i="26" s="1"/>
  <c r="F602" i="26" s="1"/>
  <c r="F603" i="26" s="1"/>
  <c r="F604" i="26" s="1"/>
  <c r="F605" i="26" s="1"/>
  <c r="F606" i="26" s="1"/>
  <c r="F607" i="26" s="1"/>
  <c r="F608" i="26" s="1"/>
  <c r="F609" i="26" s="1"/>
  <c r="F610" i="26" s="1"/>
  <c r="F611" i="26" s="1"/>
  <c r="F612" i="26" s="1"/>
  <c r="F613" i="26" s="1"/>
  <c r="F614" i="26" s="1"/>
  <c r="F615" i="26" s="1"/>
  <c r="F616" i="26" s="1"/>
  <c r="F617" i="26" s="1"/>
  <c r="F618" i="26" s="1"/>
  <c r="F619" i="26" s="1"/>
  <c r="F620" i="26" s="1"/>
  <c r="F621" i="26" s="1"/>
  <c r="F622" i="26" s="1"/>
  <c r="F623" i="26" s="1"/>
  <c r="F624" i="26" s="1"/>
  <c r="F625" i="26" s="1"/>
  <c r="F626" i="26" s="1"/>
  <c r="F627" i="26" s="1"/>
  <c r="F628" i="26" s="1"/>
  <c r="F629" i="26" s="1"/>
  <c r="F630" i="26" s="1"/>
  <c r="F631" i="26" s="1"/>
  <c r="F632" i="26" s="1"/>
  <c r="F633" i="26" s="1"/>
  <c r="F634" i="26" s="1"/>
  <c r="F635" i="26" s="1"/>
  <c r="F636" i="26" s="1"/>
  <c r="F637" i="26" s="1"/>
  <c r="F638" i="26" s="1"/>
  <c r="F639" i="26" s="1"/>
  <c r="F640" i="26" s="1"/>
  <c r="F641" i="26" s="1"/>
  <c r="F642" i="26" s="1"/>
  <c r="F643" i="26" s="1"/>
  <c r="F644" i="26" s="1"/>
  <c r="F645" i="26" s="1"/>
  <c r="F646" i="26" s="1"/>
  <c r="F647" i="26" s="1"/>
  <c r="F648" i="26" s="1"/>
  <c r="F649" i="26" s="1"/>
  <c r="F650" i="26" s="1"/>
  <c r="F651" i="26" s="1"/>
  <c r="F652" i="26" s="1"/>
  <c r="F653" i="26" s="1"/>
  <c r="F654" i="26" s="1"/>
  <c r="F655" i="26" s="1"/>
  <c r="F656" i="26" s="1"/>
  <c r="F657" i="26" s="1"/>
  <c r="F658" i="26" s="1"/>
  <c r="F659" i="26" s="1"/>
  <c r="F660" i="26" s="1"/>
  <c r="F661" i="26" s="1"/>
  <c r="F662" i="26" s="1"/>
  <c r="F663" i="26" s="1"/>
  <c r="F664" i="26" s="1"/>
  <c r="F665" i="26" s="1"/>
  <c r="F666" i="26" s="1"/>
  <c r="F667" i="26" s="1"/>
  <c r="F668" i="26" s="1"/>
  <c r="F669" i="26" s="1"/>
  <c r="F670" i="26" s="1"/>
  <c r="F671" i="26" s="1"/>
  <c r="F672" i="26" s="1"/>
  <c r="F673" i="26" s="1"/>
  <c r="F674" i="26" s="1"/>
  <c r="F675" i="26" s="1"/>
  <c r="F676" i="26" s="1"/>
  <c r="F677" i="26" s="1"/>
  <c r="F678" i="26" s="1"/>
  <c r="F679" i="26" s="1"/>
  <c r="F680" i="26" s="1"/>
  <c r="F681" i="26" s="1"/>
  <c r="F682" i="26" s="1"/>
  <c r="F683" i="26" s="1"/>
  <c r="F684" i="26" s="1"/>
  <c r="F685" i="26" s="1"/>
  <c r="F686" i="26" s="1"/>
  <c r="F687" i="26" s="1"/>
  <c r="F688" i="26" s="1"/>
  <c r="F689" i="26" s="1"/>
  <c r="F690" i="26" s="1"/>
  <c r="F691" i="26" s="1"/>
  <c r="F692" i="26" s="1"/>
  <c r="F693" i="26" s="1"/>
  <c r="F694" i="26" s="1"/>
  <c r="F695" i="26" s="1"/>
  <c r="F696" i="26" s="1"/>
  <c r="F697" i="26" s="1"/>
  <c r="F698" i="26" s="1"/>
  <c r="F699" i="26" s="1"/>
  <c r="F700" i="26" s="1"/>
  <c r="F701" i="26" s="1"/>
  <c r="F702" i="26" s="1"/>
  <c r="F703" i="26" s="1"/>
  <c r="F704" i="26" s="1"/>
  <c r="F705" i="26" s="1"/>
  <c r="F706" i="26" s="1"/>
  <c r="F707" i="26" s="1"/>
  <c r="F708" i="26" s="1"/>
  <c r="F709" i="26" s="1"/>
  <c r="F710" i="26" s="1"/>
  <c r="F711" i="26" s="1"/>
  <c r="F712" i="26" s="1"/>
  <c r="F713" i="26" s="1"/>
  <c r="F714" i="26" s="1"/>
  <c r="F715" i="26" s="1"/>
  <c r="F716" i="26" s="1"/>
  <c r="F717" i="26" s="1"/>
  <c r="F718" i="26" s="1"/>
  <c r="F719" i="26" s="1"/>
  <c r="F720" i="26" s="1"/>
  <c r="F721" i="26" s="1"/>
  <c r="F722" i="26" s="1"/>
  <c r="F723" i="26" s="1"/>
  <c r="F724" i="26" s="1"/>
  <c r="F725" i="26" s="1"/>
  <c r="F726" i="26" s="1"/>
  <c r="F727" i="26" s="1"/>
  <c r="F728" i="26" s="1"/>
  <c r="F729" i="26" s="1"/>
  <c r="F730" i="26" s="1"/>
  <c r="F731" i="26" s="1"/>
  <c r="F732" i="26" s="1"/>
  <c r="F733" i="26" s="1"/>
  <c r="F734" i="26" s="1"/>
  <c r="F735" i="26" s="1"/>
  <c r="F736" i="26" s="1"/>
  <c r="F737" i="26" s="1"/>
  <c r="F738" i="26" s="1"/>
  <c r="F739" i="26" s="1"/>
  <c r="F740" i="26" s="1"/>
  <c r="F741" i="26" s="1"/>
  <c r="F742" i="26" s="1"/>
  <c r="F743" i="26" s="1"/>
  <c r="F744" i="26" s="1"/>
  <c r="F745" i="26" s="1"/>
  <c r="F746" i="26" s="1"/>
  <c r="F747" i="26" s="1"/>
  <c r="F748" i="26" s="1"/>
  <c r="F749" i="26" s="1"/>
  <c r="F750" i="26" s="1"/>
  <c r="F751" i="26" s="1"/>
  <c r="F752" i="26" s="1"/>
  <c r="F753" i="26" s="1"/>
  <c r="F754" i="26" s="1"/>
  <c r="F755" i="26" s="1"/>
  <c r="F756" i="26" s="1"/>
  <c r="F757" i="26" s="1"/>
  <c r="F758" i="26" s="1"/>
  <c r="F759" i="26" s="1"/>
  <c r="F760" i="26" s="1"/>
  <c r="F761" i="26" s="1"/>
  <c r="F762" i="26" s="1"/>
  <c r="F763" i="26" s="1"/>
  <c r="F764" i="26" s="1"/>
  <c r="F765" i="26" s="1"/>
  <c r="F766" i="26" s="1"/>
  <c r="F767" i="26" s="1"/>
  <c r="F768" i="26" s="1"/>
  <c r="F769" i="26" s="1"/>
  <c r="F770" i="26" s="1"/>
  <c r="F771" i="26" s="1"/>
  <c r="F772" i="26" s="1"/>
  <c r="F773" i="26" s="1"/>
  <c r="F774" i="26" s="1"/>
  <c r="F775" i="26" s="1"/>
  <c r="F776" i="26" s="1"/>
  <c r="F777" i="26" s="1"/>
  <c r="F778" i="26" s="1"/>
  <c r="F779" i="26" s="1"/>
  <c r="F780" i="26" s="1"/>
  <c r="F781" i="26" s="1"/>
  <c r="F782" i="26" s="1"/>
  <c r="F783" i="26" s="1"/>
  <c r="F784" i="26" s="1"/>
  <c r="F785" i="26" s="1"/>
  <c r="F786" i="26" s="1"/>
  <c r="F787" i="26" s="1"/>
  <c r="F788" i="26" s="1"/>
  <c r="F789" i="26" s="1"/>
  <c r="F790" i="26" s="1"/>
  <c r="F791" i="26" s="1"/>
  <c r="F792" i="26" s="1"/>
  <c r="F793" i="26" s="1"/>
  <c r="F794" i="26" s="1"/>
  <c r="F795" i="26" s="1"/>
  <c r="F796" i="26" s="1"/>
  <c r="F797" i="26" s="1"/>
  <c r="F798" i="26" s="1"/>
  <c r="F799" i="26" s="1"/>
  <c r="F800" i="26" s="1"/>
  <c r="F801" i="26" s="1"/>
  <c r="F802" i="26" s="1"/>
  <c r="F803" i="26" s="1"/>
  <c r="F804" i="26" s="1"/>
  <c r="F805" i="26" s="1"/>
  <c r="F806" i="26" s="1"/>
  <c r="F807" i="26" s="1"/>
  <c r="F808" i="26" s="1"/>
  <c r="F809" i="26" s="1"/>
  <c r="F810" i="26" s="1"/>
  <c r="F811" i="26" s="1"/>
  <c r="F812" i="26" s="1"/>
  <c r="F813" i="26" s="1"/>
  <c r="F814" i="26" s="1"/>
  <c r="F815" i="26" s="1"/>
  <c r="F816" i="26" s="1"/>
  <c r="F817" i="26" s="1"/>
  <c r="F818" i="26" s="1"/>
  <c r="F819" i="26" s="1"/>
  <c r="F820" i="26" s="1"/>
  <c r="F821" i="26" s="1"/>
  <c r="F822" i="26" s="1"/>
  <c r="F823" i="26" s="1"/>
  <c r="F824" i="26" s="1"/>
  <c r="F825" i="26" s="1"/>
  <c r="F826" i="26" s="1"/>
  <c r="F827" i="26" s="1"/>
  <c r="F828" i="26" s="1"/>
  <c r="F829" i="26" s="1"/>
  <c r="F830" i="26" s="1"/>
  <c r="F831" i="26" s="1"/>
  <c r="F832" i="26" s="1"/>
  <c r="F833" i="26" s="1"/>
  <c r="F834" i="26" s="1"/>
  <c r="F835" i="26" s="1"/>
  <c r="F836" i="26" s="1"/>
  <c r="F837" i="26" s="1"/>
  <c r="F838" i="26" s="1"/>
  <c r="F839" i="26" s="1"/>
  <c r="F840" i="26" s="1"/>
  <c r="F841" i="26" s="1"/>
  <c r="F842" i="26" s="1"/>
  <c r="F843" i="26" s="1"/>
  <c r="F844" i="26" s="1"/>
  <c r="F845" i="26" s="1"/>
  <c r="F846" i="26" s="1"/>
  <c r="F847" i="26" s="1"/>
  <c r="F848" i="26" s="1"/>
  <c r="F849" i="26" s="1"/>
  <c r="F850" i="26" s="1"/>
  <c r="F851" i="26" s="1"/>
  <c r="F852" i="26" s="1"/>
  <c r="F853" i="26" s="1"/>
  <c r="F854" i="26" s="1"/>
  <c r="F855" i="26" s="1"/>
  <c r="F856" i="26" s="1"/>
  <c r="F857" i="26" s="1"/>
  <c r="F858" i="26" s="1"/>
  <c r="F859" i="26" s="1"/>
  <c r="M23" i="26"/>
  <c r="C7" i="17"/>
  <c r="B10" i="19"/>
  <c r="B11" i="19" s="1"/>
  <c r="B12" i="19" s="1"/>
  <c r="B13" i="19" s="1"/>
  <c r="B14" i="19" s="1"/>
  <c r="B15" i="19" s="1"/>
  <c r="B16" i="19" s="1"/>
  <c r="B17" i="19" s="1"/>
  <c r="B18" i="19" s="1"/>
  <c r="B19" i="19" s="1"/>
  <c r="B20" i="19" s="1"/>
  <c r="B21" i="19" s="1"/>
  <c r="B22" i="19" s="1"/>
  <c r="B23" i="19" s="1"/>
  <c r="B24" i="19" s="1"/>
  <c r="B25" i="19" s="1"/>
  <c r="B26" i="19" s="1"/>
  <c r="B27" i="19" s="1"/>
  <c r="B28" i="19" s="1"/>
  <c r="B29" i="19" s="1"/>
  <c r="B30" i="19" s="1"/>
  <c r="B31" i="19" s="1"/>
  <c r="B32" i="19" s="1"/>
  <c r="B33" i="19" s="1"/>
  <c r="B34" i="19" s="1"/>
  <c r="B35" i="19" s="1"/>
  <c r="B36" i="19" s="1"/>
  <c r="B37" i="19" s="1"/>
  <c r="B38" i="19" s="1"/>
  <c r="K87" i="1"/>
  <c r="F29" i="19"/>
  <c r="I29" i="19" l="1"/>
  <c r="F31" i="19" s="1"/>
  <c r="F33" i="19" s="1"/>
  <c r="K88" i="1" s="1"/>
  <c r="O275" i="26"/>
  <c r="P276" i="26"/>
  <c r="B23" i="26"/>
  <c r="Z23" i="26"/>
  <c r="C24" i="26"/>
  <c r="C25" i="26" s="1"/>
  <c r="T57" i="26"/>
  <c r="T58" i="26" s="1"/>
  <c r="T59" i="26" s="1"/>
  <c r="T60" i="26" s="1"/>
  <c r="T61" i="26" s="1"/>
  <c r="T62" i="26" s="1"/>
  <c r="T63" i="26" s="1"/>
  <c r="T64" i="26" s="1"/>
  <c r="T65" i="26" s="1"/>
  <c r="T66" i="26" s="1"/>
  <c r="T67" i="26" s="1"/>
  <c r="T68" i="26" s="1"/>
  <c r="T69" i="26" s="1"/>
  <c r="T70" i="26" s="1"/>
  <c r="T71" i="26" s="1"/>
  <c r="T72" i="26" s="1"/>
  <c r="T73" i="26" s="1"/>
  <c r="T74" i="26" s="1"/>
  <c r="T75" i="26" s="1"/>
  <c r="T76" i="26" s="1"/>
  <c r="T77" i="26" s="1"/>
  <c r="T78" i="26" s="1"/>
  <c r="T79" i="26" s="1"/>
  <c r="T80" i="26" s="1"/>
  <c r="T81" i="26" s="1"/>
  <c r="T82" i="26" s="1"/>
  <c r="T83" i="26" s="1"/>
  <c r="T84" i="26" s="1"/>
  <c r="T85" i="26" s="1"/>
  <c r="T86" i="26" s="1"/>
  <c r="T87" i="26" s="1"/>
  <c r="T88" i="26" s="1"/>
  <c r="T89" i="26" s="1"/>
  <c r="T90" i="26" s="1"/>
  <c r="T91" i="26" s="1"/>
  <c r="T92" i="26" s="1"/>
  <c r="T93" i="26" s="1"/>
  <c r="T94" i="26" s="1"/>
  <c r="T95" i="26" s="1"/>
  <c r="T96" i="26" s="1"/>
  <c r="T97" i="26" s="1"/>
  <c r="T98" i="26" s="1"/>
  <c r="T99" i="26" s="1"/>
  <c r="T100" i="26" s="1"/>
  <c r="T101" i="26" s="1"/>
  <c r="T102" i="26" s="1"/>
  <c r="T103" i="26" s="1"/>
  <c r="T104" i="26" s="1"/>
  <c r="T105" i="26" s="1"/>
  <c r="T106" i="26" s="1"/>
  <c r="T107" i="26" s="1"/>
  <c r="T108" i="26" s="1"/>
  <c r="T109" i="26" s="1"/>
  <c r="T110" i="26" s="1"/>
  <c r="T111" i="26" s="1"/>
  <c r="T112" i="26" s="1"/>
  <c r="T113" i="26" s="1"/>
  <c r="T114" i="26" s="1"/>
  <c r="T115" i="26" s="1"/>
  <c r="T116" i="26" s="1"/>
  <c r="T117" i="26" s="1"/>
  <c r="T118" i="26" s="1"/>
  <c r="T119" i="26" s="1"/>
  <c r="T120" i="26" s="1"/>
  <c r="T121" i="26" s="1"/>
  <c r="T122" i="26" s="1"/>
  <c r="T123" i="26" s="1"/>
  <c r="T124" i="26" s="1"/>
  <c r="T125" i="26" s="1"/>
  <c r="T126" i="26" s="1"/>
  <c r="T127" i="26" s="1"/>
  <c r="T128" i="26" s="1"/>
  <c r="T129" i="26" s="1"/>
  <c r="T130" i="26" s="1"/>
  <c r="T131" i="26" s="1"/>
  <c r="T132" i="26" s="1"/>
  <c r="T133" i="26" s="1"/>
  <c r="T134" i="26" s="1"/>
  <c r="T135" i="26" s="1"/>
  <c r="T136" i="26" s="1"/>
  <c r="T137" i="26" s="1"/>
  <c r="T138" i="26" s="1"/>
  <c r="T139" i="26" s="1"/>
  <c r="T140" i="26" s="1"/>
  <c r="T141" i="26" s="1"/>
  <c r="T142" i="26" s="1"/>
  <c r="T143" i="26" s="1"/>
  <c r="T144" i="26" s="1"/>
  <c r="T145" i="26" s="1"/>
  <c r="T146" i="26" s="1"/>
  <c r="T147" i="26" s="1"/>
  <c r="T148" i="26" s="1"/>
  <c r="T149" i="26" s="1"/>
  <c r="T150" i="26" s="1"/>
  <c r="T151" i="26" s="1"/>
  <c r="T152" i="26" s="1"/>
  <c r="T153" i="26" s="1"/>
  <c r="T154" i="26" s="1"/>
  <c r="T155" i="26" s="1"/>
  <c r="T156" i="26" s="1"/>
  <c r="T157" i="26" s="1"/>
  <c r="T158" i="26" s="1"/>
  <c r="T159" i="26" s="1"/>
  <c r="T160" i="26" s="1"/>
  <c r="T161" i="26" s="1"/>
  <c r="T162" i="26" s="1"/>
  <c r="T163" i="26" s="1"/>
  <c r="T164" i="26" s="1"/>
  <c r="T165" i="26" s="1"/>
  <c r="T166" i="26" s="1"/>
  <c r="T167" i="26" s="1"/>
  <c r="T168" i="26" s="1"/>
  <c r="T169" i="26" s="1"/>
  <c r="T170" i="26" s="1"/>
  <c r="T171" i="26" s="1"/>
  <c r="T172" i="26" s="1"/>
  <c r="T173" i="26" s="1"/>
  <c r="T174" i="26" s="1"/>
  <c r="T175" i="26" s="1"/>
  <c r="T176" i="26" s="1"/>
  <c r="T177" i="26" s="1"/>
  <c r="T178" i="26" s="1"/>
  <c r="T179" i="26" s="1"/>
  <c r="T180" i="26" s="1"/>
  <c r="T181" i="26" s="1"/>
  <c r="T182" i="26" s="1"/>
  <c r="T183" i="26" s="1"/>
  <c r="T184" i="26" s="1"/>
  <c r="T185" i="26" s="1"/>
  <c r="T186" i="26" s="1"/>
  <c r="T187" i="26" s="1"/>
  <c r="T188" i="26" s="1"/>
  <c r="T189" i="26" s="1"/>
  <c r="T190" i="26" s="1"/>
  <c r="T191" i="26" s="1"/>
  <c r="T192" i="26" s="1"/>
  <c r="T193" i="26" s="1"/>
  <c r="T194" i="26" s="1"/>
  <c r="T195" i="26" s="1"/>
  <c r="T196" i="26" s="1"/>
  <c r="T197" i="26" s="1"/>
  <c r="T198" i="26" s="1"/>
  <c r="T199" i="26" s="1"/>
  <c r="T200" i="26" s="1"/>
  <c r="T201" i="26" s="1"/>
  <c r="T202" i="26" s="1"/>
  <c r="T203" i="26" s="1"/>
  <c r="T204" i="26" s="1"/>
  <c r="T205" i="26" s="1"/>
  <c r="T206" i="26" s="1"/>
  <c r="T207" i="26" s="1"/>
  <c r="T208" i="26" s="1"/>
  <c r="T209" i="26" s="1"/>
  <c r="T210" i="26" s="1"/>
  <c r="T211" i="26" s="1"/>
  <c r="T212" i="26" s="1"/>
  <c r="T213" i="26" s="1"/>
  <c r="T214" i="26" s="1"/>
  <c r="T215" i="26" s="1"/>
  <c r="T216" i="26" s="1"/>
  <c r="T217" i="26" s="1"/>
  <c r="T218" i="26" s="1"/>
  <c r="T219" i="26" s="1"/>
  <c r="T220" i="26" s="1"/>
  <c r="T221" i="26" s="1"/>
  <c r="T222" i="26" s="1"/>
  <c r="T223" i="26" s="1"/>
  <c r="T224" i="26" s="1"/>
  <c r="T225" i="26" s="1"/>
  <c r="T226" i="26" s="1"/>
  <c r="T227" i="26" s="1"/>
  <c r="T228" i="26" s="1"/>
  <c r="T229" i="26" s="1"/>
  <c r="T230" i="26" s="1"/>
  <c r="T231" i="26" s="1"/>
  <c r="T232" i="26" s="1"/>
  <c r="T233" i="26" s="1"/>
  <c r="T234" i="26" s="1"/>
  <c r="T235" i="26" s="1"/>
  <c r="T236" i="26" s="1"/>
  <c r="T237" i="26" s="1"/>
  <c r="T238" i="26" s="1"/>
  <c r="T239" i="26" s="1"/>
  <c r="T240" i="26" s="1"/>
  <c r="T241" i="26" s="1"/>
  <c r="T242" i="26" s="1"/>
  <c r="T243" i="26" s="1"/>
  <c r="T244" i="26" s="1"/>
  <c r="T245" i="26" s="1"/>
  <c r="T246" i="26" s="1"/>
  <c r="T247" i="26" s="1"/>
  <c r="T248" i="26" s="1"/>
  <c r="T249" i="26" s="1"/>
  <c r="T250" i="26" s="1"/>
  <c r="T251" i="26" s="1"/>
  <c r="T252" i="26" s="1"/>
  <c r="T253" i="26" s="1"/>
  <c r="T254" i="26" s="1"/>
  <c r="T255" i="26" s="1"/>
  <c r="T256" i="26" s="1"/>
  <c r="T257" i="26" s="1"/>
  <c r="T258" i="26" s="1"/>
  <c r="T259" i="26" s="1"/>
  <c r="T260" i="26" s="1"/>
  <c r="T261" i="26" s="1"/>
  <c r="T262" i="26" s="1"/>
  <c r="T263" i="26" s="1"/>
  <c r="T264" i="26" s="1"/>
  <c r="T265" i="26" s="1"/>
  <c r="T266" i="26" s="1"/>
  <c r="T267" i="26" s="1"/>
  <c r="T268" i="26" s="1"/>
  <c r="T269" i="26" s="1"/>
  <c r="T270" i="26" s="1"/>
  <c r="T271" i="26" s="1"/>
  <c r="T272" i="26" s="1"/>
  <c r="T273" i="26" s="1"/>
  <c r="T274" i="26" s="1"/>
  <c r="T275" i="26" s="1"/>
  <c r="T276" i="26" s="1"/>
  <c r="T277" i="26" s="1"/>
  <c r="T278" i="26" s="1"/>
  <c r="T279" i="26" s="1"/>
  <c r="T280" i="26" s="1"/>
  <c r="T281" i="26" s="1"/>
  <c r="T282" i="26" s="1"/>
  <c r="T283" i="26" s="1"/>
  <c r="T284" i="26" s="1"/>
  <c r="T285" i="26" s="1"/>
  <c r="T286" i="26" s="1"/>
  <c r="T287" i="26" s="1"/>
  <c r="T288" i="26" s="1"/>
  <c r="T289" i="26" s="1"/>
  <c r="T290" i="26" s="1"/>
  <c r="T291" i="26" s="1"/>
  <c r="T292" i="26" s="1"/>
  <c r="T293" i="26" s="1"/>
  <c r="T294" i="26" s="1"/>
  <c r="T295" i="26" s="1"/>
  <c r="T296" i="26" s="1"/>
  <c r="T297" i="26" s="1"/>
  <c r="T298" i="26" s="1"/>
  <c r="T299" i="26" s="1"/>
  <c r="T300" i="26" s="1"/>
  <c r="T301" i="26" s="1"/>
  <c r="T302" i="26" s="1"/>
  <c r="T303" i="26" s="1"/>
  <c r="T304" i="26" s="1"/>
  <c r="T305" i="26" s="1"/>
  <c r="T306" i="26" s="1"/>
  <c r="T307" i="26" s="1"/>
  <c r="T308" i="26" s="1"/>
  <c r="T309" i="26" s="1"/>
  <c r="T310" i="26" s="1"/>
  <c r="T311" i="26" s="1"/>
  <c r="T312" i="26" s="1"/>
  <c r="T313" i="26" s="1"/>
  <c r="T314" i="26" s="1"/>
  <c r="T315" i="26" s="1"/>
  <c r="T316" i="26" s="1"/>
  <c r="T317" i="26" s="1"/>
  <c r="T318" i="26" s="1"/>
  <c r="T319" i="26" s="1"/>
  <c r="T320" i="26" s="1"/>
  <c r="T321" i="26" s="1"/>
  <c r="T322" i="26" s="1"/>
  <c r="T323" i="26" s="1"/>
  <c r="T324" i="26" s="1"/>
  <c r="T325" i="26" s="1"/>
  <c r="T326" i="26" s="1"/>
  <c r="T327" i="26" s="1"/>
  <c r="T328" i="26" s="1"/>
  <c r="T329" i="26" s="1"/>
  <c r="T330" i="26" s="1"/>
  <c r="T331" i="26" s="1"/>
  <c r="T332" i="26" s="1"/>
  <c r="T333" i="26" s="1"/>
  <c r="T334" i="26" s="1"/>
  <c r="T335" i="26" s="1"/>
  <c r="T336" i="26" s="1"/>
  <c r="T337" i="26" s="1"/>
  <c r="T338" i="26" s="1"/>
  <c r="T339" i="26" s="1"/>
  <c r="T340" i="26" s="1"/>
  <c r="T341" i="26" s="1"/>
  <c r="T342" i="26" s="1"/>
  <c r="T343" i="26" s="1"/>
  <c r="T344" i="26" s="1"/>
  <c r="T345" i="26" s="1"/>
  <c r="T346" i="26" s="1"/>
  <c r="T347" i="26" s="1"/>
  <c r="T348" i="26" s="1"/>
  <c r="T349" i="26" s="1"/>
  <c r="T350" i="26" s="1"/>
  <c r="T351" i="26" s="1"/>
  <c r="T352" i="26" s="1"/>
  <c r="T353" i="26" s="1"/>
  <c r="T354" i="26" s="1"/>
  <c r="T355" i="26" s="1"/>
  <c r="T356" i="26" s="1"/>
  <c r="T357" i="26" s="1"/>
  <c r="T358" i="26" s="1"/>
  <c r="T359" i="26" s="1"/>
  <c r="T360" i="26" s="1"/>
  <c r="T361" i="26" s="1"/>
  <c r="T362" i="26" s="1"/>
  <c r="T363" i="26" s="1"/>
  <c r="T364" i="26" s="1"/>
  <c r="T365" i="26" s="1"/>
  <c r="T366" i="26" s="1"/>
  <c r="T367" i="26" s="1"/>
  <c r="T368" i="26" s="1"/>
  <c r="T369" i="26" s="1"/>
  <c r="T370" i="26" s="1"/>
  <c r="T371" i="26" s="1"/>
  <c r="T372" i="26" s="1"/>
  <c r="T373" i="26" s="1"/>
  <c r="T374" i="26" s="1"/>
  <c r="T375" i="26" s="1"/>
  <c r="T376" i="26" s="1"/>
  <c r="T377" i="26" s="1"/>
  <c r="T378" i="26" s="1"/>
  <c r="T379" i="26" s="1"/>
  <c r="T380" i="26" s="1"/>
  <c r="T381" i="26" s="1"/>
  <c r="T382" i="26" s="1"/>
  <c r="T383" i="26" s="1"/>
  <c r="T384" i="26" s="1"/>
  <c r="T385" i="26" s="1"/>
  <c r="T386" i="26" s="1"/>
  <c r="T387" i="26" s="1"/>
  <c r="T388" i="26" s="1"/>
  <c r="T389" i="26" s="1"/>
  <c r="T390" i="26" s="1"/>
  <c r="T391" i="26" s="1"/>
  <c r="T392" i="26" s="1"/>
  <c r="T393" i="26" s="1"/>
  <c r="T394" i="26" s="1"/>
  <c r="T395" i="26" s="1"/>
  <c r="T396" i="26" s="1"/>
  <c r="T397" i="26" s="1"/>
  <c r="T398" i="26" s="1"/>
  <c r="T399" i="26" s="1"/>
  <c r="T400" i="26" s="1"/>
  <c r="T401" i="26" s="1"/>
  <c r="T402" i="26" s="1"/>
  <c r="T403" i="26" s="1"/>
  <c r="T404" i="26" s="1"/>
  <c r="T405" i="26" s="1"/>
  <c r="T406" i="26" s="1"/>
  <c r="T407" i="26" s="1"/>
  <c r="T408" i="26" s="1"/>
  <c r="T409" i="26" s="1"/>
  <c r="T410" i="26" s="1"/>
  <c r="T411" i="26" s="1"/>
  <c r="T412" i="26" s="1"/>
  <c r="T413" i="26" s="1"/>
  <c r="T414" i="26" s="1"/>
  <c r="T415" i="26" s="1"/>
  <c r="T416" i="26" s="1"/>
  <c r="T417" i="26" s="1"/>
  <c r="T418" i="26" s="1"/>
  <c r="T419" i="26" s="1"/>
  <c r="T420" i="26" s="1"/>
  <c r="T421" i="26" s="1"/>
  <c r="T422" i="26" s="1"/>
  <c r="T423" i="26" s="1"/>
  <c r="T424" i="26" s="1"/>
  <c r="T425" i="26" s="1"/>
  <c r="T426" i="26" s="1"/>
  <c r="T427" i="26" s="1"/>
  <c r="T428" i="26" s="1"/>
  <c r="T429" i="26" s="1"/>
  <c r="T430" i="26" s="1"/>
  <c r="T431" i="26" s="1"/>
  <c r="T432" i="26" s="1"/>
  <c r="T433" i="26" s="1"/>
  <c r="T434" i="26" s="1"/>
  <c r="T435" i="26" s="1"/>
  <c r="T436" i="26" s="1"/>
  <c r="T437" i="26" s="1"/>
  <c r="T438" i="26" s="1"/>
  <c r="T439" i="26" s="1"/>
  <c r="T440" i="26" s="1"/>
  <c r="T441" i="26" s="1"/>
  <c r="T442" i="26" s="1"/>
  <c r="T443" i="26" s="1"/>
  <c r="T444" i="26" s="1"/>
  <c r="T445" i="26" s="1"/>
  <c r="T446" i="26" s="1"/>
  <c r="T447" i="26" s="1"/>
  <c r="T448" i="26" s="1"/>
  <c r="T449" i="26" s="1"/>
  <c r="T450" i="26" s="1"/>
  <c r="T451" i="26" s="1"/>
  <c r="T452" i="26" s="1"/>
  <c r="T453" i="26" s="1"/>
  <c r="T454" i="26" s="1"/>
  <c r="T455" i="26" s="1"/>
  <c r="T456" i="26" s="1"/>
  <c r="T457" i="26" s="1"/>
  <c r="T458" i="26" s="1"/>
  <c r="T459" i="26" s="1"/>
  <c r="T460" i="26" s="1"/>
  <c r="T461" i="26" s="1"/>
  <c r="T462" i="26" s="1"/>
  <c r="T463" i="26" s="1"/>
  <c r="T464" i="26" s="1"/>
  <c r="T465" i="26" s="1"/>
  <c r="T466" i="26" s="1"/>
  <c r="T467" i="26" s="1"/>
  <c r="T468" i="26" s="1"/>
  <c r="T469" i="26" s="1"/>
  <c r="T470" i="26" s="1"/>
  <c r="T471" i="26" s="1"/>
  <c r="T472" i="26" s="1"/>
  <c r="T473" i="26" s="1"/>
  <c r="T474" i="26" s="1"/>
  <c r="T475" i="26" s="1"/>
  <c r="T476" i="26" s="1"/>
  <c r="T477" i="26" s="1"/>
  <c r="T478" i="26" s="1"/>
  <c r="T479" i="26" s="1"/>
  <c r="T480" i="26" s="1"/>
  <c r="T481" i="26" s="1"/>
  <c r="T482" i="26" s="1"/>
  <c r="T483" i="26" s="1"/>
  <c r="T484" i="26" s="1"/>
  <c r="T485" i="26" s="1"/>
  <c r="T486" i="26" s="1"/>
  <c r="T487" i="26" s="1"/>
  <c r="T488" i="26" s="1"/>
  <c r="T489" i="26" s="1"/>
  <c r="T490" i="26" s="1"/>
  <c r="T491" i="26" s="1"/>
  <c r="T492" i="26" s="1"/>
  <c r="T493" i="26" s="1"/>
  <c r="T494" i="26" s="1"/>
  <c r="T495" i="26" s="1"/>
  <c r="T496" i="26" s="1"/>
  <c r="T497" i="26" s="1"/>
  <c r="T498" i="26" s="1"/>
  <c r="T499" i="26" s="1"/>
  <c r="T500" i="26" s="1"/>
  <c r="T501" i="26" s="1"/>
  <c r="T502" i="26" s="1"/>
  <c r="T503" i="26" s="1"/>
  <c r="T504" i="26" s="1"/>
  <c r="T505" i="26" s="1"/>
  <c r="T506" i="26" s="1"/>
  <c r="T507" i="26" s="1"/>
  <c r="T508" i="26" s="1"/>
  <c r="T509" i="26" s="1"/>
  <c r="T510" i="26" s="1"/>
  <c r="T511" i="26" s="1"/>
  <c r="T512" i="26" s="1"/>
  <c r="T513" i="26" s="1"/>
  <c r="T514" i="26" s="1"/>
  <c r="T515" i="26" s="1"/>
  <c r="T516" i="26" s="1"/>
  <c r="T517" i="26" s="1"/>
  <c r="T518" i="26" s="1"/>
  <c r="T519" i="26" s="1"/>
  <c r="T520" i="26" s="1"/>
  <c r="T521" i="26" s="1"/>
  <c r="T522" i="26" s="1"/>
  <c r="T523" i="26" s="1"/>
  <c r="T524" i="26" s="1"/>
  <c r="T525" i="26" s="1"/>
  <c r="T526" i="26" s="1"/>
  <c r="T527" i="26" s="1"/>
  <c r="T528" i="26" s="1"/>
  <c r="T529" i="26" s="1"/>
  <c r="T530" i="26" s="1"/>
  <c r="T531" i="26" s="1"/>
  <c r="T532" i="26" s="1"/>
  <c r="T533" i="26" s="1"/>
  <c r="T534" i="26" s="1"/>
  <c r="T535" i="26" s="1"/>
  <c r="T536" i="26" s="1"/>
  <c r="T537" i="26" s="1"/>
  <c r="T538" i="26" s="1"/>
  <c r="T539" i="26" s="1"/>
  <c r="T540" i="26" s="1"/>
  <c r="T541" i="26" s="1"/>
  <c r="T542" i="26" s="1"/>
  <c r="T543" i="26" s="1"/>
  <c r="T544" i="26" s="1"/>
  <c r="T545" i="26" s="1"/>
  <c r="T546" i="26" s="1"/>
  <c r="T547" i="26" s="1"/>
  <c r="T548" i="26" s="1"/>
  <c r="T549" i="26" s="1"/>
  <c r="T550" i="26" s="1"/>
  <c r="T551" i="26" s="1"/>
  <c r="T552" i="26" s="1"/>
  <c r="T553" i="26" s="1"/>
  <c r="T554" i="26" s="1"/>
  <c r="T555" i="26" s="1"/>
  <c r="T556" i="26" s="1"/>
  <c r="T557" i="26" s="1"/>
  <c r="T558" i="26" s="1"/>
  <c r="T559" i="26" s="1"/>
  <c r="T560" i="26" s="1"/>
  <c r="T561" i="26" s="1"/>
  <c r="T562" i="26" s="1"/>
  <c r="T563" i="26" s="1"/>
  <c r="T564" i="26" s="1"/>
  <c r="T565" i="26" s="1"/>
  <c r="T566" i="26" s="1"/>
  <c r="T567" i="26" s="1"/>
  <c r="T568" i="26" s="1"/>
  <c r="T569" i="26" s="1"/>
  <c r="T570" i="26" s="1"/>
  <c r="T571" i="26" s="1"/>
  <c r="T572" i="26" s="1"/>
  <c r="T573" i="26" s="1"/>
  <c r="T574" i="26" s="1"/>
  <c r="T575" i="26" s="1"/>
  <c r="T576" i="26" s="1"/>
  <c r="T577" i="26" s="1"/>
  <c r="T578" i="26" s="1"/>
  <c r="T579" i="26" s="1"/>
  <c r="T580" i="26" s="1"/>
  <c r="T581" i="26" s="1"/>
  <c r="T582" i="26" s="1"/>
  <c r="T583" i="26" s="1"/>
  <c r="T584" i="26" s="1"/>
  <c r="T585" i="26" s="1"/>
  <c r="T586" i="26" s="1"/>
  <c r="T587" i="26" s="1"/>
  <c r="T588" i="26" s="1"/>
  <c r="T589" i="26" s="1"/>
  <c r="T590" i="26" s="1"/>
  <c r="T591" i="26" s="1"/>
  <c r="T592" i="26" s="1"/>
  <c r="T593" i="26" s="1"/>
  <c r="T594" i="26" s="1"/>
  <c r="T595" i="26" s="1"/>
  <c r="T596" i="26" s="1"/>
  <c r="T597" i="26" s="1"/>
  <c r="T598" i="26" s="1"/>
  <c r="T599" i="26" s="1"/>
  <c r="T600" i="26" s="1"/>
  <c r="T601" i="26" s="1"/>
  <c r="T602" i="26" s="1"/>
  <c r="T603" i="26" s="1"/>
  <c r="T604" i="26" s="1"/>
  <c r="T605" i="26" s="1"/>
  <c r="T606" i="26" s="1"/>
  <c r="T607" i="26" s="1"/>
  <c r="T608" i="26" s="1"/>
  <c r="T609" i="26" s="1"/>
  <c r="T610" i="26" s="1"/>
  <c r="T611" i="26" s="1"/>
  <c r="T612" i="26" s="1"/>
  <c r="T613" i="26" s="1"/>
  <c r="T614" i="26" s="1"/>
  <c r="T615" i="26" s="1"/>
  <c r="T616" i="26" s="1"/>
  <c r="T617" i="26" s="1"/>
  <c r="T618" i="26" s="1"/>
  <c r="T619" i="26" s="1"/>
  <c r="T620" i="26" s="1"/>
  <c r="T621" i="26" s="1"/>
  <c r="T622" i="26" s="1"/>
  <c r="T623" i="26" s="1"/>
  <c r="T624" i="26" s="1"/>
  <c r="T625" i="26" s="1"/>
  <c r="T626" i="26" s="1"/>
  <c r="T627" i="26" s="1"/>
  <c r="T628" i="26" s="1"/>
  <c r="T629" i="26" s="1"/>
  <c r="T630" i="26" s="1"/>
  <c r="T631" i="26" s="1"/>
  <c r="T632" i="26" s="1"/>
  <c r="T633" i="26" s="1"/>
  <c r="T634" i="26" s="1"/>
  <c r="T635" i="26" s="1"/>
  <c r="T636" i="26" s="1"/>
  <c r="T637" i="26" s="1"/>
  <c r="T638" i="26" s="1"/>
  <c r="T639" i="26" s="1"/>
  <c r="T640" i="26" s="1"/>
  <c r="T641" i="26" s="1"/>
  <c r="T642" i="26" s="1"/>
  <c r="T643" i="26" s="1"/>
  <c r="T644" i="26" s="1"/>
  <c r="T645" i="26" s="1"/>
  <c r="T646" i="26" s="1"/>
  <c r="T647" i="26" s="1"/>
  <c r="T648" i="26" s="1"/>
  <c r="T649" i="26" s="1"/>
  <c r="T650" i="26" s="1"/>
  <c r="T651" i="26" s="1"/>
  <c r="T652" i="26" s="1"/>
  <c r="T653" i="26" s="1"/>
  <c r="T654" i="26" s="1"/>
  <c r="T655" i="26" s="1"/>
  <c r="T656" i="26" s="1"/>
  <c r="T657" i="26" s="1"/>
  <c r="T658" i="26" s="1"/>
  <c r="T659" i="26" s="1"/>
  <c r="T660" i="26" s="1"/>
  <c r="T661" i="26" s="1"/>
  <c r="T662" i="26" s="1"/>
  <c r="T663" i="26" s="1"/>
  <c r="T664" i="26" s="1"/>
  <c r="T665" i="26" s="1"/>
  <c r="T666" i="26" s="1"/>
  <c r="T667" i="26" s="1"/>
  <c r="T668" i="26" s="1"/>
  <c r="T669" i="26" s="1"/>
  <c r="T670" i="26" s="1"/>
  <c r="T671" i="26" s="1"/>
  <c r="T672" i="26" s="1"/>
  <c r="T673" i="26" s="1"/>
  <c r="T674" i="26" s="1"/>
  <c r="T675" i="26" s="1"/>
  <c r="T676" i="26" s="1"/>
  <c r="T677" i="26" s="1"/>
  <c r="T678" i="26" s="1"/>
  <c r="T679" i="26" s="1"/>
  <c r="T680" i="26" s="1"/>
  <c r="T681" i="26" s="1"/>
  <c r="T682" i="26" s="1"/>
  <c r="T683" i="26" s="1"/>
  <c r="T684" i="26" s="1"/>
  <c r="T685" i="26" s="1"/>
  <c r="T686" i="26" s="1"/>
  <c r="T687" i="26" s="1"/>
  <c r="T688" i="26" s="1"/>
  <c r="T689" i="26" s="1"/>
  <c r="T690" i="26" s="1"/>
  <c r="T691" i="26" s="1"/>
  <c r="T692" i="26" s="1"/>
  <c r="T693" i="26" s="1"/>
  <c r="T694" i="26" s="1"/>
  <c r="T695" i="26" s="1"/>
  <c r="T696" i="26" s="1"/>
  <c r="T697" i="26" s="1"/>
  <c r="T698" i="26" s="1"/>
  <c r="T699" i="26" s="1"/>
  <c r="T700" i="26" s="1"/>
  <c r="T701" i="26" s="1"/>
  <c r="T702" i="26" s="1"/>
  <c r="T703" i="26" s="1"/>
  <c r="T704" i="26" s="1"/>
  <c r="T705" i="26" s="1"/>
  <c r="T706" i="26" s="1"/>
  <c r="T707" i="26" s="1"/>
  <c r="T708" i="26" s="1"/>
  <c r="T709" i="26" s="1"/>
  <c r="T710" i="26" s="1"/>
  <c r="T711" i="26" s="1"/>
  <c r="T712" i="26" s="1"/>
  <c r="T713" i="26" s="1"/>
  <c r="T714" i="26" s="1"/>
  <c r="T715" i="26" s="1"/>
  <c r="T716" i="26" s="1"/>
  <c r="T717" i="26" s="1"/>
  <c r="T718" i="26" s="1"/>
  <c r="T719" i="26" s="1"/>
  <c r="T720" i="26" s="1"/>
  <c r="T721" i="26" s="1"/>
  <c r="T722" i="26" s="1"/>
  <c r="T723" i="26" s="1"/>
  <c r="T724" i="26" s="1"/>
  <c r="T725" i="26" s="1"/>
  <c r="T726" i="26" s="1"/>
  <c r="T727" i="26" s="1"/>
  <c r="T728" i="26" s="1"/>
  <c r="T729" i="26" s="1"/>
  <c r="T730" i="26" s="1"/>
  <c r="T731" i="26" s="1"/>
  <c r="T732" i="26" s="1"/>
  <c r="T733" i="26" s="1"/>
  <c r="T734" i="26" s="1"/>
  <c r="T735" i="26" s="1"/>
  <c r="T736" i="26" s="1"/>
  <c r="T737" i="26" s="1"/>
  <c r="T738" i="26" s="1"/>
  <c r="T739" i="26" s="1"/>
  <c r="T740" i="26" s="1"/>
  <c r="T741" i="26" s="1"/>
  <c r="T742" i="26" s="1"/>
  <c r="T743" i="26" s="1"/>
  <c r="T744" i="26" s="1"/>
  <c r="T745" i="26" s="1"/>
  <c r="T746" i="26" s="1"/>
  <c r="T747" i="26" s="1"/>
  <c r="T748" i="26" s="1"/>
  <c r="T749" i="26" s="1"/>
  <c r="T750" i="26" s="1"/>
  <c r="T751" i="26" s="1"/>
  <c r="T752" i="26" s="1"/>
  <c r="T753" i="26" s="1"/>
  <c r="T754" i="26" s="1"/>
  <c r="T755" i="26" s="1"/>
  <c r="T756" i="26" s="1"/>
  <c r="T757" i="26" s="1"/>
  <c r="T758" i="26" s="1"/>
  <c r="T759" i="26" s="1"/>
  <c r="T760" i="26" s="1"/>
  <c r="T761" i="26" s="1"/>
  <c r="T762" i="26" s="1"/>
  <c r="T763" i="26" s="1"/>
  <c r="T764" i="26" s="1"/>
  <c r="T765" i="26" s="1"/>
  <c r="T766" i="26" s="1"/>
  <c r="T767" i="26" s="1"/>
  <c r="T768" i="26" s="1"/>
  <c r="T769" i="26" s="1"/>
  <c r="T770" i="26" s="1"/>
  <c r="T771" i="26" s="1"/>
  <c r="T772" i="26" s="1"/>
  <c r="T773" i="26" s="1"/>
  <c r="T774" i="26" s="1"/>
  <c r="T775" i="26" s="1"/>
  <c r="T776" i="26" s="1"/>
  <c r="T777" i="26" s="1"/>
  <c r="T778" i="26" s="1"/>
  <c r="T779" i="26" s="1"/>
  <c r="T780" i="26" s="1"/>
  <c r="T781" i="26" s="1"/>
  <c r="T782" i="26" s="1"/>
  <c r="T783" i="26" s="1"/>
  <c r="T784" i="26" s="1"/>
  <c r="T785" i="26" s="1"/>
  <c r="T786" i="26" s="1"/>
  <c r="T787" i="26" s="1"/>
  <c r="T788" i="26" s="1"/>
  <c r="T789" i="26" s="1"/>
  <c r="T790" i="26" s="1"/>
  <c r="T791" i="26" s="1"/>
  <c r="T792" i="26" s="1"/>
  <c r="T793" i="26" s="1"/>
  <c r="T794" i="26" s="1"/>
  <c r="T795" i="26" s="1"/>
  <c r="T796" i="26" s="1"/>
  <c r="T797" i="26" s="1"/>
  <c r="T798" i="26" s="1"/>
  <c r="T799" i="26" s="1"/>
  <c r="T800" i="26" s="1"/>
  <c r="T801" i="26" s="1"/>
  <c r="T802" i="26" s="1"/>
  <c r="T803" i="26" s="1"/>
  <c r="T804" i="26" s="1"/>
  <c r="T805" i="26" s="1"/>
  <c r="T806" i="26" s="1"/>
  <c r="T807" i="26" s="1"/>
  <c r="T808" i="26" s="1"/>
  <c r="T809" i="26" s="1"/>
  <c r="T810" i="26" s="1"/>
  <c r="T811" i="26" s="1"/>
  <c r="T812" i="26" s="1"/>
  <c r="T813" i="26" s="1"/>
  <c r="T814" i="26" s="1"/>
  <c r="T815" i="26" s="1"/>
  <c r="T816" i="26" s="1"/>
  <c r="T817" i="26" s="1"/>
  <c r="T818" i="26" s="1"/>
  <c r="T819" i="26" s="1"/>
  <c r="T820" i="26" s="1"/>
  <c r="T821" i="26" s="1"/>
  <c r="T822" i="26" s="1"/>
  <c r="T823" i="26" s="1"/>
  <c r="T824" i="26" s="1"/>
  <c r="T825" i="26" s="1"/>
  <c r="T826" i="26" s="1"/>
  <c r="T827" i="26" s="1"/>
  <c r="T828" i="26" s="1"/>
  <c r="T829" i="26" s="1"/>
  <c r="T830" i="26" s="1"/>
  <c r="T831" i="26" s="1"/>
  <c r="T832" i="26" s="1"/>
  <c r="T833" i="26" s="1"/>
  <c r="T834" i="26" s="1"/>
  <c r="T835" i="26" s="1"/>
  <c r="T836" i="26" s="1"/>
  <c r="T837" i="26" s="1"/>
  <c r="T838" i="26" s="1"/>
  <c r="T839" i="26" s="1"/>
  <c r="T840" i="26" s="1"/>
  <c r="T841" i="26" s="1"/>
  <c r="T842" i="26" s="1"/>
  <c r="T843" i="26" s="1"/>
  <c r="T844" i="26" s="1"/>
  <c r="T845" i="26" s="1"/>
  <c r="T846" i="26" s="1"/>
  <c r="T847" i="26" s="1"/>
  <c r="T848" i="26" s="1"/>
  <c r="T849" i="26" s="1"/>
  <c r="T850" i="26" s="1"/>
  <c r="T851" i="26" s="1"/>
  <c r="T852" i="26" s="1"/>
  <c r="T853" i="26" s="1"/>
  <c r="T854" i="26" s="1"/>
  <c r="T855" i="26" s="1"/>
  <c r="T856" i="26" s="1"/>
  <c r="T857" i="26" s="1"/>
  <c r="T858" i="26" s="1"/>
  <c r="T859" i="26" s="1"/>
  <c r="R849" i="26"/>
  <c r="R850" i="26" s="1"/>
  <c r="R851" i="26" s="1"/>
  <c r="R852" i="26" s="1"/>
  <c r="R853" i="26" s="1"/>
  <c r="R854" i="26" s="1"/>
  <c r="R855" i="26" s="1"/>
  <c r="R856" i="26" s="1"/>
  <c r="R857" i="26" s="1"/>
  <c r="R858" i="26" s="1"/>
  <c r="R859" i="26" s="1"/>
  <c r="D23" i="26"/>
  <c r="E23" i="26"/>
  <c r="E24" i="26" s="1"/>
  <c r="Q23" i="26"/>
  <c r="U33" i="26"/>
  <c r="U34" i="26" s="1"/>
  <c r="M24" i="26"/>
  <c r="G31" i="19" l="1"/>
  <c r="G33" i="19" s="1"/>
  <c r="H31" i="19"/>
  <c r="H33" i="19" s="1"/>
  <c r="O276" i="26"/>
  <c r="P277" i="26"/>
  <c r="D24" i="26"/>
  <c r="D25" i="26" s="1"/>
  <c r="B24" i="26"/>
  <c r="Z24" i="26"/>
  <c r="B25" i="26"/>
  <c r="Z25" i="26"/>
  <c r="Q24" i="26"/>
  <c r="E25" i="26"/>
  <c r="U35" i="26"/>
  <c r="U36" i="26" s="1"/>
  <c r="U37" i="26" s="1"/>
  <c r="U38" i="26" s="1"/>
  <c r="U39" i="26" s="1"/>
  <c r="U40" i="26" s="1"/>
  <c r="U41" i="26" s="1"/>
  <c r="U42" i="26" s="1"/>
  <c r="U43" i="26" s="1"/>
  <c r="U44" i="26" s="1"/>
  <c r="U45" i="26" s="1"/>
  <c r="U46" i="26" s="1"/>
  <c r="U47" i="26" s="1"/>
  <c r="U48" i="26" s="1"/>
  <c r="U49" i="26" s="1"/>
  <c r="U50" i="26" s="1"/>
  <c r="U51" i="26" s="1"/>
  <c r="U52" i="26" s="1"/>
  <c r="U53" i="26" s="1"/>
  <c r="U54" i="26" s="1"/>
  <c r="U55" i="26" s="1"/>
  <c r="U56" i="26" s="1"/>
  <c r="U57" i="26" s="1"/>
  <c r="U58" i="26" s="1"/>
  <c r="U59" i="26" s="1"/>
  <c r="U60" i="26" s="1"/>
  <c r="U61" i="26" s="1"/>
  <c r="U62" i="26" s="1"/>
  <c r="U63" i="26" s="1"/>
  <c r="U64" i="26" s="1"/>
  <c r="U65" i="26" s="1"/>
  <c r="U66" i="26" s="1"/>
  <c r="U67" i="26" s="1"/>
  <c r="U68" i="26" s="1"/>
  <c r="U69" i="26" s="1"/>
  <c r="U70" i="26" s="1"/>
  <c r="U71" i="26" s="1"/>
  <c r="U72" i="26" s="1"/>
  <c r="U73" i="26" s="1"/>
  <c r="U74" i="26" s="1"/>
  <c r="U75" i="26" s="1"/>
  <c r="U76" i="26" s="1"/>
  <c r="U77" i="26" s="1"/>
  <c r="U78" i="26" s="1"/>
  <c r="U79" i="26" s="1"/>
  <c r="U80" i="26" s="1"/>
  <c r="U81" i="26" s="1"/>
  <c r="U82" i="26" s="1"/>
  <c r="U83" i="26" s="1"/>
  <c r="U84" i="26" s="1"/>
  <c r="U85" i="26" s="1"/>
  <c r="U86" i="26" s="1"/>
  <c r="U87" i="26" s="1"/>
  <c r="U88" i="26" s="1"/>
  <c r="U89" i="26" s="1"/>
  <c r="U90" i="26" s="1"/>
  <c r="U91" i="26" s="1"/>
  <c r="U92" i="26" s="1"/>
  <c r="U93" i="26" s="1"/>
  <c r="U94" i="26" s="1"/>
  <c r="U95" i="26" s="1"/>
  <c r="U96" i="26" s="1"/>
  <c r="U97" i="26" s="1"/>
  <c r="U98" i="26" s="1"/>
  <c r="U99" i="26" s="1"/>
  <c r="U100" i="26" s="1"/>
  <c r="U101" i="26" s="1"/>
  <c r="U102" i="26" s="1"/>
  <c r="U103" i="26" s="1"/>
  <c r="U104" i="26" s="1"/>
  <c r="U105" i="26" s="1"/>
  <c r="U106" i="26" s="1"/>
  <c r="U107" i="26" s="1"/>
  <c r="U108" i="26" s="1"/>
  <c r="U109" i="26" s="1"/>
  <c r="U110" i="26" s="1"/>
  <c r="U111" i="26" s="1"/>
  <c r="U112" i="26" s="1"/>
  <c r="U113" i="26" s="1"/>
  <c r="U114" i="26" s="1"/>
  <c r="U115" i="26" s="1"/>
  <c r="U116" i="26" s="1"/>
  <c r="U117" i="26" s="1"/>
  <c r="U118" i="26" s="1"/>
  <c r="U119" i="26" s="1"/>
  <c r="U120" i="26" s="1"/>
  <c r="U121" i="26" s="1"/>
  <c r="U122" i="26" s="1"/>
  <c r="U123" i="26" s="1"/>
  <c r="U124" i="26" s="1"/>
  <c r="U125" i="26" s="1"/>
  <c r="U126" i="26" s="1"/>
  <c r="U127" i="26" s="1"/>
  <c r="U128" i="26" s="1"/>
  <c r="U129" i="26" s="1"/>
  <c r="U130" i="26" s="1"/>
  <c r="U131" i="26" s="1"/>
  <c r="U132" i="26" s="1"/>
  <c r="U133" i="26" s="1"/>
  <c r="U134" i="26" s="1"/>
  <c r="U135" i="26" s="1"/>
  <c r="U136" i="26" s="1"/>
  <c r="U137" i="26" s="1"/>
  <c r="U138" i="26" s="1"/>
  <c r="U139" i="26" s="1"/>
  <c r="U140" i="26" s="1"/>
  <c r="U141" i="26" s="1"/>
  <c r="U142" i="26" s="1"/>
  <c r="U143" i="26" s="1"/>
  <c r="U144" i="26" s="1"/>
  <c r="U145" i="26" s="1"/>
  <c r="U146" i="26" s="1"/>
  <c r="U147" i="26" s="1"/>
  <c r="U148" i="26" s="1"/>
  <c r="U149" i="26" s="1"/>
  <c r="U150" i="26" s="1"/>
  <c r="U151" i="26" s="1"/>
  <c r="U152" i="26" s="1"/>
  <c r="U153" i="26" s="1"/>
  <c r="U154" i="26" s="1"/>
  <c r="U155" i="26" s="1"/>
  <c r="U156" i="26" s="1"/>
  <c r="U157" i="26" s="1"/>
  <c r="U158" i="26" s="1"/>
  <c r="U159" i="26" s="1"/>
  <c r="U160" i="26" s="1"/>
  <c r="U161" i="26" s="1"/>
  <c r="U162" i="26" s="1"/>
  <c r="U163" i="26" s="1"/>
  <c r="U164" i="26" s="1"/>
  <c r="U165" i="26" s="1"/>
  <c r="U166" i="26" s="1"/>
  <c r="U167" i="26" s="1"/>
  <c r="U168" i="26" s="1"/>
  <c r="U169" i="26" s="1"/>
  <c r="U170" i="26" s="1"/>
  <c r="U171" i="26" s="1"/>
  <c r="U172" i="26" s="1"/>
  <c r="U173" i="26" s="1"/>
  <c r="U174" i="26" s="1"/>
  <c r="U175" i="26" s="1"/>
  <c r="U176" i="26" s="1"/>
  <c r="U177" i="26" s="1"/>
  <c r="U178" i="26" s="1"/>
  <c r="U179" i="26" s="1"/>
  <c r="U180" i="26" s="1"/>
  <c r="U181" i="26" s="1"/>
  <c r="U182" i="26" s="1"/>
  <c r="U183" i="26" s="1"/>
  <c r="U184" i="26" s="1"/>
  <c r="U185" i="26" s="1"/>
  <c r="U186" i="26" s="1"/>
  <c r="U187" i="26" s="1"/>
  <c r="U188" i="26" s="1"/>
  <c r="U189" i="26" s="1"/>
  <c r="U190" i="26" s="1"/>
  <c r="U191" i="26" s="1"/>
  <c r="U192" i="26" s="1"/>
  <c r="U193" i="26" s="1"/>
  <c r="U194" i="26" s="1"/>
  <c r="U195" i="26" s="1"/>
  <c r="U196" i="26" s="1"/>
  <c r="U197" i="26" s="1"/>
  <c r="U198" i="26" s="1"/>
  <c r="U199" i="26" s="1"/>
  <c r="U200" i="26" s="1"/>
  <c r="U201" i="26" s="1"/>
  <c r="U202" i="26" s="1"/>
  <c r="U203" i="26" s="1"/>
  <c r="U204" i="26" s="1"/>
  <c r="U205" i="26" s="1"/>
  <c r="U206" i="26" s="1"/>
  <c r="U207" i="26" s="1"/>
  <c r="U208" i="26" s="1"/>
  <c r="U209" i="26" s="1"/>
  <c r="U210" i="26" s="1"/>
  <c r="U211" i="26" s="1"/>
  <c r="U212" i="26" s="1"/>
  <c r="U213" i="26" s="1"/>
  <c r="U214" i="26" s="1"/>
  <c r="U215" i="26" s="1"/>
  <c r="U216" i="26" s="1"/>
  <c r="U217" i="26" s="1"/>
  <c r="U218" i="26" s="1"/>
  <c r="U219" i="26" s="1"/>
  <c r="U220" i="26" s="1"/>
  <c r="U221" i="26" s="1"/>
  <c r="U222" i="26" s="1"/>
  <c r="U223" i="26" s="1"/>
  <c r="U224" i="26" s="1"/>
  <c r="U225" i="26" s="1"/>
  <c r="U226" i="26" s="1"/>
  <c r="U227" i="26" s="1"/>
  <c r="U228" i="26" s="1"/>
  <c r="U229" i="26" s="1"/>
  <c r="U230" i="26" s="1"/>
  <c r="U231" i="26" s="1"/>
  <c r="U232" i="26" s="1"/>
  <c r="U233" i="26" s="1"/>
  <c r="U234" i="26" s="1"/>
  <c r="U235" i="26" s="1"/>
  <c r="U236" i="26" s="1"/>
  <c r="U237" i="26" s="1"/>
  <c r="U238" i="26" s="1"/>
  <c r="U239" i="26" s="1"/>
  <c r="U240" i="26" s="1"/>
  <c r="U241" i="26" s="1"/>
  <c r="U242" i="26" s="1"/>
  <c r="U243" i="26" s="1"/>
  <c r="U244" i="26" s="1"/>
  <c r="U245" i="26" s="1"/>
  <c r="U246" i="26" s="1"/>
  <c r="U247" i="26" s="1"/>
  <c r="U248" i="26" s="1"/>
  <c r="U249" i="26" s="1"/>
  <c r="U250" i="26" s="1"/>
  <c r="U251" i="26" s="1"/>
  <c r="U252" i="26" s="1"/>
  <c r="U253" i="26" s="1"/>
  <c r="U254" i="26" s="1"/>
  <c r="U255" i="26" s="1"/>
  <c r="U256" i="26" s="1"/>
  <c r="U257" i="26" s="1"/>
  <c r="U258" i="26" s="1"/>
  <c r="U259" i="26" s="1"/>
  <c r="U260" i="26" s="1"/>
  <c r="U261" i="26" s="1"/>
  <c r="U262" i="26" s="1"/>
  <c r="U263" i="26" s="1"/>
  <c r="U264" i="26" s="1"/>
  <c r="U265" i="26" s="1"/>
  <c r="U266" i="26" s="1"/>
  <c r="U267" i="26" s="1"/>
  <c r="U268" i="26" s="1"/>
  <c r="U269" i="26" s="1"/>
  <c r="U270" i="26" s="1"/>
  <c r="U271" i="26" s="1"/>
  <c r="U272" i="26" s="1"/>
  <c r="U273" i="26" s="1"/>
  <c r="U274" i="26" s="1"/>
  <c r="U275" i="26" s="1"/>
  <c r="U276" i="26" s="1"/>
  <c r="U277" i="26" s="1"/>
  <c r="U278" i="26" s="1"/>
  <c r="U279" i="26" s="1"/>
  <c r="U280" i="26" s="1"/>
  <c r="U281" i="26" s="1"/>
  <c r="U282" i="26" s="1"/>
  <c r="U283" i="26" s="1"/>
  <c r="U284" i="26" s="1"/>
  <c r="U285" i="26" s="1"/>
  <c r="U286" i="26" s="1"/>
  <c r="U287" i="26" s="1"/>
  <c r="U288" i="26" s="1"/>
  <c r="U289" i="26" s="1"/>
  <c r="U290" i="26" s="1"/>
  <c r="U291" i="26" s="1"/>
  <c r="U292" i="26" s="1"/>
  <c r="U293" i="26" s="1"/>
  <c r="U294" i="26" s="1"/>
  <c r="U295" i="26" s="1"/>
  <c r="U296" i="26" s="1"/>
  <c r="U297" i="26" s="1"/>
  <c r="U298" i="26" s="1"/>
  <c r="U299" i="26" s="1"/>
  <c r="U300" i="26" s="1"/>
  <c r="U301" i="26" s="1"/>
  <c r="U302" i="26" s="1"/>
  <c r="U303" i="26" s="1"/>
  <c r="U304" i="26" s="1"/>
  <c r="U305" i="26" s="1"/>
  <c r="U306" i="26" s="1"/>
  <c r="U307" i="26" s="1"/>
  <c r="U308" i="26" s="1"/>
  <c r="U309" i="26" s="1"/>
  <c r="U310" i="26" s="1"/>
  <c r="U311" i="26" s="1"/>
  <c r="U312" i="26" s="1"/>
  <c r="U313" i="26" s="1"/>
  <c r="U314" i="26" s="1"/>
  <c r="U315" i="26" s="1"/>
  <c r="U316" i="26" s="1"/>
  <c r="U317" i="26" s="1"/>
  <c r="U318" i="26" s="1"/>
  <c r="U319" i="26" s="1"/>
  <c r="U320" i="26" s="1"/>
  <c r="U321" i="26" s="1"/>
  <c r="U322" i="26" s="1"/>
  <c r="U323" i="26" s="1"/>
  <c r="U324" i="26" s="1"/>
  <c r="U325" i="26" s="1"/>
  <c r="U326" i="26" s="1"/>
  <c r="U327" i="26" s="1"/>
  <c r="U328" i="26" s="1"/>
  <c r="U329" i="26" s="1"/>
  <c r="U330" i="26" s="1"/>
  <c r="U331" i="26" s="1"/>
  <c r="U332" i="26" s="1"/>
  <c r="U333" i="26" s="1"/>
  <c r="U334" i="26" s="1"/>
  <c r="U335" i="26" s="1"/>
  <c r="U336" i="26" s="1"/>
  <c r="U337" i="26" s="1"/>
  <c r="U338" i="26" s="1"/>
  <c r="U339" i="26" s="1"/>
  <c r="U340" i="26" s="1"/>
  <c r="U341" i="26" s="1"/>
  <c r="U342" i="26" s="1"/>
  <c r="U343" i="26" s="1"/>
  <c r="U344" i="26" s="1"/>
  <c r="U345" i="26" s="1"/>
  <c r="U346" i="26" s="1"/>
  <c r="U347" i="26" s="1"/>
  <c r="U348" i="26" s="1"/>
  <c r="U349" i="26" s="1"/>
  <c r="U350" i="26" s="1"/>
  <c r="U351" i="26" s="1"/>
  <c r="U352" i="26" s="1"/>
  <c r="U353" i="26" s="1"/>
  <c r="U354" i="26" s="1"/>
  <c r="U355" i="26" s="1"/>
  <c r="U356" i="26" s="1"/>
  <c r="U357" i="26" s="1"/>
  <c r="U358" i="26" s="1"/>
  <c r="U359" i="26" s="1"/>
  <c r="U360" i="26" s="1"/>
  <c r="U361" i="26" s="1"/>
  <c r="U362" i="26" s="1"/>
  <c r="U363" i="26" s="1"/>
  <c r="U364" i="26" s="1"/>
  <c r="U365" i="26" s="1"/>
  <c r="U366" i="26" s="1"/>
  <c r="U367" i="26" s="1"/>
  <c r="U368" i="26" s="1"/>
  <c r="U369" i="26" s="1"/>
  <c r="U370" i="26" s="1"/>
  <c r="U371" i="26" s="1"/>
  <c r="U372" i="26" s="1"/>
  <c r="U373" i="26" s="1"/>
  <c r="U374" i="26" s="1"/>
  <c r="U375" i="26" s="1"/>
  <c r="U376" i="26" s="1"/>
  <c r="U377" i="26" s="1"/>
  <c r="U378" i="26" s="1"/>
  <c r="U379" i="26" s="1"/>
  <c r="U380" i="26" s="1"/>
  <c r="U381" i="26" s="1"/>
  <c r="U382" i="26" s="1"/>
  <c r="U383" i="26" s="1"/>
  <c r="U384" i="26" s="1"/>
  <c r="U385" i="26" s="1"/>
  <c r="U386" i="26" s="1"/>
  <c r="U387" i="26" s="1"/>
  <c r="U388" i="26" s="1"/>
  <c r="U389" i="26" s="1"/>
  <c r="U390" i="26" s="1"/>
  <c r="U391" i="26" s="1"/>
  <c r="U392" i="26" s="1"/>
  <c r="U393" i="26" s="1"/>
  <c r="U394" i="26" s="1"/>
  <c r="U395" i="26" s="1"/>
  <c r="U396" i="26" s="1"/>
  <c r="U397" i="26" s="1"/>
  <c r="U398" i="26" s="1"/>
  <c r="U399" i="26" s="1"/>
  <c r="U400" i="26" s="1"/>
  <c r="U401" i="26" s="1"/>
  <c r="U402" i="26" s="1"/>
  <c r="U403" i="26" s="1"/>
  <c r="U404" i="26" s="1"/>
  <c r="U405" i="26" s="1"/>
  <c r="U406" i="26" s="1"/>
  <c r="U407" i="26" s="1"/>
  <c r="U408" i="26" s="1"/>
  <c r="U409" i="26" s="1"/>
  <c r="U410" i="26" s="1"/>
  <c r="U411" i="26" s="1"/>
  <c r="U412" i="26" s="1"/>
  <c r="U413" i="26" s="1"/>
  <c r="U414" i="26" s="1"/>
  <c r="U415" i="26" s="1"/>
  <c r="U416" i="26" s="1"/>
  <c r="U417" i="26" s="1"/>
  <c r="U418" i="26" s="1"/>
  <c r="U419" i="26" s="1"/>
  <c r="U420" i="26" s="1"/>
  <c r="U421" i="26" s="1"/>
  <c r="U422" i="26" s="1"/>
  <c r="U423" i="26" s="1"/>
  <c r="U424" i="26" s="1"/>
  <c r="U425" i="26" s="1"/>
  <c r="U426" i="26" s="1"/>
  <c r="U427" i="26" s="1"/>
  <c r="U428" i="26" s="1"/>
  <c r="U429" i="26" s="1"/>
  <c r="U430" i="26" s="1"/>
  <c r="U431" i="26" s="1"/>
  <c r="U432" i="26" s="1"/>
  <c r="U433" i="26" s="1"/>
  <c r="U434" i="26" s="1"/>
  <c r="U435" i="26" s="1"/>
  <c r="U436" i="26" s="1"/>
  <c r="U437" i="26" s="1"/>
  <c r="U438" i="26" s="1"/>
  <c r="U439" i="26" s="1"/>
  <c r="U440" i="26" s="1"/>
  <c r="U441" i="26" s="1"/>
  <c r="U442" i="26" s="1"/>
  <c r="U443" i="26" s="1"/>
  <c r="U444" i="26" s="1"/>
  <c r="U445" i="26" s="1"/>
  <c r="U446" i="26" s="1"/>
  <c r="U447" i="26" s="1"/>
  <c r="U448" i="26" s="1"/>
  <c r="U449" i="26" s="1"/>
  <c r="U450" i="26" s="1"/>
  <c r="U451" i="26" s="1"/>
  <c r="U452" i="26" s="1"/>
  <c r="U453" i="26" s="1"/>
  <c r="U454" i="26" s="1"/>
  <c r="U455" i="26" s="1"/>
  <c r="U456" i="26" s="1"/>
  <c r="U457" i="26" s="1"/>
  <c r="U458" i="26" s="1"/>
  <c r="U459" i="26" s="1"/>
  <c r="U460" i="26" s="1"/>
  <c r="U461" i="26" s="1"/>
  <c r="U462" i="26" s="1"/>
  <c r="U463" i="26" s="1"/>
  <c r="U464" i="26" s="1"/>
  <c r="U465" i="26" s="1"/>
  <c r="U466" i="26" s="1"/>
  <c r="U467" i="26" s="1"/>
  <c r="U468" i="26" s="1"/>
  <c r="U469" i="26" s="1"/>
  <c r="U470" i="26" s="1"/>
  <c r="U471" i="26" s="1"/>
  <c r="U472" i="26" s="1"/>
  <c r="U473" i="26" s="1"/>
  <c r="U474" i="26" s="1"/>
  <c r="U475" i="26" s="1"/>
  <c r="U476" i="26" s="1"/>
  <c r="U477" i="26" s="1"/>
  <c r="U478" i="26" s="1"/>
  <c r="U479" i="26" s="1"/>
  <c r="U480" i="26" s="1"/>
  <c r="U481" i="26" s="1"/>
  <c r="U482" i="26" s="1"/>
  <c r="U483" i="26" s="1"/>
  <c r="U484" i="26" s="1"/>
  <c r="U485" i="26" s="1"/>
  <c r="U486" i="26" s="1"/>
  <c r="U487" i="26" s="1"/>
  <c r="U488" i="26" s="1"/>
  <c r="U489" i="26" s="1"/>
  <c r="U490" i="26" s="1"/>
  <c r="U491" i="26" s="1"/>
  <c r="U492" i="26" s="1"/>
  <c r="U493" i="26" s="1"/>
  <c r="U494" i="26" s="1"/>
  <c r="U495" i="26" s="1"/>
  <c r="U496" i="26" s="1"/>
  <c r="U497" i="26" s="1"/>
  <c r="U498" i="26" s="1"/>
  <c r="U499" i="26" s="1"/>
  <c r="U500" i="26" s="1"/>
  <c r="U501" i="26" s="1"/>
  <c r="U502" i="26" s="1"/>
  <c r="U503" i="26" s="1"/>
  <c r="U504" i="26" s="1"/>
  <c r="U505" i="26" s="1"/>
  <c r="U506" i="26" s="1"/>
  <c r="U507" i="26" s="1"/>
  <c r="U508" i="26" s="1"/>
  <c r="U509" i="26" s="1"/>
  <c r="U510" i="26" s="1"/>
  <c r="U511" i="26" s="1"/>
  <c r="U512" i="26" s="1"/>
  <c r="U513" i="26" s="1"/>
  <c r="U514" i="26" s="1"/>
  <c r="U515" i="26" s="1"/>
  <c r="U516" i="26" s="1"/>
  <c r="U517" i="26" s="1"/>
  <c r="U518" i="26" s="1"/>
  <c r="U519" i="26" s="1"/>
  <c r="U520" i="26" s="1"/>
  <c r="U521" i="26" s="1"/>
  <c r="U522" i="26" s="1"/>
  <c r="U523" i="26" s="1"/>
  <c r="U524" i="26" s="1"/>
  <c r="U525" i="26" s="1"/>
  <c r="U526" i="26" s="1"/>
  <c r="U527" i="26" s="1"/>
  <c r="U528" i="26" s="1"/>
  <c r="U529" i="26" s="1"/>
  <c r="U530" i="26" s="1"/>
  <c r="U531" i="26" s="1"/>
  <c r="U532" i="26" s="1"/>
  <c r="U533" i="26" s="1"/>
  <c r="U534" i="26" s="1"/>
  <c r="U535" i="26" s="1"/>
  <c r="U536" i="26" s="1"/>
  <c r="U537" i="26" s="1"/>
  <c r="U538" i="26" s="1"/>
  <c r="U539" i="26" s="1"/>
  <c r="U540" i="26" s="1"/>
  <c r="U541" i="26" s="1"/>
  <c r="U542" i="26" s="1"/>
  <c r="U543" i="26" s="1"/>
  <c r="U544" i="26" s="1"/>
  <c r="U545" i="26" s="1"/>
  <c r="U546" i="26" s="1"/>
  <c r="U547" i="26" s="1"/>
  <c r="U548" i="26" s="1"/>
  <c r="U549" i="26" s="1"/>
  <c r="U550" i="26" s="1"/>
  <c r="U551" i="26" s="1"/>
  <c r="U552" i="26" s="1"/>
  <c r="U553" i="26" s="1"/>
  <c r="U554" i="26" s="1"/>
  <c r="U555" i="26" s="1"/>
  <c r="U556" i="26" s="1"/>
  <c r="U557" i="26" s="1"/>
  <c r="U558" i="26" s="1"/>
  <c r="U559" i="26" s="1"/>
  <c r="U560" i="26" s="1"/>
  <c r="U561" i="26" s="1"/>
  <c r="U562" i="26" s="1"/>
  <c r="U563" i="26" s="1"/>
  <c r="U564" i="26" s="1"/>
  <c r="U565" i="26" s="1"/>
  <c r="U566" i="26" s="1"/>
  <c r="U567" i="26" s="1"/>
  <c r="U568" i="26" s="1"/>
  <c r="U569" i="26" s="1"/>
  <c r="U570" i="26" s="1"/>
  <c r="U571" i="26" s="1"/>
  <c r="U572" i="26" s="1"/>
  <c r="U573" i="26" s="1"/>
  <c r="U574" i="26" s="1"/>
  <c r="U575" i="26" s="1"/>
  <c r="U576" i="26" s="1"/>
  <c r="U577" i="26" s="1"/>
  <c r="U578" i="26" s="1"/>
  <c r="U579" i="26" s="1"/>
  <c r="U580" i="26" s="1"/>
  <c r="U581" i="26" s="1"/>
  <c r="U582" i="26" s="1"/>
  <c r="U583" i="26" s="1"/>
  <c r="U584" i="26" s="1"/>
  <c r="U585" i="26" s="1"/>
  <c r="U586" i="26" s="1"/>
  <c r="U587" i="26" s="1"/>
  <c r="U588" i="26" s="1"/>
  <c r="U589" i="26" s="1"/>
  <c r="U590" i="26" s="1"/>
  <c r="U591" i="26" s="1"/>
  <c r="U592" i="26" s="1"/>
  <c r="U593" i="26" s="1"/>
  <c r="U594" i="26" s="1"/>
  <c r="U595" i="26" s="1"/>
  <c r="U596" i="26" s="1"/>
  <c r="U597" i="26" s="1"/>
  <c r="U598" i="26" s="1"/>
  <c r="U599" i="26" s="1"/>
  <c r="U600" i="26" s="1"/>
  <c r="U601" i="26" s="1"/>
  <c r="U602" i="26" s="1"/>
  <c r="U603" i="26" s="1"/>
  <c r="U604" i="26" s="1"/>
  <c r="U605" i="26" s="1"/>
  <c r="U606" i="26" s="1"/>
  <c r="U607" i="26" s="1"/>
  <c r="U608" i="26" s="1"/>
  <c r="U609" i="26" s="1"/>
  <c r="U610" i="26" s="1"/>
  <c r="U611" i="26" s="1"/>
  <c r="U612" i="26" s="1"/>
  <c r="U613" i="26" s="1"/>
  <c r="U614" i="26" s="1"/>
  <c r="U615" i="26" s="1"/>
  <c r="U616" i="26" s="1"/>
  <c r="U617" i="26" s="1"/>
  <c r="U618" i="26" s="1"/>
  <c r="U619" i="26" s="1"/>
  <c r="U620" i="26" s="1"/>
  <c r="U621" i="26" s="1"/>
  <c r="U622" i="26" s="1"/>
  <c r="U623" i="26" s="1"/>
  <c r="U624" i="26" s="1"/>
  <c r="U625" i="26" s="1"/>
  <c r="U626" i="26" s="1"/>
  <c r="U627" i="26" s="1"/>
  <c r="U628" i="26" s="1"/>
  <c r="U629" i="26" s="1"/>
  <c r="U630" i="26" s="1"/>
  <c r="U631" i="26" s="1"/>
  <c r="U632" i="26" s="1"/>
  <c r="U633" i="26" s="1"/>
  <c r="U634" i="26" s="1"/>
  <c r="U635" i="26" s="1"/>
  <c r="U636" i="26" s="1"/>
  <c r="U637" i="26" s="1"/>
  <c r="U638" i="26" s="1"/>
  <c r="U639" i="26" s="1"/>
  <c r="U640" i="26" s="1"/>
  <c r="U641" i="26" s="1"/>
  <c r="U642" i="26" s="1"/>
  <c r="U643" i="26" s="1"/>
  <c r="U644" i="26" s="1"/>
  <c r="U645" i="26" s="1"/>
  <c r="U646" i="26" s="1"/>
  <c r="U647" i="26" s="1"/>
  <c r="U648" i="26" s="1"/>
  <c r="U649" i="26" s="1"/>
  <c r="U650" i="26" s="1"/>
  <c r="U651" i="26" s="1"/>
  <c r="U652" i="26" s="1"/>
  <c r="U653" i="26" s="1"/>
  <c r="U654" i="26" s="1"/>
  <c r="U655" i="26" s="1"/>
  <c r="U656" i="26" s="1"/>
  <c r="U657" i="26" s="1"/>
  <c r="U658" i="26" s="1"/>
  <c r="U659" i="26" s="1"/>
  <c r="U660" i="26" s="1"/>
  <c r="U661" i="26" s="1"/>
  <c r="U662" i="26" s="1"/>
  <c r="U663" i="26" s="1"/>
  <c r="U664" i="26" s="1"/>
  <c r="U665" i="26" s="1"/>
  <c r="U666" i="26" s="1"/>
  <c r="U667" i="26" s="1"/>
  <c r="U668" i="26" s="1"/>
  <c r="U669" i="26" s="1"/>
  <c r="U670" i="26" s="1"/>
  <c r="U671" i="26" s="1"/>
  <c r="U672" i="26" s="1"/>
  <c r="U673" i="26" s="1"/>
  <c r="U674" i="26" s="1"/>
  <c r="U675" i="26" s="1"/>
  <c r="U676" i="26" s="1"/>
  <c r="U677" i="26" s="1"/>
  <c r="U678" i="26" s="1"/>
  <c r="U679" i="26" s="1"/>
  <c r="U680" i="26" s="1"/>
  <c r="U681" i="26" s="1"/>
  <c r="U682" i="26" s="1"/>
  <c r="U683" i="26" s="1"/>
  <c r="U684" i="26" s="1"/>
  <c r="U685" i="26" s="1"/>
  <c r="U686" i="26" s="1"/>
  <c r="U687" i="26" s="1"/>
  <c r="U688" i="26" s="1"/>
  <c r="U689" i="26" s="1"/>
  <c r="U690" i="26" s="1"/>
  <c r="U691" i="26" s="1"/>
  <c r="U692" i="26" s="1"/>
  <c r="U693" i="26" s="1"/>
  <c r="U694" i="26" s="1"/>
  <c r="U695" i="26" s="1"/>
  <c r="U696" i="26" s="1"/>
  <c r="U697" i="26" s="1"/>
  <c r="U698" i="26" s="1"/>
  <c r="U699" i="26" s="1"/>
  <c r="U700" i="26" s="1"/>
  <c r="U701" i="26" s="1"/>
  <c r="U702" i="26" s="1"/>
  <c r="U703" i="26" s="1"/>
  <c r="U704" i="26" s="1"/>
  <c r="U705" i="26" s="1"/>
  <c r="U706" i="26" s="1"/>
  <c r="U707" i="26" s="1"/>
  <c r="U708" i="26" s="1"/>
  <c r="U709" i="26" s="1"/>
  <c r="U710" i="26" s="1"/>
  <c r="U711" i="26" s="1"/>
  <c r="U712" i="26" s="1"/>
  <c r="U713" i="26" s="1"/>
  <c r="U714" i="26" s="1"/>
  <c r="U715" i="26" s="1"/>
  <c r="U716" i="26" s="1"/>
  <c r="U717" i="26" s="1"/>
  <c r="U718" i="26" s="1"/>
  <c r="U719" i="26" s="1"/>
  <c r="U720" i="26" s="1"/>
  <c r="U721" i="26" s="1"/>
  <c r="U722" i="26" s="1"/>
  <c r="U723" i="26" s="1"/>
  <c r="U724" i="26" s="1"/>
  <c r="U725" i="26" s="1"/>
  <c r="U726" i="26" s="1"/>
  <c r="U727" i="26" s="1"/>
  <c r="U728" i="26" s="1"/>
  <c r="U729" i="26" s="1"/>
  <c r="U730" i="26" s="1"/>
  <c r="U731" i="26" s="1"/>
  <c r="U732" i="26" s="1"/>
  <c r="U733" i="26" s="1"/>
  <c r="U734" i="26" s="1"/>
  <c r="U735" i="26" s="1"/>
  <c r="U736" i="26" s="1"/>
  <c r="U737" i="26" s="1"/>
  <c r="U738" i="26" s="1"/>
  <c r="U739" i="26" s="1"/>
  <c r="U740" i="26" s="1"/>
  <c r="U741" i="26" s="1"/>
  <c r="U742" i="26" s="1"/>
  <c r="U743" i="26" s="1"/>
  <c r="U744" i="26" s="1"/>
  <c r="U745" i="26" s="1"/>
  <c r="U746" i="26" s="1"/>
  <c r="U747" i="26" s="1"/>
  <c r="U748" i="26" s="1"/>
  <c r="U749" i="26" s="1"/>
  <c r="U750" i="26" s="1"/>
  <c r="U751" i="26" s="1"/>
  <c r="U752" i="26" s="1"/>
  <c r="U753" i="26" s="1"/>
  <c r="U754" i="26" s="1"/>
  <c r="U755" i="26" s="1"/>
  <c r="U756" i="26" s="1"/>
  <c r="U757" i="26" s="1"/>
  <c r="U758" i="26" s="1"/>
  <c r="U759" i="26" s="1"/>
  <c r="U760" i="26" s="1"/>
  <c r="U761" i="26" s="1"/>
  <c r="U762" i="26" s="1"/>
  <c r="U763" i="26" s="1"/>
  <c r="U764" i="26" s="1"/>
  <c r="U765" i="26" s="1"/>
  <c r="U766" i="26" s="1"/>
  <c r="U767" i="26" s="1"/>
  <c r="U768" i="26" s="1"/>
  <c r="U769" i="26" s="1"/>
  <c r="U770" i="26" s="1"/>
  <c r="U771" i="26" s="1"/>
  <c r="U772" i="26" s="1"/>
  <c r="U773" i="26" s="1"/>
  <c r="U774" i="26" s="1"/>
  <c r="U775" i="26" s="1"/>
  <c r="U776" i="26" s="1"/>
  <c r="U777" i="26" s="1"/>
  <c r="U778" i="26" s="1"/>
  <c r="U779" i="26" s="1"/>
  <c r="U780" i="26" s="1"/>
  <c r="U781" i="26" s="1"/>
  <c r="U782" i="26" s="1"/>
  <c r="U783" i="26" s="1"/>
  <c r="U784" i="26" s="1"/>
  <c r="U785" i="26" s="1"/>
  <c r="U786" i="26" s="1"/>
  <c r="U787" i="26" s="1"/>
  <c r="U788" i="26" s="1"/>
  <c r="U789" i="26" s="1"/>
  <c r="U790" i="26" s="1"/>
  <c r="U791" i="26" s="1"/>
  <c r="U792" i="26" s="1"/>
  <c r="U793" i="26" s="1"/>
  <c r="U794" i="26" s="1"/>
  <c r="U795" i="26" s="1"/>
  <c r="U796" i="26" s="1"/>
  <c r="U797" i="26" s="1"/>
  <c r="U798" i="26" s="1"/>
  <c r="U799" i="26" s="1"/>
  <c r="U800" i="26" s="1"/>
  <c r="U801" i="26" s="1"/>
  <c r="U802" i="26" s="1"/>
  <c r="U803" i="26" s="1"/>
  <c r="U804" i="26" s="1"/>
  <c r="U805" i="26" s="1"/>
  <c r="U806" i="26" s="1"/>
  <c r="U807" i="26" s="1"/>
  <c r="U808" i="26" s="1"/>
  <c r="U809" i="26" s="1"/>
  <c r="U810" i="26" s="1"/>
  <c r="U811" i="26" s="1"/>
  <c r="U812" i="26" s="1"/>
  <c r="U813" i="26" s="1"/>
  <c r="U814" i="26" s="1"/>
  <c r="U815" i="26" s="1"/>
  <c r="U816" i="26" s="1"/>
  <c r="U817" i="26" s="1"/>
  <c r="U818" i="26" s="1"/>
  <c r="U819" i="26" s="1"/>
  <c r="U820" i="26" s="1"/>
  <c r="U821" i="26" s="1"/>
  <c r="U822" i="26" s="1"/>
  <c r="U823" i="26" s="1"/>
  <c r="U824" i="26" s="1"/>
  <c r="U825" i="26" s="1"/>
  <c r="U826" i="26" s="1"/>
  <c r="U827" i="26" s="1"/>
  <c r="U828" i="26" s="1"/>
  <c r="U829" i="26" s="1"/>
  <c r="U830" i="26" s="1"/>
  <c r="U831" i="26" s="1"/>
  <c r="U832" i="26" s="1"/>
  <c r="U833" i="26" s="1"/>
  <c r="U834" i="26" s="1"/>
  <c r="U835" i="26" s="1"/>
  <c r="U836" i="26" s="1"/>
  <c r="U837" i="26" s="1"/>
  <c r="U838" i="26" s="1"/>
  <c r="U839" i="26" s="1"/>
  <c r="U840" i="26" s="1"/>
  <c r="U841" i="26" s="1"/>
  <c r="U842" i="26" s="1"/>
  <c r="U843" i="26" s="1"/>
  <c r="U844" i="26" s="1"/>
  <c r="U845" i="26" s="1"/>
  <c r="U846" i="26" s="1"/>
  <c r="U847" i="26" s="1"/>
  <c r="U848" i="26" s="1"/>
  <c r="U849" i="26" s="1"/>
  <c r="U850" i="26" s="1"/>
  <c r="U851" i="26" s="1"/>
  <c r="U852" i="26" s="1"/>
  <c r="U853" i="26" s="1"/>
  <c r="U854" i="26" s="1"/>
  <c r="U855" i="26" s="1"/>
  <c r="U856" i="26" s="1"/>
  <c r="U857" i="26" s="1"/>
  <c r="U858" i="26" s="1"/>
  <c r="U859" i="26" s="1"/>
  <c r="M25" i="26"/>
  <c r="M26" i="26" s="1"/>
  <c r="M27" i="26" s="1"/>
  <c r="C26" i="26"/>
  <c r="H27" i="23"/>
  <c r="F27" i="23"/>
  <c r="G20" i="23" s="1"/>
  <c r="J22" i="23"/>
  <c r="J21" i="23"/>
  <c r="J20" i="23"/>
  <c r="A16" i="22"/>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B37" i="22"/>
  <c r="B36" i="22"/>
  <c r="G21" i="23" l="1"/>
  <c r="I21" i="23" s="1"/>
  <c r="K21" i="23" s="1"/>
  <c r="M45" i="22" s="1"/>
  <c r="G22" i="23"/>
  <c r="I22" i="23" s="1"/>
  <c r="K22" i="23" s="1"/>
  <c r="M46" i="22" s="1"/>
  <c r="I33" i="19"/>
  <c r="P278" i="26"/>
  <c r="O277" i="26"/>
  <c r="B26" i="26"/>
  <c r="Z26" i="26"/>
  <c r="D26" i="26"/>
  <c r="E26" i="26"/>
  <c r="Q25" i="26"/>
  <c r="M28" i="26"/>
  <c r="C27" i="26"/>
  <c r="I20" i="23"/>
  <c r="K20" i="23" s="1"/>
  <c r="C40" i="20"/>
  <c r="C41" i="20" s="1"/>
  <c r="C42" i="20" s="1"/>
  <c r="C43" i="20" s="1"/>
  <c r="C44" i="20" s="1"/>
  <c r="C45" i="20" s="1"/>
  <c r="C46" i="20" s="1"/>
  <c r="C47" i="20" s="1"/>
  <c r="C48" i="20" s="1"/>
  <c r="C49" i="20" s="1"/>
  <c r="C50" i="20" s="1"/>
  <c r="F22" i="20"/>
  <c r="F23" i="20" s="1"/>
  <c r="F24" i="20" s="1"/>
  <c r="F25" i="20" s="1"/>
  <c r="F26" i="20" s="1"/>
  <c r="F27" i="20" s="1"/>
  <c r="F28" i="20" s="1"/>
  <c r="F29" i="20" s="1"/>
  <c r="F30" i="20" s="1"/>
  <c r="F31" i="20" s="1"/>
  <c r="F32" i="20" s="1"/>
  <c r="C22" i="20"/>
  <c r="C23" i="20" s="1"/>
  <c r="C24" i="20" s="1"/>
  <c r="C25" i="20" s="1"/>
  <c r="C26" i="20" s="1"/>
  <c r="C27" i="20" s="1"/>
  <c r="C28" i="20" s="1"/>
  <c r="C29" i="20" s="1"/>
  <c r="C30" i="20" s="1"/>
  <c r="C31" i="20" s="1"/>
  <c r="C32" i="20" s="1"/>
  <c r="E21" i="20"/>
  <c r="E22" i="20" s="1"/>
  <c r="E12" i="20"/>
  <c r="C12" i="20"/>
  <c r="G27" i="23" l="1"/>
  <c r="O278" i="26"/>
  <c r="P279" i="26"/>
  <c r="B27" i="26"/>
  <c r="Z27" i="26"/>
  <c r="E27" i="26"/>
  <c r="D27" i="26"/>
  <c r="Q26" i="26"/>
  <c r="M29" i="26"/>
  <c r="H54" i="20"/>
  <c r="D21" i="20"/>
  <c r="D22" i="20" s="1"/>
  <c r="D23" i="20" s="1"/>
  <c r="D24" i="20" s="1"/>
  <c r="D25" i="20" s="1"/>
  <c r="D26" i="20" s="1"/>
  <c r="D27" i="20" s="1"/>
  <c r="D28" i="20" s="1"/>
  <c r="D29" i="20" s="1"/>
  <c r="D30" i="20" s="1"/>
  <c r="D31" i="20" s="1"/>
  <c r="D32" i="20" s="1"/>
  <c r="C28" i="26"/>
  <c r="E23" i="20"/>
  <c r="P280" i="26" l="1"/>
  <c r="O279" i="26"/>
  <c r="B28" i="26"/>
  <c r="Z28" i="26"/>
  <c r="E28" i="26"/>
  <c r="Q27" i="26"/>
  <c r="Q28" i="26" s="1"/>
  <c r="D28" i="26"/>
  <c r="M30" i="26"/>
  <c r="M31" i="26" s="1"/>
  <c r="C29" i="26"/>
  <c r="G21" i="20"/>
  <c r="I21" i="20" s="1"/>
  <c r="G22" i="20"/>
  <c r="I22" i="20" s="1"/>
  <c r="E24" i="20"/>
  <c r="G23" i="20"/>
  <c r="I23" i="20" s="1"/>
  <c r="O280" i="26" l="1"/>
  <c r="P281" i="26"/>
  <c r="Q29" i="26"/>
  <c r="Q30" i="26" s="1"/>
  <c r="B29" i="26"/>
  <c r="Z29" i="26"/>
  <c r="C30" i="26"/>
  <c r="E29" i="26"/>
  <c r="E30" i="26" s="1"/>
  <c r="D29" i="26"/>
  <c r="D30" i="26" s="1"/>
  <c r="M32" i="26"/>
  <c r="M33" i="26" s="1"/>
  <c r="M34" i="26" s="1"/>
  <c r="M35" i="26" s="1"/>
  <c r="M36" i="26" s="1"/>
  <c r="M37" i="26" s="1"/>
  <c r="M38" i="26" s="1"/>
  <c r="M39" i="26" s="1"/>
  <c r="M40" i="26" s="1"/>
  <c r="M41" i="26" s="1"/>
  <c r="M42" i="26" s="1"/>
  <c r="M43" i="26" s="1"/>
  <c r="M44" i="26" s="1"/>
  <c r="M45" i="26" s="1"/>
  <c r="M46" i="26" s="1"/>
  <c r="M47" i="26" s="1"/>
  <c r="M48" i="26" s="1"/>
  <c r="M49" i="26" s="1"/>
  <c r="M50" i="26" s="1"/>
  <c r="M51" i="26" s="1"/>
  <c r="M52" i="26" s="1"/>
  <c r="M53" i="26" s="1"/>
  <c r="M54" i="26" s="1"/>
  <c r="M55" i="26" s="1"/>
  <c r="M56" i="26" s="1"/>
  <c r="M57" i="26" s="1"/>
  <c r="M58" i="26" s="1"/>
  <c r="M59" i="26" s="1"/>
  <c r="M60" i="26" s="1"/>
  <c r="M61" i="26" s="1"/>
  <c r="M62" i="26" s="1"/>
  <c r="M63" i="26" s="1"/>
  <c r="M64" i="26" s="1"/>
  <c r="M65" i="26" s="1"/>
  <c r="M66" i="26" s="1"/>
  <c r="M67" i="26" s="1"/>
  <c r="M68" i="26" s="1"/>
  <c r="M69" i="26" s="1"/>
  <c r="M70" i="26" s="1"/>
  <c r="M71" i="26" s="1"/>
  <c r="M72" i="26" s="1"/>
  <c r="M73" i="26" s="1"/>
  <c r="M74" i="26" s="1"/>
  <c r="M75" i="26" s="1"/>
  <c r="M76" i="26" s="1"/>
  <c r="M77" i="26" s="1"/>
  <c r="M78" i="26" s="1"/>
  <c r="M79" i="26" s="1"/>
  <c r="M80" i="26" s="1"/>
  <c r="M81" i="26" s="1"/>
  <c r="M82" i="26" s="1"/>
  <c r="M83" i="26" s="1"/>
  <c r="M84" i="26" s="1"/>
  <c r="M85" i="26" s="1"/>
  <c r="M86" i="26" s="1"/>
  <c r="M87" i="26" s="1"/>
  <c r="M88" i="26" s="1"/>
  <c r="M89" i="26" s="1"/>
  <c r="M90" i="26" s="1"/>
  <c r="M91" i="26" s="1"/>
  <c r="M92" i="26" s="1"/>
  <c r="M93" i="26" s="1"/>
  <c r="M94" i="26" s="1"/>
  <c r="M95" i="26" s="1"/>
  <c r="M96" i="26" s="1"/>
  <c r="M97" i="26" s="1"/>
  <c r="M98" i="26" s="1"/>
  <c r="M99" i="26" s="1"/>
  <c r="M100" i="26" s="1"/>
  <c r="M101" i="26" s="1"/>
  <c r="M102" i="26" s="1"/>
  <c r="M103" i="26" s="1"/>
  <c r="M104" i="26" s="1"/>
  <c r="M105" i="26" s="1"/>
  <c r="M106" i="26" s="1"/>
  <c r="M107" i="26" s="1"/>
  <c r="M108" i="26" s="1"/>
  <c r="M109" i="26" s="1"/>
  <c r="M110" i="26" s="1"/>
  <c r="M111" i="26" s="1"/>
  <c r="M112" i="26" s="1"/>
  <c r="M113" i="26" s="1"/>
  <c r="M114" i="26" s="1"/>
  <c r="M115" i="26" s="1"/>
  <c r="M116" i="26" s="1"/>
  <c r="M117" i="26" s="1"/>
  <c r="M118" i="26" s="1"/>
  <c r="M119" i="26" s="1"/>
  <c r="M120" i="26" s="1"/>
  <c r="M121" i="26" s="1"/>
  <c r="M122" i="26" s="1"/>
  <c r="M123" i="26" s="1"/>
  <c r="M124" i="26" s="1"/>
  <c r="M125" i="26" s="1"/>
  <c r="M126" i="26" s="1"/>
  <c r="M127" i="26" s="1"/>
  <c r="M128" i="26" s="1"/>
  <c r="M129" i="26" s="1"/>
  <c r="M130" i="26" s="1"/>
  <c r="M131" i="26" s="1"/>
  <c r="M132" i="26" s="1"/>
  <c r="M133" i="26" s="1"/>
  <c r="M134" i="26" s="1"/>
  <c r="M135" i="26" s="1"/>
  <c r="M136" i="26" s="1"/>
  <c r="M137" i="26" s="1"/>
  <c r="M138" i="26" s="1"/>
  <c r="M139" i="26" s="1"/>
  <c r="M140" i="26" s="1"/>
  <c r="M141" i="26" s="1"/>
  <c r="M142" i="26" s="1"/>
  <c r="M143" i="26" s="1"/>
  <c r="M144" i="26" s="1"/>
  <c r="M145" i="26" s="1"/>
  <c r="M146" i="26" s="1"/>
  <c r="M147" i="26" s="1"/>
  <c r="M148" i="26" s="1"/>
  <c r="M149" i="26" s="1"/>
  <c r="M150" i="26" s="1"/>
  <c r="M151" i="26" s="1"/>
  <c r="M152" i="26" s="1"/>
  <c r="M153" i="26" s="1"/>
  <c r="M154" i="26" s="1"/>
  <c r="M155" i="26" s="1"/>
  <c r="M156" i="26" s="1"/>
  <c r="M157" i="26" s="1"/>
  <c r="M158" i="26" s="1"/>
  <c r="M159" i="26" s="1"/>
  <c r="M160" i="26" s="1"/>
  <c r="M161" i="26" s="1"/>
  <c r="M162" i="26" s="1"/>
  <c r="M163" i="26" s="1"/>
  <c r="M164" i="26" s="1"/>
  <c r="M165" i="26" s="1"/>
  <c r="M166" i="26" s="1"/>
  <c r="M167" i="26" s="1"/>
  <c r="M168" i="26" s="1"/>
  <c r="M169" i="26" s="1"/>
  <c r="M170" i="26" s="1"/>
  <c r="M171" i="26" s="1"/>
  <c r="M172" i="26" s="1"/>
  <c r="M173" i="26" s="1"/>
  <c r="M174" i="26" s="1"/>
  <c r="M175" i="26" s="1"/>
  <c r="M176" i="26" s="1"/>
  <c r="M177" i="26" s="1"/>
  <c r="M178" i="26" s="1"/>
  <c r="M179" i="26" s="1"/>
  <c r="M180" i="26" s="1"/>
  <c r="M181" i="26" s="1"/>
  <c r="M182" i="26" s="1"/>
  <c r="M183" i="26" s="1"/>
  <c r="M184" i="26" s="1"/>
  <c r="M185" i="26" s="1"/>
  <c r="M186" i="26" s="1"/>
  <c r="M187" i="26" s="1"/>
  <c r="M188" i="26" s="1"/>
  <c r="M189" i="26" s="1"/>
  <c r="M190" i="26" s="1"/>
  <c r="M191" i="26" s="1"/>
  <c r="M192" i="26" s="1"/>
  <c r="M193" i="26" s="1"/>
  <c r="M194" i="26" s="1"/>
  <c r="M195" i="26" s="1"/>
  <c r="M196" i="26" s="1"/>
  <c r="M197" i="26" s="1"/>
  <c r="M198" i="26" s="1"/>
  <c r="M199" i="26" s="1"/>
  <c r="M200" i="26" s="1"/>
  <c r="M201" i="26" s="1"/>
  <c r="M202" i="26" s="1"/>
  <c r="M203" i="26" s="1"/>
  <c r="M204" i="26" s="1"/>
  <c r="M205" i="26" s="1"/>
  <c r="M206" i="26" s="1"/>
  <c r="M207" i="26" s="1"/>
  <c r="M208" i="26" s="1"/>
  <c r="M209" i="26" s="1"/>
  <c r="M210" i="26" s="1"/>
  <c r="M211" i="26" s="1"/>
  <c r="M212" i="26" s="1"/>
  <c r="M213" i="26" s="1"/>
  <c r="M214" i="26" s="1"/>
  <c r="M215" i="26" s="1"/>
  <c r="M216" i="26" s="1"/>
  <c r="M217" i="26" s="1"/>
  <c r="M218" i="26" s="1"/>
  <c r="M219" i="26" s="1"/>
  <c r="M220" i="26" s="1"/>
  <c r="M221" i="26" s="1"/>
  <c r="M222" i="26" s="1"/>
  <c r="M223" i="26" s="1"/>
  <c r="M224" i="26" s="1"/>
  <c r="M225" i="26" s="1"/>
  <c r="M226" i="26" s="1"/>
  <c r="M227" i="26" s="1"/>
  <c r="M228" i="26" s="1"/>
  <c r="M229" i="26" s="1"/>
  <c r="M230" i="26" s="1"/>
  <c r="M231" i="26" s="1"/>
  <c r="M232" i="26" s="1"/>
  <c r="M233" i="26" s="1"/>
  <c r="M234" i="26" s="1"/>
  <c r="M235" i="26" s="1"/>
  <c r="M236" i="26" s="1"/>
  <c r="M237" i="26" s="1"/>
  <c r="M238" i="26" s="1"/>
  <c r="M239" i="26" s="1"/>
  <c r="M240" i="26" s="1"/>
  <c r="M241" i="26" s="1"/>
  <c r="M242" i="26" s="1"/>
  <c r="M243" i="26" s="1"/>
  <c r="M244" i="26" s="1"/>
  <c r="M245" i="26" s="1"/>
  <c r="M246" i="26" s="1"/>
  <c r="M247" i="26" s="1"/>
  <c r="M248" i="26" s="1"/>
  <c r="M249" i="26" s="1"/>
  <c r="M250" i="26" s="1"/>
  <c r="M251" i="26" s="1"/>
  <c r="M252" i="26" s="1"/>
  <c r="M253" i="26" s="1"/>
  <c r="M254" i="26" s="1"/>
  <c r="M255" i="26" s="1"/>
  <c r="M256" i="26" s="1"/>
  <c r="M257" i="26" s="1"/>
  <c r="M258" i="26" s="1"/>
  <c r="M259" i="26" s="1"/>
  <c r="M260" i="26" s="1"/>
  <c r="M261" i="26" s="1"/>
  <c r="M262" i="26" s="1"/>
  <c r="M263" i="26" s="1"/>
  <c r="M264" i="26" s="1"/>
  <c r="M265" i="26" s="1"/>
  <c r="M266" i="26" s="1"/>
  <c r="M267" i="26" s="1"/>
  <c r="M268" i="26" s="1"/>
  <c r="M269" i="26" s="1"/>
  <c r="M270" i="26" s="1"/>
  <c r="M271" i="26" s="1"/>
  <c r="M272" i="26" s="1"/>
  <c r="M273" i="26" s="1"/>
  <c r="M274" i="26" s="1"/>
  <c r="M275" i="26" s="1"/>
  <c r="M276" i="26" s="1"/>
  <c r="M277" i="26" s="1"/>
  <c r="M278" i="26" s="1"/>
  <c r="M279" i="26" s="1"/>
  <c r="M280" i="26" s="1"/>
  <c r="M281" i="26" s="1"/>
  <c r="M282" i="26" s="1"/>
  <c r="M283" i="26" s="1"/>
  <c r="M284" i="26" s="1"/>
  <c r="M285" i="26" s="1"/>
  <c r="M286" i="26" s="1"/>
  <c r="M287" i="26" s="1"/>
  <c r="M288" i="26" s="1"/>
  <c r="M289" i="26" s="1"/>
  <c r="M290" i="26" s="1"/>
  <c r="M291" i="26" s="1"/>
  <c r="M292" i="26" s="1"/>
  <c r="M293" i="26" s="1"/>
  <c r="M294" i="26" s="1"/>
  <c r="M295" i="26" s="1"/>
  <c r="M296" i="26" s="1"/>
  <c r="M297" i="26" s="1"/>
  <c r="M298" i="26" s="1"/>
  <c r="M299" i="26" s="1"/>
  <c r="M300" i="26" s="1"/>
  <c r="M301" i="26" s="1"/>
  <c r="M302" i="26" s="1"/>
  <c r="M303" i="26" s="1"/>
  <c r="M304" i="26" s="1"/>
  <c r="M305" i="26" s="1"/>
  <c r="M306" i="26" s="1"/>
  <c r="M307" i="26" s="1"/>
  <c r="M308" i="26" s="1"/>
  <c r="M309" i="26" s="1"/>
  <c r="M310" i="26" s="1"/>
  <c r="M311" i="26" s="1"/>
  <c r="M312" i="26" s="1"/>
  <c r="M313" i="26" s="1"/>
  <c r="M314" i="26" s="1"/>
  <c r="M315" i="26" s="1"/>
  <c r="M316" i="26" s="1"/>
  <c r="M317" i="26" s="1"/>
  <c r="M318" i="26" s="1"/>
  <c r="M319" i="26" s="1"/>
  <c r="M320" i="26" s="1"/>
  <c r="M321" i="26" s="1"/>
  <c r="M322" i="26" s="1"/>
  <c r="M323" i="26" s="1"/>
  <c r="M324" i="26" s="1"/>
  <c r="M325" i="26" s="1"/>
  <c r="M326" i="26" s="1"/>
  <c r="M327" i="26" s="1"/>
  <c r="M328" i="26" s="1"/>
  <c r="M329" i="26" s="1"/>
  <c r="M330" i="26" s="1"/>
  <c r="M331" i="26" s="1"/>
  <c r="M332" i="26" s="1"/>
  <c r="M333" i="26" s="1"/>
  <c r="M334" i="26" s="1"/>
  <c r="M335" i="26" s="1"/>
  <c r="M336" i="26" s="1"/>
  <c r="M337" i="26" s="1"/>
  <c r="M338" i="26" s="1"/>
  <c r="M339" i="26" s="1"/>
  <c r="M340" i="26" s="1"/>
  <c r="M341" i="26" s="1"/>
  <c r="M342" i="26" s="1"/>
  <c r="M343" i="26" s="1"/>
  <c r="M344" i="26" s="1"/>
  <c r="M345" i="26" s="1"/>
  <c r="M346" i="26" s="1"/>
  <c r="M347" i="26" s="1"/>
  <c r="M348" i="26" s="1"/>
  <c r="M349" i="26" s="1"/>
  <c r="M350" i="26" s="1"/>
  <c r="M351" i="26" s="1"/>
  <c r="M352" i="26" s="1"/>
  <c r="M353" i="26" s="1"/>
  <c r="M354" i="26" s="1"/>
  <c r="M355" i="26" s="1"/>
  <c r="M356" i="26" s="1"/>
  <c r="M357" i="26" s="1"/>
  <c r="M358" i="26" s="1"/>
  <c r="M359" i="26" s="1"/>
  <c r="M360" i="26" s="1"/>
  <c r="M361" i="26" s="1"/>
  <c r="M362" i="26" s="1"/>
  <c r="M363" i="26" s="1"/>
  <c r="M364" i="26" s="1"/>
  <c r="M365" i="26" s="1"/>
  <c r="M366" i="26" s="1"/>
  <c r="M367" i="26" s="1"/>
  <c r="M368" i="26" s="1"/>
  <c r="M369" i="26" s="1"/>
  <c r="M370" i="26" s="1"/>
  <c r="M371" i="26" s="1"/>
  <c r="M372" i="26" s="1"/>
  <c r="M373" i="26" s="1"/>
  <c r="M374" i="26" s="1"/>
  <c r="M375" i="26" s="1"/>
  <c r="M376" i="26" s="1"/>
  <c r="M377" i="26" s="1"/>
  <c r="M378" i="26" s="1"/>
  <c r="M379" i="26" s="1"/>
  <c r="M380" i="26" s="1"/>
  <c r="M381" i="26" s="1"/>
  <c r="M382" i="26" s="1"/>
  <c r="M383" i="26" s="1"/>
  <c r="M384" i="26" s="1"/>
  <c r="M385" i="26" s="1"/>
  <c r="M386" i="26" s="1"/>
  <c r="M387" i="26" s="1"/>
  <c r="M388" i="26" s="1"/>
  <c r="M389" i="26" s="1"/>
  <c r="M390" i="26" s="1"/>
  <c r="M391" i="26" s="1"/>
  <c r="M392" i="26" s="1"/>
  <c r="M393" i="26" s="1"/>
  <c r="M394" i="26" s="1"/>
  <c r="M395" i="26" s="1"/>
  <c r="M396" i="26" s="1"/>
  <c r="M397" i="26" s="1"/>
  <c r="M398" i="26" s="1"/>
  <c r="M399" i="26" s="1"/>
  <c r="M400" i="26" s="1"/>
  <c r="M401" i="26" s="1"/>
  <c r="M402" i="26" s="1"/>
  <c r="M403" i="26" s="1"/>
  <c r="M404" i="26" s="1"/>
  <c r="M405" i="26" s="1"/>
  <c r="M406" i="26" s="1"/>
  <c r="M407" i="26" s="1"/>
  <c r="M408" i="26" s="1"/>
  <c r="M409" i="26" s="1"/>
  <c r="M410" i="26" s="1"/>
  <c r="M411" i="26" s="1"/>
  <c r="M412" i="26" s="1"/>
  <c r="M413" i="26" s="1"/>
  <c r="M414" i="26" s="1"/>
  <c r="M415" i="26" s="1"/>
  <c r="M416" i="26" s="1"/>
  <c r="M417" i="26" s="1"/>
  <c r="M418" i="26" s="1"/>
  <c r="M419" i="26" s="1"/>
  <c r="M420" i="26" s="1"/>
  <c r="M421" i="26" s="1"/>
  <c r="M422" i="26" s="1"/>
  <c r="M423" i="26" s="1"/>
  <c r="M424" i="26" s="1"/>
  <c r="M425" i="26" s="1"/>
  <c r="M426" i="26" s="1"/>
  <c r="M427" i="26" s="1"/>
  <c r="M428" i="26" s="1"/>
  <c r="M429" i="26" s="1"/>
  <c r="M430" i="26" s="1"/>
  <c r="M431" i="26" s="1"/>
  <c r="M432" i="26" s="1"/>
  <c r="M433" i="26" s="1"/>
  <c r="M434" i="26" s="1"/>
  <c r="M435" i="26" s="1"/>
  <c r="M436" i="26" s="1"/>
  <c r="M437" i="26" s="1"/>
  <c r="M438" i="26" s="1"/>
  <c r="M439" i="26" s="1"/>
  <c r="M440" i="26" s="1"/>
  <c r="M441" i="26" s="1"/>
  <c r="M442" i="26" s="1"/>
  <c r="M443" i="26" s="1"/>
  <c r="M444" i="26" s="1"/>
  <c r="M445" i="26" s="1"/>
  <c r="M446" i="26" s="1"/>
  <c r="M447" i="26" s="1"/>
  <c r="M448" i="26" s="1"/>
  <c r="M449" i="26" s="1"/>
  <c r="M450" i="26" s="1"/>
  <c r="M451" i="26" s="1"/>
  <c r="M452" i="26" s="1"/>
  <c r="M453" i="26" s="1"/>
  <c r="M454" i="26" s="1"/>
  <c r="M455" i="26" s="1"/>
  <c r="M456" i="26" s="1"/>
  <c r="M457" i="26" s="1"/>
  <c r="M458" i="26" s="1"/>
  <c r="M459" i="26" s="1"/>
  <c r="M460" i="26" s="1"/>
  <c r="M461" i="26" s="1"/>
  <c r="M462" i="26" s="1"/>
  <c r="M463" i="26" s="1"/>
  <c r="M464" i="26" s="1"/>
  <c r="M465" i="26" s="1"/>
  <c r="M466" i="26" s="1"/>
  <c r="M467" i="26" s="1"/>
  <c r="M468" i="26" s="1"/>
  <c r="M469" i="26" s="1"/>
  <c r="M470" i="26" s="1"/>
  <c r="M471" i="26" s="1"/>
  <c r="M472" i="26" s="1"/>
  <c r="M473" i="26" s="1"/>
  <c r="M474" i="26" s="1"/>
  <c r="M475" i="26" s="1"/>
  <c r="M476" i="26" s="1"/>
  <c r="M477" i="26" s="1"/>
  <c r="M478" i="26" s="1"/>
  <c r="M479" i="26" s="1"/>
  <c r="M480" i="26" s="1"/>
  <c r="M481" i="26" s="1"/>
  <c r="M482" i="26" s="1"/>
  <c r="M483" i="26" s="1"/>
  <c r="M484" i="26" s="1"/>
  <c r="M485" i="26" s="1"/>
  <c r="M486" i="26" s="1"/>
  <c r="M487" i="26" s="1"/>
  <c r="M488" i="26" s="1"/>
  <c r="M489" i="26" s="1"/>
  <c r="M490" i="26" s="1"/>
  <c r="M491" i="26" s="1"/>
  <c r="M492" i="26" s="1"/>
  <c r="M493" i="26" s="1"/>
  <c r="M494" i="26" s="1"/>
  <c r="M495" i="26" s="1"/>
  <c r="M496" i="26" s="1"/>
  <c r="M497" i="26" s="1"/>
  <c r="M498" i="26" s="1"/>
  <c r="M499" i="26" s="1"/>
  <c r="M500" i="26" s="1"/>
  <c r="M501" i="26" s="1"/>
  <c r="M502" i="26" s="1"/>
  <c r="M503" i="26" s="1"/>
  <c r="M504" i="26" s="1"/>
  <c r="M505" i="26" s="1"/>
  <c r="M506" i="26" s="1"/>
  <c r="M507" i="26" s="1"/>
  <c r="M508" i="26" s="1"/>
  <c r="M509" i="26" s="1"/>
  <c r="M510" i="26" s="1"/>
  <c r="M511" i="26" s="1"/>
  <c r="M512" i="26" s="1"/>
  <c r="M513" i="26" s="1"/>
  <c r="M514" i="26" s="1"/>
  <c r="M515" i="26" s="1"/>
  <c r="M516" i="26" s="1"/>
  <c r="M517" i="26" s="1"/>
  <c r="M518" i="26" s="1"/>
  <c r="M519" i="26" s="1"/>
  <c r="M520" i="26" s="1"/>
  <c r="M521" i="26" s="1"/>
  <c r="M522" i="26" s="1"/>
  <c r="M523" i="26" s="1"/>
  <c r="M524" i="26" s="1"/>
  <c r="M525" i="26" s="1"/>
  <c r="M526" i="26" s="1"/>
  <c r="M527" i="26" s="1"/>
  <c r="M528" i="26" s="1"/>
  <c r="M529" i="26" s="1"/>
  <c r="M530" i="26" s="1"/>
  <c r="M531" i="26" s="1"/>
  <c r="M532" i="26" s="1"/>
  <c r="M533" i="26" s="1"/>
  <c r="M534" i="26" s="1"/>
  <c r="M535" i="26" s="1"/>
  <c r="M536" i="26" s="1"/>
  <c r="M537" i="26" s="1"/>
  <c r="M538" i="26" s="1"/>
  <c r="M539" i="26" s="1"/>
  <c r="M540" i="26" s="1"/>
  <c r="M541" i="26" s="1"/>
  <c r="M542" i="26" s="1"/>
  <c r="M543" i="26" s="1"/>
  <c r="M544" i="26" s="1"/>
  <c r="M545" i="26" s="1"/>
  <c r="M546" i="26" s="1"/>
  <c r="M547" i="26" s="1"/>
  <c r="M548" i="26" s="1"/>
  <c r="M549" i="26" s="1"/>
  <c r="M550" i="26" s="1"/>
  <c r="M551" i="26" s="1"/>
  <c r="M552" i="26" s="1"/>
  <c r="M553" i="26" s="1"/>
  <c r="M554" i="26" s="1"/>
  <c r="M555" i="26" s="1"/>
  <c r="M556" i="26" s="1"/>
  <c r="M557" i="26" s="1"/>
  <c r="M558" i="26" s="1"/>
  <c r="M559" i="26" s="1"/>
  <c r="M560" i="26" s="1"/>
  <c r="M561" i="26" s="1"/>
  <c r="M562" i="26" s="1"/>
  <c r="M563" i="26" s="1"/>
  <c r="M564" i="26" s="1"/>
  <c r="M565" i="26" s="1"/>
  <c r="M566" i="26" s="1"/>
  <c r="M567" i="26" s="1"/>
  <c r="M568" i="26" s="1"/>
  <c r="M569" i="26" s="1"/>
  <c r="M570" i="26" s="1"/>
  <c r="M571" i="26" s="1"/>
  <c r="M572" i="26" s="1"/>
  <c r="M573" i="26" s="1"/>
  <c r="M574" i="26" s="1"/>
  <c r="M575" i="26" s="1"/>
  <c r="M576" i="26" s="1"/>
  <c r="M577" i="26" s="1"/>
  <c r="M578" i="26" s="1"/>
  <c r="M579" i="26" s="1"/>
  <c r="M580" i="26" s="1"/>
  <c r="M581" i="26" s="1"/>
  <c r="M582" i="26" s="1"/>
  <c r="M583" i="26" s="1"/>
  <c r="M584" i="26" s="1"/>
  <c r="M585" i="26" s="1"/>
  <c r="M586" i="26" s="1"/>
  <c r="M587" i="26" s="1"/>
  <c r="M588" i="26" s="1"/>
  <c r="M589" i="26" s="1"/>
  <c r="M590" i="26" s="1"/>
  <c r="M591" i="26" s="1"/>
  <c r="M592" i="26" s="1"/>
  <c r="M593" i="26" s="1"/>
  <c r="M594" i="26" s="1"/>
  <c r="M595" i="26" s="1"/>
  <c r="M596" i="26" s="1"/>
  <c r="M597" i="26" s="1"/>
  <c r="M598" i="26" s="1"/>
  <c r="M599" i="26" s="1"/>
  <c r="M600" i="26" s="1"/>
  <c r="M601" i="26" s="1"/>
  <c r="M602" i="26" s="1"/>
  <c r="M603" i="26" s="1"/>
  <c r="M604" i="26" s="1"/>
  <c r="M605" i="26" s="1"/>
  <c r="M606" i="26" s="1"/>
  <c r="M607" i="26" s="1"/>
  <c r="M608" i="26" s="1"/>
  <c r="M609" i="26" s="1"/>
  <c r="M610" i="26" s="1"/>
  <c r="M611" i="26" s="1"/>
  <c r="M612" i="26" s="1"/>
  <c r="M613" i="26" s="1"/>
  <c r="M614" i="26" s="1"/>
  <c r="M615" i="26" s="1"/>
  <c r="M616" i="26" s="1"/>
  <c r="M617" i="26" s="1"/>
  <c r="M618" i="26" s="1"/>
  <c r="M619" i="26" s="1"/>
  <c r="M620" i="26" s="1"/>
  <c r="M621" i="26" s="1"/>
  <c r="M622" i="26" s="1"/>
  <c r="M623" i="26" s="1"/>
  <c r="M624" i="26" s="1"/>
  <c r="M625" i="26" s="1"/>
  <c r="M626" i="26" s="1"/>
  <c r="M627" i="26" s="1"/>
  <c r="M628" i="26" s="1"/>
  <c r="M629" i="26" s="1"/>
  <c r="M630" i="26" s="1"/>
  <c r="M631" i="26" s="1"/>
  <c r="M632" i="26" s="1"/>
  <c r="M633" i="26" s="1"/>
  <c r="M634" i="26" s="1"/>
  <c r="M635" i="26" s="1"/>
  <c r="M636" i="26" s="1"/>
  <c r="M637" i="26" s="1"/>
  <c r="M638" i="26" s="1"/>
  <c r="M639" i="26" s="1"/>
  <c r="M640" i="26" s="1"/>
  <c r="M641" i="26" s="1"/>
  <c r="M642" i="26" s="1"/>
  <c r="M643" i="26" s="1"/>
  <c r="M644" i="26" s="1"/>
  <c r="M645" i="26" s="1"/>
  <c r="M646" i="26" s="1"/>
  <c r="M647" i="26" s="1"/>
  <c r="M648" i="26" s="1"/>
  <c r="M649" i="26" s="1"/>
  <c r="M650" i="26" s="1"/>
  <c r="M651" i="26" s="1"/>
  <c r="M652" i="26" s="1"/>
  <c r="M653" i="26" s="1"/>
  <c r="M654" i="26" s="1"/>
  <c r="M655" i="26" s="1"/>
  <c r="M656" i="26" s="1"/>
  <c r="M657" i="26" s="1"/>
  <c r="M658" i="26" s="1"/>
  <c r="M659" i="26" s="1"/>
  <c r="M660" i="26" s="1"/>
  <c r="M661" i="26" s="1"/>
  <c r="M662" i="26" s="1"/>
  <c r="M663" i="26" s="1"/>
  <c r="M664" i="26" s="1"/>
  <c r="M665" i="26" s="1"/>
  <c r="M666" i="26" s="1"/>
  <c r="M667" i="26" s="1"/>
  <c r="M668" i="26" s="1"/>
  <c r="M669" i="26" s="1"/>
  <c r="M670" i="26" s="1"/>
  <c r="M671" i="26" s="1"/>
  <c r="M672" i="26" s="1"/>
  <c r="M673" i="26" s="1"/>
  <c r="M674" i="26" s="1"/>
  <c r="M675" i="26" s="1"/>
  <c r="M676" i="26" s="1"/>
  <c r="M677" i="26" s="1"/>
  <c r="M678" i="26" s="1"/>
  <c r="M679" i="26" s="1"/>
  <c r="M680" i="26" s="1"/>
  <c r="M681" i="26" s="1"/>
  <c r="M682" i="26" s="1"/>
  <c r="M683" i="26" s="1"/>
  <c r="M684" i="26" s="1"/>
  <c r="M685" i="26" s="1"/>
  <c r="M686" i="26" s="1"/>
  <c r="M687" i="26" s="1"/>
  <c r="M688" i="26" s="1"/>
  <c r="M689" i="26" s="1"/>
  <c r="M690" i="26" s="1"/>
  <c r="M691" i="26" s="1"/>
  <c r="M692" i="26" s="1"/>
  <c r="M693" i="26" s="1"/>
  <c r="M694" i="26" s="1"/>
  <c r="M695" i="26" s="1"/>
  <c r="M696" i="26" s="1"/>
  <c r="M697" i="26" s="1"/>
  <c r="M698" i="26" s="1"/>
  <c r="M699" i="26" s="1"/>
  <c r="M700" i="26" s="1"/>
  <c r="M701" i="26" s="1"/>
  <c r="M702" i="26" s="1"/>
  <c r="M703" i="26" s="1"/>
  <c r="M704" i="26" s="1"/>
  <c r="M705" i="26" s="1"/>
  <c r="M706" i="26" s="1"/>
  <c r="M707" i="26" s="1"/>
  <c r="M708" i="26" s="1"/>
  <c r="M709" i="26" s="1"/>
  <c r="M710" i="26" s="1"/>
  <c r="M711" i="26" s="1"/>
  <c r="M712" i="26" s="1"/>
  <c r="M713" i="26" s="1"/>
  <c r="M714" i="26" s="1"/>
  <c r="M715" i="26" s="1"/>
  <c r="M716" i="26" s="1"/>
  <c r="M717" i="26" s="1"/>
  <c r="M718" i="26" s="1"/>
  <c r="M719" i="26" s="1"/>
  <c r="M720" i="26" s="1"/>
  <c r="M721" i="26" s="1"/>
  <c r="M722" i="26" s="1"/>
  <c r="M723" i="26" s="1"/>
  <c r="M724" i="26" s="1"/>
  <c r="M725" i="26" s="1"/>
  <c r="M726" i="26" s="1"/>
  <c r="M727" i="26" s="1"/>
  <c r="M728" i="26" s="1"/>
  <c r="M729" i="26" s="1"/>
  <c r="M730" i="26" s="1"/>
  <c r="M731" i="26" s="1"/>
  <c r="M732" i="26" s="1"/>
  <c r="M733" i="26" s="1"/>
  <c r="M734" i="26" s="1"/>
  <c r="M735" i="26" s="1"/>
  <c r="M736" i="26" s="1"/>
  <c r="M737" i="26" s="1"/>
  <c r="M738" i="26" s="1"/>
  <c r="M739" i="26" s="1"/>
  <c r="M740" i="26" s="1"/>
  <c r="M741" i="26" s="1"/>
  <c r="M742" i="26" s="1"/>
  <c r="M743" i="26" s="1"/>
  <c r="M744" i="26" s="1"/>
  <c r="M745" i="26" s="1"/>
  <c r="M746" i="26" s="1"/>
  <c r="M747" i="26" s="1"/>
  <c r="M748" i="26" s="1"/>
  <c r="M749" i="26" s="1"/>
  <c r="M750" i="26" s="1"/>
  <c r="M751" i="26" s="1"/>
  <c r="M752" i="26" s="1"/>
  <c r="M753" i="26" s="1"/>
  <c r="M754" i="26" s="1"/>
  <c r="M755" i="26" s="1"/>
  <c r="M756" i="26" s="1"/>
  <c r="M757" i="26" s="1"/>
  <c r="M758" i="26" s="1"/>
  <c r="M759" i="26" s="1"/>
  <c r="M760" i="26" s="1"/>
  <c r="M761" i="26" s="1"/>
  <c r="M762" i="26" s="1"/>
  <c r="M763" i="26" s="1"/>
  <c r="M764" i="26" s="1"/>
  <c r="M765" i="26" s="1"/>
  <c r="M766" i="26" s="1"/>
  <c r="M767" i="26" s="1"/>
  <c r="M768" i="26" s="1"/>
  <c r="M769" i="26" s="1"/>
  <c r="M770" i="26" s="1"/>
  <c r="M771" i="26" s="1"/>
  <c r="M772" i="26" s="1"/>
  <c r="M773" i="26" s="1"/>
  <c r="M774" i="26" s="1"/>
  <c r="M775" i="26" s="1"/>
  <c r="M776" i="26" s="1"/>
  <c r="M777" i="26" s="1"/>
  <c r="M778" i="26" s="1"/>
  <c r="M779" i="26" s="1"/>
  <c r="M780" i="26" s="1"/>
  <c r="M781" i="26" s="1"/>
  <c r="M782" i="26" s="1"/>
  <c r="M783" i="26" s="1"/>
  <c r="M784" i="26" s="1"/>
  <c r="M785" i="26" s="1"/>
  <c r="M786" i="26" s="1"/>
  <c r="M787" i="26" s="1"/>
  <c r="M788" i="26" s="1"/>
  <c r="M789" i="26" s="1"/>
  <c r="M790" i="26" s="1"/>
  <c r="M791" i="26" s="1"/>
  <c r="M792" i="26" s="1"/>
  <c r="M793" i="26" s="1"/>
  <c r="M794" i="26" s="1"/>
  <c r="M795" i="26" s="1"/>
  <c r="M796" i="26" s="1"/>
  <c r="M797" i="26" s="1"/>
  <c r="M798" i="26" s="1"/>
  <c r="M799" i="26" s="1"/>
  <c r="M800" i="26" s="1"/>
  <c r="M801" i="26" s="1"/>
  <c r="M802" i="26" s="1"/>
  <c r="M803" i="26" s="1"/>
  <c r="M804" i="26" s="1"/>
  <c r="M805" i="26" s="1"/>
  <c r="M806" i="26" s="1"/>
  <c r="M807" i="26" s="1"/>
  <c r="M808" i="26" s="1"/>
  <c r="M809" i="26" s="1"/>
  <c r="M810" i="26" s="1"/>
  <c r="M811" i="26" s="1"/>
  <c r="M812" i="26" s="1"/>
  <c r="M813" i="26" s="1"/>
  <c r="M814" i="26" s="1"/>
  <c r="M815" i="26" s="1"/>
  <c r="M816" i="26" s="1"/>
  <c r="M817" i="26" s="1"/>
  <c r="M818" i="26" s="1"/>
  <c r="M819" i="26" s="1"/>
  <c r="M820" i="26" s="1"/>
  <c r="M821" i="26" s="1"/>
  <c r="M822" i="26" s="1"/>
  <c r="M823" i="26" s="1"/>
  <c r="M824" i="26" s="1"/>
  <c r="M825" i="26" s="1"/>
  <c r="M826" i="26" s="1"/>
  <c r="M827" i="26" s="1"/>
  <c r="M828" i="26" s="1"/>
  <c r="M829" i="26" s="1"/>
  <c r="M830" i="26" s="1"/>
  <c r="M831" i="26" s="1"/>
  <c r="M832" i="26" s="1"/>
  <c r="M833" i="26" s="1"/>
  <c r="M834" i="26" s="1"/>
  <c r="M835" i="26" s="1"/>
  <c r="M836" i="26" s="1"/>
  <c r="M837" i="26" s="1"/>
  <c r="M838" i="26" s="1"/>
  <c r="M839" i="26" s="1"/>
  <c r="M840" i="26" s="1"/>
  <c r="M841" i="26" s="1"/>
  <c r="M842" i="26" s="1"/>
  <c r="M843" i="26" s="1"/>
  <c r="M844" i="26" s="1"/>
  <c r="M845" i="26" s="1"/>
  <c r="M846" i="26" s="1"/>
  <c r="M847" i="26" s="1"/>
  <c r="M848" i="26" s="1"/>
  <c r="M849" i="26" s="1"/>
  <c r="M850" i="26" s="1"/>
  <c r="M851" i="26" s="1"/>
  <c r="M852" i="26" s="1"/>
  <c r="M853" i="26" s="1"/>
  <c r="M854" i="26" s="1"/>
  <c r="M855" i="26" s="1"/>
  <c r="M856" i="26" s="1"/>
  <c r="M857" i="26" s="1"/>
  <c r="M858" i="26" s="1"/>
  <c r="M859" i="26" s="1"/>
  <c r="E25" i="20"/>
  <c r="G25" i="20" s="1"/>
  <c r="G24" i="20"/>
  <c r="I24" i="20" s="1"/>
  <c r="P282" i="26" l="1"/>
  <c r="O281" i="26"/>
  <c r="B30" i="26"/>
  <c r="Z30" i="26"/>
  <c r="C31" i="26"/>
  <c r="Z31" i="26" s="1"/>
  <c r="E26" i="20"/>
  <c r="I25" i="20"/>
  <c r="O282" i="26" l="1"/>
  <c r="P283" i="26"/>
  <c r="C32" i="26"/>
  <c r="B31" i="26"/>
  <c r="E31" i="26"/>
  <c r="E32" i="26" s="1"/>
  <c r="D31" i="26"/>
  <c r="D32" i="26" s="1"/>
  <c r="Q31" i="26"/>
  <c r="Q32" i="26" s="1"/>
  <c r="C33" i="26"/>
  <c r="E27" i="20"/>
  <c r="G26" i="20"/>
  <c r="O283" i="26" l="1"/>
  <c r="P284" i="26"/>
  <c r="B33" i="26"/>
  <c r="Z33" i="26"/>
  <c r="B32" i="26"/>
  <c r="Z32" i="26"/>
  <c r="E33" i="26"/>
  <c r="Q33" i="26"/>
  <c r="D33" i="26"/>
  <c r="C34" i="26"/>
  <c r="I26" i="20"/>
  <c r="E28" i="20"/>
  <c r="G27" i="20"/>
  <c r="I27" i="20" s="1"/>
  <c r="O284" i="26" l="1"/>
  <c r="P285" i="26"/>
  <c r="B34" i="26"/>
  <c r="Z34" i="26"/>
  <c r="D34" i="26"/>
  <c r="E34" i="26"/>
  <c r="Q34" i="26"/>
  <c r="C35" i="26"/>
  <c r="E29" i="20"/>
  <c r="G28" i="20"/>
  <c r="I28" i="20" s="1"/>
  <c r="P286" i="26" l="1"/>
  <c r="O285" i="26"/>
  <c r="B35" i="26"/>
  <c r="Z35" i="26"/>
  <c r="E35" i="26"/>
  <c r="Q35" i="26"/>
  <c r="D35" i="26"/>
  <c r="C36" i="26"/>
  <c r="E30" i="20"/>
  <c r="G29" i="20"/>
  <c r="I29" i="20" s="1"/>
  <c r="O286" i="26" l="1"/>
  <c r="P287" i="26"/>
  <c r="B36" i="26"/>
  <c r="Z36" i="26"/>
  <c r="D36" i="26"/>
  <c r="Q36" i="26"/>
  <c r="E36" i="26"/>
  <c r="C37" i="26"/>
  <c r="E31" i="20"/>
  <c r="G30" i="20"/>
  <c r="I30" i="20" s="1"/>
  <c r="P288" i="26" l="1"/>
  <c r="O287" i="26"/>
  <c r="B37" i="26"/>
  <c r="Z37" i="26"/>
  <c r="E37" i="26"/>
  <c r="D37" i="26"/>
  <c r="Q37" i="26"/>
  <c r="C38" i="26"/>
  <c r="E32" i="20"/>
  <c r="G31" i="20"/>
  <c r="I31" i="20" s="1"/>
  <c r="O288" i="26" l="1"/>
  <c r="P289" i="26"/>
  <c r="B38" i="26"/>
  <c r="Z38" i="26"/>
  <c r="Q38" i="26"/>
  <c r="D38" i="26"/>
  <c r="E38" i="26"/>
  <c r="C39" i="26"/>
  <c r="E39" i="20"/>
  <c r="E36" i="20"/>
  <c r="G32" i="20"/>
  <c r="P290" i="26" l="1"/>
  <c r="O289" i="26"/>
  <c r="B39" i="26"/>
  <c r="Z39" i="26"/>
  <c r="E39" i="26"/>
  <c r="D39" i="26"/>
  <c r="Q39" i="26"/>
  <c r="C40" i="26"/>
  <c r="I32" i="20"/>
  <c r="I33" i="20" s="1"/>
  <c r="D36" i="20" s="1"/>
  <c r="G33" i="20"/>
  <c r="E40" i="20"/>
  <c r="O290" i="26" l="1"/>
  <c r="P291" i="26"/>
  <c r="B40" i="26"/>
  <c r="Z40" i="26"/>
  <c r="D40" i="26"/>
  <c r="E40" i="26"/>
  <c r="Q40" i="26"/>
  <c r="C41" i="26"/>
  <c r="E41" i="20"/>
  <c r="G36" i="20"/>
  <c r="I36" i="20" s="1"/>
  <c r="H39" i="20" s="1"/>
  <c r="O291" i="26" l="1"/>
  <c r="P292" i="26"/>
  <c r="B41" i="26"/>
  <c r="Z41" i="26"/>
  <c r="D41" i="26"/>
  <c r="E41" i="26"/>
  <c r="Q41" i="26"/>
  <c r="C42" i="26"/>
  <c r="D39" i="20"/>
  <c r="E42" i="20"/>
  <c r="O292" i="26" l="1"/>
  <c r="P293" i="26"/>
  <c r="B42" i="26"/>
  <c r="Z42" i="26"/>
  <c r="D42" i="26"/>
  <c r="E42" i="26"/>
  <c r="Q42" i="26"/>
  <c r="C43" i="26"/>
  <c r="H40" i="20"/>
  <c r="E43" i="20"/>
  <c r="I39" i="20"/>
  <c r="D40" i="20" s="1"/>
  <c r="G39" i="20"/>
  <c r="P294" i="26" l="1"/>
  <c r="O293" i="26"/>
  <c r="B43" i="26"/>
  <c r="Z43" i="26"/>
  <c r="E43" i="26"/>
  <c r="D43" i="26"/>
  <c r="Q43" i="26"/>
  <c r="H41" i="20"/>
  <c r="H42" i="20" s="1"/>
  <c r="H43" i="20" s="1"/>
  <c r="H44" i="20" s="1"/>
  <c r="H45" i="20" s="1"/>
  <c r="H46" i="20" s="1"/>
  <c r="H47" i="20" s="1"/>
  <c r="H48" i="20" s="1"/>
  <c r="H49" i="20" s="1"/>
  <c r="H50" i="20" s="1"/>
  <c r="C44" i="26"/>
  <c r="E44" i="20"/>
  <c r="I40" i="20"/>
  <c r="D41" i="20" s="1"/>
  <c r="G40" i="20"/>
  <c r="O294" i="26" l="1"/>
  <c r="P295" i="26"/>
  <c r="B44" i="26"/>
  <c r="Z44" i="26"/>
  <c r="D44" i="26"/>
  <c r="Q44" i="26"/>
  <c r="E44" i="26"/>
  <c r="H53" i="20"/>
  <c r="C45" i="26"/>
  <c r="E45" i="20"/>
  <c r="I41" i="20"/>
  <c r="D42" i="20" s="1"/>
  <c r="G41" i="20"/>
  <c r="H55" i="20" l="1"/>
  <c r="K28" i="1"/>
  <c r="P296" i="26"/>
  <c r="O295" i="26"/>
  <c r="B45" i="26"/>
  <c r="Z45" i="26"/>
  <c r="E45" i="26"/>
  <c r="D45" i="26"/>
  <c r="Q45" i="26"/>
  <c r="C46" i="26"/>
  <c r="I42" i="20"/>
  <c r="D43" i="20" s="1"/>
  <c r="G42" i="20"/>
  <c r="E46" i="20"/>
  <c r="O296" i="26" l="1"/>
  <c r="P297" i="26"/>
  <c r="B46" i="26"/>
  <c r="Z46" i="26"/>
  <c r="D46" i="26"/>
  <c r="Q46" i="26"/>
  <c r="E46" i="26"/>
  <c r="C47" i="26"/>
  <c r="I43" i="20"/>
  <c r="D44" i="20" s="1"/>
  <c r="G43" i="20"/>
  <c r="E47" i="20"/>
  <c r="P298" i="26" l="1"/>
  <c r="O297" i="26"/>
  <c r="B47" i="26"/>
  <c r="Z47" i="26"/>
  <c r="E47" i="26"/>
  <c r="D47" i="26"/>
  <c r="Q47" i="26"/>
  <c r="C48" i="26"/>
  <c r="E48" i="20"/>
  <c r="I44" i="20"/>
  <c r="D45" i="20" s="1"/>
  <c r="G44" i="20"/>
  <c r="O298" i="26" l="1"/>
  <c r="P299" i="26"/>
  <c r="B48" i="26"/>
  <c r="Z48" i="26"/>
  <c r="D48" i="26"/>
  <c r="Q48" i="26"/>
  <c r="E48" i="26"/>
  <c r="C49" i="26"/>
  <c r="I45" i="20"/>
  <c r="D46" i="20" s="1"/>
  <c r="G45" i="20"/>
  <c r="E49" i="20"/>
  <c r="O299" i="26" l="1"/>
  <c r="P300" i="26"/>
  <c r="B49" i="26"/>
  <c r="Z49" i="26"/>
  <c r="D49" i="26"/>
  <c r="Q49" i="26"/>
  <c r="E49" i="26"/>
  <c r="C50" i="26"/>
  <c r="E50" i="20"/>
  <c r="I46" i="20"/>
  <c r="D47" i="20" s="1"/>
  <c r="G46" i="20"/>
  <c r="O300" i="26" l="1"/>
  <c r="P301" i="26"/>
  <c r="B50" i="26"/>
  <c r="Z50" i="26"/>
  <c r="Q50" i="26"/>
  <c r="D50" i="26"/>
  <c r="E50" i="26"/>
  <c r="C51" i="26"/>
  <c r="I47" i="20"/>
  <c r="D48" i="20" s="1"/>
  <c r="G47" i="20"/>
  <c r="P302" i="26" l="1"/>
  <c r="O301" i="26"/>
  <c r="B51" i="26"/>
  <c r="Z51" i="26"/>
  <c r="D51" i="26"/>
  <c r="Q51" i="26"/>
  <c r="E51" i="26"/>
  <c r="C52" i="26"/>
  <c r="I48" i="20"/>
  <c r="D49" i="20" s="1"/>
  <c r="G48" i="20"/>
  <c r="O302" i="26" l="1"/>
  <c r="P303" i="26"/>
  <c r="B52" i="26"/>
  <c r="Z52" i="26"/>
  <c r="Q52" i="26"/>
  <c r="D52" i="26"/>
  <c r="E52" i="26"/>
  <c r="C53" i="26"/>
  <c r="I49" i="20"/>
  <c r="D50" i="20" s="1"/>
  <c r="G49" i="20"/>
  <c r="P304" i="26" l="1"/>
  <c r="O303" i="26"/>
  <c r="B53" i="26"/>
  <c r="Z53" i="26"/>
  <c r="Q53" i="26"/>
  <c r="D53" i="26"/>
  <c r="E53" i="26"/>
  <c r="C54" i="26"/>
  <c r="I50" i="20"/>
  <c r="G50" i="20"/>
  <c r="G51" i="20" s="1"/>
  <c r="O304" i="26" l="1"/>
  <c r="P305" i="26"/>
  <c r="B54" i="26"/>
  <c r="Z54" i="26"/>
  <c r="D54" i="26"/>
  <c r="E54" i="26"/>
  <c r="Q54" i="26"/>
  <c r="C55" i="26"/>
  <c r="A18" i="1"/>
  <c r="A19" i="1" s="1"/>
  <c r="A20" i="1" s="1"/>
  <c r="A21" i="1" s="1"/>
  <c r="A22" i="1" s="1"/>
  <c r="A23" i="1" s="1"/>
  <c r="A24" i="1" s="1"/>
  <c r="A25" i="1" s="1"/>
  <c r="A26" i="1" s="1"/>
  <c r="A27" i="1" s="1"/>
  <c r="A28" i="1" s="1"/>
  <c r="A29" i="1" s="1"/>
  <c r="A30" i="1" s="1"/>
  <c r="A31" i="1" s="1"/>
  <c r="A32" i="1" s="1"/>
  <c r="A33" i="1" s="1"/>
  <c r="A37" i="1" l="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P306" i="26"/>
  <c r="O305" i="26"/>
  <c r="B55" i="26"/>
  <c r="Z55" i="26"/>
  <c r="Q55" i="26"/>
  <c r="D55" i="26"/>
  <c r="E55" i="26"/>
  <c r="C56" i="26"/>
  <c r="H22" i="1"/>
  <c r="H60" i="1"/>
  <c r="O306" i="26" l="1"/>
  <c r="P307" i="26"/>
  <c r="B56" i="26"/>
  <c r="Z56" i="26"/>
  <c r="E56" i="26"/>
  <c r="Q56" i="26"/>
  <c r="D56" i="26"/>
  <c r="C57" i="26"/>
  <c r="O307" i="26" l="1"/>
  <c r="P308" i="26"/>
  <c r="B57" i="26"/>
  <c r="Z57" i="26"/>
  <c r="E57" i="26"/>
  <c r="D57" i="26"/>
  <c r="Q57" i="26"/>
  <c r="C58" i="26"/>
  <c r="J25" i="16"/>
  <c r="J24" i="16"/>
  <c r="J23" i="16"/>
  <c r="J22" i="16"/>
  <c r="J21" i="16"/>
  <c r="J20" i="16"/>
  <c r="J19" i="16"/>
  <c r="J18" i="16"/>
  <c r="J17" i="16"/>
  <c r="J16" i="16"/>
  <c r="J15" i="16"/>
  <c r="J14" i="16"/>
  <c r="J13" i="16"/>
  <c r="A5" i="16"/>
  <c r="O308" i="26" l="1"/>
  <c r="P309" i="26"/>
  <c r="B58" i="26"/>
  <c r="Z58" i="26"/>
  <c r="Q58" i="26"/>
  <c r="E58" i="26"/>
  <c r="D58" i="26"/>
  <c r="C59" i="26"/>
  <c r="A14" i="16"/>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P310" i="26" l="1"/>
  <c r="O309" i="26"/>
  <c r="B59" i="26"/>
  <c r="Z59" i="26"/>
  <c r="Q59" i="26"/>
  <c r="D59" i="26"/>
  <c r="E59" i="26"/>
  <c r="C60" i="26"/>
  <c r="F48" i="16"/>
  <c r="O310" i="26" l="1"/>
  <c r="P311" i="26"/>
  <c r="B60" i="26"/>
  <c r="Z60" i="26"/>
  <c r="Q60" i="26"/>
  <c r="D60" i="26"/>
  <c r="E60" i="26"/>
  <c r="C61" i="26"/>
  <c r="P312" i="26" l="1"/>
  <c r="O311" i="26"/>
  <c r="B61" i="26"/>
  <c r="Z61" i="26"/>
  <c r="E61" i="26"/>
  <c r="Q61" i="26"/>
  <c r="D61" i="26"/>
  <c r="C62" i="26"/>
  <c r="I15" i="19"/>
  <c r="H16" i="19"/>
  <c r="G16" i="19"/>
  <c r="C35" i="16"/>
  <c r="C36" i="16" s="1"/>
  <c r="C37" i="16" s="1"/>
  <c r="C38" i="16" s="1"/>
  <c r="C39" i="16" s="1"/>
  <c r="C40" i="16" s="1"/>
  <c r="C41" i="16" s="1"/>
  <c r="C42" i="16" s="1"/>
  <c r="C43" i="16" s="1"/>
  <c r="C44" i="16" s="1"/>
  <c r="C45" i="16" s="1"/>
  <c r="C46" i="16" s="1"/>
  <c r="I27" i="16"/>
  <c r="H27" i="16"/>
  <c r="F79" i="1" s="1"/>
  <c r="G27" i="16"/>
  <c r="F27" i="16"/>
  <c r="E27" i="16"/>
  <c r="C14" i="16"/>
  <c r="C15" i="16" s="1"/>
  <c r="C16" i="16" s="1"/>
  <c r="C17" i="16" s="1"/>
  <c r="C18" i="16" s="1"/>
  <c r="C19" i="16" s="1"/>
  <c r="C20" i="16" s="1"/>
  <c r="C21" i="16" s="1"/>
  <c r="C22" i="16" s="1"/>
  <c r="C23" i="16" s="1"/>
  <c r="C24" i="16" s="1"/>
  <c r="C25" i="16" s="1"/>
  <c r="F16" i="19" l="1"/>
  <c r="I16" i="19" s="1"/>
  <c r="K86" i="1"/>
  <c r="P313" i="26"/>
  <c r="O312" i="26"/>
  <c r="B62" i="26"/>
  <c r="Z62" i="26"/>
  <c r="D62" i="26"/>
  <c r="E62" i="26"/>
  <c r="Q62" i="26"/>
  <c r="F35" i="18"/>
  <c r="F49" i="1" s="1"/>
  <c r="F50" i="1" s="1"/>
  <c r="C63" i="26"/>
  <c r="I14" i="19"/>
  <c r="K89" i="1" l="1"/>
  <c r="K91" i="1" s="1"/>
  <c r="I64" i="1" s="1"/>
  <c r="F18" i="19"/>
  <c r="F20" i="19" s="1"/>
  <c r="F77" i="1" s="1"/>
  <c r="F82" i="1" s="1"/>
  <c r="F38" i="19"/>
  <c r="G124" i="1" s="1"/>
  <c r="G18" i="19"/>
  <c r="G20" i="19" s="1"/>
  <c r="H18" i="19"/>
  <c r="H20" i="19" s="1"/>
  <c r="H38" i="19"/>
  <c r="G38" i="19"/>
  <c r="P314" i="26"/>
  <c r="O313" i="26"/>
  <c r="B63" i="26"/>
  <c r="Z63" i="26"/>
  <c r="Q63" i="26"/>
  <c r="D63" i="26"/>
  <c r="E63" i="26"/>
  <c r="C64" i="26"/>
  <c r="I125" i="1"/>
  <c r="I126" i="1"/>
  <c r="I123" i="1"/>
  <c r="H65" i="1"/>
  <c r="H66" i="1" s="1"/>
  <c r="H71" i="1" s="1"/>
  <c r="H61" i="1"/>
  <c r="I56" i="1" l="1"/>
  <c r="K56" i="1" s="1"/>
  <c r="K118" i="1"/>
  <c r="K119" i="1" s="1"/>
  <c r="I20" i="19"/>
  <c r="O314" i="26"/>
  <c r="P315" i="26"/>
  <c r="B64" i="26"/>
  <c r="Z64" i="26"/>
  <c r="D64" i="26"/>
  <c r="E64" i="26"/>
  <c r="Q64" i="26"/>
  <c r="C65" i="26"/>
  <c r="F127" i="1"/>
  <c r="O315" i="26" l="1"/>
  <c r="P316" i="26"/>
  <c r="B65" i="26"/>
  <c r="Z65" i="26"/>
  <c r="Q65" i="26"/>
  <c r="D65" i="26"/>
  <c r="E65" i="26"/>
  <c r="C66" i="26"/>
  <c r="I25" i="1"/>
  <c r="I53" i="1"/>
  <c r="I54" i="1"/>
  <c r="K54" i="1" s="1"/>
  <c r="I24" i="1"/>
  <c r="K24" i="1" s="1"/>
  <c r="I42" i="1"/>
  <c r="I77" i="1"/>
  <c r="K77" i="1" s="1"/>
  <c r="H15" i="22" s="1"/>
  <c r="I43" i="1"/>
  <c r="K23" i="1"/>
  <c r="K46" i="1"/>
  <c r="I40" i="1"/>
  <c r="I81" i="1"/>
  <c r="I22" i="1"/>
  <c r="K22" i="1" s="1"/>
  <c r="K49" i="1"/>
  <c r="I21" i="1"/>
  <c r="K21" i="1" s="1"/>
  <c r="P317" i="26" l="1"/>
  <c r="O316" i="26"/>
  <c r="B66" i="26"/>
  <c r="Z66" i="26"/>
  <c r="D66" i="26"/>
  <c r="E66" i="26"/>
  <c r="Q66" i="26"/>
  <c r="C67" i="26"/>
  <c r="I124" i="1"/>
  <c r="I127" i="1" s="1"/>
  <c r="K127" i="1" s="1"/>
  <c r="P318" i="26" l="1"/>
  <c r="O317" i="26"/>
  <c r="B67" i="26"/>
  <c r="Z67" i="26"/>
  <c r="E67" i="26"/>
  <c r="D67" i="26"/>
  <c r="Q67" i="26"/>
  <c r="C68" i="26"/>
  <c r="I60" i="1"/>
  <c r="I79" i="1"/>
  <c r="K79" i="1" s="1"/>
  <c r="I44" i="1"/>
  <c r="I80" i="1"/>
  <c r="K80" i="1" s="1"/>
  <c r="I61" i="1"/>
  <c r="K43" i="1"/>
  <c r="K40" i="1"/>
  <c r="O318" i="26" l="1"/>
  <c r="P319" i="26"/>
  <c r="B68" i="26"/>
  <c r="Z68" i="26"/>
  <c r="Q68" i="26"/>
  <c r="D68" i="26"/>
  <c r="E68" i="26"/>
  <c r="C69" i="26"/>
  <c r="K82" i="1"/>
  <c r="K44" i="1"/>
  <c r="K42" i="1"/>
  <c r="K50" i="1" s="1"/>
  <c r="H19" i="22" s="1"/>
  <c r="H20" i="22" s="1"/>
  <c r="P320" i="26" l="1"/>
  <c r="O319" i="26"/>
  <c r="B69" i="26"/>
  <c r="Z69" i="26"/>
  <c r="Q69" i="26"/>
  <c r="E69" i="26"/>
  <c r="D69" i="26"/>
  <c r="C70" i="26"/>
  <c r="J20" i="22"/>
  <c r="K63" i="1"/>
  <c r="K65" i="1"/>
  <c r="K61" i="1"/>
  <c r="K60" i="1"/>
  <c r="P321" i="26" l="1"/>
  <c r="O320" i="26"/>
  <c r="B70" i="26"/>
  <c r="Z70" i="26"/>
  <c r="D70" i="26"/>
  <c r="E70" i="26"/>
  <c r="Q70" i="26"/>
  <c r="C71" i="26"/>
  <c r="K66" i="1"/>
  <c r="K67" i="1" s="1"/>
  <c r="P322" i="26" l="1"/>
  <c r="O321" i="26"/>
  <c r="B71" i="26"/>
  <c r="Z71" i="26"/>
  <c r="D71" i="26"/>
  <c r="Q71" i="26"/>
  <c r="E71" i="26"/>
  <c r="C72" i="26"/>
  <c r="H29" i="22"/>
  <c r="H30" i="22" s="1"/>
  <c r="J30" i="22" s="1"/>
  <c r="J27" i="16"/>
  <c r="O322" i="26" l="1"/>
  <c r="P323" i="26"/>
  <c r="B72" i="26"/>
  <c r="Z72" i="26"/>
  <c r="E72" i="26"/>
  <c r="Q72" i="26"/>
  <c r="D72" i="26"/>
  <c r="C73" i="26"/>
  <c r="O323" i="26" l="1"/>
  <c r="P324" i="26"/>
  <c r="B73" i="26"/>
  <c r="Z73" i="26"/>
  <c r="Q73" i="26"/>
  <c r="E73" i="26"/>
  <c r="D73" i="26"/>
  <c r="C74" i="26"/>
  <c r="P325" i="26" l="1"/>
  <c r="O324" i="26"/>
  <c r="B74" i="26"/>
  <c r="Z74" i="26"/>
  <c r="E74" i="26"/>
  <c r="D74" i="26"/>
  <c r="Q74" i="26"/>
  <c r="C75" i="26"/>
  <c r="P326" i="26" l="1"/>
  <c r="O325" i="26"/>
  <c r="B75" i="26"/>
  <c r="Z75" i="26"/>
  <c r="Q75" i="26"/>
  <c r="D75" i="26"/>
  <c r="E75" i="26"/>
  <c r="C76" i="26"/>
  <c r="O326" i="26" l="1"/>
  <c r="P327" i="26"/>
  <c r="B76" i="26"/>
  <c r="Z76" i="26"/>
  <c r="Q76" i="26"/>
  <c r="D76" i="26"/>
  <c r="E76" i="26"/>
  <c r="C77" i="26"/>
  <c r="O327" i="26" l="1"/>
  <c r="P328" i="26"/>
  <c r="B77" i="26"/>
  <c r="Z77" i="26"/>
  <c r="D77" i="26"/>
  <c r="E77" i="26"/>
  <c r="Q77" i="26"/>
  <c r="C78" i="26"/>
  <c r="P329" i="26" l="1"/>
  <c r="O328" i="26"/>
  <c r="B78" i="26"/>
  <c r="Z78" i="26"/>
  <c r="E78" i="26"/>
  <c r="Q78" i="26"/>
  <c r="D78" i="26"/>
  <c r="C79" i="26"/>
  <c r="P330" i="26" l="1"/>
  <c r="O329" i="26"/>
  <c r="B79" i="26"/>
  <c r="Z79" i="26"/>
  <c r="D79" i="26"/>
  <c r="Q79" i="26"/>
  <c r="E79" i="26"/>
  <c r="C80" i="26"/>
  <c r="O330" i="26" l="1"/>
  <c r="P331" i="26"/>
  <c r="B80" i="26"/>
  <c r="Z80" i="26"/>
  <c r="E80" i="26"/>
  <c r="Q80" i="26"/>
  <c r="D80" i="26"/>
  <c r="C81" i="26"/>
  <c r="P332" i="26" l="1"/>
  <c r="O331" i="26"/>
  <c r="B81" i="26"/>
  <c r="Z81" i="26"/>
  <c r="E81" i="26"/>
  <c r="Q81" i="26"/>
  <c r="D81" i="26"/>
  <c r="C82" i="26"/>
  <c r="P333" i="26" l="1"/>
  <c r="O332" i="26"/>
  <c r="B82" i="26"/>
  <c r="Z82" i="26"/>
  <c r="D82" i="26"/>
  <c r="Q82" i="26"/>
  <c r="E82" i="26"/>
  <c r="C83" i="26"/>
  <c r="P334" i="26" l="1"/>
  <c r="O333" i="26"/>
  <c r="B83" i="26"/>
  <c r="Z83" i="26"/>
  <c r="Q83" i="26"/>
  <c r="D83" i="26"/>
  <c r="E83" i="26"/>
  <c r="C84" i="26"/>
  <c r="O334" i="26" l="1"/>
  <c r="P335" i="26"/>
  <c r="B84" i="26"/>
  <c r="Z84" i="26"/>
  <c r="E84" i="26"/>
  <c r="D84" i="26"/>
  <c r="Q84" i="26"/>
  <c r="C85" i="26"/>
  <c r="P336" i="26" l="1"/>
  <c r="O335" i="26"/>
  <c r="B85" i="26"/>
  <c r="Z85" i="26"/>
  <c r="D85" i="26"/>
  <c r="Q85" i="26"/>
  <c r="E85" i="26"/>
  <c r="C86" i="26"/>
  <c r="P337" i="26" l="1"/>
  <c r="O336" i="26"/>
  <c r="B86" i="26"/>
  <c r="Z86" i="26"/>
  <c r="D86" i="26"/>
  <c r="Q86" i="26"/>
  <c r="E86" i="26"/>
  <c r="C87" i="26"/>
  <c r="P338" i="26" l="1"/>
  <c r="O337" i="26"/>
  <c r="B87" i="26"/>
  <c r="Z87" i="26"/>
  <c r="Q87" i="26"/>
  <c r="E87" i="26"/>
  <c r="D87" i="26"/>
  <c r="C88" i="26"/>
  <c r="O338" i="26" l="1"/>
  <c r="P339" i="26"/>
  <c r="B88" i="26"/>
  <c r="Z88" i="26"/>
  <c r="D88" i="26"/>
  <c r="E88" i="26"/>
  <c r="Q88" i="26"/>
  <c r="C89" i="26"/>
  <c r="O339" i="26" l="1"/>
  <c r="P340" i="26"/>
  <c r="B89" i="26"/>
  <c r="Z89" i="26"/>
  <c r="E89" i="26"/>
  <c r="D89" i="26"/>
  <c r="Q89" i="26"/>
  <c r="C90" i="26"/>
  <c r="P341" i="26" l="1"/>
  <c r="O340" i="26"/>
  <c r="B90" i="26"/>
  <c r="Z90" i="26"/>
  <c r="Q90" i="26"/>
  <c r="D90" i="26"/>
  <c r="E90" i="26"/>
  <c r="C91" i="26"/>
  <c r="P342" i="26" l="1"/>
  <c r="O341" i="26"/>
  <c r="B91" i="26"/>
  <c r="Z91" i="26"/>
  <c r="Q91" i="26"/>
  <c r="E91" i="26"/>
  <c r="D91" i="26"/>
  <c r="C92" i="26"/>
  <c r="O342" i="26" l="1"/>
  <c r="P343" i="26"/>
  <c r="B92" i="26"/>
  <c r="Z92" i="26"/>
  <c r="E92" i="26"/>
  <c r="D92" i="26"/>
  <c r="Q92" i="26"/>
  <c r="C93" i="26"/>
  <c r="P344" i="26" l="1"/>
  <c r="O343" i="26"/>
  <c r="B93" i="26"/>
  <c r="Z93" i="26"/>
  <c r="D93" i="26"/>
  <c r="Q93" i="26"/>
  <c r="E93" i="26"/>
  <c r="C94" i="26"/>
  <c r="P345" i="26" l="1"/>
  <c r="O344" i="26"/>
  <c r="B94" i="26"/>
  <c r="Z94" i="26"/>
  <c r="D94" i="26"/>
  <c r="E94" i="26"/>
  <c r="Q94" i="26"/>
  <c r="C95" i="26"/>
  <c r="P346" i="26" l="1"/>
  <c r="O345" i="26"/>
  <c r="B95" i="26"/>
  <c r="Z95" i="26"/>
  <c r="Q95" i="26"/>
  <c r="D95" i="26"/>
  <c r="E95" i="26"/>
  <c r="C96" i="26"/>
  <c r="O346" i="26" l="1"/>
  <c r="P347" i="26"/>
  <c r="B96" i="26"/>
  <c r="Z96" i="26"/>
  <c r="E96" i="26"/>
  <c r="Q96" i="26"/>
  <c r="D96" i="26"/>
  <c r="C97" i="26"/>
  <c r="O347" i="26" l="1"/>
  <c r="P348" i="26"/>
  <c r="B97" i="26"/>
  <c r="Z97" i="26"/>
  <c r="E97" i="26"/>
  <c r="D97" i="26"/>
  <c r="Q97" i="26"/>
  <c r="C98" i="26"/>
  <c r="P349" i="26" l="1"/>
  <c r="O348" i="26"/>
  <c r="B98" i="26"/>
  <c r="Z98" i="26"/>
  <c r="Q98" i="26"/>
  <c r="D98" i="26"/>
  <c r="E98" i="26"/>
  <c r="C99" i="26"/>
  <c r="P350" i="26" l="1"/>
  <c r="O349" i="26"/>
  <c r="B99" i="26"/>
  <c r="Z99" i="26"/>
  <c r="D99" i="26"/>
  <c r="Q99" i="26"/>
  <c r="E99" i="26"/>
  <c r="C100" i="26"/>
  <c r="O350" i="26" l="1"/>
  <c r="P351" i="26"/>
  <c r="B100" i="26"/>
  <c r="Z100" i="26"/>
  <c r="D100" i="26"/>
  <c r="E100" i="26"/>
  <c r="Q100" i="26"/>
  <c r="C101" i="26"/>
  <c r="P352" i="26" l="1"/>
  <c r="O351" i="26"/>
  <c r="B101" i="26"/>
  <c r="Z101" i="26"/>
  <c r="D101" i="26"/>
  <c r="Q101" i="26"/>
  <c r="E101" i="26"/>
  <c r="C102" i="26"/>
  <c r="P353" i="26" l="1"/>
  <c r="O352" i="26"/>
  <c r="B102" i="26"/>
  <c r="Z102" i="26"/>
  <c r="Q102" i="26"/>
  <c r="E102" i="26"/>
  <c r="D102" i="26"/>
  <c r="C103" i="26"/>
  <c r="P354" i="26" l="1"/>
  <c r="O353" i="26"/>
  <c r="B103" i="26"/>
  <c r="Z103" i="26"/>
  <c r="D103" i="26"/>
  <c r="Q103" i="26"/>
  <c r="E103" i="26"/>
  <c r="C104" i="26"/>
  <c r="O354" i="26" l="1"/>
  <c r="P355" i="26"/>
  <c r="B104" i="26"/>
  <c r="Z104" i="26"/>
  <c r="E104" i="26"/>
  <c r="D104" i="26"/>
  <c r="Q104" i="26"/>
  <c r="Q105" i="26" s="1"/>
  <c r="C105" i="26"/>
  <c r="O355" i="26" l="1"/>
  <c r="P356" i="26"/>
  <c r="B105" i="26"/>
  <c r="Z105" i="26"/>
  <c r="D105" i="26"/>
  <c r="E105" i="26"/>
  <c r="C106" i="26"/>
  <c r="P357" i="26" l="1"/>
  <c r="O356" i="26"/>
  <c r="B106" i="26"/>
  <c r="Z106" i="26"/>
  <c r="Q106" i="26"/>
  <c r="E106" i="26"/>
  <c r="D106" i="26"/>
  <c r="D107" i="26" s="1"/>
  <c r="C107" i="26"/>
  <c r="P358" i="26" l="1"/>
  <c r="O357" i="26"/>
  <c r="B107" i="26"/>
  <c r="Z107" i="26"/>
  <c r="E107" i="26"/>
  <c r="Q107" i="26"/>
  <c r="Q108" i="26" s="1"/>
  <c r="C108" i="26"/>
  <c r="O358" i="26" l="1"/>
  <c r="P359" i="26"/>
  <c r="B108" i="26"/>
  <c r="Z108" i="26"/>
  <c r="E108" i="26"/>
  <c r="D108" i="26"/>
  <c r="C109" i="26"/>
  <c r="O359" i="26" l="1"/>
  <c r="P360" i="26"/>
  <c r="B109" i="26"/>
  <c r="Z109" i="26"/>
  <c r="D109" i="26"/>
  <c r="E109" i="26"/>
  <c r="Q109" i="26"/>
  <c r="C110" i="26"/>
  <c r="P361" i="26" l="1"/>
  <c r="O360" i="26"/>
  <c r="B110" i="26"/>
  <c r="Z110" i="26"/>
  <c r="Q110" i="26"/>
  <c r="D110" i="26"/>
  <c r="E110" i="26"/>
  <c r="C111" i="26"/>
  <c r="P362" i="26" l="1"/>
  <c r="O361" i="26"/>
  <c r="B111" i="26"/>
  <c r="Z111" i="26"/>
  <c r="E111" i="26"/>
  <c r="Q111" i="26"/>
  <c r="D111" i="26"/>
  <c r="C112" i="26"/>
  <c r="O362" i="26" l="1"/>
  <c r="P363" i="26"/>
  <c r="B112" i="26"/>
  <c r="Z112" i="26"/>
  <c r="D112" i="26"/>
  <c r="Q112" i="26"/>
  <c r="E112" i="26"/>
  <c r="C113" i="26"/>
  <c r="P364" i="26" l="1"/>
  <c r="O363" i="26"/>
  <c r="B113" i="26"/>
  <c r="Z113" i="26"/>
  <c r="E113" i="26"/>
  <c r="D113" i="26"/>
  <c r="Q113" i="26"/>
  <c r="Q114" i="26" s="1"/>
  <c r="C114" i="26"/>
  <c r="P365" i="26" l="1"/>
  <c r="O364" i="26"/>
  <c r="B114" i="26"/>
  <c r="Z114" i="26"/>
  <c r="E114" i="26"/>
  <c r="D114" i="26"/>
  <c r="C115" i="26"/>
  <c r="P366" i="26" l="1"/>
  <c r="O365" i="26"/>
  <c r="B115" i="26"/>
  <c r="Z115" i="26"/>
  <c r="E115" i="26"/>
  <c r="D115" i="26"/>
  <c r="Q115" i="26"/>
  <c r="Q116" i="26" s="1"/>
  <c r="C116" i="26"/>
  <c r="O366" i="26" l="1"/>
  <c r="P367" i="26"/>
  <c r="B116" i="26"/>
  <c r="Z116" i="26"/>
  <c r="D116" i="26"/>
  <c r="E116" i="26"/>
  <c r="C117" i="26"/>
  <c r="P368" i="26" l="1"/>
  <c r="O367" i="26"/>
  <c r="B117" i="26"/>
  <c r="Z117" i="26"/>
  <c r="D117" i="26"/>
  <c r="Q117" i="26"/>
  <c r="E117" i="26"/>
  <c r="C118" i="26"/>
  <c r="P369" i="26" l="1"/>
  <c r="O368" i="26"/>
  <c r="B118" i="26"/>
  <c r="Z118" i="26"/>
  <c r="Q118" i="26"/>
  <c r="E118" i="26"/>
  <c r="D118" i="26"/>
  <c r="D119" i="26" s="1"/>
  <c r="C119" i="26"/>
  <c r="P370" i="26" l="1"/>
  <c r="O369" i="26"/>
  <c r="B119" i="26"/>
  <c r="Z119" i="26"/>
  <c r="Q119" i="26"/>
  <c r="E119" i="26"/>
  <c r="C120" i="26"/>
  <c r="O370" i="26" l="1"/>
  <c r="P371" i="26"/>
  <c r="B120" i="26"/>
  <c r="Z120" i="26"/>
  <c r="E120" i="26"/>
  <c r="Q120" i="26"/>
  <c r="D120" i="26"/>
  <c r="C121" i="26"/>
  <c r="P372" i="26" l="1"/>
  <c r="O371" i="26"/>
  <c r="B121" i="26"/>
  <c r="Z121" i="26"/>
  <c r="D121" i="26"/>
  <c r="Q121" i="26"/>
  <c r="E121" i="26"/>
  <c r="C122" i="26"/>
  <c r="P373" i="26" l="1"/>
  <c r="O372" i="26"/>
  <c r="B122" i="26"/>
  <c r="Z122" i="26"/>
  <c r="E122" i="26"/>
  <c r="Q122" i="26"/>
  <c r="D122" i="26"/>
  <c r="D123" i="26" s="1"/>
  <c r="C123" i="26"/>
  <c r="P374" i="26" l="1"/>
  <c r="O373" i="26"/>
  <c r="B123" i="26"/>
  <c r="Z123" i="26"/>
  <c r="Q123" i="26"/>
  <c r="E123" i="26"/>
  <c r="E124" i="26" s="1"/>
  <c r="C124" i="26"/>
  <c r="O374" i="26" l="1"/>
  <c r="P375" i="26"/>
  <c r="B124" i="26"/>
  <c r="Z124" i="26"/>
  <c r="Q124" i="26"/>
  <c r="D124" i="26"/>
  <c r="C125" i="26"/>
  <c r="P376" i="26" l="1"/>
  <c r="O375" i="26"/>
  <c r="B125" i="26"/>
  <c r="Z125" i="26"/>
  <c r="D125" i="26"/>
  <c r="Q125" i="26"/>
  <c r="E125" i="26"/>
  <c r="C126" i="26"/>
  <c r="P377" i="26" l="1"/>
  <c r="O376" i="26"/>
  <c r="B126" i="26"/>
  <c r="Z126" i="26"/>
  <c r="E126" i="26"/>
  <c r="Q126" i="26"/>
  <c r="D126" i="26"/>
  <c r="C127" i="26"/>
  <c r="P378" i="26" l="1"/>
  <c r="O377" i="26"/>
  <c r="B127" i="26"/>
  <c r="Z127" i="26"/>
  <c r="D127" i="26"/>
  <c r="Q127" i="26"/>
  <c r="Q128" i="26" s="1"/>
  <c r="E127" i="26"/>
  <c r="E128" i="26" s="1"/>
  <c r="C128" i="26"/>
  <c r="O378" i="26" l="1"/>
  <c r="P379" i="26"/>
  <c r="B128" i="26"/>
  <c r="Z128" i="26"/>
  <c r="D128" i="26"/>
  <c r="D129" i="26" s="1"/>
  <c r="C129" i="26"/>
  <c r="O379" i="26" l="1"/>
  <c r="P380" i="26"/>
  <c r="B129" i="26"/>
  <c r="Z129" i="26"/>
  <c r="Q129" i="26"/>
  <c r="E129" i="26"/>
  <c r="E130" i="26" s="1"/>
  <c r="C130" i="26"/>
  <c r="P381" i="26" l="1"/>
  <c r="O380" i="26"/>
  <c r="B130" i="26"/>
  <c r="Z130" i="26"/>
  <c r="D130" i="26"/>
  <c r="Q130" i="26"/>
  <c r="C131" i="26"/>
  <c r="P382" i="26" l="1"/>
  <c r="O381" i="26"/>
  <c r="B131" i="26"/>
  <c r="Z131" i="26"/>
  <c r="Q131" i="26"/>
  <c r="D131" i="26"/>
  <c r="E131" i="26"/>
  <c r="E132" i="26" s="1"/>
  <c r="C132" i="26"/>
  <c r="O382" i="26" l="1"/>
  <c r="P383" i="26"/>
  <c r="B132" i="26"/>
  <c r="Z132" i="26"/>
  <c r="Q132" i="26"/>
  <c r="D132" i="26"/>
  <c r="C133" i="26"/>
  <c r="P384" i="26" l="1"/>
  <c r="O383" i="26"/>
  <c r="B133" i="26"/>
  <c r="Z133" i="26"/>
  <c r="D133" i="26"/>
  <c r="E133" i="26"/>
  <c r="Q133" i="26"/>
  <c r="Q134" i="26" s="1"/>
  <c r="C134" i="26"/>
  <c r="P385" i="26" l="1"/>
  <c r="O384" i="26"/>
  <c r="B134" i="26"/>
  <c r="Z134" i="26"/>
  <c r="E134" i="26"/>
  <c r="D134" i="26"/>
  <c r="D135" i="26" s="1"/>
  <c r="C135" i="26"/>
  <c r="P386" i="26" l="1"/>
  <c r="O385" i="26"/>
  <c r="B135" i="26"/>
  <c r="Z135" i="26"/>
  <c r="Q135" i="26"/>
  <c r="E135" i="26"/>
  <c r="E136" i="26" s="1"/>
  <c r="C136" i="26"/>
  <c r="O386" i="26" l="1"/>
  <c r="P387" i="26"/>
  <c r="B136" i="26"/>
  <c r="Z136" i="26"/>
  <c r="D136" i="26"/>
  <c r="Q136" i="26"/>
  <c r="Q137" i="26" s="1"/>
  <c r="C137" i="26"/>
  <c r="O387" i="26" l="1"/>
  <c r="P388" i="26"/>
  <c r="B137" i="26"/>
  <c r="Z137" i="26"/>
  <c r="D137" i="26"/>
  <c r="E137" i="26"/>
  <c r="E138" i="26" s="1"/>
  <c r="C138" i="26"/>
  <c r="P389" i="26" l="1"/>
  <c r="O388" i="26"/>
  <c r="B138" i="26"/>
  <c r="Z138" i="26"/>
  <c r="D138" i="26"/>
  <c r="Q138" i="26"/>
  <c r="Q139" i="26" s="1"/>
  <c r="C139" i="26"/>
  <c r="P390" i="26" l="1"/>
  <c r="O389" i="26"/>
  <c r="B139" i="26"/>
  <c r="Z139" i="26"/>
  <c r="E139" i="26"/>
  <c r="D139" i="26"/>
  <c r="D140" i="26" s="1"/>
  <c r="C140" i="26"/>
  <c r="O390" i="26" l="1"/>
  <c r="P391" i="26"/>
  <c r="B140" i="26"/>
  <c r="Z140" i="26"/>
  <c r="E140" i="26"/>
  <c r="Q140" i="26"/>
  <c r="Q141" i="26" s="1"/>
  <c r="C141" i="26"/>
  <c r="O391" i="26" l="1"/>
  <c r="P392" i="26"/>
  <c r="B141" i="26"/>
  <c r="Z141" i="26"/>
  <c r="E141" i="26"/>
  <c r="D141" i="26"/>
  <c r="D142" i="26" s="1"/>
  <c r="C142" i="26"/>
  <c r="P393" i="26" l="1"/>
  <c r="O392" i="26"/>
  <c r="B142" i="26"/>
  <c r="Z142" i="26"/>
  <c r="Q142" i="26"/>
  <c r="E142" i="26"/>
  <c r="C143" i="26"/>
  <c r="P394" i="26" l="1"/>
  <c r="O393" i="26"/>
  <c r="B143" i="26"/>
  <c r="Z143" i="26"/>
  <c r="E143" i="26"/>
  <c r="Q143" i="26"/>
  <c r="D143" i="26"/>
  <c r="D144" i="26" s="1"/>
  <c r="C144" i="26"/>
  <c r="O394" i="26" l="1"/>
  <c r="P395" i="26"/>
  <c r="B144" i="26"/>
  <c r="Z144" i="26"/>
  <c r="E144" i="26"/>
  <c r="Q144" i="26"/>
  <c r="Q145" i="26" s="1"/>
  <c r="C145" i="26"/>
  <c r="P396" i="26" l="1"/>
  <c r="O395" i="26"/>
  <c r="B145" i="26"/>
  <c r="Z145" i="26"/>
  <c r="E145" i="26"/>
  <c r="D145" i="26"/>
  <c r="D146" i="26" s="1"/>
  <c r="C146" i="26"/>
  <c r="P397" i="26" l="1"/>
  <c r="O396" i="26"/>
  <c r="B146" i="26"/>
  <c r="Z146" i="26"/>
  <c r="E146" i="26"/>
  <c r="Q146" i="26"/>
  <c r="Q147" i="26" s="1"/>
  <c r="C147" i="26"/>
  <c r="P398" i="26" l="1"/>
  <c r="O397" i="26"/>
  <c r="B147" i="26"/>
  <c r="Z147" i="26"/>
  <c r="D147" i="26"/>
  <c r="D148" i="26" s="1"/>
  <c r="E147" i="26"/>
  <c r="E148" i="26" s="1"/>
  <c r="C148" i="26"/>
  <c r="O398" i="26" l="1"/>
  <c r="P399" i="26"/>
  <c r="B148" i="26"/>
  <c r="Z148" i="26"/>
  <c r="Q148" i="26"/>
  <c r="C149" i="26"/>
  <c r="P400" i="26" l="1"/>
  <c r="O399" i="26"/>
  <c r="B149" i="26"/>
  <c r="Z149" i="26"/>
  <c r="D149" i="26"/>
  <c r="E149" i="26"/>
  <c r="Q149" i="26"/>
  <c r="Q150" i="26" s="1"/>
  <c r="C150" i="26"/>
  <c r="P401" i="26" l="1"/>
  <c r="O400" i="26"/>
  <c r="B150" i="26"/>
  <c r="Z150" i="26"/>
  <c r="E150" i="26"/>
  <c r="D150" i="26"/>
  <c r="D151" i="26" s="1"/>
  <c r="C151" i="26"/>
  <c r="O401" i="26" l="1"/>
  <c r="P402" i="26"/>
  <c r="B151" i="26"/>
  <c r="Z151" i="26"/>
  <c r="E151" i="26"/>
  <c r="Q151" i="26"/>
  <c r="Q152" i="26" s="1"/>
  <c r="C152" i="26"/>
  <c r="O402" i="26" l="1"/>
  <c r="P403" i="26"/>
  <c r="B152" i="26"/>
  <c r="Z152" i="26"/>
  <c r="D152" i="26"/>
  <c r="D153" i="26" s="1"/>
  <c r="E152" i="26"/>
  <c r="E153" i="26" s="1"/>
  <c r="C153" i="26"/>
  <c r="O403" i="26" l="1"/>
  <c r="P404" i="26"/>
  <c r="B153" i="26"/>
  <c r="Z153" i="26"/>
  <c r="Q153" i="26"/>
  <c r="C154" i="26"/>
  <c r="P405" i="26" l="1"/>
  <c r="O404" i="26"/>
  <c r="B154" i="26"/>
  <c r="Z154" i="26"/>
  <c r="D154" i="26"/>
  <c r="E154" i="26"/>
  <c r="Q154" i="26"/>
  <c r="Q155" i="26" s="1"/>
  <c r="C155" i="26"/>
  <c r="O405" i="26" l="1"/>
  <c r="P406" i="26"/>
  <c r="B155" i="26"/>
  <c r="Z155" i="26"/>
  <c r="E155" i="26"/>
  <c r="D155" i="26"/>
  <c r="D156" i="26" s="1"/>
  <c r="C156" i="26"/>
  <c r="O406" i="26" l="1"/>
  <c r="P407" i="26"/>
  <c r="B156" i="26"/>
  <c r="Z156" i="26"/>
  <c r="E156" i="26"/>
  <c r="Q156" i="26"/>
  <c r="Q157" i="26" s="1"/>
  <c r="C157" i="26"/>
  <c r="P408" i="26" l="1"/>
  <c r="O407" i="26"/>
  <c r="B157" i="26"/>
  <c r="Z157" i="26"/>
  <c r="E157" i="26"/>
  <c r="E158" i="26" s="1"/>
  <c r="D157" i="26"/>
  <c r="C158" i="26"/>
  <c r="O408" i="26" l="1"/>
  <c r="P409" i="26"/>
  <c r="B158" i="26"/>
  <c r="Z158" i="26"/>
  <c r="D158" i="26"/>
  <c r="Q158" i="26"/>
  <c r="Q159" i="26" s="1"/>
  <c r="C159" i="26"/>
  <c r="O409" i="26" l="1"/>
  <c r="P410" i="26"/>
  <c r="B159" i="26"/>
  <c r="Z159" i="26"/>
  <c r="E159" i="26"/>
  <c r="D159" i="26"/>
  <c r="D160" i="26" s="1"/>
  <c r="C160" i="26"/>
  <c r="O410" i="26" l="1"/>
  <c r="P411" i="26"/>
  <c r="B160" i="26"/>
  <c r="Z160" i="26"/>
  <c r="Q160" i="26"/>
  <c r="Q161" i="26" s="1"/>
  <c r="E160" i="26"/>
  <c r="E161" i="26" s="1"/>
  <c r="C161" i="26"/>
  <c r="P412" i="26" l="1"/>
  <c r="O411" i="26"/>
  <c r="B161" i="26"/>
  <c r="Z161" i="26"/>
  <c r="D161" i="26"/>
  <c r="C162" i="26"/>
  <c r="P413" i="26" l="1"/>
  <c r="O412" i="26"/>
  <c r="B162" i="26"/>
  <c r="Z162" i="26"/>
  <c r="Q162" i="26"/>
  <c r="E162" i="26"/>
  <c r="D162" i="26"/>
  <c r="D163" i="26" s="1"/>
  <c r="C163" i="26"/>
  <c r="O413" i="26" l="1"/>
  <c r="P414" i="26"/>
  <c r="B163" i="26"/>
  <c r="Z163" i="26"/>
  <c r="E163" i="26"/>
  <c r="Q163" i="26"/>
  <c r="Q164" i="26" s="1"/>
  <c r="C164" i="26"/>
  <c r="O414" i="26" l="1"/>
  <c r="P415" i="26"/>
  <c r="B164" i="26"/>
  <c r="Z164" i="26"/>
  <c r="E164" i="26"/>
  <c r="D164" i="26"/>
  <c r="D165" i="26" s="1"/>
  <c r="C165" i="26"/>
  <c r="P416" i="26" l="1"/>
  <c r="O415" i="26"/>
  <c r="B165" i="26"/>
  <c r="Z165" i="26"/>
  <c r="E165" i="26"/>
  <c r="Q165" i="26"/>
  <c r="Q166" i="26" s="1"/>
  <c r="C166" i="26"/>
  <c r="O416" i="26" l="1"/>
  <c r="P417" i="26"/>
  <c r="B166" i="26"/>
  <c r="Z166" i="26"/>
  <c r="D166" i="26"/>
  <c r="D167" i="26" s="1"/>
  <c r="E166" i="26"/>
  <c r="E167" i="26" s="1"/>
  <c r="C167" i="26"/>
  <c r="O417" i="26" l="1"/>
  <c r="P418" i="26"/>
  <c r="B167" i="26"/>
  <c r="Z167" i="26"/>
  <c r="Q167" i="26"/>
  <c r="Q168" i="26" s="1"/>
  <c r="C168" i="26"/>
  <c r="O418" i="26" l="1"/>
  <c r="P419" i="26"/>
  <c r="B168" i="26"/>
  <c r="Z168" i="26"/>
  <c r="E168" i="26"/>
  <c r="D168" i="26"/>
  <c r="D169" i="26" s="1"/>
  <c r="C169" i="26"/>
  <c r="P420" i="26" l="1"/>
  <c r="O419" i="26"/>
  <c r="B169" i="26"/>
  <c r="Z169" i="26"/>
  <c r="Q169" i="26"/>
  <c r="Q170" i="26" s="1"/>
  <c r="E169" i="26"/>
  <c r="E170" i="26" s="1"/>
  <c r="C170" i="26"/>
  <c r="O420" i="26" l="1"/>
  <c r="P421" i="26"/>
  <c r="B170" i="26"/>
  <c r="Z170" i="26"/>
  <c r="D170" i="26"/>
  <c r="D171" i="26" s="1"/>
  <c r="C171" i="26"/>
  <c r="O421" i="26" l="1"/>
  <c r="P422" i="26"/>
  <c r="B171" i="26"/>
  <c r="Z171" i="26"/>
  <c r="Q171" i="26"/>
  <c r="E171" i="26"/>
  <c r="E172" i="26" s="1"/>
  <c r="C172" i="26"/>
  <c r="O422" i="26" l="1"/>
  <c r="P423" i="26"/>
  <c r="B172" i="26"/>
  <c r="Z172" i="26"/>
  <c r="D172" i="26"/>
  <c r="D173" i="26" s="1"/>
  <c r="Q172" i="26"/>
  <c r="C173" i="26"/>
  <c r="P424" i="26" l="1"/>
  <c r="O423" i="26"/>
  <c r="B173" i="26"/>
  <c r="Z173" i="26"/>
  <c r="Q173" i="26"/>
  <c r="E173" i="26"/>
  <c r="E174" i="26" s="1"/>
  <c r="C174" i="26"/>
  <c r="P425" i="26" l="1"/>
  <c r="O424" i="26"/>
  <c r="B174" i="26"/>
  <c r="Z174" i="26"/>
  <c r="Q174" i="26"/>
  <c r="Q175" i="26" s="1"/>
  <c r="D174" i="26"/>
  <c r="D175" i="26" s="1"/>
  <c r="C175" i="26"/>
  <c r="O425" i="26" l="1"/>
  <c r="P426" i="26"/>
  <c r="B175" i="26"/>
  <c r="Z175" i="26"/>
  <c r="E175" i="26"/>
  <c r="E176" i="26" s="1"/>
  <c r="C176" i="26"/>
  <c r="O426" i="26" l="1"/>
  <c r="P427" i="26"/>
  <c r="B176" i="26"/>
  <c r="Z176" i="26"/>
  <c r="Q176" i="26"/>
  <c r="Q177" i="26" s="1"/>
  <c r="D176" i="26"/>
  <c r="D177" i="26" s="1"/>
  <c r="C177" i="26"/>
  <c r="O427" i="26" l="1"/>
  <c r="P428" i="26"/>
  <c r="B177" i="26"/>
  <c r="Z177" i="26"/>
  <c r="E177" i="26"/>
  <c r="E178" i="26" s="1"/>
  <c r="C178" i="26"/>
  <c r="P429" i="26" l="1"/>
  <c r="O428" i="26"/>
  <c r="B178" i="26"/>
  <c r="Z178" i="26"/>
  <c r="D178" i="26"/>
  <c r="D179" i="26" s="1"/>
  <c r="Q178" i="26"/>
  <c r="C179" i="26"/>
  <c r="O429" i="26" l="1"/>
  <c r="P430" i="26"/>
  <c r="B179" i="26"/>
  <c r="Z179" i="26"/>
  <c r="Q179" i="26"/>
  <c r="E179" i="26"/>
  <c r="C180" i="26"/>
  <c r="O430" i="26" l="1"/>
  <c r="P431" i="26"/>
  <c r="B180" i="26"/>
  <c r="Z180" i="26"/>
  <c r="D180" i="26"/>
  <c r="E180" i="26"/>
  <c r="Q180" i="26"/>
  <c r="Q181" i="26" s="1"/>
  <c r="C181" i="26"/>
  <c r="P432" i="26" l="1"/>
  <c r="O431" i="26"/>
  <c r="B181" i="26"/>
  <c r="Z181" i="26"/>
  <c r="E181" i="26"/>
  <c r="D181" i="26"/>
  <c r="C182" i="26"/>
  <c r="P433" i="26" l="1"/>
  <c r="O432" i="26"/>
  <c r="B182" i="26"/>
  <c r="Z182" i="26"/>
  <c r="D182" i="26"/>
  <c r="Q182" i="26"/>
  <c r="E182" i="26"/>
  <c r="C183" i="26"/>
  <c r="O433" i="26" l="1"/>
  <c r="P434" i="26"/>
  <c r="B183" i="26"/>
  <c r="Z183" i="26"/>
  <c r="E183" i="26"/>
  <c r="Q183" i="26"/>
  <c r="D183" i="26"/>
  <c r="C184" i="26"/>
  <c r="O434" i="26" l="1"/>
  <c r="P435" i="26"/>
  <c r="B184" i="26"/>
  <c r="Z184" i="26"/>
  <c r="Q184" i="26"/>
  <c r="E184" i="26"/>
  <c r="D184" i="26"/>
  <c r="D185" i="26" s="1"/>
  <c r="C185" i="26"/>
  <c r="O435" i="26" l="1"/>
  <c r="P436" i="26"/>
  <c r="B185" i="26"/>
  <c r="Z185" i="26"/>
  <c r="E185" i="26"/>
  <c r="Q185" i="26"/>
  <c r="C186" i="26"/>
  <c r="P437" i="26" l="1"/>
  <c r="O436" i="26"/>
  <c r="B186" i="26"/>
  <c r="Z186" i="26"/>
  <c r="E186" i="26"/>
  <c r="D186" i="26"/>
  <c r="Q186" i="26"/>
  <c r="Q187" i="26" s="1"/>
  <c r="C187" i="26"/>
  <c r="O437" i="26" l="1"/>
  <c r="P438" i="26"/>
  <c r="B187" i="26"/>
  <c r="Z187" i="26"/>
  <c r="D187" i="26"/>
  <c r="E187" i="26"/>
  <c r="E188" i="26" s="1"/>
  <c r="C188" i="26"/>
  <c r="O438" i="26" l="1"/>
  <c r="P439" i="26"/>
  <c r="B188" i="26"/>
  <c r="Z188" i="26"/>
  <c r="D188" i="26"/>
  <c r="Q188" i="26"/>
  <c r="Q189" i="26" s="1"/>
  <c r="C189" i="26"/>
  <c r="P440" i="26" l="1"/>
  <c r="O439" i="26"/>
  <c r="B189" i="26"/>
  <c r="Z189" i="26"/>
  <c r="D189" i="26"/>
  <c r="D190" i="26" s="1"/>
  <c r="E189" i="26"/>
  <c r="E190" i="26" s="1"/>
  <c r="C190" i="26"/>
  <c r="P441" i="26" l="1"/>
  <c r="O440" i="26"/>
  <c r="B190" i="26"/>
  <c r="Z190" i="26"/>
  <c r="Q190" i="26"/>
  <c r="Q191" i="26" s="1"/>
  <c r="C191" i="26"/>
  <c r="O441" i="26" l="1"/>
  <c r="P442" i="26"/>
  <c r="B191" i="26"/>
  <c r="Z191" i="26"/>
  <c r="D191" i="26"/>
  <c r="E191" i="26"/>
  <c r="E192" i="26" s="1"/>
  <c r="C192" i="26"/>
  <c r="O442" i="26" l="1"/>
  <c r="P443" i="26"/>
  <c r="B192" i="26"/>
  <c r="Z192" i="26"/>
  <c r="D192" i="26"/>
  <c r="D193" i="26" s="1"/>
  <c r="Q192" i="26"/>
  <c r="Q193" i="26" s="1"/>
  <c r="C193" i="26"/>
  <c r="O443" i="26" l="1"/>
  <c r="P444" i="26"/>
  <c r="B193" i="26"/>
  <c r="Z193" i="26"/>
  <c r="E193" i="26"/>
  <c r="E194" i="26" s="1"/>
  <c r="C194" i="26"/>
  <c r="P445" i="26" l="1"/>
  <c r="O444" i="26"/>
  <c r="B194" i="26"/>
  <c r="Z194" i="26"/>
  <c r="D194" i="26"/>
  <c r="Q194" i="26"/>
  <c r="Q195" i="26" s="1"/>
  <c r="C195" i="26"/>
  <c r="O445" i="26" l="1"/>
  <c r="P446" i="26"/>
  <c r="B195" i="26"/>
  <c r="Z195" i="26"/>
  <c r="D195" i="26"/>
  <c r="D196" i="26" s="1"/>
  <c r="E195" i="26"/>
  <c r="E196" i="26" s="1"/>
  <c r="C196" i="26"/>
  <c r="O446" i="26" l="1"/>
  <c r="P447" i="26"/>
  <c r="B196" i="26"/>
  <c r="Z196" i="26"/>
  <c r="Q196" i="26"/>
  <c r="Q197" i="26" s="1"/>
  <c r="C197" i="26"/>
  <c r="P448" i="26" l="1"/>
  <c r="O447" i="26"/>
  <c r="B197" i="26"/>
  <c r="Z197" i="26"/>
  <c r="D197" i="26"/>
  <c r="E197" i="26"/>
  <c r="E198" i="26" s="1"/>
  <c r="C198" i="26"/>
  <c r="P449" i="26" l="1"/>
  <c r="O448" i="26"/>
  <c r="B198" i="26"/>
  <c r="Z198" i="26"/>
  <c r="D198" i="26"/>
  <c r="Q198" i="26"/>
  <c r="Q199" i="26" s="1"/>
  <c r="C199" i="26"/>
  <c r="O449" i="26" l="1"/>
  <c r="P450" i="26"/>
  <c r="B199" i="26"/>
  <c r="Z199" i="26"/>
  <c r="D199" i="26"/>
  <c r="E199" i="26"/>
  <c r="E200" i="26" s="1"/>
  <c r="C200" i="26"/>
  <c r="O450" i="26" l="1"/>
  <c r="P451" i="26"/>
  <c r="B200" i="26"/>
  <c r="Z200" i="26"/>
  <c r="D200" i="26"/>
  <c r="Q200" i="26"/>
  <c r="Q201" i="26" s="1"/>
  <c r="C201" i="26"/>
  <c r="O451" i="26" l="1"/>
  <c r="P452" i="26"/>
  <c r="B201" i="26"/>
  <c r="Z201" i="26"/>
  <c r="D201" i="26"/>
  <c r="D202" i="26" s="1"/>
  <c r="E201" i="26"/>
  <c r="E202" i="26" s="1"/>
  <c r="C202" i="26"/>
  <c r="P453" i="26" l="1"/>
  <c r="O452" i="26"/>
  <c r="B202" i="26"/>
  <c r="Z202" i="26"/>
  <c r="Q202" i="26"/>
  <c r="Q203" i="26" s="1"/>
  <c r="C203" i="26"/>
  <c r="O453" i="26" l="1"/>
  <c r="P454" i="26"/>
  <c r="B203" i="26"/>
  <c r="Z203" i="26"/>
  <c r="D203" i="26"/>
  <c r="D204" i="26" s="1"/>
  <c r="E203" i="26"/>
  <c r="Q204" i="26"/>
  <c r="C204" i="26"/>
  <c r="O454" i="26" l="1"/>
  <c r="P455" i="26"/>
  <c r="B204" i="26"/>
  <c r="Z204" i="26"/>
  <c r="E204" i="26"/>
  <c r="E205" i="26" s="1"/>
  <c r="C205" i="26"/>
  <c r="P456" i="26" l="1"/>
  <c r="O455" i="26"/>
  <c r="B205" i="26"/>
  <c r="Z205" i="26"/>
  <c r="Q205" i="26"/>
  <c r="Q206" i="26" s="1"/>
  <c r="D205" i="26"/>
  <c r="D206" i="26" s="1"/>
  <c r="C206" i="26"/>
  <c r="P457" i="26" l="1"/>
  <c r="O456" i="26"/>
  <c r="B206" i="26"/>
  <c r="Z206" i="26"/>
  <c r="E206" i="26"/>
  <c r="C207" i="26"/>
  <c r="O457" i="26" l="1"/>
  <c r="P458" i="26"/>
  <c r="B207" i="26"/>
  <c r="Z207" i="26"/>
  <c r="Q207" i="26"/>
  <c r="D207" i="26"/>
  <c r="D208" i="26" s="1"/>
  <c r="E207" i="26"/>
  <c r="E208" i="26" s="1"/>
  <c r="C208" i="26"/>
  <c r="O458" i="26" l="1"/>
  <c r="P459" i="26"/>
  <c r="B208" i="26"/>
  <c r="Z208" i="26"/>
  <c r="Q208" i="26"/>
  <c r="C209" i="26"/>
  <c r="O459" i="26" l="1"/>
  <c r="P460" i="26"/>
  <c r="B209" i="26"/>
  <c r="Z209" i="26"/>
  <c r="D209" i="26"/>
  <c r="E209" i="26"/>
  <c r="Q209" i="26"/>
  <c r="C210" i="26"/>
  <c r="P461" i="26" l="1"/>
  <c r="O460" i="26"/>
  <c r="B210" i="26"/>
  <c r="Z210" i="26"/>
  <c r="Q210" i="26"/>
  <c r="E210" i="26"/>
  <c r="D210" i="26"/>
  <c r="D211" i="26" s="1"/>
  <c r="C211" i="26"/>
  <c r="O461" i="26" l="1"/>
  <c r="P462" i="26"/>
  <c r="B211" i="26"/>
  <c r="Z211" i="26"/>
  <c r="E211" i="26"/>
  <c r="E212" i="26" s="1"/>
  <c r="Q211" i="26"/>
  <c r="C212" i="26"/>
  <c r="O462" i="26" l="1"/>
  <c r="P463" i="26"/>
  <c r="B212" i="26"/>
  <c r="Z212" i="26"/>
  <c r="D212" i="26"/>
  <c r="D213" i="26" s="1"/>
  <c r="Q212" i="26"/>
  <c r="Q213" i="26" s="1"/>
  <c r="C213" i="26"/>
  <c r="P464" i="26" l="1"/>
  <c r="O463" i="26"/>
  <c r="B213" i="26"/>
  <c r="Z213" i="26"/>
  <c r="E213" i="26"/>
  <c r="C214" i="26"/>
  <c r="P465" i="26" l="1"/>
  <c r="O464" i="26"/>
  <c r="B214" i="26"/>
  <c r="Z214" i="26"/>
  <c r="E214" i="26"/>
  <c r="D214" i="26"/>
  <c r="D215" i="26" s="1"/>
  <c r="Q214" i="26"/>
  <c r="C215" i="26"/>
  <c r="O465" i="26" l="1"/>
  <c r="P466" i="26"/>
  <c r="B215" i="26"/>
  <c r="Z215" i="26"/>
  <c r="E215" i="26"/>
  <c r="Q215" i="26"/>
  <c r="C216" i="26"/>
  <c r="O466" i="26" l="1"/>
  <c r="P467" i="26"/>
  <c r="B216" i="26"/>
  <c r="Z216" i="26"/>
  <c r="Q216" i="26"/>
  <c r="E216" i="26"/>
  <c r="D216" i="26"/>
  <c r="D217" i="26" s="1"/>
  <c r="C217" i="26"/>
  <c r="O467" i="26" l="1"/>
  <c r="P468" i="26"/>
  <c r="B217" i="26"/>
  <c r="Z217" i="26"/>
  <c r="E217" i="26"/>
  <c r="Q217" i="26"/>
  <c r="C218" i="26"/>
  <c r="P469" i="26" l="1"/>
  <c r="O468" i="26"/>
  <c r="B218" i="26"/>
  <c r="Z218" i="26"/>
  <c r="E218" i="26"/>
  <c r="D218" i="26"/>
  <c r="Q218" i="26"/>
  <c r="C219" i="26"/>
  <c r="O469" i="26" l="1"/>
  <c r="P470" i="26"/>
  <c r="B219" i="26"/>
  <c r="Z219" i="26"/>
  <c r="D219" i="26"/>
  <c r="D220" i="26" s="1"/>
  <c r="Q219" i="26"/>
  <c r="E219" i="26"/>
  <c r="E220" i="26" s="1"/>
  <c r="C220" i="26"/>
  <c r="O470" i="26" l="1"/>
  <c r="P471" i="26"/>
  <c r="B220" i="26"/>
  <c r="Z220" i="26"/>
  <c r="Q220" i="26"/>
  <c r="D221" i="26"/>
  <c r="C221" i="26"/>
  <c r="P472" i="26" l="1"/>
  <c r="O471" i="26"/>
  <c r="B221" i="26"/>
  <c r="Z221" i="26"/>
  <c r="E221" i="26"/>
  <c r="Q221" i="26"/>
  <c r="Q222" i="26" s="1"/>
  <c r="C222" i="26"/>
  <c r="P473" i="26" l="1"/>
  <c r="O472" i="26"/>
  <c r="B222" i="26"/>
  <c r="Z222" i="26"/>
  <c r="E222" i="26"/>
  <c r="D222" i="26"/>
  <c r="C223" i="26"/>
  <c r="O473" i="26" l="1"/>
  <c r="P474" i="26"/>
  <c r="B223" i="26"/>
  <c r="Z223" i="26"/>
  <c r="E223" i="26"/>
  <c r="Q223" i="26"/>
  <c r="D223" i="26"/>
  <c r="D224" i="26" s="1"/>
  <c r="C224" i="26"/>
  <c r="O474" i="26" l="1"/>
  <c r="P475" i="26"/>
  <c r="B224" i="26"/>
  <c r="Z224" i="26"/>
  <c r="Q224" i="26"/>
  <c r="Q225" i="26" s="1"/>
  <c r="E224" i="26"/>
  <c r="E225" i="26" s="1"/>
  <c r="C225" i="26"/>
  <c r="O475" i="26" l="1"/>
  <c r="P476" i="26"/>
  <c r="B225" i="26"/>
  <c r="Z225" i="26"/>
  <c r="D225" i="26"/>
  <c r="C226" i="26"/>
  <c r="P477" i="26" l="1"/>
  <c r="O476" i="26"/>
  <c r="B226" i="26"/>
  <c r="Z226" i="26"/>
  <c r="Q226" i="26"/>
  <c r="E226" i="26"/>
  <c r="E227" i="26" s="1"/>
  <c r="D226" i="26"/>
  <c r="D227" i="26" s="1"/>
  <c r="C227" i="26"/>
  <c r="O477" i="26" l="1"/>
  <c r="P478" i="26"/>
  <c r="B227" i="26"/>
  <c r="Z227" i="26"/>
  <c r="Q227" i="26"/>
  <c r="Q228" i="26" s="1"/>
  <c r="C228" i="26"/>
  <c r="O478" i="26" l="1"/>
  <c r="P479" i="26"/>
  <c r="B228" i="26"/>
  <c r="Z228" i="26"/>
  <c r="E228" i="26"/>
  <c r="D228" i="26"/>
  <c r="C229" i="26"/>
  <c r="P480" i="26" l="1"/>
  <c r="O479" i="26"/>
  <c r="B229" i="26"/>
  <c r="Z229" i="26"/>
  <c r="E229" i="26"/>
  <c r="Q229" i="26"/>
  <c r="Q230" i="26" s="1"/>
  <c r="D229" i="26"/>
  <c r="D230" i="26" s="1"/>
  <c r="C230" i="26"/>
  <c r="P481" i="26" l="1"/>
  <c r="O480" i="26"/>
  <c r="B230" i="26"/>
  <c r="Z230" i="26"/>
  <c r="E230" i="26"/>
  <c r="C231" i="26"/>
  <c r="O481" i="26" l="1"/>
  <c r="P482" i="26"/>
  <c r="B231" i="26"/>
  <c r="Z231" i="26"/>
  <c r="Q231" i="26"/>
  <c r="D231" i="26"/>
  <c r="D232" i="26" s="1"/>
  <c r="E231" i="26"/>
  <c r="E232" i="26" s="1"/>
  <c r="C232" i="26"/>
  <c r="O482" i="26" l="1"/>
  <c r="P483" i="26"/>
  <c r="B232" i="26"/>
  <c r="Z232" i="26"/>
  <c r="Q232" i="26"/>
  <c r="C233" i="26"/>
  <c r="O483" i="26" l="1"/>
  <c r="P484" i="26"/>
  <c r="B233" i="26"/>
  <c r="Z233" i="26"/>
  <c r="D233" i="26"/>
  <c r="E233" i="26"/>
  <c r="Q233" i="26"/>
  <c r="C234" i="26"/>
  <c r="P485" i="26" l="1"/>
  <c r="O484" i="26"/>
  <c r="B234" i="26"/>
  <c r="Z234" i="26"/>
  <c r="E234" i="26"/>
  <c r="Q234" i="26"/>
  <c r="D234" i="26"/>
  <c r="C235" i="26"/>
  <c r="O485" i="26" l="1"/>
  <c r="P486" i="26"/>
  <c r="B235" i="26"/>
  <c r="Z235" i="26"/>
  <c r="E235" i="26"/>
  <c r="Q235" i="26"/>
  <c r="Q236" i="26" s="1"/>
  <c r="D235" i="26"/>
  <c r="D236" i="26" s="1"/>
  <c r="C236" i="26"/>
  <c r="O486" i="26" l="1"/>
  <c r="P487" i="26"/>
  <c r="B236" i="26"/>
  <c r="Z236" i="26"/>
  <c r="E236" i="26"/>
  <c r="C237" i="26"/>
  <c r="P488" i="26" l="1"/>
  <c r="O487" i="26"/>
  <c r="B237" i="26"/>
  <c r="Z237" i="26"/>
  <c r="Q237" i="26"/>
  <c r="D237" i="26"/>
  <c r="D238" i="26" s="1"/>
  <c r="E237" i="26"/>
  <c r="E238" i="26" s="1"/>
  <c r="C238" i="26"/>
  <c r="P489" i="26" l="1"/>
  <c r="O488" i="26"/>
  <c r="B238" i="26"/>
  <c r="Z238" i="26"/>
  <c r="Q238" i="26"/>
  <c r="Q239" i="26" s="1"/>
  <c r="C239" i="26"/>
  <c r="O489" i="26" l="1"/>
  <c r="P490" i="26"/>
  <c r="B239" i="26"/>
  <c r="Z239" i="26"/>
  <c r="D239" i="26"/>
  <c r="E239" i="26"/>
  <c r="C240" i="26"/>
  <c r="O490" i="26" l="1"/>
  <c r="P491" i="26"/>
  <c r="B240" i="26"/>
  <c r="Z240" i="26"/>
  <c r="D240" i="26"/>
  <c r="Q240" i="26"/>
  <c r="Q241" i="26" s="1"/>
  <c r="E240" i="26"/>
  <c r="E241" i="26" s="1"/>
  <c r="C241" i="26"/>
  <c r="O491" i="26" l="1"/>
  <c r="P492" i="26"/>
  <c r="B241" i="26"/>
  <c r="Z241" i="26"/>
  <c r="D241" i="26"/>
  <c r="Q242" i="26"/>
  <c r="C242" i="26"/>
  <c r="P493" i="26" l="1"/>
  <c r="O492" i="26"/>
  <c r="B242" i="26"/>
  <c r="Z242" i="26"/>
  <c r="E242" i="26"/>
  <c r="E243" i="26" s="1"/>
  <c r="D242" i="26"/>
  <c r="D243" i="26" s="1"/>
  <c r="C243" i="26"/>
  <c r="O493" i="26" l="1"/>
  <c r="P494" i="26"/>
  <c r="B243" i="26"/>
  <c r="Z243" i="26"/>
  <c r="Q243" i="26"/>
  <c r="E244" i="26"/>
  <c r="C244" i="26"/>
  <c r="O494" i="26" l="1"/>
  <c r="P495" i="26"/>
  <c r="B244" i="26"/>
  <c r="Z244" i="26"/>
  <c r="D244" i="26"/>
  <c r="D245" i="26" s="1"/>
  <c r="Q244" i="26"/>
  <c r="Q245" i="26" s="1"/>
  <c r="C245" i="26"/>
  <c r="P496" i="26" l="1"/>
  <c r="O495" i="26"/>
  <c r="B245" i="26"/>
  <c r="Z245" i="26"/>
  <c r="E245" i="26"/>
  <c r="D246" i="26"/>
  <c r="C246" i="26"/>
  <c r="P497" i="26" l="1"/>
  <c r="O496" i="26"/>
  <c r="B246" i="26"/>
  <c r="Z246" i="26"/>
  <c r="Q246" i="26"/>
  <c r="Q247" i="26" s="1"/>
  <c r="E246" i="26"/>
  <c r="E247" i="26" s="1"/>
  <c r="C247" i="26"/>
  <c r="O497" i="26" l="1"/>
  <c r="P498" i="26"/>
  <c r="B247" i="26"/>
  <c r="Z247" i="26"/>
  <c r="D247" i="26"/>
  <c r="Q248" i="26"/>
  <c r="C248" i="26"/>
  <c r="O498" i="26" l="1"/>
  <c r="P499" i="26"/>
  <c r="B248" i="26"/>
  <c r="Z248" i="26"/>
  <c r="E248" i="26"/>
  <c r="E249" i="26" s="1"/>
  <c r="D248" i="26"/>
  <c r="C249" i="26"/>
  <c r="D249" i="26" l="1"/>
  <c r="O499" i="26"/>
  <c r="P500" i="26"/>
  <c r="B249" i="26"/>
  <c r="Z249" i="26"/>
  <c r="Q249" i="26"/>
  <c r="Q250" i="26" s="1"/>
  <c r="C250" i="26"/>
  <c r="P501" i="26" l="1"/>
  <c r="O500" i="26"/>
  <c r="B250" i="26"/>
  <c r="Z250" i="26"/>
  <c r="E250" i="26"/>
  <c r="E251" i="26" s="1"/>
  <c r="D250" i="26"/>
  <c r="C251" i="26"/>
  <c r="D251" i="26" l="1"/>
  <c r="O501" i="26"/>
  <c r="P502" i="26"/>
  <c r="B251" i="26"/>
  <c r="Z251" i="26"/>
  <c r="Q251" i="26"/>
  <c r="Q252" i="26" s="1"/>
  <c r="C252" i="26"/>
  <c r="O502" i="26" l="1"/>
  <c r="P503" i="26"/>
  <c r="B252" i="26"/>
  <c r="Z252" i="26"/>
  <c r="E252" i="26"/>
  <c r="D252" i="26"/>
  <c r="C253" i="26"/>
  <c r="P504" i="26" l="1"/>
  <c r="O503" i="26"/>
  <c r="B253" i="26"/>
  <c r="Z253" i="26"/>
  <c r="E253" i="26"/>
  <c r="Q253" i="26"/>
  <c r="D253" i="26"/>
  <c r="D254" i="26" s="1"/>
  <c r="C254" i="26"/>
  <c r="P505" i="26" l="1"/>
  <c r="O504" i="26"/>
  <c r="B254" i="26"/>
  <c r="Z254" i="26"/>
  <c r="Q254" i="26"/>
  <c r="Q255" i="26" s="1"/>
  <c r="E254" i="26"/>
  <c r="C255" i="26"/>
  <c r="O505" i="26" l="1"/>
  <c r="P506" i="26"/>
  <c r="B255" i="26"/>
  <c r="Z255" i="26"/>
  <c r="D255" i="26"/>
  <c r="E255" i="26"/>
  <c r="C256" i="26"/>
  <c r="O506" i="26" l="1"/>
  <c r="P507" i="26"/>
  <c r="B256" i="26"/>
  <c r="Z256" i="26"/>
  <c r="D256" i="26"/>
  <c r="D257" i="26" s="1"/>
  <c r="E256" i="26"/>
  <c r="Q256" i="26"/>
  <c r="C257" i="26"/>
  <c r="O507" i="26" l="1"/>
  <c r="P508" i="26"/>
  <c r="B257" i="26"/>
  <c r="Z257" i="26"/>
  <c r="E257" i="26"/>
  <c r="E258" i="26" s="1"/>
  <c r="Q257" i="26"/>
  <c r="Q258" i="26" s="1"/>
  <c r="C258" i="26"/>
  <c r="P509" i="26" l="1"/>
  <c r="O508" i="26"/>
  <c r="B258" i="26"/>
  <c r="Z258" i="26"/>
  <c r="D258" i="26"/>
  <c r="C259" i="26"/>
  <c r="O509" i="26" l="1"/>
  <c r="P510" i="26"/>
  <c r="B259" i="26"/>
  <c r="Z259" i="26"/>
  <c r="Q259" i="26"/>
  <c r="Q260" i="26" s="1"/>
  <c r="E259" i="26"/>
  <c r="D259" i="26"/>
  <c r="D260" i="26" s="1"/>
  <c r="D261" i="26" s="1"/>
  <c r="D262" i="26" s="1"/>
  <c r="D263" i="26" s="1"/>
  <c r="D264" i="26" s="1"/>
  <c r="D265" i="26" s="1"/>
  <c r="D266" i="26" s="1"/>
  <c r="D267" i="26" s="1"/>
  <c r="D268" i="26" s="1"/>
  <c r="D269" i="26" s="1"/>
  <c r="D270" i="26" s="1"/>
  <c r="D271" i="26" s="1"/>
  <c r="D272" i="26" s="1"/>
  <c r="D273" i="26" s="1"/>
  <c r="D274" i="26" s="1"/>
  <c r="D275" i="26" s="1"/>
  <c r="D276" i="26" s="1"/>
  <c r="D277" i="26" s="1"/>
  <c r="D278" i="26" s="1"/>
  <c r="D279" i="26" s="1"/>
  <c r="D280" i="26" s="1"/>
  <c r="D281" i="26" s="1"/>
  <c r="D282" i="26" s="1"/>
  <c r="D283" i="26" s="1"/>
  <c r="D284" i="26" s="1"/>
  <c r="D285" i="26" s="1"/>
  <c r="D286" i="26" s="1"/>
  <c r="D287" i="26" s="1"/>
  <c r="D288" i="26" s="1"/>
  <c r="D289" i="26" s="1"/>
  <c r="D290" i="26" s="1"/>
  <c r="D291" i="26" s="1"/>
  <c r="D292" i="26" s="1"/>
  <c r="D293" i="26" s="1"/>
  <c r="D294" i="26" s="1"/>
  <c r="D295" i="26" s="1"/>
  <c r="D296" i="26" s="1"/>
  <c r="D297" i="26" s="1"/>
  <c r="D298" i="26" s="1"/>
  <c r="D299" i="26" s="1"/>
  <c r="D300" i="26" s="1"/>
  <c r="D301" i="26" s="1"/>
  <c r="D302" i="26" s="1"/>
  <c r="D303" i="26" s="1"/>
  <c r="D304" i="26" s="1"/>
  <c r="D305" i="26" s="1"/>
  <c r="D306" i="26" s="1"/>
  <c r="D307" i="26" s="1"/>
  <c r="D308" i="26" s="1"/>
  <c r="D309" i="26" s="1"/>
  <c r="D310" i="26" s="1"/>
  <c r="D311" i="26" s="1"/>
  <c r="D312" i="26" s="1"/>
  <c r="D313" i="26" s="1"/>
  <c r="D314" i="26" s="1"/>
  <c r="D315" i="26" s="1"/>
  <c r="D316" i="26" s="1"/>
  <c r="D317" i="26" s="1"/>
  <c r="D318" i="26" s="1"/>
  <c r="D319" i="26" s="1"/>
  <c r="D320" i="26" s="1"/>
  <c r="D321" i="26" s="1"/>
  <c r="D322" i="26" s="1"/>
  <c r="D323" i="26" s="1"/>
  <c r="D324" i="26" s="1"/>
  <c r="D325" i="26" s="1"/>
  <c r="D326" i="26" s="1"/>
  <c r="D327" i="26" s="1"/>
  <c r="D328" i="26" s="1"/>
  <c r="D329" i="26" s="1"/>
  <c r="D330" i="26" s="1"/>
  <c r="D331" i="26" s="1"/>
  <c r="D332" i="26" s="1"/>
  <c r="D333" i="26" s="1"/>
  <c r="D334" i="26" s="1"/>
  <c r="D335" i="26" s="1"/>
  <c r="D336" i="26" s="1"/>
  <c r="D337" i="26" s="1"/>
  <c r="D338" i="26" s="1"/>
  <c r="D339" i="26" s="1"/>
  <c r="D340" i="26" s="1"/>
  <c r="D341" i="26" s="1"/>
  <c r="D342" i="26" s="1"/>
  <c r="D343" i="26" s="1"/>
  <c r="D344" i="26" s="1"/>
  <c r="D345" i="26" s="1"/>
  <c r="D346" i="26" s="1"/>
  <c r="D347" i="26" s="1"/>
  <c r="D348" i="26" s="1"/>
  <c r="D349" i="26" s="1"/>
  <c r="D350" i="26" s="1"/>
  <c r="D351" i="26" s="1"/>
  <c r="D352" i="26" s="1"/>
  <c r="D353" i="26" s="1"/>
  <c r="D354" i="26" s="1"/>
  <c r="D355" i="26" s="1"/>
  <c r="D356" i="26" s="1"/>
  <c r="D357" i="26" s="1"/>
  <c r="D358" i="26" s="1"/>
  <c r="D359" i="26" s="1"/>
  <c r="D360" i="26" s="1"/>
  <c r="D361" i="26" s="1"/>
  <c r="D362" i="26" s="1"/>
  <c r="D363" i="26" s="1"/>
  <c r="D364" i="26" s="1"/>
  <c r="D365" i="26" s="1"/>
  <c r="D366" i="26" s="1"/>
  <c r="D367" i="26" s="1"/>
  <c r="D368" i="26" s="1"/>
  <c r="D369" i="26" s="1"/>
  <c r="D370" i="26" s="1"/>
  <c r="D371" i="26" s="1"/>
  <c r="D372" i="26" s="1"/>
  <c r="D373" i="26" s="1"/>
  <c r="D374" i="26" s="1"/>
  <c r="D375" i="26" s="1"/>
  <c r="D376" i="26" s="1"/>
  <c r="D377" i="26" s="1"/>
  <c r="D378" i="26" s="1"/>
  <c r="D379" i="26" s="1"/>
  <c r="D380" i="26" s="1"/>
  <c r="D381" i="26" s="1"/>
  <c r="D382" i="26" s="1"/>
  <c r="D383" i="26" s="1"/>
  <c r="D384" i="26" s="1"/>
  <c r="D385" i="26" s="1"/>
  <c r="D386" i="26" s="1"/>
  <c r="D387" i="26" s="1"/>
  <c r="D388" i="26" s="1"/>
  <c r="D389" i="26" s="1"/>
  <c r="D390" i="26" s="1"/>
  <c r="D391" i="26" s="1"/>
  <c r="D392" i="26" s="1"/>
  <c r="D393" i="26" s="1"/>
  <c r="D394" i="26" s="1"/>
  <c r="D395" i="26" s="1"/>
  <c r="D396" i="26" s="1"/>
  <c r="D397" i="26" s="1"/>
  <c r="D398" i="26" s="1"/>
  <c r="D399" i="26" s="1"/>
  <c r="D400" i="26" s="1"/>
  <c r="D401" i="26" s="1"/>
  <c r="D402" i="26" s="1"/>
  <c r="D403" i="26" s="1"/>
  <c r="D404" i="26" s="1"/>
  <c r="D405" i="26" s="1"/>
  <c r="D406" i="26" s="1"/>
  <c r="D407" i="26" s="1"/>
  <c r="D408" i="26" s="1"/>
  <c r="D409" i="26" s="1"/>
  <c r="D410" i="26" s="1"/>
  <c r="D411" i="26" s="1"/>
  <c r="D412" i="26" s="1"/>
  <c r="D413" i="26" s="1"/>
  <c r="D414" i="26" s="1"/>
  <c r="D415" i="26" s="1"/>
  <c r="D416" i="26" s="1"/>
  <c r="D417" i="26" s="1"/>
  <c r="D418" i="26" s="1"/>
  <c r="D419" i="26" s="1"/>
  <c r="D420" i="26" s="1"/>
  <c r="D421" i="26" s="1"/>
  <c r="D422" i="26" s="1"/>
  <c r="D423" i="26" s="1"/>
  <c r="D424" i="26" s="1"/>
  <c r="D425" i="26" s="1"/>
  <c r="D426" i="26" s="1"/>
  <c r="D427" i="26" s="1"/>
  <c r="D428" i="26" s="1"/>
  <c r="D429" i="26" s="1"/>
  <c r="D430" i="26" s="1"/>
  <c r="D431" i="26" s="1"/>
  <c r="D432" i="26" s="1"/>
  <c r="D433" i="26" s="1"/>
  <c r="D434" i="26" s="1"/>
  <c r="D435" i="26" s="1"/>
  <c r="D436" i="26" s="1"/>
  <c r="D437" i="26" s="1"/>
  <c r="D438" i="26" s="1"/>
  <c r="D439" i="26" s="1"/>
  <c r="D440" i="26" s="1"/>
  <c r="D441" i="26" s="1"/>
  <c r="D442" i="26" s="1"/>
  <c r="D443" i="26" s="1"/>
  <c r="D444" i="26" s="1"/>
  <c r="D445" i="26" s="1"/>
  <c r="D446" i="26" s="1"/>
  <c r="D447" i="26" s="1"/>
  <c r="D448" i="26" s="1"/>
  <c r="D449" i="26" s="1"/>
  <c r="D450" i="26" s="1"/>
  <c r="D451" i="26" s="1"/>
  <c r="D452" i="26" s="1"/>
  <c r="D453" i="26" s="1"/>
  <c r="D454" i="26" s="1"/>
  <c r="D455" i="26" s="1"/>
  <c r="D456" i="26" s="1"/>
  <c r="D457" i="26" s="1"/>
  <c r="D458" i="26" s="1"/>
  <c r="D459" i="26" s="1"/>
  <c r="D460" i="26" s="1"/>
  <c r="D461" i="26" s="1"/>
  <c r="D462" i="26" s="1"/>
  <c r="D463" i="26" s="1"/>
  <c r="D464" i="26" s="1"/>
  <c r="D465" i="26" s="1"/>
  <c r="D466" i="26" s="1"/>
  <c r="D467" i="26" s="1"/>
  <c r="D468" i="26" s="1"/>
  <c r="D469" i="26" s="1"/>
  <c r="D470" i="26" s="1"/>
  <c r="D471" i="26" s="1"/>
  <c r="D472" i="26" s="1"/>
  <c r="D473" i="26" s="1"/>
  <c r="D474" i="26" s="1"/>
  <c r="D475" i="26" s="1"/>
  <c r="D476" i="26" s="1"/>
  <c r="D477" i="26" s="1"/>
  <c r="D478" i="26" s="1"/>
  <c r="D479" i="26" s="1"/>
  <c r="D480" i="26" s="1"/>
  <c r="D481" i="26" s="1"/>
  <c r="D482" i="26" s="1"/>
  <c r="D483" i="26" s="1"/>
  <c r="D484" i="26" s="1"/>
  <c r="D485" i="26" s="1"/>
  <c r="D486" i="26" s="1"/>
  <c r="D487" i="26" s="1"/>
  <c r="D488" i="26" s="1"/>
  <c r="D489" i="26" s="1"/>
  <c r="D490" i="26" s="1"/>
  <c r="D491" i="26" s="1"/>
  <c r="D492" i="26" s="1"/>
  <c r="D493" i="26" s="1"/>
  <c r="D494" i="26" s="1"/>
  <c r="D495" i="26" s="1"/>
  <c r="D496" i="26" s="1"/>
  <c r="D497" i="26" s="1"/>
  <c r="D498" i="26" s="1"/>
  <c r="D499" i="26" s="1"/>
  <c r="D500" i="26" s="1"/>
  <c r="D501" i="26" s="1"/>
  <c r="D502" i="26" s="1"/>
  <c r="D503" i="26" s="1"/>
  <c r="D504" i="26" s="1"/>
  <c r="D505" i="26" s="1"/>
  <c r="D506" i="26" s="1"/>
  <c r="D507" i="26" s="1"/>
  <c r="D508" i="26" s="1"/>
  <c r="D509" i="26" s="1"/>
  <c r="D510" i="26" s="1"/>
  <c r="D511" i="26" s="1"/>
  <c r="D512" i="26" s="1"/>
  <c r="D513" i="26" s="1"/>
  <c r="D514" i="26" s="1"/>
  <c r="D515" i="26" s="1"/>
  <c r="D516" i="26" s="1"/>
  <c r="D517" i="26" s="1"/>
  <c r="D518" i="26" s="1"/>
  <c r="D519" i="26" s="1"/>
  <c r="D520" i="26" s="1"/>
  <c r="D521" i="26" s="1"/>
  <c r="D522" i="26" s="1"/>
  <c r="D523" i="26" s="1"/>
  <c r="D524" i="26" s="1"/>
  <c r="D525" i="26" s="1"/>
  <c r="D526" i="26" s="1"/>
  <c r="D527" i="26" s="1"/>
  <c r="D528" i="26" s="1"/>
  <c r="D529" i="26" s="1"/>
  <c r="D530" i="26" s="1"/>
  <c r="D531" i="26" s="1"/>
  <c r="D532" i="26" s="1"/>
  <c r="D533" i="26" s="1"/>
  <c r="D534" i="26" s="1"/>
  <c r="D535" i="26" s="1"/>
  <c r="D536" i="26" s="1"/>
  <c r="D537" i="26" s="1"/>
  <c r="D538" i="26" s="1"/>
  <c r="D539" i="26" s="1"/>
  <c r="D540" i="26" s="1"/>
  <c r="D541" i="26" s="1"/>
  <c r="D542" i="26" s="1"/>
  <c r="D543" i="26" s="1"/>
  <c r="D544" i="26" s="1"/>
  <c r="D545" i="26" s="1"/>
  <c r="D546" i="26" s="1"/>
  <c r="D547" i="26" s="1"/>
  <c r="D548" i="26" s="1"/>
  <c r="D549" i="26" s="1"/>
  <c r="D550" i="26" s="1"/>
  <c r="D551" i="26" s="1"/>
  <c r="D552" i="26" s="1"/>
  <c r="D553" i="26" s="1"/>
  <c r="D554" i="26" s="1"/>
  <c r="D555" i="26" s="1"/>
  <c r="D556" i="26" s="1"/>
  <c r="D557" i="26" s="1"/>
  <c r="D558" i="26" s="1"/>
  <c r="D559" i="26" s="1"/>
  <c r="D560" i="26" s="1"/>
  <c r="D561" i="26" s="1"/>
  <c r="D562" i="26" s="1"/>
  <c r="D563" i="26" s="1"/>
  <c r="D564" i="26" s="1"/>
  <c r="D565" i="26" s="1"/>
  <c r="D566" i="26" s="1"/>
  <c r="D567" i="26" s="1"/>
  <c r="D568" i="26" s="1"/>
  <c r="D569" i="26" s="1"/>
  <c r="D570" i="26" s="1"/>
  <c r="D571" i="26" s="1"/>
  <c r="D572" i="26" s="1"/>
  <c r="D573" i="26" s="1"/>
  <c r="D574" i="26" s="1"/>
  <c r="D575" i="26" s="1"/>
  <c r="D576" i="26" s="1"/>
  <c r="D577" i="26" s="1"/>
  <c r="D578" i="26" s="1"/>
  <c r="D579" i="26" s="1"/>
  <c r="D580" i="26" s="1"/>
  <c r="D581" i="26" s="1"/>
  <c r="D582" i="26" s="1"/>
  <c r="D583" i="26" s="1"/>
  <c r="D584" i="26" s="1"/>
  <c r="D585" i="26" s="1"/>
  <c r="D586" i="26" s="1"/>
  <c r="D587" i="26" s="1"/>
  <c r="D588" i="26" s="1"/>
  <c r="D589" i="26" s="1"/>
  <c r="D590" i="26" s="1"/>
  <c r="D591" i="26" s="1"/>
  <c r="D592" i="26" s="1"/>
  <c r="D593" i="26" s="1"/>
  <c r="D594" i="26" s="1"/>
  <c r="D595" i="26" s="1"/>
  <c r="D596" i="26" s="1"/>
  <c r="D597" i="26" s="1"/>
  <c r="D598" i="26" s="1"/>
  <c r="D599" i="26" s="1"/>
  <c r="D600" i="26" s="1"/>
  <c r="D601" i="26" s="1"/>
  <c r="D602" i="26" s="1"/>
  <c r="D603" i="26" s="1"/>
  <c r="D604" i="26" s="1"/>
  <c r="D605" i="26" s="1"/>
  <c r="D606" i="26" s="1"/>
  <c r="D607" i="26" s="1"/>
  <c r="D608" i="26" s="1"/>
  <c r="D609" i="26" s="1"/>
  <c r="D610" i="26" s="1"/>
  <c r="D611" i="26" s="1"/>
  <c r="D612" i="26" s="1"/>
  <c r="D613" i="26" s="1"/>
  <c r="D614" i="26" s="1"/>
  <c r="D615" i="26" s="1"/>
  <c r="D616" i="26" s="1"/>
  <c r="D617" i="26" s="1"/>
  <c r="D618" i="26" s="1"/>
  <c r="D619" i="26" s="1"/>
  <c r="D620" i="26" s="1"/>
  <c r="D621" i="26" s="1"/>
  <c r="D622" i="26" s="1"/>
  <c r="D623" i="26" s="1"/>
  <c r="D624" i="26" s="1"/>
  <c r="D625" i="26" s="1"/>
  <c r="D626" i="26" s="1"/>
  <c r="D627" i="26" s="1"/>
  <c r="D628" i="26" s="1"/>
  <c r="D629" i="26" s="1"/>
  <c r="D630" i="26" s="1"/>
  <c r="D631" i="26" s="1"/>
  <c r="D632" i="26" s="1"/>
  <c r="D633" i="26" s="1"/>
  <c r="D634" i="26" s="1"/>
  <c r="D635" i="26" s="1"/>
  <c r="D636" i="26" s="1"/>
  <c r="D637" i="26" s="1"/>
  <c r="D638" i="26" s="1"/>
  <c r="D639" i="26" s="1"/>
  <c r="D640" i="26" s="1"/>
  <c r="D641" i="26" s="1"/>
  <c r="D642" i="26" s="1"/>
  <c r="D643" i="26" s="1"/>
  <c r="D644" i="26" s="1"/>
  <c r="D645" i="26" s="1"/>
  <c r="D646" i="26" s="1"/>
  <c r="D647" i="26" s="1"/>
  <c r="D648" i="26" s="1"/>
  <c r="D649" i="26" s="1"/>
  <c r="D650" i="26" s="1"/>
  <c r="D651" i="26" s="1"/>
  <c r="D652" i="26" s="1"/>
  <c r="D653" i="26" s="1"/>
  <c r="D654" i="26" s="1"/>
  <c r="D655" i="26" s="1"/>
  <c r="D656" i="26" s="1"/>
  <c r="D657" i="26" s="1"/>
  <c r="D658" i="26" s="1"/>
  <c r="D659" i="26" s="1"/>
  <c r="D660" i="26" s="1"/>
  <c r="D661" i="26" s="1"/>
  <c r="D662" i="26" s="1"/>
  <c r="D663" i="26" s="1"/>
  <c r="D664" i="26" s="1"/>
  <c r="D665" i="26" s="1"/>
  <c r="D666" i="26" s="1"/>
  <c r="D667" i="26" s="1"/>
  <c r="D668" i="26" s="1"/>
  <c r="D669" i="26" s="1"/>
  <c r="D670" i="26" s="1"/>
  <c r="D671" i="26" s="1"/>
  <c r="D672" i="26" s="1"/>
  <c r="D673" i="26" s="1"/>
  <c r="D674" i="26" s="1"/>
  <c r="D675" i="26" s="1"/>
  <c r="D676" i="26" s="1"/>
  <c r="D677" i="26" s="1"/>
  <c r="D678" i="26" s="1"/>
  <c r="D679" i="26" s="1"/>
  <c r="D680" i="26" s="1"/>
  <c r="D681" i="26" s="1"/>
  <c r="D682" i="26" s="1"/>
  <c r="D683" i="26" s="1"/>
  <c r="D684" i="26" s="1"/>
  <c r="D685" i="26" s="1"/>
  <c r="D686" i="26" s="1"/>
  <c r="D687" i="26" s="1"/>
  <c r="D688" i="26" s="1"/>
  <c r="D689" i="26" s="1"/>
  <c r="D690" i="26" s="1"/>
  <c r="D691" i="26" s="1"/>
  <c r="D692" i="26" s="1"/>
  <c r="D693" i="26" s="1"/>
  <c r="D694" i="26" s="1"/>
  <c r="D695" i="26" s="1"/>
  <c r="D696" i="26" s="1"/>
  <c r="D697" i="26" s="1"/>
  <c r="D698" i="26" s="1"/>
  <c r="D699" i="26" s="1"/>
  <c r="D700" i="26" s="1"/>
  <c r="D701" i="26" s="1"/>
  <c r="D702" i="26" s="1"/>
  <c r="D703" i="26" s="1"/>
  <c r="D704" i="26" s="1"/>
  <c r="D705" i="26" s="1"/>
  <c r="D706" i="26" s="1"/>
  <c r="D707" i="26" s="1"/>
  <c r="D708" i="26" s="1"/>
  <c r="D709" i="26" s="1"/>
  <c r="D710" i="26" s="1"/>
  <c r="D711" i="26" s="1"/>
  <c r="D712" i="26" s="1"/>
  <c r="D713" i="26" s="1"/>
  <c r="D714" i="26" s="1"/>
  <c r="D715" i="26" s="1"/>
  <c r="D716" i="26" s="1"/>
  <c r="D717" i="26" s="1"/>
  <c r="D718" i="26" s="1"/>
  <c r="D719" i="26" s="1"/>
  <c r="D720" i="26" s="1"/>
  <c r="D721" i="26" s="1"/>
  <c r="D722" i="26" s="1"/>
  <c r="D723" i="26" s="1"/>
  <c r="D724" i="26" s="1"/>
  <c r="D725" i="26" s="1"/>
  <c r="D726" i="26" s="1"/>
  <c r="D727" i="26" s="1"/>
  <c r="D728" i="26" s="1"/>
  <c r="D729" i="26" s="1"/>
  <c r="D730" i="26" s="1"/>
  <c r="D731" i="26" s="1"/>
  <c r="D732" i="26" s="1"/>
  <c r="D733" i="26" s="1"/>
  <c r="D734" i="26" s="1"/>
  <c r="D735" i="26" s="1"/>
  <c r="D736" i="26" s="1"/>
  <c r="D737" i="26" s="1"/>
  <c r="D738" i="26" s="1"/>
  <c r="D739" i="26" s="1"/>
  <c r="D740" i="26" s="1"/>
  <c r="D741" i="26" s="1"/>
  <c r="D742" i="26" s="1"/>
  <c r="D743" i="26" s="1"/>
  <c r="D744" i="26" s="1"/>
  <c r="D745" i="26" s="1"/>
  <c r="D746" i="26" s="1"/>
  <c r="D747" i="26" s="1"/>
  <c r="D748" i="26" s="1"/>
  <c r="D749" i="26" s="1"/>
  <c r="D750" i="26" s="1"/>
  <c r="D751" i="26" s="1"/>
  <c r="D752" i="26" s="1"/>
  <c r="D753" i="26" s="1"/>
  <c r="D754" i="26" s="1"/>
  <c r="D755" i="26" s="1"/>
  <c r="D756" i="26" s="1"/>
  <c r="D757" i="26" s="1"/>
  <c r="D758" i="26" s="1"/>
  <c r="D759" i="26" s="1"/>
  <c r="D760" i="26" s="1"/>
  <c r="D761" i="26" s="1"/>
  <c r="D762" i="26" s="1"/>
  <c r="D763" i="26" s="1"/>
  <c r="D764" i="26" s="1"/>
  <c r="D765" i="26" s="1"/>
  <c r="D766" i="26" s="1"/>
  <c r="D767" i="26" s="1"/>
  <c r="D768" i="26" s="1"/>
  <c r="D769" i="26" s="1"/>
  <c r="D770" i="26" s="1"/>
  <c r="D771" i="26" s="1"/>
  <c r="D772" i="26" s="1"/>
  <c r="D773" i="26" s="1"/>
  <c r="D774" i="26" s="1"/>
  <c r="D775" i="26" s="1"/>
  <c r="D776" i="26" s="1"/>
  <c r="D777" i="26" s="1"/>
  <c r="D778" i="26" s="1"/>
  <c r="D779" i="26" s="1"/>
  <c r="D780" i="26" s="1"/>
  <c r="D781" i="26" s="1"/>
  <c r="D782" i="26" s="1"/>
  <c r="D783" i="26" s="1"/>
  <c r="D784" i="26" s="1"/>
  <c r="D785" i="26" s="1"/>
  <c r="D786" i="26" s="1"/>
  <c r="D787" i="26" s="1"/>
  <c r="D788" i="26" s="1"/>
  <c r="D789" i="26" s="1"/>
  <c r="D790" i="26" s="1"/>
  <c r="D791" i="26" s="1"/>
  <c r="D792" i="26" s="1"/>
  <c r="D793" i="26" s="1"/>
  <c r="D794" i="26" s="1"/>
  <c r="D795" i="26" s="1"/>
  <c r="D796" i="26" s="1"/>
  <c r="D797" i="26" s="1"/>
  <c r="D798" i="26" s="1"/>
  <c r="D799" i="26" s="1"/>
  <c r="D800" i="26" s="1"/>
  <c r="D801" i="26" s="1"/>
  <c r="D802" i="26" s="1"/>
  <c r="D803" i="26" s="1"/>
  <c r="D804" i="26" s="1"/>
  <c r="D805" i="26" s="1"/>
  <c r="D806" i="26" s="1"/>
  <c r="D807" i="26" s="1"/>
  <c r="D808" i="26" s="1"/>
  <c r="D809" i="26" s="1"/>
  <c r="D810" i="26" s="1"/>
  <c r="D811" i="26" s="1"/>
  <c r="D812" i="26" s="1"/>
  <c r="D813" i="26" s="1"/>
  <c r="D814" i="26" s="1"/>
  <c r="D815" i="26" s="1"/>
  <c r="D816" i="26" s="1"/>
  <c r="D817" i="26" s="1"/>
  <c r="D818" i="26" s="1"/>
  <c r="D819" i="26" s="1"/>
  <c r="D820" i="26" s="1"/>
  <c r="D821" i="26" s="1"/>
  <c r="D822" i="26" s="1"/>
  <c r="D823" i="26" s="1"/>
  <c r="D824" i="26" s="1"/>
  <c r="D825" i="26" s="1"/>
  <c r="D826" i="26" s="1"/>
  <c r="D827" i="26" s="1"/>
  <c r="D828" i="26" s="1"/>
  <c r="D829" i="26" s="1"/>
  <c r="D830" i="26" s="1"/>
  <c r="D831" i="26" s="1"/>
  <c r="D832" i="26" s="1"/>
  <c r="D833" i="26" s="1"/>
  <c r="D834" i="26" s="1"/>
  <c r="D835" i="26" s="1"/>
  <c r="D836" i="26" s="1"/>
  <c r="D837" i="26" s="1"/>
  <c r="D838" i="26" s="1"/>
  <c r="D839" i="26" s="1"/>
  <c r="D840" i="26" s="1"/>
  <c r="D841" i="26" s="1"/>
  <c r="D842" i="26" s="1"/>
  <c r="D843" i="26" s="1"/>
  <c r="D844" i="26" s="1"/>
  <c r="D845" i="26" s="1"/>
  <c r="D846" i="26" s="1"/>
  <c r="D847" i="26" s="1"/>
  <c r="D848" i="26" s="1"/>
  <c r="D849" i="26" s="1"/>
  <c r="D850" i="26" s="1"/>
  <c r="D851" i="26" s="1"/>
  <c r="D852" i="26" s="1"/>
  <c r="D853" i="26" s="1"/>
  <c r="D854" i="26" s="1"/>
  <c r="D855" i="26" s="1"/>
  <c r="D856" i="26" s="1"/>
  <c r="D857" i="26" s="1"/>
  <c r="D858" i="26" s="1"/>
  <c r="D859" i="26" s="1"/>
  <c r="C260" i="26"/>
  <c r="O510" i="26" l="1"/>
  <c r="P511" i="26"/>
  <c r="B260" i="26"/>
  <c r="Z260" i="26"/>
  <c r="E260" i="26"/>
  <c r="C261" i="26"/>
  <c r="P512" i="26" l="1"/>
  <c r="O511" i="26"/>
  <c r="B261" i="26"/>
  <c r="Z261" i="26"/>
  <c r="Q261" i="26"/>
  <c r="E261" i="26"/>
  <c r="E262" i="26" s="1"/>
  <c r="C262" i="26"/>
  <c r="P513" i="26" l="1"/>
  <c r="O512" i="26"/>
  <c r="B262" i="26"/>
  <c r="Z262" i="26"/>
  <c r="Q262" i="26"/>
  <c r="Q263" i="26" s="1"/>
  <c r="C263" i="26"/>
  <c r="O513" i="26" l="1"/>
  <c r="P514" i="26"/>
  <c r="B263" i="26"/>
  <c r="Z263" i="26"/>
  <c r="E263" i="26"/>
  <c r="E264" i="26" s="1"/>
  <c r="E265" i="26" s="1"/>
  <c r="E266" i="26" s="1"/>
  <c r="E267" i="26" s="1"/>
  <c r="E268" i="26" s="1"/>
  <c r="E269" i="26" s="1"/>
  <c r="E270" i="26" s="1"/>
  <c r="E271" i="26" s="1"/>
  <c r="E272" i="26" s="1"/>
  <c r="E273" i="26" s="1"/>
  <c r="E274" i="26" s="1"/>
  <c r="E275" i="26" s="1"/>
  <c r="E276" i="26" s="1"/>
  <c r="E277" i="26" s="1"/>
  <c r="E278" i="26" s="1"/>
  <c r="E279" i="26" s="1"/>
  <c r="E280" i="26" s="1"/>
  <c r="E281" i="26" s="1"/>
  <c r="E282" i="26" s="1"/>
  <c r="E283" i="26" s="1"/>
  <c r="E284" i="26" s="1"/>
  <c r="E285" i="26" s="1"/>
  <c r="E286" i="26" s="1"/>
  <c r="E287" i="26" s="1"/>
  <c r="E288" i="26" s="1"/>
  <c r="E289" i="26" s="1"/>
  <c r="E290" i="26" s="1"/>
  <c r="E291" i="26" s="1"/>
  <c r="E292" i="26" s="1"/>
  <c r="E293" i="26" s="1"/>
  <c r="E294" i="26" s="1"/>
  <c r="E295" i="26" s="1"/>
  <c r="E296" i="26" s="1"/>
  <c r="E297" i="26" s="1"/>
  <c r="E298" i="26" s="1"/>
  <c r="E299" i="26" s="1"/>
  <c r="E300" i="26" s="1"/>
  <c r="E301" i="26" s="1"/>
  <c r="E302" i="26" s="1"/>
  <c r="E303" i="26" s="1"/>
  <c r="E304" i="26" s="1"/>
  <c r="E305" i="26" s="1"/>
  <c r="E306" i="26" s="1"/>
  <c r="E307" i="26" s="1"/>
  <c r="E308" i="26" s="1"/>
  <c r="E309" i="26" s="1"/>
  <c r="E310" i="26" s="1"/>
  <c r="E311" i="26" s="1"/>
  <c r="E312" i="26" s="1"/>
  <c r="E313" i="26" s="1"/>
  <c r="E314" i="26" s="1"/>
  <c r="E315" i="26" s="1"/>
  <c r="E316" i="26" s="1"/>
  <c r="E317" i="26" s="1"/>
  <c r="E318" i="26" s="1"/>
  <c r="E319" i="26" s="1"/>
  <c r="E320" i="26" s="1"/>
  <c r="E321" i="26" s="1"/>
  <c r="E322" i="26" s="1"/>
  <c r="E323" i="26" s="1"/>
  <c r="E324" i="26" s="1"/>
  <c r="E325" i="26" s="1"/>
  <c r="E326" i="26" s="1"/>
  <c r="E327" i="26" s="1"/>
  <c r="E328" i="26" s="1"/>
  <c r="E329" i="26" s="1"/>
  <c r="E330" i="26" s="1"/>
  <c r="E331" i="26" s="1"/>
  <c r="E332" i="26" s="1"/>
  <c r="E333" i="26" s="1"/>
  <c r="E334" i="26" s="1"/>
  <c r="E335" i="26" s="1"/>
  <c r="E336" i="26" s="1"/>
  <c r="E337" i="26" s="1"/>
  <c r="E338" i="26" s="1"/>
  <c r="E339" i="26" s="1"/>
  <c r="E340" i="26" s="1"/>
  <c r="E341" i="26" s="1"/>
  <c r="E342" i="26" s="1"/>
  <c r="E343" i="26" s="1"/>
  <c r="E344" i="26" s="1"/>
  <c r="E345" i="26" s="1"/>
  <c r="E346" i="26" s="1"/>
  <c r="E347" i="26" s="1"/>
  <c r="E348" i="26" s="1"/>
  <c r="E349" i="26" s="1"/>
  <c r="E350" i="26" s="1"/>
  <c r="E351" i="26" s="1"/>
  <c r="E352" i="26" s="1"/>
  <c r="E353" i="26" s="1"/>
  <c r="E354" i="26" s="1"/>
  <c r="E355" i="26" s="1"/>
  <c r="E356" i="26" s="1"/>
  <c r="E357" i="26" s="1"/>
  <c r="E358" i="26" s="1"/>
  <c r="E359" i="26" s="1"/>
  <c r="E360" i="26" s="1"/>
  <c r="E361" i="26" s="1"/>
  <c r="E362" i="26" s="1"/>
  <c r="E363" i="26" s="1"/>
  <c r="E364" i="26" s="1"/>
  <c r="E365" i="26" s="1"/>
  <c r="E366" i="26" s="1"/>
  <c r="E367" i="26" s="1"/>
  <c r="E368" i="26" s="1"/>
  <c r="E369" i="26" s="1"/>
  <c r="E370" i="26" s="1"/>
  <c r="E371" i="26" s="1"/>
  <c r="E372" i="26" s="1"/>
  <c r="E373" i="26" s="1"/>
  <c r="E374" i="26" s="1"/>
  <c r="E375" i="26" s="1"/>
  <c r="E376" i="26" s="1"/>
  <c r="E377" i="26" s="1"/>
  <c r="E378" i="26" s="1"/>
  <c r="E379" i="26" s="1"/>
  <c r="E380" i="26" s="1"/>
  <c r="E381" i="26" s="1"/>
  <c r="E382" i="26" s="1"/>
  <c r="E383" i="26" s="1"/>
  <c r="E384" i="26" s="1"/>
  <c r="E385" i="26" s="1"/>
  <c r="E386" i="26" s="1"/>
  <c r="E387" i="26" s="1"/>
  <c r="E388" i="26" s="1"/>
  <c r="E389" i="26" s="1"/>
  <c r="E390" i="26" s="1"/>
  <c r="E391" i="26" s="1"/>
  <c r="E392" i="26" s="1"/>
  <c r="E393" i="26" s="1"/>
  <c r="E394" i="26" s="1"/>
  <c r="E395" i="26" s="1"/>
  <c r="E396" i="26" s="1"/>
  <c r="E397" i="26" s="1"/>
  <c r="E398" i="26" s="1"/>
  <c r="E399" i="26" s="1"/>
  <c r="E400" i="26" s="1"/>
  <c r="E401" i="26" s="1"/>
  <c r="E402" i="26" s="1"/>
  <c r="E403" i="26" s="1"/>
  <c r="E404" i="26" s="1"/>
  <c r="E405" i="26" s="1"/>
  <c r="E406" i="26" s="1"/>
  <c r="E407" i="26" s="1"/>
  <c r="E408" i="26" s="1"/>
  <c r="E409" i="26" s="1"/>
  <c r="E410" i="26" s="1"/>
  <c r="E411" i="26" s="1"/>
  <c r="E412" i="26" s="1"/>
  <c r="E413" i="26" s="1"/>
  <c r="E414" i="26" s="1"/>
  <c r="E415" i="26" s="1"/>
  <c r="E416" i="26" s="1"/>
  <c r="E417" i="26" s="1"/>
  <c r="E418" i="26" s="1"/>
  <c r="E419" i="26" s="1"/>
  <c r="E420" i="26" s="1"/>
  <c r="E421" i="26" s="1"/>
  <c r="E422" i="26" s="1"/>
  <c r="E423" i="26" s="1"/>
  <c r="E424" i="26" s="1"/>
  <c r="E425" i="26" s="1"/>
  <c r="E426" i="26" s="1"/>
  <c r="E427" i="26" s="1"/>
  <c r="E428" i="26" s="1"/>
  <c r="E429" i="26" s="1"/>
  <c r="E430" i="26" s="1"/>
  <c r="E431" i="26" s="1"/>
  <c r="E432" i="26" s="1"/>
  <c r="E433" i="26" s="1"/>
  <c r="E434" i="26" s="1"/>
  <c r="E435" i="26" s="1"/>
  <c r="E436" i="26" s="1"/>
  <c r="E437" i="26" s="1"/>
  <c r="E438" i="26" s="1"/>
  <c r="E439" i="26" s="1"/>
  <c r="E440" i="26" s="1"/>
  <c r="E441" i="26" s="1"/>
  <c r="E442" i="26" s="1"/>
  <c r="E443" i="26" s="1"/>
  <c r="E444" i="26" s="1"/>
  <c r="E445" i="26" s="1"/>
  <c r="E446" i="26" s="1"/>
  <c r="E447" i="26" s="1"/>
  <c r="E448" i="26" s="1"/>
  <c r="E449" i="26" s="1"/>
  <c r="E450" i="26" s="1"/>
  <c r="E451" i="26" s="1"/>
  <c r="E452" i="26" s="1"/>
  <c r="E453" i="26" s="1"/>
  <c r="E454" i="26" s="1"/>
  <c r="E455" i="26" s="1"/>
  <c r="E456" i="26" s="1"/>
  <c r="E457" i="26" s="1"/>
  <c r="E458" i="26" s="1"/>
  <c r="E459" i="26" s="1"/>
  <c r="E460" i="26" s="1"/>
  <c r="E461" i="26" s="1"/>
  <c r="E462" i="26" s="1"/>
  <c r="E463" i="26" s="1"/>
  <c r="E464" i="26" s="1"/>
  <c r="E465" i="26" s="1"/>
  <c r="E466" i="26" s="1"/>
  <c r="E467" i="26" s="1"/>
  <c r="E468" i="26" s="1"/>
  <c r="E469" i="26" s="1"/>
  <c r="E470" i="26" s="1"/>
  <c r="E471" i="26" s="1"/>
  <c r="E472" i="26" s="1"/>
  <c r="E473" i="26" s="1"/>
  <c r="E474" i="26" s="1"/>
  <c r="E475" i="26" s="1"/>
  <c r="E476" i="26" s="1"/>
  <c r="E477" i="26" s="1"/>
  <c r="E478" i="26" s="1"/>
  <c r="E479" i="26" s="1"/>
  <c r="E480" i="26" s="1"/>
  <c r="E481" i="26" s="1"/>
  <c r="E482" i="26" s="1"/>
  <c r="E483" i="26" s="1"/>
  <c r="E484" i="26" s="1"/>
  <c r="E485" i="26" s="1"/>
  <c r="E486" i="26" s="1"/>
  <c r="E487" i="26" s="1"/>
  <c r="E488" i="26" s="1"/>
  <c r="E489" i="26" s="1"/>
  <c r="E490" i="26" s="1"/>
  <c r="E491" i="26" s="1"/>
  <c r="E492" i="26" s="1"/>
  <c r="E493" i="26" s="1"/>
  <c r="E494" i="26" s="1"/>
  <c r="E495" i="26" s="1"/>
  <c r="E496" i="26" s="1"/>
  <c r="E497" i="26" s="1"/>
  <c r="E498" i="26" s="1"/>
  <c r="E499" i="26" s="1"/>
  <c r="E500" i="26" s="1"/>
  <c r="E501" i="26" s="1"/>
  <c r="E502" i="26" s="1"/>
  <c r="E503" i="26" s="1"/>
  <c r="E504" i="26" s="1"/>
  <c r="E505" i="26" s="1"/>
  <c r="E506" i="26" s="1"/>
  <c r="E507" i="26" s="1"/>
  <c r="E508" i="26" s="1"/>
  <c r="E509" i="26" s="1"/>
  <c r="E510" i="26" s="1"/>
  <c r="E511" i="26" s="1"/>
  <c r="E512" i="26" s="1"/>
  <c r="E513" i="26" s="1"/>
  <c r="E514" i="26" s="1"/>
  <c r="E515" i="26" s="1"/>
  <c r="E516" i="26" s="1"/>
  <c r="E517" i="26" s="1"/>
  <c r="E518" i="26" s="1"/>
  <c r="E519" i="26" s="1"/>
  <c r="E520" i="26" s="1"/>
  <c r="E521" i="26" s="1"/>
  <c r="E522" i="26" s="1"/>
  <c r="E523" i="26" s="1"/>
  <c r="E524" i="26" s="1"/>
  <c r="E525" i="26" s="1"/>
  <c r="E526" i="26" s="1"/>
  <c r="E527" i="26" s="1"/>
  <c r="E528" i="26" s="1"/>
  <c r="E529" i="26" s="1"/>
  <c r="E530" i="26" s="1"/>
  <c r="E531" i="26" s="1"/>
  <c r="E532" i="26" s="1"/>
  <c r="E533" i="26" s="1"/>
  <c r="E534" i="26" s="1"/>
  <c r="E535" i="26" s="1"/>
  <c r="E536" i="26" s="1"/>
  <c r="E537" i="26" s="1"/>
  <c r="E538" i="26" s="1"/>
  <c r="E539" i="26" s="1"/>
  <c r="E540" i="26" s="1"/>
  <c r="E541" i="26" s="1"/>
  <c r="E542" i="26" s="1"/>
  <c r="E543" i="26" s="1"/>
  <c r="E544" i="26" s="1"/>
  <c r="E545" i="26" s="1"/>
  <c r="E546" i="26" s="1"/>
  <c r="E547" i="26" s="1"/>
  <c r="E548" i="26" s="1"/>
  <c r="E549" i="26" s="1"/>
  <c r="E550" i="26" s="1"/>
  <c r="E551" i="26" s="1"/>
  <c r="E552" i="26" s="1"/>
  <c r="E553" i="26" s="1"/>
  <c r="E554" i="26" s="1"/>
  <c r="E555" i="26" s="1"/>
  <c r="E556" i="26" s="1"/>
  <c r="E557" i="26" s="1"/>
  <c r="E558" i="26" s="1"/>
  <c r="E559" i="26" s="1"/>
  <c r="E560" i="26" s="1"/>
  <c r="E561" i="26" s="1"/>
  <c r="E562" i="26" s="1"/>
  <c r="E563" i="26" s="1"/>
  <c r="E564" i="26" s="1"/>
  <c r="E565" i="26" s="1"/>
  <c r="E566" i="26" s="1"/>
  <c r="E567" i="26" s="1"/>
  <c r="E568" i="26" s="1"/>
  <c r="E569" i="26" s="1"/>
  <c r="E570" i="26" s="1"/>
  <c r="E571" i="26" s="1"/>
  <c r="E572" i="26" s="1"/>
  <c r="E573" i="26" s="1"/>
  <c r="E574" i="26" s="1"/>
  <c r="E575" i="26" s="1"/>
  <c r="E576" i="26" s="1"/>
  <c r="E577" i="26" s="1"/>
  <c r="E578" i="26" s="1"/>
  <c r="E579" i="26" s="1"/>
  <c r="E580" i="26" s="1"/>
  <c r="E581" i="26" s="1"/>
  <c r="E582" i="26" s="1"/>
  <c r="E583" i="26" s="1"/>
  <c r="E584" i="26" s="1"/>
  <c r="E585" i="26" s="1"/>
  <c r="E586" i="26" s="1"/>
  <c r="E587" i="26" s="1"/>
  <c r="E588" i="26" s="1"/>
  <c r="E589" i="26" s="1"/>
  <c r="E590" i="26" s="1"/>
  <c r="E591" i="26" s="1"/>
  <c r="E592" i="26" s="1"/>
  <c r="E593" i="26" s="1"/>
  <c r="E594" i="26" s="1"/>
  <c r="E595" i="26" s="1"/>
  <c r="E596" i="26" s="1"/>
  <c r="E597" i="26" s="1"/>
  <c r="E598" i="26" s="1"/>
  <c r="E599" i="26" s="1"/>
  <c r="E600" i="26" s="1"/>
  <c r="E601" i="26" s="1"/>
  <c r="E602" i="26" s="1"/>
  <c r="E603" i="26" s="1"/>
  <c r="E604" i="26" s="1"/>
  <c r="E605" i="26" s="1"/>
  <c r="E606" i="26" s="1"/>
  <c r="E607" i="26" s="1"/>
  <c r="E608" i="26" s="1"/>
  <c r="E609" i="26" s="1"/>
  <c r="E610" i="26" s="1"/>
  <c r="E611" i="26" s="1"/>
  <c r="E612" i="26" s="1"/>
  <c r="E613" i="26" s="1"/>
  <c r="E614" i="26" s="1"/>
  <c r="E615" i="26" s="1"/>
  <c r="E616" i="26" s="1"/>
  <c r="E617" i="26" s="1"/>
  <c r="E618" i="26" s="1"/>
  <c r="E619" i="26" s="1"/>
  <c r="E620" i="26" s="1"/>
  <c r="E621" i="26" s="1"/>
  <c r="E622" i="26" s="1"/>
  <c r="E623" i="26" s="1"/>
  <c r="E624" i="26" s="1"/>
  <c r="E625" i="26" s="1"/>
  <c r="E626" i="26" s="1"/>
  <c r="E627" i="26" s="1"/>
  <c r="E628" i="26" s="1"/>
  <c r="E629" i="26" s="1"/>
  <c r="E630" i="26" s="1"/>
  <c r="E631" i="26" s="1"/>
  <c r="E632" i="26" s="1"/>
  <c r="E633" i="26" s="1"/>
  <c r="E634" i="26" s="1"/>
  <c r="E635" i="26" s="1"/>
  <c r="E636" i="26" s="1"/>
  <c r="E637" i="26" s="1"/>
  <c r="E638" i="26" s="1"/>
  <c r="E639" i="26" s="1"/>
  <c r="E640" i="26" s="1"/>
  <c r="E641" i="26" s="1"/>
  <c r="E642" i="26" s="1"/>
  <c r="E643" i="26" s="1"/>
  <c r="E644" i="26" s="1"/>
  <c r="E645" i="26" s="1"/>
  <c r="E646" i="26" s="1"/>
  <c r="E647" i="26" s="1"/>
  <c r="E648" i="26" s="1"/>
  <c r="E649" i="26" s="1"/>
  <c r="E650" i="26" s="1"/>
  <c r="E651" i="26" s="1"/>
  <c r="E652" i="26" s="1"/>
  <c r="E653" i="26" s="1"/>
  <c r="E654" i="26" s="1"/>
  <c r="E655" i="26" s="1"/>
  <c r="E656" i="26" s="1"/>
  <c r="E657" i="26" s="1"/>
  <c r="E658" i="26" s="1"/>
  <c r="E659" i="26" s="1"/>
  <c r="E660" i="26" s="1"/>
  <c r="E661" i="26" s="1"/>
  <c r="E662" i="26" s="1"/>
  <c r="E663" i="26" s="1"/>
  <c r="E664" i="26" s="1"/>
  <c r="E665" i="26" s="1"/>
  <c r="E666" i="26" s="1"/>
  <c r="E667" i="26" s="1"/>
  <c r="E668" i="26" s="1"/>
  <c r="E669" i="26" s="1"/>
  <c r="E670" i="26" s="1"/>
  <c r="E671" i="26" s="1"/>
  <c r="E672" i="26" s="1"/>
  <c r="E673" i="26" s="1"/>
  <c r="E674" i="26" s="1"/>
  <c r="E675" i="26" s="1"/>
  <c r="E676" i="26" s="1"/>
  <c r="E677" i="26" s="1"/>
  <c r="E678" i="26" s="1"/>
  <c r="E679" i="26" s="1"/>
  <c r="E680" i="26" s="1"/>
  <c r="E681" i="26" s="1"/>
  <c r="E682" i="26" s="1"/>
  <c r="E683" i="26" s="1"/>
  <c r="E684" i="26" s="1"/>
  <c r="E685" i="26" s="1"/>
  <c r="E686" i="26" s="1"/>
  <c r="E687" i="26" s="1"/>
  <c r="E688" i="26" s="1"/>
  <c r="E689" i="26" s="1"/>
  <c r="E690" i="26" s="1"/>
  <c r="E691" i="26" s="1"/>
  <c r="E692" i="26" s="1"/>
  <c r="E693" i="26" s="1"/>
  <c r="E694" i="26" s="1"/>
  <c r="E695" i="26" s="1"/>
  <c r="E696" i="26" s="1"/>
  <c r="E697" i="26" s="1"/>
  <c r="E698" i="26" s="1"/>
  <c r="E699" i="26" s="1"/>
  <c r="E700" i="26" s="1"/>
  <c r="E701" i="26" s="1"/>
  <c r="E702" i="26" s="1"/>
  <c r="E703" i="26" s="1"/>
  <c r="E704" i="26" s="1"/>
  <c r="E705" i="26" s="1"/>
  <c r="E706" i="26" s="1"/>
  <c r="E707" i="26" s="1"/>
  <c r="E708" i="26" s="1"/>
  <c r="E709" i="26" s="1"/>
  <c r="E710" i="26" s="1"/>
  <c r="E711" i="26" s="1"/>
  <c r="E712" i="26" s="1"/>
  <c r="E713" i="26" s="1"/>
  <c r="E714" i="26" s="1"/>
  <c r="E715" i="26" s="1"/>
  <c r="E716" i="26" s="1"/>
  <c r="E717" i="26" s="1"/>
  <c r="E718" i="26" s="1"/>
  <c r="E719" i="26" s="1"/>
  <c r="E720" i="26" s="1"/>
  <c r="E721" i="26" s="1"/>
  <c r="E722" i="26" s="1"/>
  <c r="E723" i="26" s="1"/>
  <c r="E724" i="26" s="1"/>
  <c r="E725" i="26" s="1"/>
  <c r="E726" i="26" s="1"/>
  <c r="E727" i="26" s="1"/>
  <c r="E728" i="26" s="1"/>
  <c r="E729" i="26" s="1"/>
  <c r="E730" i="26" s="1"/>
  <c r="E731" i="26" s="1"/>
  <c r="E732" i="26" s="1"/>
  <c r="E733" i="26" s="1"/>
  <c r="E734" i="26" s="1"/>
  <c r="E735" i="26" s="1"/>
  <c r="E736" i="26" s="1"/>
  <c r="E737" i="26" s="1"/>
  <c r="E738" i="26" s="1"/>
  <c r="E739" i="26" s="1"/>
  <c r="E740" i="26" s="1"/>
  <c r="E741" i="26" s="1"/>
  <c r="E742" i="26" s="1"/>
  <c r="E743" i="26" s="1"/>
  <c r="E744" i="26" s="1"/>
  <c r="E745" i="26" s="1"/>
  <c r="E746" i="26" s="1"/>
  <c r="E747" i="26" s="1"/>
  <c r="E748" i="26" s="1"/>
  <c r="E749" i="26" s="1"/>
  <c r="E750" i="26" s="1"/>
  <c r="E751" i="26" s="1"/>
  <c r="E752" i="26" s="1"/>
  <c r="E753" i="26" s="1"/>
  <c r="E754" i="26" s="1"/>
  <c r="E755" i="26" s="1"/>
  <c r="E756" i="26" s="1"/>
  <c r="E757" i="26" s="1"/>
  <c r="E758" i="26" s="1"/>
  <c r="E759" i="26" s="1"/>
  <c r="E760" i="26" s="1"/>
  <c r="E761" i="26" s="1"/>
  <c r="E762" i="26" s="1"/>
  <c r="E763" i="26" s="1"/>
  <c r="E764" i="26" s="1"/>
  <c r="E765" i="26" s="1"/>
  <c r="E766" i="26" s="1"/>
  <c r="E767" i="26" s="1"/>
  <c r="E768" i="26" s="1"/>
  <c r="E769" i="26" s="1"/>
  <c r="E770" i="26" s="1"/>
  <c r="E771" i="26" s="1"/>
  <c r="E772" i="26" s="1"/>
  <c r="E773" i="26" s="1"/>
  <c r="E774" i="26" s="1"/>
  <c r="E775" i="26" s="1"/>
  <c r="E776" i="26" s="1"/>
  <c r="E777" i="26" s="1"/>
  <c r="E778" i="26" s="1"/>
  <c r="E779" i="26" s="1"/>
  <c r="E780" i="26" s="1"/>
  <c r="E781" i="26" s="1"/>
  <c r="E782" i="26" s="1"/>
  <c r="E783" i="26" s="1"/>
  <c r="E784" i="26" s="1"/>
  <c r="E785" i="26" s="1"/>
  <c r="E786" i="26" s="1"/>
  <c r="E787" i="26" s="1"/>
  <c r="E788" i="26" s="1"/>
  <c r="E789" i="26" s="1"/>
  <c r="E790" i="26" s="1"/>
  <c r="E791" i="26" s="1"/>
  <c r="E792" i="26" s="1"/>
  <c r="E793" i="26" s="1"/>
  <c r="E794" i="26" s="1"/>
  <c r="E795" i="26" s="1"/>
  <c r="E796" i="26" s="1"/>
  <c r="E797" i="26" s="1"/>
  <c r="E798" i="26" s="1"/>
  <c r="E799" i="26" s="1"/>
  <c r="E800" i="26" s="1"/>
  <c r="E801" i="26" s="1"/>
  <c r="E802" i="26" s="1"/>
  <c r="E803" i="26" s="1"/>
  <c r="E804" i="26" s="1"/>
  <c r="E805" i="26" s="1"/>
  <c r="E806" i="26" s="1"/>
  <c r="E807" i="26" s="1"/>
  <c r="E808" i="26" s="1"/>
  <c r="E809" i="26" s="1"/>
  <c r="E810" i="26" s="1"/>
  <c r="E811" i="26" s="1"/>
  <c r="E812" i="26" s="1"/>
  <c r="E813" i="26" s="1"/>
  <c r="E814" i="26" s="1"/>
  <c r="E815" i="26" s="1"/>
  <c r="E816" i="26" s="1"/>
  <c r="E817" i="26" s="1"/>
  <c r="E818" i="26" s="1"/>
  <c r="E819" i="26" s="1"/>
  <c r="E820" i="26" s="1"/>
  <c r="E821" i="26" s="1"/>
  <c r="E822" i="26" s="1"/>
  <c r="E823" i="26" s="1"/>
  <c r="E824" i="26" s="1"/>
  <c r="E825" i="26" s="1"/>
  <c r="E826" i="26" s="1"/>
  <c r="E827" i="26" s="1"/>
  <c r="E828" i="26" s="1"/>
  <c r="E829" i="26" s="1"/>
  <c r="E830" i="26" s="1"/>
  <c r="E831" i="26" s="1"/>
  <c r="E832" i="26" s="1"/>
  <c r="E833" i="26" s="1"/>
  <c r="E834" i="26" s="1"/>
  <c r="E835" i="26" s="1"/>
  <c r="E836" i="26" s="1"/>
  <c r="E837" i="26" s="1"/>
  <c r="E838" i="26" s="1"/>
  <c r="E839" i="26" s="1"/>
  <c r="E840" i="26" s="1"/>
  <c r="E841" i="26" s="1"/>
  <c r="E842" i="26" s="1"/>
  <c r="E843" i="26" s="1"/>
  <c r="E844" i="26" s="1"/>
  <c r="E845" i="26" s="1"/>
  <c r="E846" i="26" s="1"/>
  <c r="E847" i="26" s="1"/>
  <c r="E848" i="26" s="1"/>
  <c r="E849" i="26" s="1"/>
  <c r="E850" i="26" s="1"/>
  <c r="E851" i="26" s="1"/>
  <c r="E852" i="26" s="1"/>
  <c r="E853" i="26" s="1"/>
  <c r="E854" i="26" s="1"/>
  <c r="E855" i="26" s="1"/>
  <c r="E856" i="26" s="1"/>
  <c r="E857" i="26" s="1"/>
  <c r="E858" i="26" s="1"/>
  <c r="E859" i="26" s="1"/>
  <c r="C264" i="26"/>
  <c r="O514" i="26" l="1"/>
  <c r="P515" i="26"/>
  <c r="B264" i="26"/>
  <c r="Z264" i="26"/>
  <c r="Q264" i="26"/>
  <c r="Q265" i="26" s="1"/>
  <c r="Q266" i="26" s="1"/>
  <c r="Q267" i="26" s="1"/>
  <c r="Q268" i="26" s="1"/>
  <c r="Q269" i="26" s="1"/>
  <c r="Q270" i="26" s="1"/>
  <c r="Q271" i="26" s="1"/>
  <c r="Q272" i="26" s="1"/>
  <c r="Q273" i="26" s="1"/>
  <c r="Q274" i="26" s="1"/>
  <c r="Q275" i="26" s="1"/>
  <c r="Q276" i="26" s="1"/>
  <c r="Q277" i="26" s="1"/>
  <c r="Q278" i="26" s="1"/>
  <c r="Q279" i="26" s="1"/>
  <c r="Q280" i="26" s="1"/>
  <c r="Q281" i="26" s="1"/>
  <c r="Q282" i="26" s="1"/>
  <c r="Q283" i="26" s="1"/>
  <c r="Q284" i="26" s="1"/>
  <c r="Q285" i="26" s="1"/>
  <c r="Q286" i="26" s="1"/>
  <c r="Q287" i="26" s="1"/>
  <c r="Q288" i="26" s="1"/>
  <c r="Q289" i="26" s="1"/>
  <c r="Q290" i="26" s="1"/>
  <c r="Q291" i="26" s="1"/>
  <c r="Q292" i="26" s="1"/>
  <c r="Q293" i="26" s="1"/>
  <c r="Q294" i="26" s="1"/>
  <c r="Q295" i="26" s="1"/>
  <c r="Q296" i="26" s="1"/>
  <c r="Q297" i="26" s="1"/>
  <c r="Q298" i="26" s="1"/>
  <c r="Q299" i="26" s="1"/>
  <c r="Q300" i="26" s="1"/>
  <c r="Q301" i="26" s="1"/>
  <c r="Q302" i="26" s="1"/>
  <c r="Q303" i="26" s="1"/>
  <c r="Q304" i="26" s="1"/>
  <c r="Q305" i="26" s="1"/>
  <c r="Q306" i="26" s="1"/>
  <c r="Q307" i="26" s="1"/>
  <c r="Q308" i="26" s="1"/>
  <c r="Q309" i="26" s="1"/>
  <c r="Q310" i="26" s="1"/>
  <c r="Q311" i="26" s="1"/>
  <c r="Q312" i="26" s="1"/>
  <c r="Q313" i="26" s="1"/>
  <c r="Q314" i="26" s="1"/>
  <c r="Q315" i="26" s="1"/>
  <c r="Q316" i="26" s="1"/>
  <c r="Q317" i="26" s="1"/>
  <c r="Q318" i="26" s="1"/>
  <c r="Q319" i="26" s="1"/>
  <c r="Q320" i="26" s="1"/>
  <c r="Q321" i="26" s="1"/>
  <c r="Q322" i="26" s="1"/>
  <c r="Q323" i="26" s="1"/>
  <c r="Q324" i="26" s="1"/>
  <c r="Q325" i="26" s="1"/>
  <c r="Q326" i="26" s="1"/>
  <c r="Q327" i="26" s="1"/>
  <c r="Q328" i="26" s="1"/>
  <c r="Q329" i="26" s="1"/>
  <c r="Q330" i="26" s="1"/>
  <c r="Q331" i="26" s="1"/>
  <c r="Q332" i="26" s="1"/>
  <c r="Q333" i="26" s="1"/>
  <c r="Q334" i="26" s="1"/>
  <c r="Q335" i="26" s="1"/>
  <c r="Q336" i="26" s="1"/>
  <c r="Q337" i="26" s="1"/>
  <c r="Q338" i="26" s="1"/>
  <c r="Q339" i="26" s="1"/>
  <c r="Q340" i="26" s="1"/>
  <c r="Q341" i="26" s="1"/>
  <c r="Q342" i="26" s="1"/>
  <c r="Q343" i="26" s="1"/>
  <c r="Q344" i="26" s="1"/>
  <c r="Q345" i="26" s="1"/>
  <c r="Q346" i="26" s="1"/>
  <c r="Q347" i="26" s="1"/>
  <c r="Q348" i="26" s="1"/>
  <c r="Q349" i="26" s="1"/>
  <c r="Q350" i="26" s="1"/>
  <c r="Q351" i="26" s="1"/>
  <c r="Q352" i="26" s="1"/>
  <c r="Q353" i="26" s="1"/>
  <c r="Q354" i="26" s="1"/>
  <c r="Q355" i="26" s="1"/>
  <c r="Q356" i="26" s="1"/>
  <c r="Q357" i="26" s="1"/>
  <c r="Q358" i="26" s="1"/>
  <c r="Q359" i="26" s="1"/>
  <c r="Q360" i="26" s="1"/>
  <c r="Q361" i="26" s="1"/>
  <c r="Q362" i="26" s="1"/>
  <c r="Q363" i="26" s="1"/>
  <c r="Q364" i="26" s="1"/>
  <c r="Q365" i="26" s="1"/>
  <c r="Q366" i="26" s="1"/>
  <c r="Q367" i="26" s="1"/>
  <c r="Q368" i="26" s="1"/>
  <c r="Q369" i="26" s="1"/>
  <c r="Q370" i="26" s="1"/>
  <c r="Q371" i="26" s="1"/>
  <c r="Q372" i="26" s="1"/>
  <c r="Q373" i="26" s="1"/>
  <c r="Q374" i="26" s="1"/>
  <c r="Q375" i="26" s="1"/>
  <c r="Q376" i="26" s="1"/>
  <c r="Q377" i="26" s="1"/>
  <c r="Q378" i="26" s="1"/>
  <c r="Q379" i="26" s="1"/>
  <c r="Q380" i="26" s="1"/>
  <c r="Q381" i="26" s="1"/>
  <c r="Q382" i="26" s="1"/>
  <c r="Q383" i="26" s="1"/>
  <c r="Q384" i="26" s="1"/>
  <c r="Q385" i="26" s="1"/>
  <c r="Q386" i="26" s="1"/>
  <c r="Q387" i="26" s="1"/>
  <c r="Q388" i="26" s="1"/>
  <c r="Q389" i="26" s="1"/>
  <c r="Q390" i="26" s="1"/>
  <c r="Q391" i="26" s="1"/>
  <c r="Q392" i="26" s="1"/>
  <c r="Q393" i="26" s="1"/>
  <c r="Q394" i="26" s="1"/>
  <c r="Q395" i="26" s="1"/>
  <c r="Q396" i="26" s="1"/>
  <c r="Q397" i="26" s="1"/>
  <c r="Q398" i="26" s="1"/>
  <c r="Q399" i="26" s="1"/>
  <c r="Q400" i="26" s="1"/>
  <c r="Q401" i="26" s="1"/>
  <c r="Q402" i="26" s="1"/>
  <c r="Q403" i="26" s="1"/>
  <c r="Q404" i="26" s="1"/>
  <c r="Q405" i="26" s="1"/>
  <c r="Q406" i="26" s="1"/>
  <c r="Q407" i="26" s="1"/>
  <c r="Q408" i="26" s="1"/>
  <c r="Q409" i="26" s="1"/>
  <c r="Q410" i="26" s="1"/>
  <c r="Q411" i="26" s="1"/>
  <c r="Q412" i="26" s="1"/>
  <c r="Q413" i="26" s="1"/>
  <c r="Q414" i="26" s="1"/>
  <c r="Q415" i="26" s="1"/>
  <c r="Q416" i="26" s="1"/>
  <c r="Q417" i="26" s="1"/>
  <c r="Q418" i="26" s="1"/>
  <c r="Q419" i="26" s="1"/>
  <c r="Q420" i="26" s="1"/>
  <c r="Q421" i="26" s="1"/>
  <c r="Q422" i="26" s="1"/>
  <c r="Q423" i="26" s="1"/>
  <c r="Q424" i="26" s="1"/>
  <c r="Q425" i="26" s="1"/>
  <c r="Q426" i="26" s="1"/>
  <c r="Q427" i="26" s="1"/>
  <c r="Q428" i="26" s="1"/>
  <c r="Q429" i="26" s="1"/>
  <c r="Q430" i="26" s="1"/>
  <c r="Q431" i="26" s="1"/>
  <c r="Q432" i="26" s="1"/>
  <c r="Q433" i="26" s="1"/>
  <c r="Q434" i="26" s="1"/>
  <c r="Q435" i="26" s="1"/>
  <c r="Q436" i="26" s="1"/>
  <c r="Q437" i="26" s="1"/>
  <c r="Q438" i="26" s="1"/>
  <c r="Q439" i="26" s="1"/>
  <c r="Q440" i="26" s="1"/>
  <c r="Q441" i="26" s="1"/>
  <c r="Q442" i="26" s="1"/>
  <c r="Q443" i="26" s="1"/>
  <c r="Q444" i="26" s="1"/>
  <c r="Q445" i="26" s="1"/>
  <c r="Q446" i="26" s="1"/>
  <c r="Q447" i="26" s="1"/>
  <c r="Q448" i="26" s="1"/>
  <c r="Q449" i="26" s="1"/>
  <c r="Q450" i="26" s="1"/>
  <c r="Q451" i="26" s="1"/>
  <c r="Q452" i="26" s="1"/>
  <c r="Q453" i="26" s="1"/>
  <c r="Q454" i="26" s="1"/>
  <c r="Q455" i="26" s="1"/>
  <c r="Q456" i="26" s="1"/>
  <c r="Q457" i="26" s="1"/>
  <c r="Q458" i="26" s="1"/>
  <c r="Q459" i="26" s="1"/>
  <c r="Q460" i="26" s="1"/>
  <c r="Q461" i="26" s="1"/>
  <c r="Q462" i="26" s="1"/>
  <c r="Q463" i="26" s="1"/>
  <c r="Q464" i="26" s="1"/>
  <c r="Q465" i="26" s="1"/>
  <c r="Q466" i="26" s="1"/>
  <c r="Q467" i="26" s="1"/>
  <c r="Q468" i="26" s="1"/>
  <c r="Q469" i="26" s="1"/>
  <c r="Q470" i="26" s="1"/>
  <c r="Q471" i="26" s="1"/>
  <c r="Q472" i="26" s="1"/>
  <c r="Q473" i="26" s="1"/>
  <c r="Q474" i="26" s="1"/>
  <c r="Q475" i="26" s="1"/>
  <c r="Q476" i="26" s="1"/>
  <c r="Q477" i="26" s="1"/>
  <c r="Q478" i="26" s="1"/>
  <c r="Q479" i="26" s="1"/>
  <c r="Q480" i="26" s="1"/>
  <c r="Q481" i="26" s="1"/>
  <c r="Q482" i="26" s="1"/>
  <c r="Q483" i="26" s="1"/>
  <c r="Q484" i="26" s="1"/>
  <c r="Q485" i="26" s="1"/>
  <c r="Q486" i="26" s="1"/>
  <c r="Q487" i="26" s="1"/>
  <c r="Q488" i="26" s="1"/>
  <c r="Q489" i="26" s="1"/>
  <c r="Q490" i="26" s="1"/>
  <c r="Q491" i="26" s="1"/>
  <c r="Q492" i="26" s="1"/>
  <c r="Q493" i="26" s="1"/>
  <c r="Q494" i="26" s="1"/>
  <c r="Q495" i="26" s="1"/>
  <c r="Q496" i="26" s="1"/>
  <c r="Q497" i="26" s="1"/>
  <c r="Q498" i="26" s="1"/>
  <c r="Q499" i="26" s="1"/>
  <c r="Q500" i="26" s="1"/>
  <c r="Q501" i="26" s="1"/>
  <c r="Q502" i="26" s="1"/>
  <c r="Q503" i="26" s="1"/>
  <c r="Q504" i="26" s="1"/>
  <c r="Q505" i="26" s="1"/>
  <c r="Q506" i="26" s="1"/>
  <c r="Q507" i="26" s="1"/>
  <c r="Q508" i="26" s="1"/>
  <c r="Q509" i="26" s="1"/>
  <c r="Q510" i="26" s="1"/>
  <c r="Q511" i="26" s="1"/>
  <c r="Q512" i="26" s="1"/>
  <c r="Q513" i="26" s="1"/>
  <c r="Q514" i="26" s="1"/>
  <c r="Q515" i="26" s="1"/>
  <c r="Q516" i="26" s="1"/>
  <c r="Q517" i="26" s="1"/>
  <c r="Q518" i="26" s="1"/>
  <c r="Q519" i="26" s="1"/>
  <c r="Q520" i="26" s="1"/>
  <c r="Q521" i="26" s="1"/>
  <c r="Q522" i="26" s="1"/>
  <c r="Q523" i="26" s="1"/>
  <c r="Q524" i="26" s="1"/>
  <c r="Q525" i="26" s="1"/>
  <c r="Q526" i="26" s="1"/>
  <c r="Q527" i="26" s="1"/>
  <c r="Q528" i="26" s="1"/>
  <c r="Q529" i="26" s="1"/>
  <c r="Q530" i="26" s="1"/>
  <c r="Q531" i="26" s="1"/>
  <c r="Q532" i="26" s="1"/>
  <c r="Q533" i="26" s="1"/>
  <c r="Q534" i="26" s="1"/>
  <c r="Q535" i="26" s="1"/>
  <c r="Q536" i="26" s="1"/>
  <c r="Q537" i="26" s="1"/>
  <c r="Q538" i="26" s="1"/>
  <c r="Q539" i="26" s="1"/>
  <c r="Q540" i="26" s="1"/>
  <c r="Q541" i="26" s="1"/>
  <c r="Q542" i="26" s="1"/>
  <c r="Q543" i="26" s="1"/>
  <c r="Q544" i="26" s="1"/>
  <c r="Q545" i="26" s="1"/>
  <c r="Q546" i="26" s="1"/>
  <c r="Q547" i="26" s="1"/>
  <c r="Q548" i="26" s="1"/>
  <c r="Q549" i="26" s="1"/>
  <c r="Q550" i="26" s="1"/>
  <c r="Q551" i="26" s="1"/>
  <c r="Q552" i="26" s="1"/>
  <c r="Q553" i="26" s="1"/>
  <c r="Q554" i="26" s="1"/>
  <c r="Q555" i="26" s="1"/>
  <c r="Q556" i="26" s="1"/>
  <c r="Q557" i="26" s="1"/>
  <c r="Q558" i="26" s="1"/>
  <c r="Q559" i="26" s="1"/>
  <c r="Q560" i="26" s="1"/>
  <c r="Q561" i="26" s="1"/>
  <c r="Q562" i="26" s="1"/>
  <c r="Q563" i="26" s="1"/>
  <c r="Q564" i="26" s="1"/>
  <c r="Q565" i="26" s="1"/>
  <c r="Q566" i="26" s="1"/>
  <c r="Q567" i="26" s="1"/>
  <c r="Q568" i="26" s="1"/>
  <c r="Q569" i="26" s="1"/>
  <c r="Q570" i="26" s="1"/>
  <c r="Q571" i="26" s="1"/>
  <c r="Q572" i="26" s="1"/>
  <c r="Q573" i="26" s="1"/>
  <c r="Q574" i="26" s="1"/>
  <c r="Q575" i="26" s="1"/>
  <c r="Q576" i="26" s="1"/>
  <c r="Q577" i="26" s="1"/>
  <c r="Q578" i="26" s="1"/>
  <c r="Q579" i="26" s="1"/>
  <c r="Q580" i="26" s="1"/>
  <c r="Q581" i="26" s="1"/>
  <c r="Q582" i="26" s="1"/>
  <c r="Q583" i="26" s="1"/>
  <c r="Q584" i="26" s="1"/>
  <c r="Q585" i="26" s="1"/>
  <c r="Q586" i="26" s="1"/>
  <c r="Q587" i="26" s="1"/>
  <c r="Q588" i="26" s="1"/>
  <c r="Q589" i="26" s="1"/>
  <c r="Q590" i="26" s="1"/>
  <c r="Q591" i="26" s="1"/>
  <c r="Q592" i="26" s="1"/>
  <c r="Q593" i="26" s="1"/>
  <c r="Q594" i="26" s="1"/>
  <c r="Q595" i="26" s="1"/>
  <c r="Q596" i="26" s="1"/>
  <c r="Q597" i="26" s="1"/>
  <c r="Q598" i="26" s="1"/>
  <c r="Q599" i="26" s="1"/>
  <c r="Q600" i="26" s="1"/>
  <c r="Q601" i="26" s="1"/>
  <c r="Q602" i="26" s="1"/>
  <c r="Q603" i="26" s="1"/>
  <c r="Q604" i="26" s="1"/>
  <c r="Q605" i="26" s="1"/>
  <c r="Q606" i="26" s="1"/>
  <c r="Q607" i="26" s="1"/>
  <c r="Q608" i="26" s="1"/>
  <c r="Q609" i="26" s="1"/>
  <c r="Q610" i="26" s="1"/>
  <c r="Q611" i="26" s="1"/>
  <c r="Q612" i="26" s="1"/>
  <c r="Q613" i="26" s="1"/>
  <c r="Q614" i="26" s="1"/>
  <c r="Q615" i="26" s="1"/>
  <c r="Q616" i="26" s="1"/>
  <c r="Q617" i="26" s="1"/>
  <c r="Q618" i="26" s="1"/>
  <c r="Q619" i="26" s="1"/>
  <c r="Q620" i="26" s="1"/>
  <c r="Q621" i="26" s="1"/>
  <c r="Q622" i="26" s="1"/>
  <c r="Q623" i="26" s="1"/>
  <c r="Q624" i="26" s="1"/>
  <c r="Q625" i="26" s="1"/>
  <c r="Q626" i="26" s="1"/>
  <c r="Q627" i="26" s="1"/>
  <c r="Q628" i="26" s="1"/>
  <c r="Q629" i="26" s="1"/>
  <c r="Q630" i="26" s="1"/>
  <c r="Q631" i="26" s="1"/>
  <c r="Q632" i="26" s="1"/>
  <c r="Q633" i="26" s="1"/>
  <c r="Q634" i="26" s="1"/>
  <c r="Q635" i="26" s="1"/>
  <c r="Q636" i="26" s="1"/>
  <c r="Q637" i="26" s="1"/>
  <c r="Q638" i="26" s="1"/>
  <c r="Q639" i="26" s="1"/>
  <c r="Q640" i="26" s="1"/>
  <c r="Q641" i="26" s="1"/>
  <c r="Q642" i="26" s="1"/>
  <c r="Q643" i="26" s="1"/>
  <c r="Q644" i="26" s="1"/>
  <c r="Q645" i="26" s="1"/>
  <c r="Q646" i="26" s="1"/>
  <c r="Q647" i="26" s="1"/>
  <c r="Q648" i="26" s="1"/>
  <c r="Q649" i="26" s="1"/>
  <c r="Q650" i="26" s="1"/>
  <c r="Q651" i="26" s="1"/>
  <c r="Q652" i="26" s="1"/>
  <c r="Q653" i="26" s="1"/>
  <c r="Q654" i="26" s="1"/>
  <c r="Q655" i="26" s="1"/>
  <c r="Q656" i="26" s="1"/>
  <c r="Q657" i="26" s="1"/>
  <c r="Q658" i="26" s="1"/>
  <c r="Q659" i="26" s="1"/>
  <c r="Q660" i="26" s="1"/>
  <c r="Q661" i="26" s="1"/>
  <c r="Q662" i="26" s="1"/>
  <c r="Q663" i="26" s="1"/>
  <c r="Q664" i="26" s="1"/>
  <c r="Q665" i="26" s="1"/>
  <c r="Q666" i="26" s="1"/>
  <c r="Q667" i="26" s="1"/>
  <c r="Q668" i="26" s="1"/>
  <c r="Q669" i="26" s="1"/>
  <c r="Q670" i="26" s="1"/>
  <c r="Q671" i="26" s="1"/>
  <c r="Q672" i="26" s="1"/>
  <c r="Q673" i="26" s="1"/>
  <c r="Q674" i="26" s="1"/>
  <c r="Q675" i="26" s="1"/>
  <c r="Q676" i="26" s="1"/>
  <c r="Q677" i="26" s="1"/>
  <c r="Q678" i="26" s="1"/>
  <c r="Q679" i="26" s="1"/>
  <c r="Q680" i="26" s="1"/>
  <c r="Q681" i="26" s="1"/>
  <c r="Q682" i="26" s="1"/>
  <c r="Q683" i="26" s="1"/>
  <c r="Q684" i="26" s="1"/>
  <c r="Q685" i="26" s="1"/>
  <c r="Q686" i="26" s="1"/>
  <c r="Q687" i="26" s="1"/>
  <c r="Q688" i="26" s="1"/>
  <c r="Q689" i="26" s="1"/>
  <c r="Q690" i="26" s="1"/>
  <c r="Q691" i="26" s="1"/>
  <c r="Q692" i="26" s="1"/>
  <c r="Q693" i="26" s="1"/>
  <c r="Q694" i="26" s="1"/>
  <c r="Q695" i="26" s="1"/>
  <c r="Q696" i="26" s="1"/>
  <c r="Q697" i="26" s="1"/>
  <c r="Q698" i="26" s="1"/>
  <c r="Q699" i="26" s="1"/>
  <c r="Q700" i="26" s="1"/>
  <c r="Q701" i="26" s="1"/>
  <c r="Q702" i="26" s="1"/>
  <c r="Q703" i="26" s="1"/>
  <c r="Q704" i="26" s="1"/>
  <c r="Q705" i="26" s="1"/>
  <c r="Q706" i="26" s="1"/>
  <c r="Q707" i="26" s="1"/>
  <c r="Q708" i="26" s="1"/>
  <c r="Q709" i="26" s="1"/>
  <c r="Q710" i="26" s="1"/>
  <c r="Q711" i="26" s="1"/>
  <c r="Q712" i="26" s="1"/>
  <c r="Q713" i="26" s="1"/>
  <c r="Q714" i="26" s="1"/>
  <c r="Q715" i="26" s="1"/>
  <c r="Q716" i="26" s="1"/>
  <c r="Q717" i="26" s="1"/>
  <c r="Q718" i="26" s="1"/>
  <c r="Q719" i="26" s="1"/>
  <c r="Q720" i="26" s="1"/>
  <c r="Q721" i="26" s="1"/>
  <c r="Q722" i="26" s="1"/>
  <c r="Q723" i="26" s="1"/>
  <c r="Q724" i="26" s="1"/>
  <c r="Q725" i="26" s="1"/>
  <c r="Q726" i="26" s="1"/>
  <c r="Q727" i="26" s="1"/>
  <c r="Q728" i="26" s="1"/>
  <c r="Q729" i="26" s="1"/>
  <c r="Q730" i="26" s="1"/>
  <c r="Q731" i="26" s="1"/>
  <c r="Q732" i="26" s="1"/>
  <c r="Q733" i="26" s="1"/>
  <c r="Q734" i="26" s="1"/>
  <c r="Q735" i="26" s="1"/>
  <c r="Q736" i="26" s="1"/>
  <c r="Q737" i="26" s="1"/>
  <c r="Q738" i="26" s="1"/>
  <c r="Q739" i="26" s="1"/>
  <c r="Q740" i="26" s="1"/>
  <c r="Q741" i="26" s="1"/>
  <c r="Q742" i="26" s="1"/>
  <c r="Q743" i="26" s="1"/>
  <c r="Q744" i="26" s="1"/>
  <c r="Q745" i="26" s="1"/>
  <c r="Q746" i="26" s="1"/>
  <c r="Q747" i="26" s="1"/>
  <c r="Q748" i="26" s="1"/>
  <c r="Q749" i="26" s="1"/>
  <c r="Q750" i="26" s="1"/>
  <c r="Q751" i="26" s="1"/>
  <c r="Q752" i="26" s="1"/>
  <c r="Q753" i="26" s="1"/>
  <c r="Q754" i="26" s="1"/>
  <c r="Q755" i="26" s="1"/>
  <c r="Q756" i="26" s="1"/>
  <c r="Q757" i="26" s="1"/>
  <c r="Q758" i="26" s="1"/>
  <c r="Q759" i="26" s="1"/>
  <c r="Q760" i="26" s="1"/>
  <c r="Q761" i="26" s="1"/>
  <c r="Q762" i="26" s="1"/>
  <c r="Q763" i="26" s="1"/>
  <c r="Q764" i="26" s="1"/>
  <c r="Q765" i="26" s="1"/>
  <c r="Q766" i="26" s="1"/>
  <c r="Q767" i="26" s="1"/>
  <c r="Q768" i="26" s="1"/>
  <c r="Q769" i="26" s="1"/>
  <c r="Q770" i="26" s="1"/>
  <c r="Q771" i="26" s="1"/>
  <c r="Q772" i="26" s="1"/>
  <c r="Q773" i="26" s="1"/>
  <c r="Q774" i="26" s="1"/>
  <c r="Q775" i="26" s="1"/>
  <c r="Q776" i="26" s="1"/>
  <c r="Q777" i="26" s="1"/>
  <c r="Q778" i="26" s="1"/>
  <c r="Q779" i="26" s="1"/>
  <c r="Q780" i="26" s="1"/>
  <c r="Q781" i="26" s="1"/>
  <c r="Q782" i="26" s="1"/>
  <c r="Q783" i="26" s="1"/>
  <c r="Q784" i="26" s="1"/>
  <c r="Q785" i="26" s="1"/>
  <c r="Q786" i="26" s="1"/>
  <c r="Q787" i="26" s="1"/>
  <c r="Q788" i="26" s="1"/>
  <c r="Q789" i="26" s="1"/>
  <c r="Q790" i="26" s="1"/>
  <c r="Q791" i="26" s="1"/>
  <c r="Q792" i="26" s="1"/>
  <c r="Q793" i="26" s="1"/>
  <c r="Q794" i="26" s="1"/>
  <c r="Q795" i="26" s="1"/>
  <c r="Q796" i="26" s="1"/>
  <c r="Q797" i="26" s="1"/>
  <c r="Q798" i="26" s="1"/>
  <c r="Q799" i="26" s="1"/>
  <c r="Q800" i="26" s="1"/>
  <c r="Q801" i="26" s="1"/>
  <c r="Q802" i="26" s="1"/>
  <c r="Q803" i="26" s="1"/>
  <c r="Q804" i="26" s="1"/>
  <c r="Q805" i="26" s="1"/>
  <c r="Q806" i="26" s="1"/>
  <c r="Q807" i="26" s="1"/>
  <c r="Q808" i="26" s="1"/>
  <c r="Q809" i="26" s="1"/>
  <c r="Q810" i="26" s="1"/>
  <c r="Q811" i="26" s="1"/>
  <c r="Q812" i="26" s="1"/>
  <c r="Q813" i="26" s="1"/>
  <c r="Q814" i="26" s="1"/>
  <c r="Q815" i="26" s="1"/>
  <c r="Q816" i="26" s="1"/>
  <c r="Q817" i="26" s="1"/>
  <c r="Q818" i="26" s="1"/>
  <c r="Q819" i="26" s="1"/>
  <c r="Q820" i="26" s="1"/>
  <c r="Q821" i="26" s="1"/>
  <c r="Q822" i="26" s="1"/>
  <c r="Q823" i="26" s="1"/>
  <c r="Q824" i="26" s="1"/>
  <c r="Q825" i="26" s="1"/>
  <c r="Q826" i="26" s="1"/>
  <c r="Q827" i="26" s="1"/>
  <c r="Q828" i="26" s="1"/>
  <c r="Q829" i="26" s="1"/>
  <c r="Q830" i="26" s="1"/>
  <c r="Q831" i="26" s="1"/>
  <c r="Q832" i="26" s="1"/>
  <c r="Q833" i="26" s="1"/>
  <c r="Q834" i="26" s="1"/>
  <c r="Q835" i="26" s="1"/>
  <c r="Q836" i="26" s="1"/>
  <c r="Q837" i="26" s="1"/>
  <c r="Q838" i="26" s="1"/>
  <c r="Q839" i="26" s="1"/>
  <c r="Q840" i="26" s="1"/>
  <c r="Q841" i="26" s="1"/>
  <c r="Q842" i="26" s="1"/>
  <c r="Q843" i="26" s="1"/>
  <c r="Q844" i="26" s="1"/>
  <c r="Q845" i="26" s="1"/>
  <c r="Q846" i="26" s="1"/>
  <c r="Q847" i="26" s="1"/>
  <c r="Q848" i="26" s="1"/>
  <c r="Q849" i="26" s="1"/>
  <c r="Q850" i="26" s="1"/>
  <c r="Q851" i="26" s="1"/>
  <c r="Q852" i="26" s="1"/>
  <c r="Q853" i="26" s="1"/>
  <c r="Q854" i="26" s="1"/>
  <c r="Q855" i="26" s="1"/>
  <c r="Q856" i="26" s="1"/>
  <c r="Q857" i="26" s="1"/>
  <c r="Q858" i="26" s="1"/>
  <c r="Q859" i="26" s="1"/>
  <c r="C265" i="26"/>
  <c r="O515" i="26" l="1"/>
  <c r="P516" i="26"/>
  <c r="B265" i="26"/>
  <c r="Z265" i="26"/>
  <c r="C266" i="26"/>
  <c r="P517" i="26" l="1"/>
  <c r="O516" i="26"/>
  <c r="B266" i="26"/>
  <c r="Z266" i="26"/>
  <c r="C267" i="26"/>
  <c r="O517" i="26" l="1"/>
  <c r="P518" i="26"/>
  <c r="B267" i="26"/>
  <c r="Z267" i="26"/>
  <c r="C268" i="26"/>
  <c r="O518" i="26" l="1"/>
  <c r="P519" i="26"/>
  <c r="B268" i="26"/>
  <c r="Z268" i="26"/>
  <c r="C269" i="26"/>
  <c r="P520" i="26" l="1"/>
  <c r="O519" i="26"/>
  <c r="B269" i="26"/>
  <c r="Z269" i="26"/>
  <c r="C270" i="26"/>
  <c r="P521" i="26" l="1"/>
  <c r="O520" i="26"/>
  <c r="B270" i="26"/>
  <c r="Z270" i="26"/>
  <c r="C271" i="26"/>
  <c r="O521" i="26" l="1"/>
  <c r="P522" i="26"/>
  <c r="B271" i="26"/>
  <c r="Z271" i="26"/>
  <c r="C272" i="26"/>
  <c r="O522" i="26" l="1"/>
  <c r="P523" i="26"/>
  <c r="B272" i="26"/>
  <c r="Z272" i="26"/>
  <c r="C273" i="26"/>
  <c r="O523" i="26" l="1"/>
  <c r="P524" i="26"/>
  <c r="B273" i="26"/>
  <c r="Z273" i="26"/>
  <c r="C274" i="26"/>
  <c r="P525" i="26" l="1"/>
  <c r="O524" i="26"/>
  <c r="B274" i="26"/>
  <c r="Z274" i="26"/>
  <c r="C275" i="26"/>
  <c r="O525" i="26" l="1"/>
  <c r="P526" i="26"/>
  <c r="B275" i="26"/>
  <c r="Z275" i="26"/>
  <c r="C276" i="26"/>
  <c r="P527" i="26" l="1"/>
  <c r="O526" i="26"/>
  <c r="B276" i="26"/>
  <c r="Z276" i="26"/>
  <c r="C277" i="26"/>
  <c r="O527" i="26" l="1"/>
  <c r="P528" i="26"/>
  <c r="B277" i="26"/>
  <c r="Z277" i="26"/>
  <c r="C278" i="26"/>
  <c r="O528" i="26" l="1"/>
  <c r="P529" i="26"/>
  <c r="B278" i="26"/>
  <c r="Z278" i="26"/>
  <c r="C279" i="26"/>
  <c r="O529" i="26" l="1"/>
  <c r="P530" i="26"/>
  <c r="B279" i="26"/>
  <c r="Z279" i="26"/>
  <c r="C280" i="26"/>
  <c r="O530" i="26" l="1"/>
  <c r="P531" i="26"/>
  <c r="B280" i="26"/>
  <c r="Z280" i="26"/>
  <c r="C281" i="26"/>
  <c r="O531" i="26" l="1"/>
  <c r="P532" i="26"/>
  <c r="B281" i="26"/>
  <c r="Z281" i="26"/>
  <c r="C282" i="26"/>
  <c r="P533" i="26" l="1"/>
  <c r="O532" i="26"/>
  <c r="B282" i="26"/>
  <c r="Z282" i="26"/>
  <c r="C283" i="26"/>
  <c r="O533" i="26" l="1"/>
  <c r="P534" i="26"/>
  <c r="B283" i="26"/>
  <c r="Z283" i="26"/>
  <c r="C284" i="26"/>
  <c r="P535" i="26" l="1"/>
  <c r="O534" i="26"/>
  <c r="B284" i="26"/>
  <c r="Z284" i="26"/>
  <c r="C285" i="26"/>
  <c r="O535" i="26" l="1"/>
  <c r="P536" i="26"/>
  <c r="B285" i="26"/>
  <c r="Z285" i="26"/>
  <c r="C286" i="26"/>
  <c r="P537" i="26" l="1"/>
  <c r="O536" i="26"/>
  <c r="B286" i="26"/>
  <c r="Z286" i="26"/>
  <c r="C287" i="26"/>
  <c r="O537" i="26" l="1"/>
  <c r="P538" i="26"/>
  <c r="B287" i="26"/>
  <c r="Z287" i="26"/>
  <c r="C288" i="26"/>
  <c r="O538" i="26" l="1"/>
  <c r="P539" i="26"/>
  <c r="B288" i="26"/>
  <c r="Z288" i="26"/>
  <c r="C289" i="26"/>
  <c r="O539" i="26" l="1"/>
  <c r="P540" i="26"/>
  <c r="B289" i="26"/>
  <c r="Z289" i="26"/>
  <c r="C290" i="26"/>
  <c r="O540" i="26" l="1"/>
  <c r="P541" i="26"/>
  <c r="B290" i="26"/>
  <c r="Z290" i="26"/>
  <c r="C291" i="26"/>
  <c r="O541" i="26" l="1"/>
  <c r="P542" i="26"/>
  <c r="B291" i="26"/>
  <c r="Z291" i="26"/>
  <c r="C292" i="26"/>
  <c r="P543" i="26" l="1"/>
  <c r="O542" i="26"/>
  <c r="B292" i="26"/>
  <c r="Z292" i="26"/>
  <c r="C293" i="26"/>
  <c r="O543" i="26" l="1"/>
  <c r="P544" i="26"/>
  <c r="B293" i="26"/>
  <c r="Z293" i="26"/>
  <c r="C294" i="26"/>
  <c r="O544" i="26" l="1"/>
  <c r="P545" i="26"/>
  <c r="B294" i="26"/>
  <c r="Z294" i="26"/>
  <c r="C295" i="26"/>
  <c r="O545" i="26" l="1"/>
  <c r="P546" i="26"/>
  <c r="B295" i="26"/>
  <c r="Z295" i="26"/>
  <c r="C296" i="26"/>
  <c r="O546" i="26" l="1"/>
  <c r="P547" i="26"/>
  <c r="B296" i="26"/>
  <c r="Z296" i="26"/>
  <c r="C297" i="26"/>
  <c r="O547" i="26" l="1"/>
  <c r="P548" i="26"/>
  <c r="B297" i="26"/>
  <c r="Z297" i="26"/>
  <c r="C298" i="26"/>
  <c r="P549" i="26" l="1"/>
  <c r="O548" i="26"/>
  <c r="B298" i="26"/>
  <c r="Z298" i="26"/>
  <c r="C299" i="26"/>
  <c r="O549" i="26" l="1"/>
  <c r="P550" i="26"/>
  <c r="B299" i="26"/>
  <c r="Z299" i="26"/>
  <c r="C300" i="26"/>
  <c r="P551" i="26" l="1"/>
  <c r="O550" i="26"/>
  <c r="B300" i="26"/>
  <c r="Z300" i="26"/>
  <c r="C301" i="26"/>
  <c r="O551" i="26" l="1"/>
  <c r="P552" i="26"/>
  <c r="B301" i="26"/>
  <c r="Z301" i="26"/>
  <c r="C302" i="26"/>
  <c r="P553" i="26" l="1"/>
  <c r="O552" i="26"/>
  <c r="B302" i="26"/>
  <c r="Z302" i="26"/>
  <c r="C303" i="26"/>
  <c r="O553" i="26" l="1"/>
  <c r="P554" i="26"/>
  <c r="B303" i="26"/>
  <c r="Z303" i="26"/>
  <c r="C304" i="26"/>
  <c r="O554" i="26" l="1"/>
  <c r="P555" i="26"/>
  <c r="B304" i="26"/>
  <c r="Z304" i="26"/>
  <c r="C305" i="26"/>
  <c r="O555" i="26" l="1"/>
  <c r="P556" i="26"/>
  <c r="B305" i="26"/>
  <c r="Z305" i="26"/>
  <c r="C306" i="26"/>
  <c r="P557" i="26" l="1"/>
  <c r="O556" i="26"/>
  <c r="B306" i="26"/>
  <c r="Z306" i="26"/>
  <c r="C307" i="26"/>
  <c r="O557" i="26" l="1"/>
  <c r="P558" i="26"/>
  <c r="B307" i="26"/>
  <c r="Z307" i="26"/>
  <c r="C308" i="26"/>
  <c r="P559" i="26" l="1"/>
  <c r="O558" i="26"/>
  <c r="B308" i="26"/>
  <c r="Z308" i="26"/>
  <c r="C309" i="26"/>
  <c r="O559" i="26" l="1"/>
  <c r="P560" i="26"/>
  <c r="B309" i="26"/>
  <c r="Z309" i="26"/>
  <c r="C310" i="26"/>
  <c r="O560" i="26" l="1"/>
  <c r="P561" i="26"/>
  <c r="B310" i="26"/>
  <c r="Z310" i="26"/>
  <c r="C311" i="26"/>
  <c r="O561" i="26" l="1"/>
  <c r="P562" i="26"/>
  <c r="B311" i="26"/>
  <c r="Z311" i="26"/>
  <c r="C312" i="26"/>
  <c r="O562" i="26" l="1"/>
  <c r="P563" i="26"/>
  <c r="B312" i="26"/>
  <c r="Z312" i="26"/>
  <c r="C313" i="26"/>
  <c r="O563" i="26" l="1"/>
  <c r="P564" i="26"/>
  <c r="B313" i="26"/>
  <c r="Z313" i="26"/>
  <c r="C314" i="26"/>
  <c r="P565" i="26" l="1"/>
  <c r="O564" i="26"/>
  <c r="B314" i="26"/>
  <c r="Z314" i="26"/>
  <c r="C315" i="26"/>
  <c r="O565" i="26" l="1"/>
  <c r="P566" i="26"/>
  <c r="B315" i="26"/>
  <c r="Z315" i="26"/>
  <c r="C316" i="26"/>
  <c r="P567" i="26" l="1"/>
  <c r="O566" i="26"/>
  <c r="B316" i="26"/>
  <c r="Z316" i="26"/>
  <c r="C317" i="26"/>
  <c r="O567" i="26" l="1"/>
  <c r="P568" i="26"/>
  <c r="B317" i="26"/>
  <c r="Z317" i="26"/>
  <c r="C318" i="26"/>
  <c r="P569" i="26" l="1"/>
  <c r="O568" i="26"/>
  <c r="B318" i="26"/>
  <c r="Z318" i="26"/>
  <c r="C319" i="26"/>
  <c r="O569" i="26" l="1"/>
  <c r="P570" i="26"/>
  <c r="B319" i="26"/>
  <c r="Z319" i="26"/>
  <c r="C320" i="26"/>
  <c r="O570" i="26" l="1"/>
  <c r="P571" i="26"/>
  <c r="B320" i="26"/>
  <c r="Z320" i="26"/>
  <c r="C321" i="26"/>
  <c r="O571" i="26" l="1"/>
  <c r="P572" i="26"/>
  <c r="B321" i="26"/>
  <c r="Z321" i="26"/>
  <c r="C322" i="26"/>
  <c r="O572" i="26" l="1"/>
  <c r="P573" i="26"/>
  <c r="B322" i="26"/>
  <c r="Z322" i="26"/>
  <c r="C323" i="26"/>
  <c r="O573" i="26" l="1"/>
  <c r="P574" i="26"/>
  <c r="B323" i="26"/>
  <c r="Z323" i="26"/>
  <c r="C324" i="26"/>
  <c r="P575" i="26" l="1"/>
  <c r="O574" i="26"/>
  <c r="B324" i="26"/>
  <c r="Z324" i="26"/>
  <c r="C325" i="26"/>
  <c r="O575" i="26" l="1"/>
  <c r="P576" i="26"/>
  <c r="B325" i="26"/>
  <c r="Z325" i="26"/>
  <c r="C326" i="26"/>
  <c r="O576" i="26" l="1"/>
  <c r="P577" i="26"/>
  <c r="B326" i="26"/>
  <c r="Z326" i="26"/>
  <c r="C327" i="26"/>
  <c r="O577" i="26" l="1"/>
  <c r="P578" i="26"/>
  <c r="B327" i="26"/>
  <c r="Z327" i="26"/>
  <c r="C328" i="26"/>
  <c r="O578" i="26" l="1"/>
  <c r="P579" i="26"/>
  <c r="B328" i="26"/>
  <c r="Z328" i="26"/>
  <c r="C329" i="26"/>
  <c r="O579" i="26" l="1"/>
  <c r="P580" i="26"/>
  <c r="B329" i="26"/>
  <c r="Z329" i="26"/>
  <c r="C330" i="26"/>
  <c r="P581" i="26" l="1"/>
  <c r="O580" i="26"/>
  <c r="B330" i="26"/>
  <c r="Z330" i="26"/>
  <c r="C331" i="26"/>
  <c r="O581" i="26" l="1"/>
  <c r="P582" i="26"/>
  <c r="B331" i="26"/>
  <c r="Z331" i="26"/>
  <c r="C332" i="26"/>
  <c r="P583" i="26" l="1"/>
  <c r="O582" i="26"/>
  <c r="B332" i="26"/>
  <c r="Z332" i="26"/>
  <c r="C333" i="26"/>
  <c r="O583" i="26" l="1"/>
  <c r="P584" i="26"/>
  <c r="B333" i="26"/>
  <c r="Z333" i="26"/>
  <c r="C334" i="26"/>
  <c r="P585" i="26" l="1"/>
  <c r="O584" i="26"/>
  <c r="B334" i="26"/>
  <c r="Z334" i="26"/>
  <c r="C335" i="26"/>
  <c r="O585" i="26" l="1"/>
  <c r="P586" i="26"/>
  <c r="B335" i="26"/>
  <c r="Z335" i="26"/>
  <c r="C336" i="26"/>
  <c r="O586" i="26" l="1"/>
  <c r="P587" i="26"/>
  <c r="B336" i="26"/>
  <c r="Z336" i="26"/>
  <c r="C337" i="26"/>
  <c r="O587" i="26" l="1"/>
  <c r="P588" i="26"/>
  <c r="B337" i="26"/>
  <c r="Z337" i="26"/>
  <c r="C338" i="26"/>
  <c r="P589" i="26" l="1"/>
  <c r="O588" i="26"/>
  <c r="B338" i="26"/>
  <c r="Z338" i="26"/>
  <c r="C339" i="26"/>
  <c r="O589" i="26" l="1"/>
  <c r="P590" i="26"/>
  <c r="B339" i="26"/>
  <c r="Z339" i="26"/>
  <c r="C340" i="26"/>
  <c r="P591" i="26" l="1"/>
  <c r="O590" i="26"/>
  <c r="B340" i="26"/>
  <c r="Z340" i="26"/>
  <c r="C341" i="26"/>
  <c r="O591" i="26" l="1"/>
  <c r="P592" i="26"/>
  <c r="B341" i="26"/>
  <c r="Z341" i="26"/>
  <c r="C342" i="26"/>
  <c r="O592" i="26" l="1"/>
  <c r="P593" i="26"/>
  <c r="B342" i="26"/>
  <c r="Z342" i="26"/>
  <c r="C343" i="26"/>
  <c r="O593" i="26" l="1"/>
  <c r="P594" i="26"/>
  <c r="B343" i="26"/>
  <c r="Z343" i="26"/>
  <c r="C344" i="26"/>
  <c r="O594" i="26" l="1"/>
  <c r="P595" i="26"/>
  <c r="B344" i="26"/>
  <c r="Z344" i="26"/>
  <c r="C345" i="26"/>
  <c r="O595" i="26" l="1"/>
  <c r="P596" i="26"/>
  <c r="B345" i="26"/>
  <c r="Z345" i="26"/>
  <c r="C346" i="26"/>
  <c r="P597" i="26" l="1"/>
  <c r="O596" i="26"/>
  <c r="B346" i="26"/>
  <c r="Z346" i="26"/>
  <c r="C347" i="26"/>
  <c r="O597" i="26" l="1"/>
  <c r="P598" i="26"/>
  <c r="B347" i="26"/>
  <c r="Z347" i="26"/>
  <c r="C348" i="26"/>
  <c r="P599" i="26" l="1"/>
  <c r="O598" i="26"/>
  <c r="B348" i="26"/>
  <c r="Z348" i="26"/>
  <c r="C349" i="26"/>
  <c r="O599" i="26" l="1"/>
  <c r="P600" i="26"/>
  <c r="B349" i="26"/>
  <c r="Z349" i="26"/>
  <c r="C350" i="26"/>
  <c r="P601" i="26" l="1"/>
  <c r="O600" i="26"/>
  <c r="B350" i="26"/>
  <c r="Z350" i="26"/>
  <c r="C351" i="26"/>
  <c r="O601" i="26" l="1"/>
  <c r="P602" i="26"/>
  <c r="B351" i="26"/>
  <c r="Z351" i="26"/>
  <c r="C352" i="26"/>
  <c r="O602" i="26" l="1"/>
  <c r="P603" i="26"/>
  <c r="B352" i="26"/>
  <c r="Z352" i="26"/>
  <c r="C353" i="26"/>
  <c r="O603" i="26" l="1"/>
  <c r="P604" i="26"/>
  <c r="B353" i="26"/>
  <c r="Z353" i="26"/>
  <c r="C354" i="26"/>
  <c r="O604" i="26" l="1"/>
  <c r="P605" i="26"/>
  <c r="B354" i="26"/>
  <c r="Z354" i="26"/>
  <c r="C355" i="26"/>
  <c r="O605" i="26" l="1"/>
  <c r="P606" i="26"/>
  <c r="B355" i="26"/>
  <c r="Z355" i="26"/>
  <c r="C356" i="26"/>
  <c r="P607" i="26" l="1"/>
  <c r="O606" i="26"/>
  <c r="B356" i="26"/>
  <c r="Z356" i="26"/>
  <c r="C357" i="26"/>
  <c r="O607" i="26" l="1"/>
  <c r="P608" i="26"/>
  <c r="B357" i="26"/>
  <c r="Z357" i="26"/>
  <c r="C358" i="26"/>
  <c r="O608" i="26" l="1"/>
  <c r="P609" i="26"/>
  <c r="B358" i="26"/>
  <c r="Z358" i="26"/>
  <c r="C359" i="26"/>
  <c r="O609" i="26" l="1"/>
  <c r="P610" i="26"/>
  <c r="B359" i="26"/>
  <c r="Z359" i="26"/>
  <c r="C360" i="26"/>
  <c r="O610" i="26" l="1"/>
  <c r="P611" i="26"/>
  <c r="B360" i="26"/>
  <c r="Z360" i="26"/>
  <c r="C361" i="26"/>
  <c r="O611" i="26" l="1"/>
  <c r="P612" i="26"/>
  <c r="B361" i="26"/>
  <c r="Z361" i="26"/>
  <c r="C362" i="26"/>
  <c r="P613" i="26" l="1"/>
  <c r="O612" i="26"/>
  <c r="B362" i="26"/>
  <c r="Z362" i="26"/>
  <c r="C363" i="26"/>
  <c r="O613" i="26" l="1"/>
  <c r="P614" i="26"/>
  <c r="B363" i="26"/>
  <c r="Z363" i="26"/>
  <c r="C364" i="26"/>
  <c r="P615" i="26" l="1"/>
  <c r="O614" i="26"/>
  <c r="B364" i="26"/>
  <c r="Z364" i="26"/>
  <c r="C365" i="26"/>
  <c r="O615" i="26" l="1"/>
  <c r="P616" i="26"/>
  <c r="B365" i="26"/>
  <c r="Z365" i="26"/>
  <c r="C366" i="26"/>
  <c r="P617" i="26" l="1"/>
  <c r="O616" i="26"/>
  <c r="B366" i="26"/>
  <c r="Z366" i="26"/>
  <c r="C367" i="26"/>
  <c r="O617" i="26" l="1"/>
  <c r="P618" i="26"/>
  <c r="B367" i="26"/>
  <c r="Z367" i="26"/>
  <c r="C368" i="26"/>
  <c r="O618" i="26" l="1"/>
  <c r="P619" i="26"/>
  <c r="B368" i="26"/>
  <c r="Z368" i="26"/>
  <c r="C369" i="26"/>
  <c r="O619" i="26" l="1"/>
  <c r="P620" i="26"/>
  <c r="B369" i="26"/>
  <c r="Z369" i="26"/>
  <c r="C370" i="26"/>
  <c r="P621" i="26" l="1"/>
  <c r="O620" i="26"/>
  <c r="B370" i="26"/>
  <c r="Z370" i="26"/>
  <c r="C371" i="26"/>
  <c r="O621" i="26" l="1"/>
  <c r="P622" i="26"/>
  <c r="B371" i="26"/>
  <c r="Z371" i="26"/>
  <c r="C372" i="26"/>
  <c r="P623" i="26" l="1"/>
  <c r="O622" i="26"/>
  <c r="B372" i="26"/>
  <c r="Z372" i="26"/>
  <c r="C373" i="26"/>
  <c r="O623" i="26" l="1"/>
  <c r="P624" i="26"/>
  <c r="B373" i="26"/>
  <c r="Z373" i="26"/>
  <c r="C374" i="26"/>
  <c r="O624" i="26" l="1"/>
  <c r="P625" i="26"/>
  <c r="B374" i="26"/>
  <c r="Z374" i="26"/>
  <c r="C375" i="26"/>
  <c r="O625" i="26" l="1"/>
  <c r="P626" i="26"/>
  <c r="B375" i="26"/>
  <c r="Z375" i="26"/>
  <c r="C376" i="26"/>
  <c r="O626" i="26" l="1"/>
  <c r="P627" i="26"/>
  <c r="B376" i="26"/>
  <c r="Z376" i="26"/>
  <c r="C377" i="26"/>
  <c r="O627" i="26" l="1"/>
  <c r="P628" i="26"/>
  <c r="B377" i="26"/>
  <c r="Z377" i="26"/>
  <c r="C378" i="26"/>
  <c r="P629" i="26" l="1"/>
  <c r="O628" i="26"/>
  <c r="B378" i="26"/>
  <c r="Z378" i="26"/>
  <c r="C379" i="26"/>
  <c r="O629" i="26" l="1"/>
  <c r="P630" i="26"/>
  <c r="B379" i="26"/>
  <c r="Z379" i="26"/>
  <c r="C380" i="26"/>
  <c r="P631" i="26" l="1"/>
  <c r="O630" i="26"/>
  <c r="B380" i="26"/>
  <c r="Z380" i="26"/>
  <c r="C381" i="26"/>
  <c r="O631" i="26" l="1"/>
  <c r="P632" i="26"/>
  <c r="B381" i="26"/>
  <c r="Z381" i="26"/>
  <c r="C382" i="26"/>
  <c r="P633" i="26" l="1"/>
  <c r="O632" i="26"/>
  <c r="B382" i="26"/>
  <c r="Z382" i="26"/>
  <c r="C383" i="26"/>
  <c r="O633" i="26" l="1"/>
  <c r="P634" i="26"/>
  <c r="B383" i="26"/>
  <c r="Z383" i="26"/>
  <c r="C384" i="26"/>
  <c r="O634" i="26" l="1"/>
  <c r="P635" i="26"/>
  <c r="B384" i="26"/>
  <c r="Z384" i="26"/>
  <c r="C385" i="26"/>
  <c r="O635" i="26" l="1"/>
  <c r="P636" i="26"/>
  <c r="B385" i="26"/>
  <c r="Z385" i="26"/>
  <c r="C386" i="26"/>
  <c r="O636" i="26" l="1"/>
  <c r="P637" i="26"/>
  <c r="B386" i="26"/>
  <c r="Z386" i="26"/>
  <c r="C387" i="26"/>
  <c r="O637" i="26" l="1"/>
  <c r="P638" i="26"/>
  <c r="B387" i="26"/>
  <c r="Z387" i="26"/>
  <c r="C388" i="26"/>
  <c r="P639" i="26" l="1"/>
  <c r="O638" i="26"/>
  <c r="B388" i="26"/>
  <c r="Z388" i="26"/>
  <c r="C389" i="26"/>
  <c r="O639" i="26" l="1"/>
  <c r="P640" i="26"/>
  <c r="B389" i="26"/>
  <c r="Z389" i="26"/>
  <c r="C390" i="26"/>
  <c r="O640" i="26" l="1"/>
  <c r="P641" i="26"/>
  <c r="B390" i="26"/>
  <c r="Z390" i="26"/>
  <c r="C391" i="26"/>
  <c r="O641" i="26" l="1"/>
  <c r="P642" i="26"/>
  <c r="B391" i="26"/>
  <c r="Z391" i="26"/>
  <c r="C392" i="26"/>
  <c r="O642" i="26" l="1"/>
  <c r="P643" i="26"/>
  <c r="B392" i="26"/>
  <c r="Z392" i="26"/>
  <c r="C393" i="26"/>
  <c r="O643" i="26" l="1"/>
  <c r="P644" i="26"/>
  <c r="B393" i="26"/>
  <c r="Z393" i="26"/>
  <c r="C394" i="26"/>
  <c r="P645" i="26" l="1"/>
  <c r="O644" i="26"/>
  <c r="B394" i="26"/>
  <c r="Z394" i="26"/>
  <c r="C395" i="26"/>
  <c r="O645" i="26" l="1"/>
  <c r="P646" i="26"/>
  <c r="B395" i="26"/>
  <c r="Z395" i="26"/>
  <c r="C396" i="26"/>
  <c r="P647" i="26" l="1"/>
  <c r="O646" i="26"/>
  <c r="B396" i="26"/>
  <c r="Z396" i="26"/>
  <c r="C397" i="26"/>
  <c r="O647" i="26" l="1"/>
  <c r="P648" i="26"/>
  <c r="B397" i="26"/>
  <c r="Z397" i="26"/>
  <c r="C398" i="26"/>
  <c r="P649" i="26" l="1"/>
  <c r="O648" i="26"/>
  <c r="B398" i="26"/>
  <c r="Z398" i="26"/>
  <c r="C399" i="26"/>
  <c r="O649" i="26" l="1"/>
  <c r="P650" i="26"/>
  <c r="B399" i="26"/>
  <c r="Z399" i="26"/>
  <c r="C400" i="26"/>
  <c r="O650" i="26" l="1"/>
  <c r="P651" i="26"/>
  <c r="B400" i="26"/>
  <c r="Z400" i="26"/>
  <c r="C401" i="26"/>
  <c r="O651" i="26" l="1"/>
  <c r="P652" i="26"/>
  <c r="B401" i="26"/>
  <c r="Z401" i="26"/>
  <c r="C402" i="26"/>
  <c r="P653" i="26" l="1"/>
  <c r="O652" i="26"/>
  <c r="B402" i="26"/>
  <c r="Z402" i="26"/>
  <c r="C403" i="26"/>
  <c r="O653" i="26" l="1"/>
  <c r="P654" i="26"/>
  <c r="B403" i="26"/>
  <c r="Z403" i="26"/>
  <c r="C404" i="26"/>
  <c r="P655" i="26" l="1"/>
  <c r="O654" i="26"/>
  <c r="B404" i="26"/>
  <c r="Z404" i="26"/>
  <c r="C405" i="26"/>
  <c r="O655" i="26" l="1"/>
  <c r="P656" i="26"/>
  <c r="B405" i="26"/>
  <c r="Z405" i="26"/>
  <c r="C406" i="26"/>
  <c r="O656" i="26" l="1"/>
  <c r="P657" i="26"/>
  <c r="B406" i="26"/>
  <c r="Z406" i="26"/>
  <c r="C407" i="26"/>
  <c r="O657" i="26" l="1"/>
  <c r="P658" i="26"/>
  <c r="B407" i="26"/>
  <c r="Z407" i="26"/>
  <c r="C408" i="26"/>
  <c r="O658" i="26" l="1"/>
  <c r="P659" i="26"/>
  <c r="B408" i="26"/>
  <c r="Z408" i="26"/>
  <c r="C409" i="26"/>
  <c r="O659" i="26" l="1"/>
  <c r="P660" i="26"/>
  <c r="B409" i="26"/>
  <c r="Z409" i="26"/>
  <c r="C410" i="26"/>
  <c r="P661" i="26" l="1"/>
  <c r="O660" i="26"/>
  <c r="B410" i="26"/>
  <c r="Z410" i="26"/>
  <c r="C411" i="26"/>
  <c r="O661" i="26" l="1"/>
  <c r="P662" i="26"/>
  <c r="B411" i="26"/>
  <c r="Z411" i="26"/>
  <c r="C412" i="26"/>
  <c r="P663" i="26" l="1"/>
  <c r="O662" i="26"/>
  <c r="B412" i="26"/>
  <c r="Z412" i="26"/>
  <c r="C413" i="26"/>
  <c r="O663" i="26" l="1"/>
  <c r="P664" i="26"/>
  <c r="B413" i="26"/>
  <c r="Z413" i="26"/>
  <c r="C414" i="26"/>
  <c r="P665" i="26" l="1"/>
  <c r="O664" i="26"/>
  <c r="B414" i="26"/>
  <c r="Z414" i="26"/>
  <c r="C415" i="26"/>
  <c r="O665" i="26" l="1"/>
  <c r="P666" i="26"/>
  <c r="B415" i="26"/>
  <c r="Z415" i="26"/>
  <c r="C416" i="26"/>
  <c r="O666" i="26" l="1"/>
  <c r="P667" i="26"/>
  <c r="B416" i="26"/>
  <c r="Z416" i="26"/>
  <c r="C417" i="26"/>
  <c r="O667" i="26" l="1"/>
  <c r="P668" i="26"/>
  <c r="B417" i="26"/>
  <c r="Z417" i="26"/>
  <c r="C418" i="26"/>
  <c r="O668" i="26" l="1"/>
  <c r="P669" i="26"/>
  <c r="B418" i="26"/>
  <c r="Z418" i="26"/>
  <c r="C419" i="26"/>
  <c r="O669" i="26" l="1"/>
  <c r="P670" i="26"/>
  <c r="B419" i="26"/>
  <c r="Z419" i="26"/>
  <c r="C420" i="26"/>
  <c r="P671" i="26" l="1"/>
  <c r="O670" i="26"/>
  <c r="B420" i="26"/>
  <c r="Z420" i="26"/>
  <c r="C421" i="26"/>
  <c r="O671" i="26" l="1"/>
  <c r="P672" i="26"/>
  <c r="B421" i="26"/>
  <c r="Z421" i="26"/>
  <c r="C422" i="26"/>
  <c r="O672" i="26" l="1"/>
  <c r="P673" i="26"/>
  <c r="B422" i="26"/>
  <c r="Z422" i="26"/>
  <c r="C423" i="26"/>
  <c r="O673" i="26" l="1"/>
  <c r="P674" i="26"/>
  <c r="B423" i="26"/>
  <c r="Z423" i="26"/>
  <c r="C424" i="26"/>
  <c r="O674" i="26" l="1"/>
  <c r="P675" i="26"/>
  <c r="B424" i="26"/>
  <c r="Z424" i="26"/>
  <c r="C425" i="26"/>
  <c r="O675" i="26" l="1"/>
  <c r="P676" i="26"/>
  <c r="B425" i="26"/>
  <c r="Z425" i="26"/>
  <c r="C426" i="26"/>
  <c r="P677" i="26" l="1"/>
  <c r="O676" i="26"/>
  <c r="B426" i="26"/>
  <c r="Z426" i="26"/>
  <c r="C427" i="26"/>
  <c r="O677" i="26" l="1"/>
  <c r="P678" i="26"/>
  <c r="B427" i="26"/>
  <c r="Z427" i="26"/>
  <c r="C428" i="26"/>
  <c r="P679" i="26" l="1"/>
  <c r="O678" i="26"/>
  <c r="B428" i="26"/>
  <c r="Z428" i="26"/>
  <c r="C429" i="26"/>
  <c r="O679" i="26" l="1"/>
  <c r="P680" i="26"/>
  <c r="B429" i="26"/>
  <c r="Z429" i="26"/>
  <c r="C430" i="26"/>
  <c r="P681" i="26" l="1"/>
  <c r="O680" i="26"/>
  <c r="B430" i="26"/>
  <c r="Z430" i="26"/>
  <c r="C431" i="26"/>
  <c r="O681" i="26" l="1"/>
  <c r="P682" i="26"/>
  <c r="B431" i="26"/>
  <c r="Z431" i="26"/>
  <c r="C432" i="26"/>
  <c r="O682" i="26" l="1"/>
  <c r="P683" i="26"/>
  <c r="B432" i="26"/>
  <c r="Z432" i="26"/>
  <c r="C433" i="26"/>
  <c r="O683" i="26" l="1"/>
  <c r="P684" i="26"/>
  <c r="B433" i="26"/>
  <c r="Z433" i="26"/>
  <c r="C434" i="26"/>
  <c r="P685" i="26" l="1"/>
  <c r="O684" i="26"/>
  <c r="B434" i="26"/>
  <c r="Z434" i="26"/>
  <c r="C435" i="26"/>
  <c r="O685" i="26" l="1"/>
  <c r="P686" i="26"/>
  <c r="B435" i="26"/>
  <c r="Z435" i="26"/>
  <c r="C436" i="26"/>
  <c r="P687" i="26" l="1"/>
  <c r="O686" i="26"/>
  <c r="B436" i="26"/>
  <c r="Z436" i="26"/>
  <c r="C437" i="26"/>
  <c r="O687" i="26" l="1"/>
  <c r="P688" i="26"/>
  <c r="B437" i="26"/>
  <c r="Z437" i="26"/>
  <c r="C438" i="26"/>
  <c r="P689" i="26" l="1"/>
  <c r="O688" i="26"/>
  <c r="B438" i="26"/>
  <c r="Z438" i="26"/>
  <c r="C439" i="26"/>
  <c r="O689" i="26" l="1"/>
  <c r="P690" i="26"/>
  <c r="B439" i="26"/>
  <c r="Z439" i="26"/>
  <c r="C440" i="26"/>
  <c r="P691" i="26" l="1"/>
  <c r="O690" i="26"/>
  <c r="B440" i="26"/>
  <c r="Z440" i="26"/>
  <c r="C441" i="26"/>
  <c r="O691" i="26" l="1"/>
  <c r="P692" i="26"/>
  <c r="B441" i="26"/>
  <c r="Z441" i="26"/>
  <c r="C442" i="26"/>
  <c r="P693" i="26" l="1"/>
  <c r="O692" i="26"/>
  <c r="B442" i="26"/>
  <c r="Z442" i="26"/>
  <c r="C443" i="26"/>
  <c r="O693" i="26" l="1"/>
  <c r="P694" i="26"/>
  <c r="B443" i="26"/>
  <c r="Z443" i="26"/>
  <c r="C444" i="26"/>
  <c r="P695" i="26" l="1"/>
  <c r="O694" i="26"/>
  <c r="B444" i="26"/>
  <c r="Z444" i="26"/>
  <c r="C445" i="26"/>
  <c r="O695" i="26" l="1"/>
  <c r="P696" i="26"/>
  <c r="B445" i="26"/>
  <c r="Z445" i="26"/>
  <c r="C446" i="26"/>
  <c r="P697" i="26" l="1"/>
  <c r="O696" i="26"/>
  <c r="B446" i="26"/>
  <c r="Z446" i="26"/>
  <c r="C447" i="26"/>
  <c r="O697" i="26" l="1"/>
  <c r="P698" i="26"/>
  <c r="B447" i="26"/>
  <c r="Z447" i="26"/>
  <c r="C448" i="26"/>
  <c r="O698" i="26" l="1"/>
  <c r="P699" i="26"/>
  <c r="B448" i="26"/>
  <c r="Z448" i="26"/>
  <c r="C449" i="26"/>
  <c r="O699" i="26" l="1"/>
  <c r="P700" i="26"/>
  <c r="B449" i="26"/>
  <c r="Z449" i="26"/>
  <c r="C450" i="26"/>
  <c r="P701" i="26" l="1"/>
  <c r="O700" i="26"/>
  <c r="B450" i="26"/>
  <c r="Z450" i="26"/>
  <c r="C451" i="26"/>
  <c r="O701" i="26" l="1"/>
  <c r="P702" i="26"/>
  <c r="B451" i="26"/>
  <c r="Z451" i="26"/>
  <c r="C452" i="26"/>
  <c r="O702" i="26" l="1"/>
  <c r="P703" i="26"/>
  <c r="B452" i="26"/>
  <c r="Z452" i="26"/>
  <c r="C453" i="26"/>
  <c r="O703" i="26" l="1"/>
  <c r="P704" i="26"/>
  <c r="B453" i="26"/>
  <c r="Z453" i="26"/>
  <c r="C454" i="26"/>
  <c r="P705" i="26" l="1"/>
  <c r="O704" i="26"/>
  <c r="B454" i="26"/>
  <c r="Z454" i="26"/>
  <c r="C455" i="26"/>
  <c r="O705" i="26" l="1"/>
  <c r="P706" i="26"/>
  <c r="B455" i="26"/>
  <c r="Z455" i="26"/>
  <c r="C456" i="26"/>
  <c r="P707" i="26" l="1"/>
  <c r="O706" i="26"/>
  <c r="B456" i="26"/>
  <c r="Z456" i="26"/>
  <c r="C457" i="26"/>
  <c r="O707" i="26" l="1"/>
  <c r="P708" i="26"/>
  <c r="B457" i="26"/>
  <c r="Z457" i="26"/>
  <c r="C458" i="26"/>
  <c r="P709" i="26" l="1"/>
  <c r="O708" i="26"/>
  <c r="B458" i="26"/>
  <c r="Z458" i="26"/>
  <c r="C459" i="26"/>
  <c r="O709" i="26" l="1"/>
  <c r="P710" i="26"/>
  <c r="B459" i="26"/>
  <c r="Z459" i="26"/>
  <c r="C460" i="26"/>
  <c r="P711" i="26" l="1"/>
  <c r="O710" i="26"/>
  <c r="B460" i="26"/>
  <c r="Z460" i="26"/>
  <c r="C461" i="26"/>
  <c r="O711" i="26" l="1"/>
  <c r="P712" i="26"/>
  <c r="B461" i="26"/>
  <c r="Z461" i="26"/>
  <c r="C462" i="26"/>
  <c r="P713" i="26" l="1"/>
  <c r="O712" i="26"/>
  <c r="B462" i="26"/>
  <c r="Z462" i="26"/>
  <c r="C463" i="26"/>
  <c r="O713" i="26" l="1"/>
  <c r="P714" i="26"/>
  <c r="B463" i="26"/>
  <c r="Z463" i="26"/>
  <c r="C464" i="26"/>
  <c r="O714" i="26" l="1"/>
  <c r="P715" i="26"/>
  <c r="B464" i="26"/>
  <c r="Z464" i="26"/>
  <c r="C465" i="26"/>
  <c r="O715" i="26" l="1"/>
  <c r="P716" i="26"/>
  <c r="B465" i="26"/>
  <c r="Z465" i="26"/>
  <c r="C466" i="26"/>
  <c r="P717" i="26" l="1"/>
  <c r="O716" i="26"/>
  <c r="B466" i="26"/>
  <c r="Z466" i="26"/>
  <c r="C467" i="26"/>
  <c r="O717" i="26" l="1"/>
  <c r="P718" i="26"/>
  <c r="B467" i="26"/>
  <c r="Z467" i="26"/>
  <c r="C468" i="26"/>
  <c r="P719" i="26" l="1"/>
  <c r="O718" i="26"/>
  <c r="B468" i="26"/>
  <c r="Z468" i="26"/>
  <c r="C469" i="26"/>
  <c r="O719" i="26" l="1"/>
  <c r="P720" i="26"/>
  <c r="B469" i="26"/>
  <c r="Z469" i="26"/>
  <c r="C470" i="26"/>
  <c r="P721" i="26" l="1"/>
  <c r="O720" i="26"/>
  <c r="B470" i="26"/>
  <c r="Z470" i="26"/>
  <c r="C471" i="26"/>
  <c r="O721" i="26" l="1"/>
  <c r="P722" i="26"/>
  <c r="B471" i="26"/>
  <c r="Z471" i="26"/>
  <c r="C472" i="26"/>
  <c r="P723" i="26" l="1"/>
  <c r="O722" i="26"/>
  <c r="B472" i="26"/>
  <c r="Z472" i="26"/>
  <c r="C473" i="26"/>
  <c r="O723" i="26" l="1"/>
  <c r="P724" i="26"/>
  <c r="B473" i="26"/>
  <c r="Z473" i="26"/>
  <c r="C474" i="26"/>
  <c r="P725" i="26" l="1"/>
  <c r="O724" i="26"/>
  <c r="B474" i="26"/>
  <c r="Z474" i="26"/>
  <c r="C475" i="26"/>
  <c r="O725" i="26" l="1"/>
  <c r="P726" i="26"/>
  <c r="B475" i="26"/>
  <c r="Z475" i="26"/>
  <c r="C476" i="26"/>
  <c r="P727" i="26" l="1"/>
  <c r="O726" i="26"/>
  <c r="B476" i="26"/>
  <c r="Z476" i="26"/>
  <c r="C477" i="26"/>
  <c r="O727" i="26" l="1"/>
  <c r="P728" i="26"/>
  <c r="B477" i="26"/>
  <c r="Z477" i="26"/>
  <c r="C478" i="26"/>
  <c r="P729" i="26" l="1"/>
  <c r="O728" i="26"/>
  <c r="B478" i="26"/>
  <c r="Z478" i="26"/>
  <c r="C479" i="26"/>
  <c r="O729" i="26" l="1"/>
  <c r="P730" i="26"/>
  <c r="B479" i="26"/>
  <c r="Z479" i="26"/>
  <c r="C480" i="26"/>
  <c r="O730" i="26" l="1"/>
  <c r="P731" i="26"/>
  <c r="B480" i="26"/>
  <c r="Z480" i="26"/>
  <c r="C481" i="26"/>
  <c r="O731" i="26" l="1"/>
  <c r="P732" i="26"/>
  <c r="B481" i="26"/>
  <c r="Z481" i="26"/>
  <c r="C482" i="26"/>
  <c r="P733" i="26" l="1"/>
  <c r="O732" i="26"/>
  <c r="B482" i="26"/>
  <c r="Z482" i="26"/>
  <c r="C483" i="26"/>
  <c r="O733" i="26" l="1"/>
  <c r="P734" i="26"/>
  <c r="B483" i="26"/>
  <c r="Z483" i="26"/>
  <c r="C484" i="26"/>
  <c r="O734" i="26" l="1"/>
  <c r="P735" i="26"/>
  <c r="B484" i="26"/>
  <c r="Z484" i="26"/>
  <c r="C485" i="26"/>
  <c r="O735" i="26" l="1"/>
  <c r="P736" i="26"/>
  <c r="B485" i="26"/>
  <c r="Z485" i="26"/>
  <c r="C486" i="26"/>
  <c r="P737" i="26" l="1"/>
  <c r="O736" i="26"/>
  <c r="B486" i="26"/>
  <c r="Z486" i="26"/>
  <c r="C487" i="26"/>
  <c r="O737" i="26" l="1"/>
  <c r="P738" i="26"/>
  <c r="B487" i="26"/>
  <c r="Z487" i="26"/>
  <c r="C488" i="26"/>
  <c r="P739" i="26" l="1"/>
  <c r="O738" i="26"/>
  <c r="B488" i="26"/>
  <c r="Z488" i="26"/>
  <c r="C489" i="26"/>
  <c r="O739" i="26" l="1"/>
  <c r="P740" i="26"/>
  <c r="B489" i="26"/>
  <c r="Z489" i="26"/>
  <c r="C490" i="26"/>
  <c r="P741" i="26" l="1"/>
  <c r="O740" i="26"/>
  <c r="B490" i="26"/>
  <c r="Z490" i="26"/>
  <c r="C491" i="26"/>
  <c r="O741" i="26" l="1"/>
  <c r="P742" i="26"/>
  <c r="B491" i="26"/>
  <c r="Z491" i="26"/>
  <c r="C492" i="26"/>
  <c r="O742" i="26" l="1"/>
  <c r="P743" i="26"/>
  <c r="B492" i="26"/>
  <c r="Z492" i="26"/>
  <c r="C493" i="26"/>
  <c r="O743" i="26" l="1"/>
  <c r="P744" i="26"/>
  <c r="B493" i="26"/>
  <c r="Z493" i="26"/>
  <c r="C494" i="26"/>
  <c r="P745" i="26" l="1"/>
  <c r="O744" i="26"/>
  <c r="B494" i="26"/>
  <c r="Z494" i="26"/>
  <c r="C495" i="26"/>
  <c r="O745" i="26" l="1"/>
  <c r="P746" i="26"/>
  <c r="B495" i="26"/>
  <c r="Z495" i="26"/>
  <c r="C496" i="26"/>
  <c r="O746" i="26" l="1"/>
  <c r="P747" i="26"/>
  <c r="B496" i="26"/>
  <c r="Z496" i="26"/>
  <c r="C497" i="26"/>
  <c r="O747" i="26" l="1"/>
  <c r="P748" i="26"/>
  <c r="B497" i="26"/>
  <c r="Z497" i="26"/>
  <c r="C498" i="26"/>
  <c r="P749" i="26" l="1"/>
  <c r="O748" i="26"/>
  <c r="B498" i="26"/>
  <c r="Z498" i="26"/>
  <c r="C499" i="26"/>
  <c r="O749" i="26" l="1"/>
  <c r="P750" i="26"/>
  <c r="B499" i="26"/>
  <c r="Z499" i="26"/>
  <c r="C500" i="26"/>
  <c r="P751" i="26" l="1"/>
  <c r="O750" i="26"/>
  <c r="B500" i="26"/>
  <c r="Z500" i="26"/>
  <c r="C501" i="26"/>
  <c r="O751" i="26" l="1"/>
  <c r="P752" i="26"/>
  <c r="B501" i="26"/>
  <c r="Z501" i="26"/>
  <c r="C502" i="26"/>
  <c r="P753" i="26" l="1"/>
  <c r="O752" i="26"/>
  <c r="B502" i="26"/>
  <c r="Z502" i="26"/>
  <c r="C503" i="26"/>
  <c r="O753" i="26" l="1"/>
  <c r="P754" i="26"/>
  <c r="B503" i="26"/>
  <c r="Z503" i="26"/>
  <c r="C504" i="26"/>
  <c r="P755" i="26" l="1"/>
  <c r="O754" i="26"/>
  <c r="B504" i="26"/>
  <c r="Z504" i="26"/>
  <c r="C505" i="26"/>
  <c r="O755" i="26" l="1"/>
  <c r="P756" i="26"/>
  <c r="B505" i="26"/>
  <c r="Z505" i="26"/>
  <c r="C506" i="26"/>
  <c r="P757" i="26" l="1"/>
  <c r="O756" i="26"/>
  <c r="B506" i="26"/>
  <c r="Z506" i="26"/>
  <c r="C507" i="26"/>
  <c r="O757" i="26" l="1"/>
  <c r="P758" i="26"/>
  <c r="B507" i="26"/>
  <c r="Z507" i="26"/>
  <c r="C508" i="26"/>
  <c r="P759" i="26" l="1"/>
  <c r="O758" i="26"/>
  <c r="B508" i="26"/>
  <c r="Z508" i="26"/>
  <c r="C509" i="26"/>
  <c r="O759" i="26" l="1"/>
  <c r="P760" i="26"/>
  <c r="B509" i="26"/>
  <c r="Z509" i="26"/>
  <c r="C510" i="26"/>
  <c r="P761" i="26" l="1"/>
  <c r="O760" i="26"/>
  <c r="B510" i="26"/>
  <c r="Z510" i="26"/>
  <c r="C511" i="26"/>
  <c r="O761" i="26" l="1"/>
  <c r="P762" i="26"/>
  <c r="B511" i="26"/>
  <c r="Z511" i="26"/>
  <c r="C512" i="26"/>
  <c r="O762" i="26" l="1"/>
  <c r="P763" i="26"/>
  <c r="B512" i="26"/>
  <c r="Z512" i="26"/>
  <c r="C513" i="26"/>
  <c r="O763" i="26" l="1"/>
  <c r="P764" i="26"/>
  <c r="B513" i="26"/>
  <c r="Z513" i="26"/>
  <c r="C514" i="26"/>
  <c r="P765" i="26" l="1"/>
  <c r="O764" i="26"/>
  <c r="B514" i="26"/>
  <c r="Z514" i="26"/>
  <c r="C515" i="26"/>
  <c r="O765" i="26" l="1"/>
  <c r="P766" i="26"/>
  <c r="B515" i="26"/>
  <c r="Z515" i="26"/>
  <c r="C516" i="26"/>
  <c r="O766" i="26" l="1"/>
  <c r="P767" i="26"/>
  <c r="B516" i="26"/>
  <c r="Z516" i="26"/>
  <c r="C517" i="26"/>
  <c r="O767" i="26" l="1"/>
  <c r="P768" i="26"/>
  <c r="B517" i="26"/>
  <c r="Z517" i="26"/>
  <c r="C518" i="26"/>
  <c r="P769" i="26" l="1"/>
  <c r="O768" i="26"/>
  <c r="B518" i="26"/>
  <c r="Z518" i="26"/>
  <c r="C519" i="26"/>
  <c r="O769" i="26" l="1"/>
  <c r="P770" i="26"/>
  <c r="B519" i="26"/>
  <c r="Z519" i="26"/>
  <c r="C520" i="26"/>
  <c r="P771" i="26" l="1"/>
  <c r="O770" i="26"/>
  <c r="B520" i="26"/>
  <c r="Z520" i="26"/>
  <c r="C521" i="26"/>
  <c r="O771" i="26" l="1"/>
  <c r="P772" i="26"/>
  <c r="B521" i="26"/>
  <c r="Z521" i="26"/>
  <c r="C522" i="26"/>
  <c r="P773" i="26" l="1"/>
  <c r="O772" i="26"/>
  <c r="B522" i="26"/>
  <c r="Z522" i="26"/>
  <c r="C523" i="26"/>
  <c r="O773" i="26" l="1"/>
  <c r="P774" i="26"/>
  <c r="B523" i="26"/>
  <c r="Z523" i="26"/>
  <c r="C524" i="26"/>
  <c r="P775" i="26" l="1"/>
  <c r="O774" i="26"/>
  <c r="B524" i="26"/>
  <c r="Z524" i="26"/>
  <c r="C525" i="26"/>
  <c r="O775" i="26" l="1"/>
  <c r="P776" i="26"/>
  <c r="B525" i="26"/>
  <c r="Z525" i="26"/>
  <c r="C526" i="26"/>
  <c r="P777" i="26" l="1"/>
  <c r="O776" i="26"/>
  <c r="B526" i="26"/>
  <c r="Z526" i="26"/>
  <c r="C527" i="26"/>
  <c r="O777" i="26" l="1"/>
  <c r="P778" i="26"/>
  <c r="B527" i="26"/>
  <c r="Z527" i="26"/>
  <c r="C528" i="26"/>
  <c r="O778" i="26" l="1"/>
  <c r="P779" i="26"/>
  <c r="B528" i="26"/>
  <c r="Z528" i="26"/>
  <c r="C529" i="26"/>
  <c r="O779" i="26" l="1"/>
  <c r="P780" i="26"/>
  <c r="B529" i="26"/>
  <c r="Z529" i="26"/>
  <c r="C530" i="26"/>
  <c r="P781" i="26" l="1"/>
  <c r="O780" i="26"/>
  <c r="B530" i="26"/>
  <c r="Z530" i="26"/>
  <c r="C531" i="26"/>
  <c r="O781" i="26" l="1"/>
  <c r="P782" i="26"/>
  <c r="B531" i="26"/>
  <c r="Z531" i="26"/>
  <c r="C532" i="26"/>
  <c r="P783" i="26" l="1"/>
  <c r="O782" i="26"/>
  <c r="B532" i="26"/>
  <c r="Z532" i="26"/>
  <c r="C533" i="26"/>
  <c r="O783" i="26" l="1"/>
  <c r="P784" i="26"/>
  <c r="B533" i="26"/>
  <c r="Z533" i="26"/>
  <c r="C534" i="26"/>
  <c r="P785" i="26" l="1"/>
  <c r="O784" i="26"/>
  <c r="B534" i="26"/>
  <c r="Z534" i="26"/>
  <c r="C535" i="26"/>
  <c r="O785" i="26" l="1"/>
  <c r="P786" i="26"/>
  <c r="B535" i="26"/>
  <c r="Z535" i="26"/>
  <c r="C536" i="26"/>
  <c r="P787" i="26" l="1"/>
  <c r="O786" i="26"/>
  <c r="B536" i="26"/>
  <c r="Z536" i="26"/>
  <c r="C537" i="26"/>
  <c r="O787" i="26" l="1"/>
  <c r="P788" i="26"/>
  <c r="B537" i="26"/>
  <c r="Z537" i="26"/>
  <c r="C538" i="26"/>
  <c r="P789" i="26" l="1"/>
  <c r="O788" i="26"/>
  <c r="B538" i="26"/>
  <c r="Z538" i="26"/>
  <c r="C539" i="26"/>
  <c r="O789" i="26" l="1"/>
  <c r="P790" i="26"/>
  <c r="B539" i="26"/>
  <c r="Z539" i="26"/>
  <c r="C540" i="26"/>
  <c r="O790" i="26" l="1"/>
  <c r="P791" i="26"/>
  <c r="B540" i="26"/>
  <c r="Z540" i="26"/>
  <c r="C541" i="26"/>
  <c r="O791" i="26" l="1"/>
  <c r="P792" i="26"/>
  <c r="B541" i="26"/>
  <c r="Z541" i="26"/>
  <c r="C542" i="26"/>
  <c r="P793" i="26" l="1"/>
  <c r="O792" i="26"/>
  <c r="B542" i="26"/>
  <c r="Z542" i="26"/>
  <c r="C543" i="26"/>
  <c r="O793" i="26" l="1"/>
  <c r="P794" i="26"/>
  <c r="B543" i="26"/>
  <c r="Z543" i="26"/>
  <c r="C544" i="26"/>
  <c r="O794" i="26" l="1"/>
  <c r="P795" i="26"/>
  <c r="B544" i="26"/>
  <c r="Z544" i="26"/>
  <c r="C545" i="26"/>
  <c r="O795" i="26" l="1"/>
  <c r="P796" i="26"/>
  <c r="B545" i="26"/>
  <c r="Z545" i="26"/>
  <c r="C546" i="26"/>
  <c r="P797" i="26" l="1"/>
  <c r="O796" i="26"/>
  <c r="B546" i="26"/>
  <c r="Z546" i="26"/>
  <c r="C547" i="26"/>
  <c r="O797" i="26" l="1"/>
  <c r="P798" i="26"/>
  <c r="B547" i="26"/>
  <c r="Z547" i="26"/>
  <c r="C548" i="26"/>
  <c r="O798" i="26" l="1"/>
  <c r="P799" i="26"/>
  <c r="B548" i="26"/>
  <c r="Z548" i="26"/>
  <c r="C549" i="26"/>
  <c r="O799" i="26" l="1"/>
  <c r="P800" i="26"/>
  <c r="B549" i="26"/>
  <c r="Z549" i="26"/>
  <c r="C550" i="26"/>
  <c r="P801" i="26" l="1"/>
  <c r="O800" i="26"/>
  <c r="B550" i="26"/>
  <c r="Z550" i="26"/>
  <c r="C551" i="26"/>
  <c r="O801" i="26" l="1"/>
  <c r="P802" i="26"/>
  <c r="B551" i="26"/>
  <c r="Z551" i="26"/>
  <c r="C552" i="26"/>
  <c r="O802" i="26" l="1"/>
  <c r="P803" i="26"/>
  <c r="B552" i="26"/>
  <c r="Z552" i="26"/>
  <c r="C553" i="26"/>
  <c r="O803" i="26" l="1"/>
  <c r="P804" i="26"/>
  <c r="B553" i="26"/>
  <c r="Z553" i="26"/>
  <c r="C554" i="26"/>
  <c r="P805" i="26" l="1"/>
  <c r="O804" i="26"/>
  <c r="B554" i="26"/>
  <c r="Z554" i="26"/>
  <c r="C555" i="26"/>
  <c r="O805" i="26" l="1"/>
  <c r="P806" i="26"/>
  <c r="B555" i="26"/>
  <c r="Z555" i="26"/>
  <c r="C556" i="26"/>
  <c r="O806" i="26" l="1"/>
  <c r="P807" i="26"/>
  <c r="B556" i="26"/>
  <c r="Z556" i="26"/>
  <c r="C557" i="26"/>
  <c r="O807" i="26" l="1"/>
  <c r="P808" i="26"/>
  <c r="B557" i="26"/>
  <c r="Z557" i="26"/>
  <c r="C558" i="26"/>
  <c r="P809" i="26" l="1"/>
  <c r="O808" i="26"/>
  <c r="B558" i="26"/>
  <c r="Z558" i="26"/>
  <c r="C559" i="26"/>
  <c r="O809" i="26" l="1"/>
  <c r="P810" i="26"/>
  <c r="B559" i="26"/>
  <c r="Z559" i="26"/>
  <c r="C560" i="26"/>
  <c r="O810" i="26" l="1"/>
  <c r="P811" i="26"/>
  <c r="B560" i="26"/>
  <c r="Z560" i="26"/>
  <c r="C561" i="26"/>
  <c r="O811" i="26" l="1"/>
  <c r="P812" i="26"/>
  <c r="B561" i="26"/>
  <c r="Z561" i="26"/>
  <c r="C562" i="26"/>
  <c r="P813" i="26" l="1"/>
  <c r="O812" i="26"/>
  <c r="B562" i="26"/>
  <c r="Z562" i="26"/>
  <c r="C563" i="26"/>
  <c r="O813" i="26" l="1"/>
  <c r="P814" i="26"/>
  <c r="B563" i="26"/>
  <c r="Z563" i="26"/>
  <c r="C564" i="26"/>
  <c r="O814" i="26" l="1"/>
  <c r="P815" i="26"/>
  <c r="B564" i="26"/>
  <c r="Z564" i="26"/>
  <c r="C565" i="26"/>
  <c r="O815" i="26" l="1"/>
  <c r="P816" i="26"/>
  <c r="B565" i="26"/>
  <c r="Z565" i="26"/>
  <c r="C566" i="26"/>
  <c r="P817" i="26" l="1"/>
  <c r="O816" i="26"/>
  <c r="B566" i="26"/>
  <c r="Z566" i="26"/>
  <c r="C567" i="26"/>
  <c r="O817" i="26" l="1"/>
  <c r="P818" i="26"/>
  <c r="B567" i="26"/>
  <c r="Z567" i="26"/>
  <c r="C568" i="26"/>
  <c r="O818" i="26" l="1"/>
  <c r="P819" i="26"/>
  <c r="B568" i="26"/>
  <c r="Z568" i="26"/>
  <c r="C569" i="26"/>
  <c r="O819" i="26" l="1"/>
  <c r="P820" i="26"/>
  <c r="B569" i="26"/>
  <c r="Z569" i="26"/>
  <c r="C570" i="26"/>
  <c r="P821" i="26" l="1"/>
  <c r="O820" i="26"/>
  <c r="B570" i="26"/>
  <c r="Z570" i="26"/>
  <c r="C571" i="26"/>
  <c r="O821" i="26" l="1"/>
  <c r="P822" i="26"/>
  <c r="B571" i="26"/>
  <c r="Z571" i="26"/>
  <c r="C572" i="26"/>
  <c r="O822" i="26" l="1"/>
  <c r="P823" i="26"/>
  <c r="B572" i="26"/>
  <c r="Z572" i="26"/>
  <c r="C573" i="26"/>
  <c r="O823" i="26" l="1"/>
  <c r="P824" i="26"/>
  <c r="B573" i="26"/>
  <c r="Z573" i="26"/>
  <c r="C574" i="26"/>
  <c r="P825" i="26" l="1"/>
  <c r="O824" i="26"/>
  <c r="B574" i="26"/>
  <c r="Z574" i="26"/>
  <c r="C575" i="26"/>
  <c r="P826" i="26" l="1"/>
  <c r="O825" i="26"/>
  <c r="B575" i="26"/>
  <c r="Z575" i="26"/>
  <c r="C576" i="26"/>
  <c r="O826" i="26" l="1"/>
  <c r="P827" i="26"/>
  <c r="B576" i="26"/>
  <c r="Z576" i="26"/>
  <c r="C577" i="26"/>
  <c r="O827" i="26" l="1"/>
  <c r="P828" i="26"/>
  <c r="B577" i="26"/>
  <c r="Z577" i="26"/>
  <c r="C578" i="26"/>
  <c r="P829" i="26" l="1"/>
  <c r="O828" i="26"/>
  <c r="B578" i="26"/>
  <c r="Z578" i="26"/>
  <c r="C579" i="26"/>
  <c r="P830" i="26" l="1"/>
  <c r="O829" i="26"/>
  <c r="B579" i="26"/>
  <c r="Z579" i="26"/>
  <c r="C580" i="26"/>
  <c r="O830" i="26" l="1"/>
  <c r="P831" i="26"/>
  <c r="B580" i="26"/>
  <c r="Z580" i="26"/>
  <c r="C581" i="26"/>
  <c r="O831" i="26" l="1"/>
  <c r="P832" i="26"/>
  <c r="B581" i="26"/>
  <c r="Z581" i="26"/>
  <c r="C582" i="26"/>
  <c r="P833" i="26" l="1"/>
  <c r="O832" i="26"/>
  <c r="B582" i="26"/>
  <c r="Z582" i="26"/>
  <c r="C583" i="26"/>
  <c r="P834" i="26" l="1"/>
  <c r="O833" i="26"/>
  <c r="B583" i="26"/>
  <c r="Z583" i="26"/>
  <c r="C584" i="26"/>
  <c r="O834" i="26" l="1"/>
  <c r="P835" i="26"/>
  <c r="B584" i="26"/>
  <c r="Z584" i="26"/>
  <c r="C585" i="26"/>
  <c r="O835" i="26" l="1"/>
  <c r="P836" i="26"/>
  <c r="B585" i="26"/>
  <c r="Z585" i="26"/>
  <c r="C586" i="26"/>
  <c r="P837" i="26" l="1"/>
  <c r="O836" i="26"/>
  <c r="B586" i="26"/>
  <c r="Z586" i="26"/>
  <c r="C587" i="26"/>
  <c r="P838" i="26" l="1"/>
  <c r="O837" i="26"/>
  <c r="B587" i="26"/>
  <c r="Z587" i="26"/>
  <c r="C588" i="26"/>
  <c r="O838" i="26" l="1"/>
  <c r="P839" i="26"/>
  <c r="B588" i="26"/>
  <c r="Z588" i="26"/>
  <c r="C589" i="26"/>
  <c r="O839" i="26" l="1"/>
  <c r="P840" i="26"/>
  <c r="B589" i="26"/>
  <c r="Z589" i="26"/>
  <c r="C590" i="26"/>
  <c r="P841" i="26" l="1"/>
  <c r="O840" i="26"/>
  <c r="B590" i="26"/>
  <c r="Z590" i="26"/>
  <c r="C591" i="26"/>
  <c r="P842" i="26" l="1"/>
  <c r="O841" i="26"/>
  <c r="B591" i="26"/>
  <c r="Z591" i="26"/>
  <c r="C592" i="26"/>
  <c r="O842" i="26" l="1"/>
  <c r="P843" i="26"/>
  <c r="B592" i="26"/>
  <c r="Z592" i="26"/>
  <c r="C593" i="26"/>
  <c r="O843" i="26" l="1"/>
  <c r="P844" i="26"/>
  <c r="B593" i="26"/>
  <c r="Z593" i="26"/>
  <c r="C594" i="26"/>
  <c r="P845" i="26" l="1"/>
  <c r="O844" i="26"/>
  <c r="B594" i="26"/>
  <c r="Z594" i="26"/>
  <c r="C595" i="26"/>
  <c r="P846" i="26" l="1"/>
  <c r="O845" i="26"/>
  <c r="B595" i="26"/>
  <c r="Z595" i="26"/>
  <c r="C596" i="26"/>
  <c r="O846" i="26" l="1"/>
  <c r="P847" i="26"/>
  <c r="B596" i="26"/>
  <c r="Z596" i="26"/>
  <c r="C597" i="26"/>
  <c r="O847" i="26" l="1"/>
  <c r="P848" i="26"/>
  <c r="B597" i="26"/>
  <c r="Z597" i="26"/>
  <c r="C598" i="26"/>
  <c r="P849" i="26" l="1"/>
  <c r="O848" i="26"/>
  <c r="B598" i="26"/>
  <c r="Z598" i="26"/>
  <c r="C599" i="26"/>
  <c r="P850" i="26" l="1"/>
  <c r="O849" i="26"/>
  <c r="B599" i="26"/>
  <c r="Z599" i="26"/>
  <c r="C600" i="26"/>
  <c r="O850" i="26" l="1"/>
  <c r="P851" i="26"/>
  <c r="B600" i="26"/>
  <c r="Z600" i="26"/>
  <c r="C601" i="26"/>
  <c r="O851" i="26" l="1"/>
  <c r="P852" i="26"/>
  <c r="B601" i="26"/>
  <c r="Z601" i="26"/>
  <c r="C602" i="26"/>
  <c r="P853" i="26" l="1"/>
  <c r="O852" i="26"/>
  <c r="B602" i="26"/>
  <c r="Z602" i="26"/>
  <c r="C603" i="26"/>
  <c r="P854" i="26" l="1"/>
  <c r="O853" i="26"/>
  <c r="B603" i="26"/>
  <c r="Z603" i="26"/>
  <c r="C604" i="26"/>
  <c r="O854" i="26" l="1"/>
  <c r="P855" i="26"/>
  <c r="B604" i="26"/>
  <c r="Z604" i="26"/>
  <c r="C605" i="26"/>
  <c r="O855" i="26" l="1"/>
  <c r="P856" i="26"/>
  <c r="B605" i="26"/>
  <c r="Z605" i="26"/>
  <c r="C606" i="26"/>
  <c r="P857" i="26" l="1"/>
  <c r="O856" i="26"/>
  <c r="B606" i="26"/>
  <c r="Z606" i="26"/>
  <c r="C607" i="26"/>
  <c r="P858" i="26" l="1"/>
  <c r="O857" i="26"/>
  <c r="B607" i="26"/>
  <c r="Z607" i="26"/>
  <c r="C608" i="26"/>
  <c r="O858" i="26" l="1"/>
  <c r="P859" i="26"/>
  <c r="O859" i="26" s="1"/>
  <c r="B608" i="26"/>
  <c r="Z608" i="26"/>
  <c r="C609" i="26"/>
  <c r="B609" i="26" l="1"/>
  <c r="Z609" i="26"/>
  <c r="C610" i="26"/>
  <c r="B610" i="26" l="1"/>
  <c r="Z610" i="26"/>
  <c r="C611" i="26"/>
  <c r="B611" i="26" l="1"/>
  <c r="Z611" i="26"/>
  <c r="C612" i="26"/>
  <c r="B612" i="26" l="1"/>
  <c r="Z612" i="26"/>
  <c r="C613" i="26"/>
  <c r="B613" i="26" l="1"/>
  <c r="Z613" i="26"/>
  <c r="C614" i="26"/>
  <c r="B614" i="26" l="1"/>
  <c r="Z614" i="26"/>
  <c r="C615" i="26"/>
  <c r="B615" i="26" l="1"/>
  <c r="Z615" i="26"/>
  <c r="C616" i="26"/>
  <c r="B616" i="26" l="1"/>
  <c r="Z616" i="26"/>
  <c r="C617" i="26"/>
  <c r="B617" i="26" l="1"/>
  <c r="Z617" i="26"/>
  <c r="C618" i="26"/>
  <c r="B618" i="26" l="1"/>
  <c r="Z618" i="26"/>
  <c r="C619" i="26"/>
  <c r="B619" i="26" l="1"/>
  <c r="Z619" i="26"/>
  <c r="C620" i="26"/>
  <c r="B620" i="26" l="1"/>
  <c r="Z620" i="26"/>
  <c r="C621" i="26"/>
  <c r="B621" i="26" l="1"/>
  <c r="Z621" i="26"/>
  <c r="C622" i="26"/>
  <c r="B622" i="26" l="1"/>
  <c r="Z622" i="26"/>
  <c r="C623" i="26"/>
  <c r="B623" i="26" l="1"/>
  <c r="Z623" i="26"/>
  <c r="C624" i="26"/>
  <c r="B624" i="26" l="1"/>
  <c r="Z624" i="26"/>
  <c r="C625" i="26"/>
  <c r="B625" i="26" l="1"/>
  <c r="Z625" i="26"/>
  <c r="C626" i="26"/>
  <c r="B626" i="26" l="1"/>
  <c r="Z626" i="26"/>
  <c r="C627" i="26"/>
  <c r="B627" i="26" l="1"/>
  <c r="Z627" i="26"/>
  <c r="C628" i="26"/>
  <c r="B628" i="26" l="1"/>
  <c r="Z628" i="26"/>
  <c r="C629" i="26"/>
  <c r="B629" i="26" l="1"/>
  <c r="Z629" i="26"/>
  <c r="C630" i="26"/>
  <c r="B630" i="26" l="1"/>
  <c r="Z630" i="26"/>
  <c r="C631" i="26"/>
  <c r="B631" i="26" l="1"/>
  <c r="Z631" i="26"/>
  <c r="C632" i="26"/>
  <c r="B632" i="26" l="1"/>
  <c r="Z632" i="26"/>
  <c r="C633" i="26"/>
  <c r="B633" i="26" l="1"/>
  <c r="Z633" i="26"/>
  <c r="C634" i="26"/>
  <c r="B634" i="26" l="1"/>
  <c r="Z634" i="26"/>
  <c r="C635" i="26"/>
  <c r="B635" i="26" l="1"/>
  <c r="Z635" i="26"/>
  <c r="C636" i="26"/>
  <c r="B636" i="26" l="1"/>
  <c r="Z636" i="26"/>
  <c r="C637" i="26"/>
  <c r="B637" i="26" l="1"/>
  <c r="Z637" i="26"/>
  <c r="C638" i="26"/>
  <c r="B638" i="26" l="1"/>
  <c r="Z638" i="26"/>
  <c r="C639" i="26"/>
  <c r="B639" i="26" l="1"/>
  <c r="Z639" i="26"/>
  <c r="C640" i="26"/>
  <c r="B640" i="26" l="1"/>
  <c r="Z640" i="26"/>
  <c r="C641" i="26"/>
  <c r="B641" i="26" l="1"/>
  <c r="Z641" i="26"/>
  <c r="C642" i="26"/>
  <c r="B642" i="26" l="1"/>
  <c r="Z642" i="26"/>
  <c r="C643" i="26"/>
  <c r="B643" i="26" l="1"/>
  <c r="Z643" i="26"/>
  <c r="C644" i="26"/>
  <c r="B644" i="26" l="1"/>
  <c r="Z644" i="26"/>
  <c r="C645" i="26"/>
  <c r="B645" i="26" l="1"/>
  <c r="Z645" i="26"/>
  <c r="C646" i="26"/>
  <c r="B646" i="26" l="1"/>
  <c r="Z646" i="26"/>
  <c r="C647" i="26"/>
  <c r="B647" i="26" l="1"/>
  <c r="Z647" i="26"/>
  <c r="C648" i="26"/>
  <c r="B648" i="26" l="1"/>
  <c r="Z648" i="26"/>
  <c r="C649" i="26"/>
  <c r="B649" i="26" l="1"/>
  <c r="Z649" i="26"/>
  <c r="C650" i="26"/>
  <c r="B650" i="26" l="1"/>
  <c r="Z650" i="26"/>
  <c r="C651" i="26"/>
  <c r="B651" i="26" l="1"/>
  <c r="Z651" i="26"/>
  <c r="C652" i="26"/>
  <c r="B652" i="26" l="1"/>
  <c r="Z652" i="26"/>
  <c r="C653" i="26"/>
  <c r="B653" i="26" l="1"/>
  <c r="Z653" i="26"/>
  <c r="C654" i="26"/>
  <c r="B654" i="26" l="1"/>
  <c r="Z654" i="26"/>
  <c r="C655" i="26"/>
  <c r="B655" i="26" l="1"/>
  <c r="Z655" i="26"/>
  <c r="C656" i="26"/>
  <c r="B656" i="26" l="1"/>
  <c r="Z656" i="26"/>
  <c r="C657" i="26"/>
  <c r="B657" i="26" l="1"/>
  <c r="Z657" i="26"/>
  <c r="C658" i="26"/>
  <c r="B658" i="26" l="1"/>
  <c r="Z658" i="26"/>
  <c r="C659" i="26"/>
  <c r="B659" i="26" l="1"/>
  <c r="Z659" i="26"/>
  <c r="C660" i="26"/>
  <c r="B660" i="26" l="1"/>
  <c r="Z660" i="26"/>
  <c r="C661" i="26"/>
  <c r="B661" i="26" l="1"/>
  <c r="Z661" i="26"/>
  <c r="C662" i="26"/>
  <c r="B662" i="26" l="1"/>
  <c r="Z662" i="26"/>
  <c r="C663" i="26"/>
  <c r="B663" i="26" l="1"/>
  <c r="Z663" i="26"/>
  <c r="C664" i="26"/>
  <c r="B664" i="26" l="1"/>
  <c r="Z664" i="26"/>
  <c r="C665" i="26"/>
  <c r="B665" i="26" l="1"/>
  <c r="Z665" i="26"/>
  <c r="C666" i="26"/>
  <c r="B666" i="26" l="1"/>
  <c r="Z666" i="26"/>
  <c r="C667" i="26"/>
  <c r="B667" i="26" l="1"/>
  <c r="Z667" i="26"/>
  <c r="C668" i="26"/>
  <c r="B668" i="26" l="1"/>
  <c r="Z668" i="26"/>
  <c r="C669" i="26"/>
  <c r="B669" i="26" l="1"/>
  <c r="Z669" i="26"/>
  <c r="C670" i="26"/>
  <c r="B670" i="26" l="1"/>
  <c r="Z670" i="26"/>
  <c r="C671" i="26"/>
  <c r="B671" i="26" l="1"/>
  <c r="Z671" i="26"/>
  <c r="C672" i="26"/>
  <c r="B672" i="26" l="1"/>
  <c r="Z672" i="26"/>
  <c r="C673" i="26"/>
  <c r="B673" i="26" l="1"/>
  <c r="Z673" i="26"/>
  <c r="C674" i="26"/>
  <c r="B674" i="26" l="1"/>
  <c r="Z674" i="26"/>
  <c r="C675" i="26"/>
  <c r="B675" i="26" l="1"/>
  <c r="Z675" i="26"/>
  <c r="C676" i="26"/>
  <c r="B676" i="26" l="1"/>
  <c r="Z676" i="26"/>
  <c r="C677" i="26"/>
  <c r="B677" i="26" l="1"/>
  <c r="Z677" i="26"/>
  <c r="C678" i="26"/>
  <c r="B678" i="26" l="1"/>
  <c r="Z678" i="26"/>
  <c r="C679" i="26"/>
  <c r="B679" i="26" l="1"/>
  <c r="Z679" i="26"/>
  <c r="C680" i="26"/>
  <c r="B680" i="26" l="1"/>
  <c r="Z680" i="26"/>
  <c r="C681" i="26"/>
  <c r="B681" i="26" l="1"/>
  <c r="Z681" i="26"/>
  <c r="C682" i="26"/>
  <c r="B682" i="26" l="1"/>
  <c r="Z682" i="26"/>
  <c r="C683" i="26"/>
  <c r="B683" i="26" l="1"/>
  <c r="Z683" i="26"/>
  <c r="C684" i="26"/>
  <c r="B684" i="26" l="1"/>
  <c r="Z684" i="26"/>
  <c r="C685" i="26"/>
  <c r="B685" i="26" l="1"/>
  <c r="Z685" i="26"/>
  <c r="C686" i="26"/>
  <c r="B686" i="26" l="1"/>
  <c r="Z686" i="26"/>
  <c r="C687" i="26"/>
  <c r="B687" i="26" l="1"/>
  <c r="Z687" i="26"/>
  <c r="C688" i="26"/>
  <c r="B688" i="26" l="1"/>
  <c r="Z688" i="26"/>
  <c r="C689" i="26"/>
  <c r="B689" i="26" l="1"/>
  <c r="Z689" i="26"/>
  <c r="C690" i="26"/>
  <c r="B690" i="26" l="1"/>
  <c r="Z690" i="26"/>
  <c r="C691" i="26"/>
  <c r="B691" i="26" l="1"/>
  <c r="Z691" i="26"/>
  <c r="C692" i="26"/>
  <c r="B692" i="26" l="1"/>
  <c r="Z692" i="26"/>
  <c r="C693" i="26"/>
  <c r="B693" i="26" l="1"/>
  <c r="Z693" i="26"/>
  <c r="C694" i="26"/>
  <c r="B694" i="26" l="1"/>
  <c r="Z694" i="26"/>
  <c r="C695" i="26"/>
  <c r="B695" i="26" l="1"/>
  <c r="Z695" i="26"/>
  <c r="C696" i="26"/>
  <c r="B696" i="26" l="1"/>
  <c r="Z696" i="26"/>
  <c r="C697" i="26"/>
  <c r="B697" i="26" l="1"/>
  <c r="Z697" i="26"/>
  <c r="C698" i="26"/>
  <c r="B698" i="26" l="1"/>
  <c r="Z698" i="26"/>
  <c r="C699" i="26"/>
  <c r="B699" i="26" l="1"/>
  <c r="Z699" i="26"/>
  <c r="C700" i="26"/>
  <c r="B700" i="26" l="1"/>
  <c r="Z700" i="26"/>
  <c r="C701" i="26"/>
  <c r="B701" i="26" l="1"/>
  <c r="Z701" i="26"/>
  <c r="C702" i="26"/>
  <c r="B702" i="26" l="1"/>
  <c r="Z702" i="26"/>
  <c r="C703" i="26"/>
  <c r="B703" i="26" l="1"/>
  <c r="Z703" i="26"/>
  <c r="C704" i="26"/>
  <c r="B704" i="26" l="1"/>
  <c r="Z704" i="26"/>
  <c r="C705" i="26"/>
  <c r="B705" i="26" l="1"/>
  <c r="Z705" i="26"/>
  <c r="C706" i="26"/>
  <c r="B706" i="26" l="1"/>
  <c r="Z706" i="26"/>
  <c r="C707" i="26"/>
  <c r="B707" i="26" l="1"/>
  <c r="Z707" i="26"/>
  <c r="C708" i="26"/>
  <c r="B708" i="26" l="1"/>
  <c r="Z708" i="26"/>
  <c r="C709" i="26"/>
  <c r="B709" i="26" l="1"/>
  <c r="Z709" i="26"/>
  <c r="C710" i="26"/>
  <c r="B710" i="26" l="1"/>
  <c r="Z710" i="26"/>
  <c r="C711" i="26"/>
  <c r="B711" i="26" l="1"/>
  <c r="Z711" i="26"/>
  <c r="C712" i="26"/>
  <c r="B712" i="26" l="1"/>
  <c r="Z712" i="26"/>
  <c r="C713" i="26"/>
  <c r="B713" i="26" l="1"/>
  <c r="Z713" i="26"/>
  <c r="C714" i="26"/>
  <c r="B714" i="26" l="1"/>
  <c r="Z714" i="26"/>
  <c r="C715" i="26"/>
  <c r="B715" i="26" l="1"/>
  <c r="Z715" i="26"/>
  <c r="C716" i="26"/>
  <c r="B716" i="26" l="1"/>
  <c r="Z716" i="26"/>
  <c r="C717" i="26"/>
  <c r="B717" i="26" l="1"/>
  <c r="Z717" i="26"/>
  <c r="C718" i="26"/>
  <c r="B718" i="26" l="1"/>
  <c r="Z718" i="26"/>
  <c r="C719" i="26"/>
  <c r="B719" i="26" l="1"/>
  <c r="Z719" i="26"/>
  <c r="C720" i="26"/>
  <c r="B720" i="26" l="1"/>
  <c r="Z720" i="26"/>
  <c r="C721" i="26"/>
  <c r="B721" i="26" l="1"/>
  <c r="Z721" i="26"/>
  <c r="C722" i="26"/>
  <c r="B722" i="26" l="1"/>
  <c r="Z722" i="26"/>
  <c r="C723" i="26"/>
  <c r="B723" i="26" l="1"/>
  <c r="Z723" i="26"/>
  <c r="C724" i="26"/>
  <c r="B724" i="26" l="1"/>
  <c r="Z724" i="26"/>
  <c r="C725" i="26"/>
  <c r="B725" i="26" l="1"/>
  <c r="Z725" i="26"/>
  <c r="C726" i="26"/>
  <c r="B726" i="26" l="1"/>
  <c r="Z726" i="26"/>
  <c r="C727" i="26"/>
  <c r="B727" i="26" l="1"/>
  <c r="Z727" i="26"/>
  <c r="C728" i="26"/>
  <c r="B728" i="26" l="1"/>
  <c r="Z728" i="26"/>
  <c r="C729" i="26"/>
  <c r="B729" i="26" l="1"/>
  <c r="Z729" i="26"/>
  <c r="C730" i="26"/>
  <c r="B730" i="26" l="1"/>
  <c r="Z730" i="26"/>
  <c r="C731" i="26"/>
  <c r="B731" i="26" l="1"/>
  <c r="Z731" i="26"/>
  <c r="C732" i="26"/>
  <c r="B732" i="26" l="1"/>
  <c r="Z732" i="26"/>
  <c r="C733" i="26"/>
  <c r="B733" i="26" l="1"/>
  <c r="Z733" i="26"/>
  <c r="C734" i="26"/>
  <c r="B734" i="26" l="1"/>
  <c r="Z734" i="26"/>
  <c r="C735" i="26"/>
  <c r="B735" i="26" l="1"/>
  <c r="Z735" i="26"/>
  <c r="C736" i="26"/>
  <c r="B736" i="26" l="1"/>
  <c r="Z736" i="26"/>
  <c r="C737" i="26"/>
  <c r="B737" i="26" l="1"/>
  <c r="Z737" i="26"/>
  <c r="C738" i="26"/>
  <c r="B738" i="26" l="1"/>
  <c r="Z738" i="26"/>
  <c r="C739" i="26"/>
  <c r="B739" i="26" l="1"/>
  <c r="Z739" i="26"/>
  <c r="C740" i="26"/>
  <c r="B740" i="26" l="1"/>
  <c r="Z740" i="26"/>
  <c r="C741" i="26"/>
  <c r="B741" i="26" l="1"/>
  <c r="Z741" i="26"/>
  <c r="C742" i="26"/>
  <c r="B742" i="26" l="1"/>
  <c r="Z742" i="26"/>
  <c r="C743" i="26"/>
  <c r="B743" i="26" l="1"/>
  <c r="Z743" i="26"/>
  <c r="C744" i="26"/>
  <c r="B744" i="26" l="1"/>
  <c r="Z744" i="26"/>
  <c r="C745" i="26"/>
  <c r="B745" i="26" l="1"/>
  <c r="Z745" i="26"/>
  <c r="C746" i="26"/>
  <c r="B746" i="26" l="1"/>
  <c r="Z746" i="26"/>
  <c r="C747" i="26"/>
  <c r="B747" i="26" l="1"/>
  <c r="Z747" i="26"/>
  <c r="C748" i="26"/>
  <c r="B748" i="26" l="1"/>
  <c r="Z748" i="26"/>
  <c r="C749" i="26"/>
  <c r="B749" i="26" l="1"/>
  <c r="Z749" i="26"/>
  <c r="C750" i="26"/>
  <c r="B750" i="26" l="1"/>
  <c r="Z750" i="26"/>
  <c r="C751" i="26"/>
  <c r="B751" i="26" l="1"/>
  <c r="Z751" i="26"/>
  <c r="C752" i="26"/>
  <c r="B752" i="26" l="1"/>
  <c r="Z752" i="26"/>
  <c r="C753" i="26"/>
  <c r="B753" i="26" l="1"/>
  <c r="Z753" i="26"/>
  <c r="C754" i="26"/>
  <c r="B754" i="26" l="1"/>
  <c r="Z754" i="26"/>
  <c r="C755" i="26"/>
  <c r="B755" i="26" l="1"/>
  <c r="Z755" i="26"/>
  <c r="C756" i="26"/>
  <c r="B756" i="26" l="1"/>
  <c r="Z756" i="26"/>
  <c r="C757" i="26"/>
  <c r="B757" i="26" l="1"/>
  <c r="Z757" i="26"/>
  <c r="C758" i="26"/>
  <c r="B758" i="26" l="1"/>
  <c r="Z758" i="26"/>
  <c r="C759" i="26"/>
  <c r="B759" i="26" l="1"/>
  <c r="Z759" i="26"/>
  <c r="C760" i="26"/>
  <c r="B760" i="26" l="1"/>
  <c r="Z760" i="26"/>
  <c r="C761" i="26"/>
  <c r="B761" i="26" l="1"/>
  <c r="Z761" i="26"/>
  <c r="C762" i="26"/>
  <c r="B762" i="26" l="1"/>
  <c r="Z762" i="26"/>
  <c r="C763" i="26"/>
  <c r="B763" i="26" l="1"/>
  <c r="Z763" i="26"/>
  <c r="C764" i="26"/>
  <c r="B764" i="26" l="1"/>
  <c r="Z764" i="26"/>
  <c r="C765" i="26"/>
  <c r="B765" i="26" l="1"/>
  <c r="Z765" i="26"/>
  <c r="C766" i="26"/>
  <c r="B766" i="26" l="1"/>
  <c r="Z766" i="26"/>
  <c r="C767" i="26"/>
  <c r="B767" i="26" l="1"/>
  <c r="Z767" i="26"/>
  <c r="C768" i="26"/>
  <c r="B768" i="26" l="1"/>
  <c r="Z768" i="26"/>
  <c r="C769" i="26"/>
  <c r="B769" i="26" l="1"/>
  <c r="Z769" i="26"/>
  <c r="C770" i="26"/>
  <c r="B770" i="26" l="1"/>
  <c r="Z770" i="26"/>
  <c r="C771" i="26"/>
  <c r="B771" i="26" l="1"/>
  <c r="Z771" i="26"/>
  <c r="C772" i="26"/>
  <c r="B772" i="26" l="1"/>
  <c r="Z772" i="26"/>
  <c r="C773" i="26"/>
  <c r="B773" i="26" l="1"/>
  <c r="Z773" i="26"/>
  <c r="C774" i="26"/>
  <c r="B774" i="26" l="1"/>
  <c r="Z774" i="26"/>
  <c r="C775" i="26"/>
  <c r="B775" i="26" l="1"/>
  <c r="Z775" i="26"/>
  <c r="C776" i="26"/>
  <c r="B776" i="26" l="1"/>
  <c r="Z776" i="26"/>
  <c r="C777" i="26"/>
  <c r="B777" i="26" l="1"/>
  <c r="Z777" i="26"/>
  <c r="C778" i="26"/>
  <c r="B778" i="26" l="1"/>
  <c r="Z778" i="26"/>
  <c r="C779" i="26"/>
  <c r="B779" i="26" l="1"/>
  <c r="Z779" i="26"/>
  <c r="C780" i="26"/>
  <c r="B780" i="26" l="1"/>
  <c r="Z780" i="26"/>
  <c r="C781" i="26"/>
  <c r="B781" i="26" l="1"/>
  <c r="Z781" i="26"/>
  <c r="C782" i="26"/>
  <c r="B782" i="26" l="1"/>
  <c r="Z782" i="26"/>
  <c r="C783" i="26"/>
  <c r="B783" i="26" l="1"/>
  <c r="Z783" i="26"/>
  <c r="C784" i="26"/>
  <c r="B784" i="26" l="1"/>
  <c r="Z784" i="26"/>
  <c r="C785" i="26"/>
  <c r="B785" i="26" l="1"/>
  <c r="Z785" i="26"/>
  <c r="C786" i="26"/>
  <c r="B786" i="26" l="1"/>
  <c r="Z786" i="26"/>
  <c r="C787" i="26"/>
  <c r="B787" i="26" l="1"/>
  <c r="Z787" i="26"/>
  <c r="C788" i="26"/>
  <c r="B788" i="26" l="1"/>
  <c r="Z788" i="26"/>
  <c r="C789" i="26"/>
  <c r="B789" i="26" l="1"/>
  <c r="Z789" i="26"/>
  <c r="C790" i="26"/>
  <c r="B790" i="26" l="1"/>
  <c r="Z790" i="26"/>
  <c r="C791" i="26"/>
  <c r="B791" i="26" l="1"/>
  <c r="Z791" i="26"/>
  <c r="C792" i="26"/>
  <c r="B792" i="26" l="1"/>
  <c r="Z792" i="26"/>
  <c r="C793" i="26"/>
  <c r="B793" i="26" l="1"/>
  <c r="Z793" i="26"/>
  <c r="C794" i="26"/>
  <c r="B794" i="26" l="1"/>
  <c r="Z794" i="26"/>
  <c r="C795" i="26"/>
  <c r="B795" i="26" l="1"/>
  <c r="Z795" i="26"/>
  <c r="C796" i="26"/>
  <c r="B796" i="26" l="1"/>
  <c r="Z796" i="26"/>
  <c r="C797" i="26"/>
  <c r="B797" i="26" l="1"/>
  <c r="Z797" i="26"/>
  <c r="C798" i="26"/>
  <c r="B798" i="26" l="1"/>
  <c r="Z798" i="26"/>
  <c r="C799" i="26"/>
  <c r="B799" i="26" l="1"/>
  <c r="Z799" i="26"/>
  <c r="C800" i="26"/>
  <c r="B800" i="26" l="1"/>
  <c r="Z800" i="26"/>
  <c r="C801" i="26"/>
  <c r="B801" i="26" l="1"/>
  <c r="Z801" i="26"/>
  <c r="C802" i="26"/>
  <c r="B802" i="26" l="1"/>
  <c r="Z802" i="26"/>
  <c r="C803" i="26"/>
  <c r="B803" i="26" l="1"/>
  <c r="Z803" i="26"/>
  <c r="C804" i="26"/>
  <c r="B804" i="26" l="1"/>
  <c r="Z804" i="26"/>
  <c r="C805" i="26"/>
  <c r="B805" i="26" l="1"/>
  <c r="Z805" i="26"/>
  <c r="C806" i="26"/>
  <c r="B806" i="26" l="1"/>
  <c r="Z806" i="26"/>
  <c r="C807" i="26"/>
  <c r="B807" i="26" l="1"/>
  <c r="Z807" i="26"/>
  <c r="C808" i="26"/>
  <c r="B808" i="26" l="1"/>
  <c r="Z808" i="26"/>
  <c r="C809" i="26"/>
  <c r="B809" i="26" l="1"/>
  <c r="Z809" i="26"/>
  <c r="C810" i="26"/>
  <c r="B810" i="26" l="1"/>
  <c r="Z810" i="26"/>
  <c r="C811" i="26"/>
  <c r="B811" i="26" l="1"/>
  <c r="Z811" i="26"/>
  <c r="C812" i="26"/>
  <c r="B812" i="26" l="1"/>
  <c r="Z812" i="26"/>
  <c r="C813" i="26"/>
  <c r="B813" i="26" l="1"/>
  <c r="Z813" i="26"/>
  <c r="C814" i="26"/>
  <c r="B814" i="26" l="1"/>
  <c r="Z814" i="26"/>
  <c r="C815" i="26"/>
  <c r="B815" i="26" l="1"/>
  <c r="Z815" i="26"/>
  <c r="C816" i="26"/>
  <c r="B816" i="26" l="1"/>
  <c r="Z816" i="26"/>
  <c r="C817" i="26"/>
  <c r="B817" i="26" l="1"/>
  <c r="Z817" i="26"/>
  <c r="C818" i="26"/>
  <c r="B818" i="26" l="1"/>
  <c r="Z818" i="26"/>
  <c r="C819" i="26"/>
  <c r="B819" i="26" l="1"/>
  <c r="Z819" i="26"/>
  <c r="C820" i="26"/>
  <c r="B820" i="26" l="1"/>
  <c r="Z820" i="26"/>
  <c r="C821" i="26"/>
  <c r="B821" i="26" l="1"/>
  <c r="Z821" i="26"/>
  <c r="C822" i="26"/>
  <c r="B822" i="26" l="1"/>
  <c r="Z822" i="26"/>
  <c r="C823" i="26"/>
  <c r="B823" i="26" l="1"/>
  <c r="Z823" i="26"/>
  <c r="C824" i="26"/>
  <c r="B824" i="26" l="1"/>
  <c r="Z824" i="26"/>
  <c r="C825" i="26"/>
  <c r="B825" i="26" l="1"/>
  <c r="Z825" i="26"/>
  <c r="C826" i="26"/>
  <c r="B826" i="26" l="1"/>
  <c r="Z826" i="26"/>
  <c r="C827" i="26"/>
  <c r="B827" i="26" l="1"/>
  <c r="Z827" i="26"/>
  <c r="C828" i="26"/>
  <c r="B828" i="26" l="1"/>
  <c r="Z828" i="26"/>
  <c r="C829" i="26"/>
  <c r="B829" i="26" l="1"/>
  <c r="Z829" i="26"/>
  <c r="C830" i="26"/>
  <c r="B830" i="26" l="1"/>
  <c r="Z830" i="26"/>
  <c r="C831" i="26"/>
  <c r="B831" i="26" l="1"/>
  <c r="Z831" i="26"/>
  <c r="C832" i="26"/>
  <c r="B832" i="26" l="1"/>
  <c r="Z832" i="26"/>
  <c r="C833" i="26"/>
  <c r="B833" i="26" l="1"/>
  <c r="Z833" i="26"/>
  <c r="C834" i="26"/>
  <c r="B834" i="26" l="1"/>
  <c r="Z834" i="26"/>
  <c r="C835" i="26"/>
  <c r="B835" i="26" l="1"/>
  <c r="Z835" i="26"/>
  <c r="C836" i="26"/>
  <c r="B836" i="26" l="1"/>
  <c r="Z836" i="26"/>
  <c r="C837" i="26"/>
  <c r="B837" i="26" l="1"/>
  <c r="Z837" i="26"/>
  <c r="C838" i="26"/>
  <c r="B838" i="26" l="1"/>
  <c r="Z838" i="26"/>
  <c r="C839" i="26"/>
  <c r="B839" i="26" l="1"/>
  <c r="Z839" i="26"/>
  <c r="C840" i="26"/>
  <c r="B840" i="26" l="1"/>
  <c r="Z840" i="26"/>
  <c r="C841" i="26"/>
  <c r="B841" i="26" l="1"/>
  <c r="Z841" i="26"/>
  <c r="C842" i="26"/>
  <c r="B842" i="26" l="1"/>
  <c r="Z842" i="26"/>
  <c r="C843" i="26"/>
  <c r="B843" i="26" l="1"/>
  <c r="Z843" i="26"/>
  <c r="C844" i="26"/>
  <c r="B844" i="26" l="1"/>
  <c r="Z844" i="26"/>
  <c r="C845" i="26"/>
  <c r="B845" i="26" l="1"/>
  <c r="Z845" i="26"/>
  <c r="C846" i="26"/>
  <c r="B846" i="26" l="1"/>
  <c r="Z846" i="26"/>
  <c r="C847" i="26"/>
  <c r="B847" i="26" l="1"/>
  <c r="Z847" i="26"/>
  <c r="C848" i="26"/>
  <c r="B848" i="26" l="1"/>
  <c r="Z848" i="26"/>
  <c r="C849" i="26"/>
  <c r="B849" i="26" l="1"/>
  <c r="Z849" i="26"/>
  <c r="C850" i="26"/>
  <c r="B850" i="26" l="1"/>
  <c r="Z850" i="26"/>
  <c r="C851" i="26"/>
  <c r="B851" i="26" l="1"/>
  <c r="Z851" i="26"/>
  <c r="C852" i="26"/>
  <c r="B852" i="26" l="1"/>
  <c r="Z852" i="26"/>
  <c r="C853" i="26"/>
  <c r="B853" i="26" l="1"/>
  <c r="Z853" i="26"/>
  <c r="C854" i="26"/>
  <c r="B854" i="26" l="1"/>
  <c r="Z854" i="26"/>
  <c r="C855" i="26"/>
  <c r="B855" i="26" l="1"/>
  <c r="Z855" i="26"/>
  <c r="C856" i="26"/>
  <c r="B856" i="26" l="1"/>
  <c r="Z856" i="26"/>
  <c r="C857" i="26"/>
  <c r="B857" i="26" l="1"/>
  <c r="Z857" i="26"/>
  <c r="C858" i="26"/>
  <c r="B858" i="26" l="1"/>
  <c r="Z858" i="26"/>
  <c r="Z859" i="26" s="1"/>
  <c r="C859" i="26"/>
  <c r="B859" i="26" l="1"/>
  <c r="F31" i="25"/>
  <c r="E33" i="25"/>
  <c r="E32" i="25"/>
  <c r="D33" i="25"/>
  <c r="C31" i="25"/>
  <c r="D35" i="25"/>
  <c r="F32" i="25"/>
  <c r="D32" i="25"/>
  <c r="E34" i="25"/>
  <c r="D36" i="25"/>
  <c r="D34" i="25"/>
  <c r="F33" i="25"/>
  <c r="E35" i="25"/>
  <c r="E38" i="25"/>
  <c r="F34" i="25"/>
  <c r="G32" i="25"/>
  <c r="D37" i="25"/>
  <c r="G33" i="25"/>
  <c r="D38" i="25"/>
  <c r="E37" i="25"/>
  <c r="G34" i="25"/>
  <c r="E36" i="25"/>
  <c r="F35" i="25"/>
  <c r="D40" i="25"/>
  <c r="F36" i="25"/>
  <c r="F37" i="25"/>
  <c r="D41" i="25"/>
  <c r="D39" i="25"/>
  <c r="H32" i="25"/>
  <c r="E39" i="25"/>
  <c r="E40" i="25"/>
  <c r="E41" i="25"/>
  <c r="F39" i="25"/>
  <c r="G35" i="25"/>
  <c r="G37" i="25"/>
  <c r="F38" i="25"/>
  <c r="G36" i="25"/>
  <c r="E42" i="25"/>
  <c r="F40" i="25"/>
  <c r="G38" i="25"/>
  <c r="D43" i="25"/>
  <c r="D44" i="25"/>
  <c r="F41" i="25"/>
  <c r="D42" i="25"/>
  <c r="E43" i="25"/>
  <c r="D45" i="25"/>
  <c r="G39" i="25"/>
  <c r="E45" i="25"/>
  <c r="F46" i="25"/>
  <c r="F42" i="25"/>
  <c r="F44" i="25"/>
  <c r="E44" i="25"/>
  <c r="D48" i="25"/>
  <c r="E46" i="25"/>
  <c r="D46" i="25"/>
  <c r="F45" i="25"/>
  <c r="D47" i="25"/>
  <c r="F43" i="25"/>
  <c r="G40" i="25"/>
  <c r="G42" i="25"/>
  <c r="E48" i="25"/>
  <c r="D50" i="25"/>
  <c r="G43" i="25"/>
  <c r="E49" i="25"/>
  <c r="D49" i="25"/>
  <c r="G41" i="25"/>
  <c r="E47" i="25"/>
  <c r="F47" i="25"/>
  <c r="F49" i="25"/>
  <c r="D52" i="25"/>
  <c r="G44" i="25"/>
  <c r="F48" i="25"/>
  <c r="G46" i="25"/>
  <c r="E50" i="25"/>
  <c r="G45" i="25"/>
  <c r="D51" i="25"/>
  <c r="E51" i="25"/>
  <c r="G47" i="25"/>
  <c r="E52" i="25"/>
  <c r="F51" i="25"/>
  <c r="D53" i="25"/>
  <c r="F50" i="25"/>
  <c r="G48" i="25"/>
  <c r="D54" i="25"/>
  <c r="D55" i="25"/>
  <c r="E53" i="25"/>
  <c r="G51" i="25"/>
  <c r="F52" i="25"/>
  <c r="G49" i="25"/>
  <c r="E54" i="25"/>
  <c r="D57" i="25"/>
  <c r="G50" i="25"/>
  <c r="D56" i="25"/>
  <c r="F53" i="25"/>
  <c r="E57" i="25"/>
  <c r="E55" i="25"/>
  <c r="F54" i="25"/>
  <c r="D58" i="25"/>
  <c r="D59" i="25"/>
  <c r="E58" i="25"/>
  <c r="F58" i="25"/>
  <c r="G52" i="25"/>
  <c r="F55" i="25"/>
  <c r="F56" i="25"/>
  <c r="G53" i="25"/>
  <c r="E56" i="25"/>
  <c r="E59" i="25"/>
  <c r="D60" i="25"/>
  <c r="G55" i="25"/>
  <c r="F57" i="25"/>
  <c r="G54" i="25"/>
  <c r="F59" i="25"/>
  <c r="G56" i="25"/>
  <c r="D63" i="25"/>
  <c r="E61" i="25"/>
  <c r="E60" i="25"/>
  <c r="D62" i="25"/>
  <c r="D61" i="25"/>
  <c r="F60" i="25"/>
  <c r="G57" i="25"/>
  <c r="E63" i="25"/>
  <c r="E62" i="25"/>
  <c r="F61" i="25"/>
  <c r="D64" i="25"/>
  <c r="E64" i="25"/>
  <c r="D65" i="25"/>
  <c r="G59" i="25"/>
  <c r="G58" i="25"/>
  <c r="E65" i="25"/>
  <c r="D66" i="25"/>
  <c r="F62" i="25"/>
  <c r="G60" i="25"/>
  <c r="G61" i="25"/>
  <c r="F64" i="25"/>
  <c r="D67" i="25"/>
  <c r="F63" i="25"/>
  <c r="E66" i="25"/>
  <c r="F65" i="25"/>
  <c r="G62" i="25"/>
  <c r="D68" i="25"/>
  <c r="G63" i="25"/>
  <c r="E67" i="25"/>
  <c r="F67" i="25"/>
  <c r="D70" i="25"/>
  <c r="F66" i="25"/>
  <c r="D69" i="25"/>
  <c r="G65" i="25"/>
  <c r="E68" i="25"/>
  <c r="G64" i="25"/>
  <c r="E69" i="25"/>
  <c r="F68" i="25"/>
  <c r="G66" i="25"/>
  <c r="F70" i="25"/>
  <c r="D72" i="25"/>
  <c r="D71" i="25"/>
  <c r="F69" i="25"/>
  <c r="D73" i="25"/>
  <c r="E72" i="25"/>
  <c r="E71" i="25"/>
  <c r="E70" i="25"/>
  <c r="D74" i="25"/>
  <c r="F72" i="25"/>
  <c r="G68" i="25"/>
  <c r="F71" i="25"/>
  <c r="G67" i="25"/>
  <c r="G71" i="25"/>
  <c r="E73" i="25"/>
  <c r="D75" i="25"/>
  <c r="E74" i="25"/>
  <c r="G69" i="25"/>
  <c r="E75" i="25"/>
  <c r="G70" i="25"/>
  <c r="D76" i="25"/>
  <c r="F73" i="25"/>
  <c r="F74" i="25"/>
  <c r="E78" i="25"/>
  <c r="E76" i="25"/>
  <c r="D77" i="25"/>
  <c r="G73" i="25"/>
  <c r="D79" i="25"/>
  <c r="D78" i="25"/>
  <c r="E77" i="25"/>
  <c r="G72" i="25"/>
  <c r="F75" i="25"/>
  <c r="G74" i="25"/>
  <c r="E79" i="25"/>
  <c r="F76" i="25"/>
  <c r="D80" i="25"/>
  <c r="G75" i="25"/>
  <c r="F77" i="25"/>
  <c r="D81" i="25"/>
  <c r="E80" i="25"/>
  <c r="F78" i="25"/>
  <c r="E81" i="25"/>
  <c r="F81" i="25"/>
  <c r="G76" i="25"/>
  <c r="D82" i="25"/>
  <c r="F79" i="25"/>
  <c r="D84" i="25"/>
  <c r="G77" i="25"/>
  <c r="D83" i="25"/>
  <c r="E83" i="25"/>
  <c r="F80" i="25"/>
  <c r="E82" i="25"/>
  <c r="G78" i="25"/>
  <c r="G79" i="25"/>
  <c r="F82" i="25"/>
  <c r="D86" i="25"/>
  <c r="D85" i="25"/>
  <c r="E85" i="25"/>
  <c r="F83" i="25"/>
  <c r="D87" i="25"/>
  <c r="G80" i="25"/>
  <c r="G81" i="25"/>
  <c r="E86" i="25"/>
  <c r="F84" i="25"/>
  <c r="E84" i="25"/>
  <c r="F85" i="25"/>
  <c r="G83" i="25"/>
  <c r="E87" i="25"/>
  <c r="G82" i="25"/>
  <c r="D89" i="25"/>
  <c r="E88" i="25"/>
  <c r="D88" i="25"/>
  <c r="G84" i="25"/>
  <c r="F87" i="25"/>
  <c r="F86" i="25"/>
  <c r="E90" i="25"/>
  <c r="D90" i="25"/>
  <c r="E91" i="25"/>
  <c r="F88" i="25"/>
  <c r="D91" i="25"/>
  <c r="G85" i="25"/>
  <c r="D92" i="25"/>
  <c r="F90" i="25"/>
  <c r="E89" i="25"/>
  <c r="D94" i="25"/>
  <c r="G86" i="25"/>
  <c r="G87" i="25"/>
  <c r="F89" i="25"/>
  <c r="E92" i="25"/>
  <c r="E94" i="25"/>
  <c r="D93" i="25"/>
  <c r="F92" i="25"/>
  <c r="G89" i="25"/>
  <c r="E93" i="25"/>
  <c r="D95" i="25"/>
  <c r="G90" i="25"/>
  <c r="D96" i="25"/>
  <c r="G88" i="25"/>
  <c r="F91" i="25"/>
  <c r="F94" i="25"/>
  <c r="E95" i="25"/>
  <c r="E97" i="25"/>
  <c r="E96" i="25"/>
  <c r="G91" i="25"/>
  <c r="E98" i="25"/>
  <c r="F93" i="25"/>
  <c r="F95" i="25"/>
  <c r="D100" i="25"/>
  <c r="D99" i="25"/>
  <c r="D98" i="25"/>
  <c r="D97" i="25"/>
  <c r="G93" i="25"/>
  <c r="G94" i="25"/>
  <c r="F96" i="25"/>
  <c r="E99" i="25"/>
  <c r="G92" i="25"/>
  <c r="F97" i="25"/>
  <c r="D31" i="25"/>
  <c r="G95" i="25"/>
  <c r="F99" i="25"/>
  <c r="G98" i="25"/>
  <c r="F98" i="25"/>
  <c r="E100" i="25"/>
  <c r="G96" i="25"/>
  <c r="G97" i="25"/>
  <c r="G31" i="25"/>
  <c r="F100" i="25"/>
  <c r="G99" i="25"/>
  <c r="G100" i="25"/>
  <c r="I31" i="25"/>
  <c r="J32" i="25"/>
  <c r="J31" i="25"/>
  <c r="I38" i="25"/>
  <c r="I32" i="25"/>
  <c r="L31" i="25"/>
  <c r="K31" i="25"/>
  <c r="K32" i="25"/>
  <c r="L32" i="25"/>
  <c r="H40" i="25"/>
  <c r="J40" i="25"/>
  <c r="J42" i="25"/>
  <c r="I41" i="25"/>
  <c r="L40" i="25"/>
  <c r="J41" i="25"/>
  <c r="H43" i="25"/>
  <c r="H41" i="25"/>
  <c r="I40" i="25"/>
  <c r="I42" i="25"/>
  <c r="H42" i="25"/>
  <c r="K40" i="25"/>
  <c r="I44" i="25"/>
  <c r="I43" i="25"/>
  <c r="L42" i="25"/>
  <c r="L41" i="25"/>
  <c r="K41" i="25"/>
  <c r="K42" i="25"/>
  <c r="H45" i="25"/>
  <c r="H46" i="25"/>
  <c r="H44" i="25"/>
  <c r="K43" i="25"/>
  <c r="I45" i="25"/>
  <c r="J43" i="25"/>
  <c r="L43" i="25"/>
  <c r="J45" i="25"/>
  <c r="K45" i="25"/>
  <c r="J44" i="25"/>
  <c r="I46" i="25"/>
  <c r="H47" i="25"/>
  <c r="K44" i="25"/>
  <c r="I48" i="25"/>
  <c r="I47" i="25"/>
  <c r="H48" i="25"/>
  <c r="L44" i="25"/>
  <c r="J47" i="25"/>
  <c r="J46" i="25"/>
  <c r="H49" i="25"/>
  <c r="K46" i="25"/>
  <c r="I49" i="25"/>
  <c r="J48" i="25"/>
  <c r="K47" i="25"/>
  <c r="L45" i="25"/>
  <c r="L46" i="25"/>
  <c r="I50" i="25"/>
  <c r="J49" i="25"/>
  <c r="H50" i="25"/>
  <c r="K48" i="25"/>
  <c r="I51" i="25"/>
  <c r="H51" i="25"/>
  <c r="H52" i="25"/>
  <c r="L48" i="25"/>
  <c r="H53" i="25"/>
  <c r="L47" i="25"/>
  <c r="I52" i="25"/>
  <c r="J50" i="25"/>
  <c r="J51" i="25"/>
  <c r="K50" i="25"/>
  <c r="I53" i="25"/>
  <c r="K49" i="25"/>
  <c r="K51" i="25"/>
  <c r="K52" i="25"/>
  <c r="L51" i="25"/>
  <c r="H54" i="25"/>
  <c r="I54" i="25"/>
  <c r="L49" i="25"/>
  <c r="J53" i="25"/>
  <c r="H55" i="25"/>
  <c r="J52" i="25"/>
  <c r="J54" i="25"/>
  <c r="I55" i="25"/>
  <c r="K53" i="25"/>
  <c r="L50" i="25"/>
  <c r="L53" i="25"/>
  <c r="L52" i="25"/>
  <c r="H56" i="25"/>
  <c r="J56" i="25"/>
  <c r="H57" i="25"/>
  <c r="H58" i="25"/>
  <c r="K56" i="25"/>
  <c r="I57" i="25"/>
  <c r="J57" i="25"/>
  <c r="K55" i="25"/>
  <c r="K54" i="25"/>
  <c r="H60" i="25"/>
  <c r="I56" i="25"/>
  <c r="L54" i="25"/>
  <c r="I58" i="25"/>
  <c r="J55" i="25"/>
  <c r="H59" i="25"/>
  <c r="J58" i="25"/>
  <c r="L55" i="25"/>
  <c r="I61" i="25"/>
  <c r="J59" i="25"/>
  <c r="K57" i="25"/>
  <c r="I60" i="25"/>
  <c r="H61" i="25"/>
  <c r="I59" i="25"/>
  <c r="J60" i="25"/>
  <c r="K58" i="25"/>
  <c r="L56" i="25"/>
  <c r="I63" i="25"/>
  <c r="L57" i="25"/>
  <c r="H64" i="25"/>
  <c r="H63" i="25"/>
  <c r="L59" i="25"/>
  <c r="J61" i="25"/>
  <c r="I62" i="25"/>
  <c r="L58" i="25"/>
  <c r="K59" i="25"/>
  <c r="H62" i="25"/>
  <c r="J62" i="25"/>
  <c r="K60" i="25"/>
  <c r="K61" i="25"/>
  <c r="J63" i="25"/>
  <c r="H65" i="25"/>
  <c r="K62" i="25"/>
  <c r="J65" i="25"/>
  <c r="L60" i="25"/>
  <c r="I64" i="25"/>
  <c r="H67" i="25"/>
  <c r="J64" i="25"/>
  <c r="L61" i="25"/>
  <c r="L62" i="25"/>
  <c r="H66" i="25"/>
  <c r="I65" i="25"/>
  <c r="K63" i="25"/>
  <c r="L63" i="25"/>
  <c r="K65" i="25"/>
  <c r="H68" i="25"/>
  <c r="K66" i="25"/>
  <c r="H69" i="25"/>
  <c r="J66" i="25"/>
  <c r="I67" i="25"/>
  <c r="I66" i="25"/>
  <c r="K64" i="25"/>
  <c r="K67" i="25"/>
  <c r="J67" i="25"/>
  <c r="L65" i="25"/>
  <c r="I69" i="25"/>
  <c r="J68" i="25"/>
  <c r="I68" i="25"/>
  <c r="L64" i="25"/>
  <c r="I71" i="25"/>
  <c r="H70" i="25"/>
  <c r="K68" i="25"/>
  <c r="I70" i="25"/>
  <c r="J69" i="25"/>
  <c r="H72" i="25"/>
  <c r="L67" i="25"/>
  <c r="H71" i="25"/>
  <c r="K70" i="25"/>
  <c r="I72" i="25"/>
  <c r="L66" i="25"/>
  <c r="K69" i="25"/>
  <c r="H74" i="25"/>
  <c r="J70" i="25"/>
  <c r="L68" i="25"/>
  <c r="K71" i="25"/>
  <c r="H73" i="25"/>
  <c r="L69" i="25"/>
  <c r="J72" i="25"/>
  <c r="L70" i="25"/>
  <c r="H76" i="25"/>
  <c r="J71" i="25"/>
  <c r="I75" i="25"/>
  <c r="L71" i="25"/>
  <c r="J73" i="25"/>
  <c r="K72" i="25"/>
  <c r="I73" i="25"/>
  <c r="I74" i="25"/>
  <c r="J75" i="25"/>
  <c r="J74" i="25"/>
  <c r="I76" i="25"/>
  <c r="J76" i="25"/>
  <c r="H78" i="25"/>
  <c r="H75" i="25"/>
  <c r="H77" i="25"/>
  <c r="K74" i="25"/>
  <c r="K73" i="25"/>
  <c r="L72" i="25"/>
  <c r="I77" i="25"/>
  <c r="L73" i="25"/>
  <c r="I78" i="25"/>
  <c r="K76" i="25"/>
  <c r="J78" i="25"/>
  <c r="K75" i="25"/>
  <c r="K77" i="25"/>
  <c r="H79" i="25"/>
  <c r="L76" i="25"/>
  <c r="L74" i="25"/>
  <c r="J77" i="25"/>
  <c r="K78" i="25"/>
  <c r="H81" i="25"/>
  <c r="J79" i="25"/>
  <c r="I80" i="25"/>
  <c r="J80" i="25"/>
  <c r="L75" i="25"/>
  <c r="K79" i="25"/>
  <c r="L77" i="25"/>
  <c r="H80" i="25"/>
  <c r="I81" i="25"/>
  <c r="I79" i="25"/>
  <c r="H82" i="25"/>
  <c r="H84" i="25"/>
  <c r="L78" i="25"/>
  <c r="H83" i="25"/>
  <c r="J81" i="25"/>
  <c r="K80" i="25"/>
  <c r="I82" i="25"/>
  <c r="L79" i="25"/>
  <c r="K81" i="25"/>
  <c r="L80" i="25"/>
  <c r="I84" i="25"/>
  <c r="H85" i="25"/>
  <c r="K83" i="25"/>
  <c r="I85" i="25"/>
  <c r="I83" i="25"/>
  <c r="K82" i="25"/>
  <c r="L82" i="25"/>
  <c r="J82" i="25"/>
  <c r="J84" i="25"/>
  <c r="H88" i="25"/>
  <c r="I87" i="25"/>
  <c r="L81" i="25"/>
  <c r="H86" i="25"/>
  <c r="J83" i="25"/>
  <c r="J85" i="25"/>
  <c r="L83" i="25"/>
  <c r="I86" i="25"/>
  <c r="H87" i="25"/>
  <c r="K84" i="25"/>
  <c r="H89" i="25"/>
  <c r="I90" i="25"/>
  <c r="L84" i="25"/>
  <c r="J87" i="25"/>
  <c r="I88" i="25"/>
  <c r="K88" i="25"/>
  <c r="L86" i="25"/>
  <c r="K85" i="25"/>
  <c r="J86" i="25"/>
  <c r="K86" i="25"/>
  <c r="J88" i="25"/>
  <c r="H90" i="25"/>
  <c r="L85" i="25"/>
  <c r="K87" i="25"/>
  <c r="I91" i="25"/>
  <c r="J90" i="25"/>
  <c r="I89" i="25"/>
  <c r="H93" i="25"/>
  <c r="H91" i="25"/>
  <c r="J89" i="25"/>
  <c r="J91" i="25"/>
  <c r="L89" i="25"/>
  <c r="H94" i="25"/>
  <c r="L87" i="25"/>
  <c r="I92" i="25"/>
  <c r="K92" i="25"/>
  <c r="K90" i="25"/>
  <c r="I94" i="25"/>
  <c r="K91" i="25"/>
  <c r="H92" i="25"/>
  <c r="L88" i="25"/>
  <c r="K89" i="25"/>
  <c r="J94" i="25"/>
  <c r="I93" i="25"/>
  <c r="J92" i="25"/>
  <c r="H95" i="25"/>
  <c r="I95" i="25"/>
  <c r="L91" i="25"/>
  <c r="J95" i="25"/>
  <c r="J97" i="25"/>
  <c r="H96" i="25"/>
  <c r="L90" i="25"/>
  <c r="J93" i="25"/>
  <c r="K93" i="25"/>
  <c r="H97" i="25"/>
  <c r="H99" i="25"/>
  <c r="I96" i="25"/>
  <c r="K98" i="25"/>
  <c r="J96" i="25"/>
  <c r="H98" i="25"/>
  <c r="L96" i="25"/>
  <c r="H33" i="25"/>
  <c r="I97" i="25"/>
  <c r="H35" i="25"/>
  <c r="L94" i="25"/>
  <c r="L92" i="25"/>
  <c r="K94" i="25"/>
  <c r="K97" i="25"/>
  <c r="J99" i="25"/>
  <c r="J39" i="25"/>
  <c r="L93" i="25"/>
  <c r="L95" i="25"/>
  <c r="H31" i="25"/>
  <c r="H100" i="25"/>
  <c r="I33" i="25"/>
  <c r="J98" i="25"/>
  <c r="I98" i="25"/>
  <c r="I100" i="25"/>
  <c r="K95" i="25"/>
  <c r="J100" i="25"/>
  <c r="I99" i="25"/>
  <c r="L97" i="25"/>
  <c r="H37" i="25"/>
  <c r="I39" i="25"/>
  <c r="I36" i="25"/>
  <c r="J35" i="25"/>
  <c r="J37" i="25"/>
  <c r="L98" i="25"/>
  <c r="J34" i="25"/>
  <c r="H38" i="25"/>
  <c r="H36" i="25"/>
  <c r="K36" i="25"/>
  <c r="K99" i="25"/>
  <c r="L99" i="25"/>
  <c r="I34" i="25"/>
  <c r="J36" i="25"/>
  <c r="I37" i="25"/>
  <c r="K100" i="25"/>
  <c r="I35" i="25"/>
  <c r="J38" i="25"/>
  <c r="H39" i="25"/>
  <c r="J33" i="25"/>
  <c r="K38" i="25"/>
  <c r="K33" i="25"/>
  <c r="K35" i="25"/>
  <c r="L100" i="25"/>
  <c r="L34" i="25"/>
  <c r="K39" i="25"/>
  <c r="K37" i="25"/>
  <c r="K34" i="25"/>
  <c r="L36" i="25"/>
  <c r="L33" i="25"/>
  <c r="L39" i="25"/>
  <c r="L35" i="25"/>
  <c r="L38" i="25"/>
  <c r="L37" i="25"/>
  <c r="C33" i="25"/>
  <c r="C34" i="25"/>
  <c r="C36" i="25"/>
  <c r="C35" i="25"/>
  <c r="C37" i="25"/>
  <c r="C40" i="25"/>
  <c r="C38" i="25"/>
  <c r="C39" i="25"/>
  <c r="C41" i="25"/>
  <c r="C32" i="25"/>
  <c r="C42" i="25"/>
  <c r="C44" i="25"/>
  <c r="C43" i="25"/>
  <c r="C45" i="25"/>
  <c r="C49" i="25"/>
  <c r="C48" i="25"/>
  <c r="C46" i="25"/>
  <c r="C47" i="25"/>
  <c r="C52" i="25"/>
  <c r="C51" i="25"/>
  <c r="C53" i="25"/>
  <c r="C55" i="25"/>
  <c r="C54" i="25"/>
  <c r="C58" i="25"/>
  <c r="C56" i="25"/>
  <c r="C59" i="25"/>
  <c r="C57" i="25"/>
  <c r="C60" i="25"/>
  <c r="C62" i="25"/>
  <c r="C61" i="25"/>
  <c r="C63" i="25"/>
  <c r="C64" i="25"/>
  <c r="C66" i="25"/>
  <c r="C65" i="25"/>
  <c r="C67" i="25"/>
  <c r="C69" i="25"/>
  <c r="C70" i="25"/>
  <c r="C68" i="25"/>
  <c r="C71" i="25"/>
  <c r="C74" i="25"/>
  <c r="C72" i="25"/>
  <c r="C73" i="25"/>
  <c r="C77" i="25"/>
  <c r="C75" i="25"/>
  <c r="C76" i="25"/>
  <c r="C78" i="25"/>
  <c r="C79" i="25"/>
  <c r="C80" i="25"/>
  <c r="C81" i="25"/>
  <c r="C82" i="25"/>
  <c r="C83" i="25"/>
  <c r="C85" i="25"/>
  <c r="C86" i="25"/>
  <c r="C84" i="25"/>
  <c r="C87" i="25"/>
  <c r="C89" i="25"/>
  <c r="C91" i="25"/>
  <c r="C88" i="25"/>
  <c r="C90" i="25"/>
  <c r="C92" i="25"/>
  <c r="C93" i="25"/>
  <c r="C95" i="25"/>
  <c r="C94" i="25"/>
  <c r="C96" i="25"/>
  <c r="C97" i="25"/>
  <c r="C98" i="25"/>
  <c r="C99" i="25"/>
  <c r="C100" i="25"/>
  <c r="Q100" i="25" l="1"/>
  <c r="C50" i="25"/>
  <c r="M50" i="25" s="1"/>
  <c r="M47" i="25"/>
  <c r="M59" i="25"/>
  <c r="Y100" i="25"/>
  <c r="Y68" i="25"/>
  <c r="Y46" i="25"/>
  <c r="Y35" i="25"/>
  <c r="Y40" i="25"/>
  <c r="Y75" i="25"/>
  <c r="Y33" i="25"/>
  <c r="Y44" i="25"/>
  <c r="Y66" i="25"/>
  <c r="Y85" i="25"/>
  <c r="Y73" i="25"/>
  <c r="Y87" i="25"/>
  <c r="Y58" i="25"/>
  <c r="Y61" i="25"/>
  <c r="Y89" i="25"/>
  <c r="Y56" i="25"/>
  <c r="Y41" i="25"/>
  <c r="Y97" i="25"/>
  <c r="Y54" i="25"/>
  <c r="Y67" i="25"/>
  <c r="Y93" i="25"/>
  <c r="Y36" i="25"/>
  <c r="Y74" i="25"/>
  <c r="Y39" i="25"/>
  <c r="Y37" i="25"/>
  <c r="Y94" i="25"/>
  <c r="Y82" i="25"/>
  <c r="Y79" i="25"/>
  <c r="Y42" i="25"/>
  <c r="Y64" i="25"/>
  <c r="Y45" i="25"/>
  <c r="Y81" i="25"/>
  <c r="Y72" i="25"/>
  <c r="Y96" i="25"/>
  <c r="Y84" i="25"/>
  <c r="Y98" i="25"/>
  <c r="Y60" i="25"/>
  <c r="Y34" i="25"/>
  <c r="Y31" i="25"/>
  <c r="Y52" i="25"/>
  <c r="Y57" i="25"/>
  <c r="Y99" i="25"/>
  <c r="Y95" i="25"/>
  <c r="Y63" i="25"/>
  <c r="Y86" i="25"/>
  <c r="Y71" i="25"/>
  <c r="Y83" i="25"/>
  <c r="Y48" i="25"/>
  <c r="Y55" i="25"/>
  <c r="Y62" i="25"/>
  <c r="Y69" i="25"/>
  <c r="Y49" i="25"/>
  <c r="Y88" i="25"/>
  <c r="Y77" i="25"/>
  <c r="Y80" i="25"/>
  <c r="Y51" i="25"/>
  <c r="Y70" i="25"/>
  <c r="Y90" i="25"/>
  <c r="Y53" i="25"/>
  <c r="Y78" i="25"/>
  <c r="Y43" i="25"/>
  <c r="Y38" i="25"/>
  <c r="Y59" i="25"/>
  <c r="Y91" i="25"/>
  <c r="Y50" i="25"/>
  <c r="Y92" i="25"/>
  <c r="Y65" i="25"/>
  <c r="Y32" i="25"/>
  <c r="Y47" i="25"/>
  <c r="Y76" i="25"/>
  <c r="P33" i="25"/>
  <c r="P32" i="25"/>
  <c r="P34" i="25"/>
  <c r="S33" i="25"/>
  <c r="S34" i="25"/>
  <c r="V33" i="25"/>
  <c r="R32" i="25"/>
  <c r="P31" i="25"/>
  <c r="X32" i="25"/>
  <c r="R36" i="25"/>
  <c r="P36" i="25"/>
  <c r="P35" i="25"/>
  <c r="S32" i="25"/>
  <c r="R34" i="25"/>
  <c r="Q33" i="25"/>
  <c r="R33" i="25"/>
  <c r="X33" i="25"/>
  <c r="Q32" i="25"/>
  <c r="S35" i="25"/>
  <c r="R35" i="25"/>
  <c r="V35" i="25"/>
  <c r="X34" i="25"/>
  <c r="S36" i="25"/>
  <c r="T32" i="25"/>
  <c r="Q34" i="25"/>
  <c r="V32" i="25"/>
  <c r="X35" i="25"/>
  <c r="R40" i="25"/>
  <c r="P37" i="25"/>
  <c r="R37" i="25"/>
  <c r="V34" i="25"/>
  <c r="Q35" i="25"/>
  <c r="W32" i="25"/>
  <c r="V36" i="25"/>
  <c r="P38" i="25"/>
  <c r="X37" i="25"/>
  <c r="W35" i="25"/>
  <c r="U32" i="25"/>
  <c r="X39" i="25"/>
  <c r="U34" i="25"/>
  <c r="S37" i="25"/>
  <c r="R38" i="25"/>
  <c r="T33" i="25"/>
  <c r="W33" i="25"/>
  <c r="S39" i="25"/>
  <c r="S40" i="25"/>
  <c r="V37" i="25"/>
  <c r="Q36" i="25"/>
  <c r="S38" i="25"/>
  <c r="U33" i="25"/>
  <c r="V39" i="25"/>
  <c r="U35" i="25"/>
  <c r="U38" i="25"/>
  <c r="X36" i="25"/>
  <c r="P39" i="25"/>
  <c r="Q38" i="25"/>
  <c r="P40" i="25"/>
  <c r="P42" i="25"/>
  <c r="W34" i="25"/>
  <c r="V38" i="25"/>
  <c r="R39" i="25"/>
  <c r="T35" i="25"/>
  <c r="U37" i="25"/>
  <c r="X38" i="25"/>
  <c r="R41" i="25"/>
  <c r="U36" i="25"/>
  <c r="S41" i="25"/>
  <c r="V40" i="25"/>
  <c r="T34" i="25"/>
  <c r="W36" i="25"/>
  <c r="P41" i="25"/>
  <c r="X40" i="25"/>
  <c r="W37" i="25"/>
  <c r="T36" i="25"/>
  <c r="U40" i="25"/>
  <c r="Q37" i="25"/>
  <c r="S43" i="25"/>
  <c r="V43" i="25"/>
  <c r="R42" i="25"/>
  <c r="H34" i="25"/>
  <c r="M34" i="25" s="1"/>
  <c r="X41" i="25"/>
  <c r="V41" i="25"/>
  <c r="S42" i="25"/>
  <c r="T39" i="25"/>
  <c r="P44" i="25"/>
  <c r="P43" i="25"/>
  <c r="S44" i="25"/>
  <c r="R45" i="25"/>
  <c r="Q40" i="25"/>
  <c r="E31" i="25"/>
  <c r="M31" i="25" s="1"/>
  <c r="W38" i="25"/>
  <c r="R43" i="25"/>
  <c r="X42" i="25"/>
  <c r="U39" i="25"/>
  <c r="T37" i="25"/>
  <c r="V42" i="25"/>
  <c r="Q39" i="25"/>
  <c r="X43" i="25"/>
  <c r="S45" i="25"/>
  <c r="T38" i="25"/>
  <c r="W39" i="25"/>
  <c r="R44" i="25"/>
  <c r="P45" i="25"/>
  <c r="X44" i="25"/>
  <c r="P46" i="25"/>
  <c r="Q41" i="25"/>
  <c r="W41" i="25"/>
  <c r="T41" i="25"/>
  <c r="T40" i="25"/>
  <c r="V44" i="25"/>
  <c r="Q42" i="25"/>
  <c r="W40" i="25"/>
  <c r="U41" i="25"/>
  <c r="V45" i="25"/>
  <c r="Q45" i="25"/>
  <c r="P47" i="25"/>
  <c r="V46" i="25"/>
  <c r="U42" i="25"/>
  <c r="S46" i="25"/>
  <c r="P48" i="25"/>
  <c r="X45" i="25"/>
  <c r="R46" i="25"/>
  <c r="X46" i="25"/>
  <c r="Q43" i="25"/>
  <c r="U43" i="25"/>
  <c r="R47" i="25"/>
  <c r="Q44" i="25"/>
  <c r="X47" i="25"/>
  <c r="S48" i="25"/>
  <c r="U44" i="25"/>
  <c r="P50" i="25"/>
  <c r="W43" i="25"/>
  <c r="W42" i="25"/>
  <c r="V47" i="25"/>
  <c r="S47" i="25"/>
  <c r="U45" i="25"/>
  <c r="R48" i="25"/>
  <c r="T43" i="25"/>
  <c r="T42" i="25"/>
  <c r="P49" i="25"/>
  <c r="P51" i="25"/>
  <c r="T44" i="25"/>
  <c r="X48" i="25"/>
  <c r="S50" i="25"/>
  <c r="Q46" i="25"/>
  <c r="U46" i="25"/>
  <c r="S49" i="25"/>
  <c r="W45" i="25"/>
  <c r="R49" i="25"/>
  <c r="R50" i="25"/>
  <c r="T45" i="25"/>
  <c r="V49" i="25"/>
  <c r="W44" i="25"/>
  <c r="U47" i="25"/>
  <c r="V48" i="25"/>
  <c r="X49" i="25"/>
  <c r="T46" i="25"/>
  <c r="Q47" i="25"/>
  <c r="S51" i="25"/>
  <c r="R51" i="25"/>
  <c r="P52" i="25"/>
  <c r="X50" i="25"/>
  <c r="W46" i="25"/>
  <c r="S52" i="25"/>
  <c r="V50" i="25"/>
  <c r="W47" i="25"/>
  <c r="V51" i="25"/>
  <c r="U49" i="25"/>
  <c r="X51" i="25"/>
  <c r="U48" i="25"/>
  <c r="R52" i="25"/>
  <c r="S53" i="25"/>
  <c r="W48" i="25"/>
  <c r="P53" i="25"/>
  <c r="V52" i="25"/>
  <c r="Q48" i="25"/>
  <c r="X52" i="25"/>
  <c r="Q49" i="25"/>
  <c r="T47" i="25"/>
  <c r="P54" i="25"/>
  <c r="X53" i="25"/>
  <c r="P55" i="25"/>
  <c r="R54" i="25"/>
  <c r="R53" i="25"/>
  <c r="S54" i="25"/>
  <c r="U50" i="25"/>
  <c r="T49" i="25"/>
  <c r="T48" i="25"/>
  <c r="W49" i="25"/>
  <c r="V53" i="25"/>
  <c r="V54" i="25"/>
  <c r="W51" i="25"/>
  <c r="P56" i="25"/>
  <c r="U51" i="25"/>
  <c r="S55" i="25"/>
  <c r="X54" i="25"/>
  <c r="Q50" i="25"/>
  <c r="T50" i="25"/>
  <c r="R55" i="25"/>
  <c r="Q51" i="25"/>
  <c r="W50" i="25"/>
  <c r="S56" i="25"/>
  <c r="U52" i="25"/>
  <c r="Q52" i="25"/>
  <c r="R56" i="25"/>
  <c r="P58" i="25"/>
  <c r="X56" i="25"/>
  <c r="R57" i="25"/>
  <c r="X55" i="25"/>
  <c r="T51" i="25"/>
  <c r="V56" i="25"/>
  <c r="U53" i="25"/>
  <c r="S57" i="25"/>
  <c r="V55" i="25"/>
  <c r="P59" i="25"/>
  <c r="T52" i="25"/>
  <c r="Q53" i="25"/>
  <c r="P57" i="25"/>
  <c r="U54" i="25"/>
  <c r="T53" i="25"/>
  <c r="W53" i="25"/>
  <c r="V57" i="25"/>
  <c r="R58" i="25"/>
  <c r="R59" i="25"/>
  <c r="Q54" i="25"/>
  <c r="S58" i="25"/>
  <c r="X57" i="25"/>
  <c r="W52" i="25"/>
  <c r="Q55" i="25"/>
  <c r="V58" i="25"/>
  <c r="V59" i="25"/>
  <c r="U58" i="25"/>
  <c r="X58" i="25"/>
  <c r="W54" i="25"/>
  <c r="P61" i="25"/>
  <c r="X59" i="25"/>
  <c r="U55" i="25"/>
  <c r="P60" i="25"/>
  <c r="T54" i="25"/>
  <c r="W55" i="25"/>
  <c r="R60" i="25"/>
  <c r="U56" i="25"/>
  <c r="S59" i="25"/>
  <c r="S60" i="25"/>
  <c r="Q56" i="25"/>
  <c r="T55" i="25"/>
  <c r="W56" i="25"/>
  <c r="U57" i="25"/>
  <c r="R61" i="25"/>
  <c r="X60" i="25"/>
  <c r="S61" i="25"/>
  <c r="P62" i="25"/>
  <c r="Q57" i="25"/>
  <c r="V60" i="25"/>
  <c r="T56" i="25"/>
  <c r="R62" i="25"/>
  <c r="X61" i="25"/>
  <c r="Q59" i="25"/>
  <c r="P63" i="25"/>
  <c r="V62" i="25"/>
  <c r="P64" i="25"/>
  <c r="W57" i="25"/>
  <c r="T58" i="25"/>
  <c r="W58" i="25"/>
  <c r="U59" i="25"/>
  <c r="V61" i="25"/>
  <c r="S63" i="25"/>
  <c r="R63" i="25"/>
  <c r="S62" i="25"/>
  <c r="X62" i="25"/>
  <c r="T57" i="25"/>
  <c r="Q58" i="25"/>
  <c r="S64" i="25"/>
  <c r="P65" i="25"/>
  <c r="R64" i="25"/>
  <c r="T59" i="25"/>
  <c r="W59" i="25"/>
  <c r="X63" i="25"/>
  <c r="V63" i="25"/>
  <c r="Q61" i="25"/>
  <c r="Q60" i="25"/>
  <c r="U60" i="25"/>
  <c r="R65" i="25"/>
  <c r="X64" i="25"/>
  <c r="W60" i="25"/>
  <c r="P66" i="25"/>
  <c r="U61" i="25"/>
  <c r="T60" i="25"/>
  <c r="U62" i="25"/>
  <c r="S65" i="25"/>
  <c r="V64" i="25"/>
  <c r="Q62" i="25"/>
  <c r="X65" i="25"/>
  <c r="W61" i="25"/>
  <c r="P67" i="25"/>
  <c r="W62" i="25"/>
  <c r="X66" i="25"/>
  <c r="R67" i="25"/>
  <c r="S67" i="25"/>
  <c r="T61" i="25"/>
  <c r="P68" i="25"/>
  <c r="S66" i="25"/>
  <c r="V67" i="25"/>
  <c r="Q63" i="25"/>
  <c r="T62" i="25"/>
  <c r="U63" i="25"/>
  <c r="V65" i="25"/>
  <c r="R66" i="25"/>
  <c r="V66" i="25"/>
  <c r="S68" i="25"/>
  <c r="Q64" i="25"/>
  <c r="S69" i="25"/>
  <c r="P69" i="25"/>
  <c r="W63" i="25"/>
  <c r="R68" i="25"/>
  <c r="X67" i="25"/>
  <c r="U64" i="25"/>
  <c r="T63" i="25"/>
  <c r="P71" i="25"/>
  <c r="Q65" i="25"/>
  <c r="V68" i="25"/>
  <c r="U65" i="25"/>
  <c r="T64" i="25"/>
  <c r="X68" i="25"/>
  <c r="W64" i="25"/>
  <c r="P70" i="25"/>
  <c r="R69" i="25"/>
  <c r="R70" i="25"/>
  <c r="X72" i="25"/>
  <c r="U66" i="25"/>
  <c r="S71" i="25"/>
  <c r="T65" i="25"/>
  <c r="R71" i="25"/>
  <c r="P72" i="25"/>
  <c r="X69" i="25"/>
  <c r="Q66" i="25"/>
  <c r="W65" i="25"/>
  <c r="T66" i="25"/>
  <c r="V69" i="25"/>
  <c r="S70" i="25"/>
  <c r="V70" i="25"/>
  <c r="Q68" i="25"/>
  <c r="W66" i="25"/>
  <c r="U67" i="25"/>
  <c r="Q67" i="25"/>
  <c r="P73" i="25"/>
  <c r="X70" i="25"/>
  <c r="R72" i="25"/>
  <c r="R73" i="25"/>
  <c r="U69" i="25"/>
  <c r="S72" i="25"/>
  <c r="U68" i="25"/>
  <c r="W67" i="25"/>
  <c r="T67" i="25"/>
  <c r="W69" i="25"/>
  <c r="S73" i="25"/>
  <c r="V72" i="25"/>
  <c r="X71" i="25"/>
  <c r="X73" i="25"/>
  <c r="W68" i="25"/>
  <c r="V71" i="25"/>
  <c r="Q69" i="25"/>
  <c r="P74" i="25"/>
  <c r="T68" i="25"/>
  <c r="T69" i="25"/>
  <c r="Q70" i="25"/>
  <c r="S74" i="25"/>
  <c r="U70" i="25"/>
  <c r="P75" i="25"/>
  <c r="V73" i="25"/>
  <c r="R74" i="25"/>
  <c r="V74" i="25"/>
  <c r="P76" i="25"/>
  <c r="S75" i="25"/>
  <c r="W71" i="25"/>
  <c r="R75" i="25"/>
  <c r="Q71" i="25"/>
  <c r="X74" i="25"/>
  <c r="T70" i="25"/>
  <c r="U71" i="25"/>
  <c r="R76" i="25"/>
  <c r="P77" i="25"/>
  <c r="W70" i="25"/>
  <c r="Q72" i="25"/>
  <c r="V75" i="25"/>
  <c r="T71" i="25"/>
  <c r="X76" i="25"/>
  <c r="P78" i="25"/>
  <c r="T72" i="25"/>
  <c r="X75" i="25"/>
  <c r="S77" i="25"/>
  <c r="Q73" i="25"/>
  <c r="V76" i="25"/>
  <c r="S76" i="25"/>
  <c r="U72" i="25"/>
  <c r="R77" i="25"/>
  <c r="W72" i="25"/>
  <c r="P79" i="25"/>
  <c r="X77" i="25"/>
  <c r="S79" i="25"/>
  <c r="U73" i="25"/>
  <c r="T73" i="25"/>
  <c r="W73" i="25"/>
  <c r="R78" i="25"/>
  <c r="V77" i="25"/>
  <c r="S78" i="25"/>
  <c r="Q74" i="25"/>
  <c r="U74" i="25"/>
  <c r="W75" i="25"/>
  <c r="Q75" i="25"/>
  <c r="P80" i="25"/>
  <c r="W74" i="25"/>
  <c r="R79" i="25"/>
  <c r="U75" i="25"/>
  <c r="X78" i="25"/>
  <c r="V78" i="25"/>
  <c r="T74" i="25"/>
  <c r="V80" i="25"/>
  <c r="P81" i="25"/>
  <c r="V79" i="25"/>
  <c r="Q77" i="25"/>
  <c r="S80" i="25"/>
  <c r="Q76" i="25"/>
  <c r="U76" i="25"/>
  <c r="X79" i="25"/>
  <c r="X80" i="25"/>
  <c r="P82" i="25"/>
  <c r="X81" i="25"/>
  <c r="T76" i="25"/>
  <c r="R81" i="25"/>
  <c r="U77" i="25"/>
  <c r="R80" i="25"/>
  <c r="T75" i="25"/>
  <c r="W76" i="25"/>
  <c r="Q78" i="25"/>
  <c r="P83" i="25"/>
  <c r="S81" i="25"/>
  <c r="U78" i="25"/>
  <c r="R82" i="25"/>
  <c r="S82" i="25"/>
  <c r="P84" i="25"/>
  <c r="U79" i="25"/>
  <c r="X82" i="25"/>
  <c r="T77" i="25"/>
  <c r="R83" i="25"/>
  <c r="W78" i="25"/>
  <c r="S83" i="25"/>
  <c r="Q79" i="25"/>
  <c r="V81" i="25"/>
  <c r="W77" i="25"/>
  <c r="T78" i="25"/>
  <c r="V82" i="25"/>
  <c r="U80" i="25"/>
  <c r="Q80" i="25"/>
  <c r="X83" i="25"/>
  <c r="P85" i="25"/>
  <c r="V83" i="25"/>
  <c r="T81" i="25"/>
  <c r="S84" i="25"/>
  <c r="W80" i="25"/>
  <c r="S85" i="25"/>
  <c r="R85" i="25"/>
  <c r="T79" i="25"/>
  <c r="X84" i="25"/>
  <c r="W79" i="25"/>
  <c r="T80" i="25"/>
  <c r="V84" i="25"/>
  <c r="P86" i="25"/>
  <c r="R84" i="25"/>
  <c r="P87" i="25"/>
  <c r="Q83" i="25"/>
  <c r="S86" i="25"/>
  <c r="R86" i="25"/>
  <c r="W81" i="25"/>
  <c r="X85" i="25"/>
  <c r="V85" i="25"/>
  <c r="Q81" i="25"/>
  <c r="Q82" i="25"/>
  <c r="U82" i="25"/>
  <c r="U81" i="25"/>
  <c r="U83" i="25"/>
  <c r="S87" i="25"/>
  <c r="W82" i="25"/>
  <c r="X86" i="25"/>
  <c r="T82" i="25"/>
  <c r="V86" i="25"/>
  <c r="P88" i="25"/>
  <c r="R87" i="25"/>
  <c r="X88" i="25"/>
  <c r="T83" i="25"/>
  <c r="V88" i="25"/>
  <c r="X87" i="25"/>
  <c r="P89" i="25"/>
  <c r="R88" i="25"/>
  <c r="V87" i="25"/>
  <c r="Q84" i="25"/>
  <c r="W83" i="25"/>
  <c r="U84" i="25"/>
  <c r="R89" i="25"/>
  <c r="W84" i="25"/>
  <c r="S88" i="25"/>
  <c r="S89" i="25"/>
  <c r="P90" i="25"/>
  <c r="T87" i="25"/>
  <c r="Q85" i="25"/>
  <c r="W86" i="25"/>
  <c r="W85" i="25"/>
  <c r="U85" i="25"/>
  <c r="R90" i="25"/>
  <c r="X89" i="25"/>
  <c r="T85" i="25"/>
  <c r="T84" i="25"/>
  <c r="V89" i="25"/>
  <c r="S90" i="25"/>
  <c r="Q86" i="25"/>
  <c r="P91" i="25"/>
  <c r="Q87" i="25"/>
  <c r="P92" i="25"/>
  <c r="S91" i="25"/>
  <c r="T86" i="25"/>
  <c r="U87" i="25"/>
  <c r="V90" i="25"/>
  <c r="U86" i="25"/>
  <c r="P93" i="25"/>
  <c r="R91" i="25"/>
  <c r="Q88" i="25"/>
  <c r="R92" i="25"/>
  <c r="X90" i="25"/>
  <c r="S93" i="25"/>
  <c r="V92" i="25"/>
  <c r="W87" i="25"/>
  <c r="X92" i="25"/>
  <c r="U88" i="25"/>
  <c r="X91" i="25"/>
  <c r="V91" i="25"/>
  <c r="P94" i="25"/>
  <c r="W88" i="25"/>
  <c r="U89" i="25"/>
  <c r="S92" i="25"/>
  <c r="T89" i="25"/>
  <c r="X93" i="25"/>
  <c r="Q89" i="25"/>
  <c r="P95" i="25"/>
  <c r="Q90" i="25"/>
  <c r="X94" i="25"/>
  <c r="R93" i="25"/>
  <c r="W89" i="25"/>
  <c r="R94" i="25"/>
  <c r="T88" i="25"/>
  <c r="U90" i="25"/>
  <c r="V93" i="25"/>
  <c r="S94" i="25"/>
  <c r="W90" i="25"/>
  <c r="R95" i="25"/>
  <c r="S95" i="25"/>
  <c r="V94" i="25"/>
  <c r="R96" i="25"/>
  <c r="P96" i="25"/>
  <c r="U91" i="25"/>
  <c r="T90" i="25"/>
  <c r="W91" i="25"/>
  <c r="V95" i="25"/>
  <c r="P97" i="25"/>
  <c r="Q91" i="25"/>
  <c r="R97" i="25"/>
  <c r="U92" i="25"/>
  <c r="W92" i="25"/>
  <c r="V96" i="25"/>
  <c r="S97" i="25"/>
  <c r="Q92" i="25"/>
  <c r="S96" i="25"/>
  <c r="U93" i="25"/>
  <c r="T91" i="25"/>
  <c r="P98" i="25"/>
  <c r="X95" i="25"/>
  <c r="U95" i="25"/>
  <c r="P99" i="25"/>
  <c r="Q93" i="25"/>
  <c r="X97" i="25"/>
  <c r="X96" i="25"/>
  <c r="V97" i="25"/>
  <c r="R98" i="25"/>
  <c r="Q94" i="25"/>
  <c r="T92" i="25"/>
  <c r="R100" i="25"/>
  <c r="W93" i="25"/>
  <c r="R99" i="25"/>
  <c r="Q95" i="25"/>
  <c r="S31" i="25"/>
  <c r="R31" i="25"/>
  <c r="W94" i="25"/>
  <c r="T93" i="25"/>
  <c r="P100" i="25"/>
  <c r="S99" i="25"/>
  <c r="X98" i="25"/>
  <c r="U94" i="25"/>
  <c r="S98" i="25"/>
  <c r="T94" i="25"/>
  <c r="W95" i="25"/>
  <c r="V98" i="25"/>
  <c r="X99" i="25"/>
  <c r="X31" i="25"/>
  <c r="S100" i="25"/>
  <c r="U96" i="25"/>
  <c r="W96" i="25"/>
  <c r="V31" i="25"/>
  <c r="V99" i="25"/>
  <c r="Q96" i="25"/>
  <c r="T95" i="25"/>
  <c r="Q97" i="25"/>
  <c r="T97" i="25"/>
  <c r="U99" i="25"/>
  <c r="V100" i="25"/>
  <c r="U97" i="25"/>
  <c r="X100" i="25"/>
  <c r="T96" i="25"/>
  <c r="U98" i="25"/>
  <c r="Q98" i="25"/>
  <c r="W97" i="25"/>
  <c r="U100" i="25"/>
  <c r="W98" i="25"/>
  <c r="T31" i="25"/>
  <c r="Q99" i="25"/>
  <c r="W31" i="25"/>
  <c r="Q31" i="25"/>
  <c r="T98" i="25"/>
  <c r="U31" i="25"/>
  <c r="W100" i="25"/>
  <c r="T99" i="25"/>
  <c r="T100" i="25"/>
  <c r="W99" i="25"/>
  <c r="M48" i="25"/>
  <c r="M52" i="25"/>
  <c r="M42" i="25"/>
  <c r="M63" i="25"/>
  <c r="M54" i="25"/>
  <c r="M53" i="25"/>
  <c r="M51" i="25"/>
  <c r="M43" i="25"/>
  <c r="M67" i="25"/>
  <c r="M57" i="25"/>
  <c r="M32" i="25"/>
  <c r="M60" i="25"/>
  <c r="M45" i="25"/>
  <c r="M97" i="25"/>
  <c r="M92" i="25"/>
  <c r="M78" i="25"/>
  <c r="M64" i="25"/>
  <c r="M94" i="25"/>
  <c r="M87" i="25"/>
  <c r="M86" i="25"/>
  <c r="M39" i="25"/>
  <c r="M79" i="25"/>
  <c r="M70" i="25"/>
  <c r="M68" i="25"/>
  <c r="M100" i="25"/>
  <c r="M83" i="25"/>
  <c r="M35" i="25"/>
  <c r="M71" i="25"/>
  <c r="M61" i="25"/>
  <c r="M88" i="25"/>
  <c r="M84" i="25"/>
  <c r="M91" i="25"/>
  <c r="M72" i="25"/>
  <c r="M66" i="25"/>
  <c r="M81" i="25"/>
  <c r="M96" i="25"/>
  <c r="M89" i="25"/>
  <c r="M80" i="25"/>
  <c r="M74" i="25"/>
  <c r="M58" i="25"/>
  <c r="M46" i="25"/>
  <c r="M41" i="25"/>
  <c r="M33" i="25"/>
  <c r="M95" i="25"/>
  <c r="M55" i="25"/>
  <c r="M49" i="25"/>
  <c r="M38" i="25"/>
  <c r="M93" i="25"/>
  <c r="M76" i="25"/>
  <c r="M62" i="25"/>
  <c r="M40" i="25"/>
  <c r="M85" i="25"/>
  <c r="M75" i="25"/>
  <c r="M69" i="25"/>
  <c r="M37" i="25"/>
  <c r="M99" i="25"/>
  <c r="M90" i="25"/>
  <c r="M77" i="25"/>
  <c r="M44" i="25"/>
  <c r="M98" i="25"/>
  <c r="M82" i="25"/>
  <c r="M73" i="25"/>
  <c r="M65" i="25"/>
  <c r="M36" i="25"/>
  <c r="M56" i="25"/>
  <c r="Z76" i="25" l="1"/>
  <c r="Z47" i="25"/>
  <c r="Z69" i="25"/>
  <c r="Z75" i="25"/>
  <c r="Z61" i="25"/>
  <c r="Z42" i="25"/>
  <c r="Z40" i="25"/>
  <c r="Z67" i="25"/>
  <c r="Z36" i="25"/>
  <c r="Z85" i="25"/>
  <c r="Z66" i="25"/>
  <c r="Z44" i="25"/>
  <c r="Z87" i="25"/>
  <c r="Z56" i="25"/>
  <c r="Z48" i="25"/>
  <c r="Z78" i="25"/>
  <c r="Z73" i="25"/>
  <c r="Z95" i="25"/>
  <c r="Z91" i="25"/>
  <c r="Z88" i="25"/>
  <c r="Z83" i="25"/>
  <c r="Z84" i="25"/>
  <c r="Z93" i="25"/>
  <c r="Z86" i="25"/>
  <c r="Z68" i="25"/>
  <c r="Z65" i="25"/>
  <c r="Z62" i="25"/>
  <c r="Z54" i="25"/>
  <c r="Z49" i="25"/>
  <c r="Z94" i="25"/>
  <c r="Z92" i="25"/>
  <c r="Z97" i="25"/>
  <c r="Z82" i="25"/>
  <c r="Z81" i="25"/>
  <c r="Z80" i="25"/>
  <c r="Z74" i="25"/>
  <c r="Z71" i="25"/>
  <c r="Z58" i="25"/>
  <c r="Z63" i="25"/>
  <c r="Z59" i="25"/>
  <c r="Z50" i="25"/>
  <c r="Z41" i="25"/>
  <c r="Z45" i="25"/>
  <c r="Z38" i="25"/>
  <c r="Z39" i="25"/>
  <c r="Z34" i="25"/>
  <c r="Z31" i="25"/>
  <c r="C13" i="25" s="1"/>
  <c r="Z98" i="25"/>
  <c r="Z96" i="25"/>
  <c r="Z79" i="25"/>
  <c r="Z77" i="25"/>
  <c r="Z72" i="25"/>
  <c r="Z70" i="25"/>
  <c r="Z57" i="25"/>
  <c r="Z55" i="25"/>
  <c r="Z53" i="25"/>
  <c r="Z43" i="25"/>
  <c r="Z100" i="25"/>
  <c r="Z99" i="25"/>
  <c r="Z90" i="25"/>
  <c r="Z89" i="25"/>
  <c r="Z60" i="25"/>
  <c r="Z64" i="25"/>
  <c r="Z52" i="25"/>
  <c r="Z51" i="25"/>
  <c r="Z46" i="25"/>
  <c r="Z35" i="25"/>
  <c r="Z32" i="25"/>
  <c r="Z37" i="25"/>
  <c r="Z33" i="25"/>
  <c r="F53" i="1" l="1"/>
  <c r="F55" i="1" l="1"/>
  <c r="F69" i="1" s="1"/>
  <c r="F73" i="1" s="1"/>
  <c r="K71" i="1"/>
  <c r="H25" i="22" s="1"/>
  <c r="H26" i="22" s="1"/>
  <c r="J26" i="22" s="1"/>
  <c r="K53" i="1"/>
  <c r="K55" i="1" s="1"/>
  <c r="K69" i="1" s="1"/>
  <c r="H22" i="22" l="1"/>
  <c r="H23" i="22" s="1"/>
  <c r="J23" i="22" s="1"/>
  <c r="J32" i="22" s="1"/>
  <c r="K73" i="1"/>
  <c r="K17" i="1" s="1"/>
  <c r="G46" i="22" l="1"/>
  <c r="G44" i="22"/>
  <c r="G45" i="22"/>
  <c r="H45" i="22" l="1"/>
  <c r="N45" i="22"/>
  <c r="H44" i="22"/>
  <c r="N44" i="22"/>
  <c r="N46" i="22"/>
  <c r="H46" i="22"/>
  <c r="N52" i="22" l="1"/>
  <c r="F25" i="1" s="1"/>
  <c r="K25" i="1" s="1"/>
  <c r="K26" i="1" s="1"/>
  <c r="K33" i="1" s="1"/>
  <c r="K36" i="1" s="1"/>
  <c r="M44" i="22" l="1"/>
</calcChain>
</file>

<file path=xl/sharedStrings.xml><?xml version="1.0" encoding="utf-8"?>
<sst xmlns="http://schemas.openxmlformats.org/spreadsheetml/2006/main" count="1052" uniqueCount="582">
  <si>
    <t xml:space="preserve"> </t>
  </si>
  <si>
    <t>Line</t>
  </si>
  <si>
    <t>No.</t>
  </si>
  <si>
    <t xml:space="preserve">REVENUE CREDITS </t>
  </si>
  <si>
    <t>Total</t>
  </si>
  <si>
    <t>Allocator</t>
  </si>
  <si>
    <t xml:space="preserve">  Account No. 454</t>
  </si>
  <si>
    <t>TP</t>
  </si>
  <si>
    <t xml:space="preserve">  Account No. 456</t>
  </si>
  <si>
    <t>Transmission</t>
  </si>
  <si>
    <t>Company Total</t>
  </si>
  <si>
    <t xml:space="preserve">  Production</t>
  </si>
  <si>
    <t>NA</t>
  </si>
  <si>
    <t xml:space="preserve">  Distribution</t>
  </si>
  <si>
    <t xml:space="preserve">  General &amp; Intangible</t>
  </si>
  <si>
    <t xml:space="preserve">     Less Account 565</t>
  </si>
  <si>
    <t xml:space="preserve">  LABOR RELATED</t>
  </si>
  <si>
    <t xml:space="preserve">          Payroll</t>
  </si>
  <si>
    <t xml:space="preserve">          Highway and vehicle</t>
  </si>
  <si>
    <t xml:space="preserve">  PLANT RELATED</t>
  </si>
  <si>
    <t xml:space="preserve">         Other</t>
  </si>
  <si>
    <t>$</t>
  </si>
  <si>
    <t>(a)</t>
  </si>
  <si>
    <t>(b)</t>
  </si>
  <si>
    <t>(c)</t>
  </si>
  <si>
    <t>(d)</t>
  </si>
  <si>
    <t>(e)</t>
  </si>
  <si>
    <t>Cost of Service Item</t>
  </si>
  <si>
    <t>Qualifying</t>
  </si>
  <si>
    <t xml:space="preserve">  Other </t>
  </si>
  <si>
    <t>N/A</t>
  </si>
  <si>
    <t xml:space="preserve">Less transmission plant included in OATT Ancillary Services  </t>
  </si>
  <si>
    <t>=</t>
  </si>
  <si>
    <t>TRANSMISSION PLANT % INCLUDED IN PJM COST OF SERVICE</t>
  </si>
  <si>
    <t>Allocation</t>
  </si>
  <si>
    <t xml:space="preserve">  Production </t>
  </si>
  <si>
    <t xml:space="preserve">  Distribution </t>
  </si>
  <si>
    <t>W&amp;S Allocator</t>
  </si>
  <si>
    <t xml:space="preserve">  Other</t>
  </si>
  <si>
    <t>($ / Allocation)</t>
  </si>
  <si>
    <t>= WS</t>
  </si>
  <si>
    <t>TP=</t>
  </si>
  <si>
    <t>Production</t>
  </si>
  <si>
    <t>Distribution</t>
  </si>
  <si>
    <t xml:space="preserve">         State Franchise Tax</t>
  </si>
  <si>
    <t>(f)</t>
  </si>
  <si>
    <t>General</t>
  </si>
  <si>
    <t>W&amp;S</t>
  </si>
  <si>
    <t>Notes</t>
  </si>
  <si>
    <t xml:space="preserve">     Less: Account 561.2 Load Dispatch - Monitor and Operate Trans System through Schedule 1A</t>
  </si>
  <si>
    <t>AMP Transmission LLC</t>
  </si>
  <si>
    <t>Intangible</t>
  </si>
  <si>
    <t>[A]</t>
  </si>
  <si>
    <t>205.46.g</t>
  </si>
  <si>
    <t>207.58.g</t>
  </si>
  <si>
    <t>207.75.g</t>
  </si>
  <si>
    <t>207.99.g</t>
  </si>
  <si>
    <t>205.5.g</t>
  </si>
  <si>
    <t>December</t>
  </si>
  <si>
    <t>January</t>
  </si>
  <si>
    <t>February</t>
  </si>
  <si>
    <t>March</t>
  </si>
  <si>
    <t>April</t>
  </si>
  <si>
    <t>May</t>
  </si>
  <si>
    <t>June</t>
  </si>
  <si>
    <t>July</t>
  </si>
  <si>
    <t>August</t>
  </si>
  <si>
    <t>September</t>
  </si>
  <si>
    <t>October</t>
  </si>
  <si>
    <t>November</t>
  </si>
  <si>
    <t>13-month Average</t>
  </si>
  <si>
    <t>Asset Retirement Cost for Transmission Plant</t>
  </si>
  <si>
    <t>207.57.g</t>
  </si>
  <si>
    <t>Notes:</t>
  </si>
  <si>
    <t>Reference for December balances as would be reported in FERC Form 1.</t>
  </si>
  <si>
    <t>Less Non-Qualifying Transmission Plant</t>
  </si>
  <si>
    <t>Start-Up Costs</t>
  </si>
  <si>
    <t xml:space="preserve">Up Front Costs </t>
  </si>
  <si>
    <t>Total Up-Front Costs</t>
  </si>
  <si>
    <t>Amortization period</t>
  </si>
  <si>
    <t>years</t>
  </si>
  <si>
    <t>Yearly Amortization</t>
  </si>
  <si>
    <t>ATSI</t>
  </si>
  <si>
    <t>Amount</t>
  </si>
  <si>
    <t>AEP</t>
  </si>
  <si>
    <t>Non-Qualifying</t>
  </si>
  <si>
    <t>Total Qualifying</t>
  </si>
  <si>
    <t>AMPT</t>
  </si>
  <si>
    <t>Zonal Allocation</t>
  </si>
  <si>
    <t>Form 1</t>
  </si>
  <si>
    <t>Projected or Actual</t>
  </si>
  <si>
    <t>Projected</t>
  </si>
  <si>
    <t xml:space="preserve">  </t>
  </si>
  <si>
    <t>WP01/04</t>
  </si>
  <si>
    <t>WP03</t>
  </si>
  <si>
    <t>ATSI-Area</t>
  </si>
  <si>
    <t>Gross Plant in Service - 13 Month Average Balances</t>
  </si>
  <si>
    <t>Year</t>
  </si>
  <si>
    <t>Month</t>
  </si>
  <si>
    <t>Page, Line, Col.</t>
  </si>
  <si>
    <t>(g)</t>
  </si>
  <si>
    <t xml:space="preserve"> (e) x (f)</t>
  </si>
  <si>
    <t>Calculation of Transmission Revenue Requirements</t>
  </si>
  <si>
    <t xml:space="preserve">207.58.g </t>
  </si>
  <si>
    <t xml:space="preserve">205.5.g &amp; 207.99.g </t>
  </si>
  <si>
    <t>WP01</t>
  </si>
  <si>
    <t xml:space="preserve">     Rate Formula Template</t>
  </si>
  <si>
    <t>General Note:  References to pages in this formulary rate are indicated as:  (page#, line#, col.#)</t>
  </si>
  <si>
    <t>A</t>
  </si>
  <si>
    <t>B</t>
  </si>
  <si>
    <t>C</t>
  </si>
  <si>
    <t>D</t>
  </si>
  <si>
    <t>E</t>
  </si>
  <si>
    <t>References to data from Informational FERC Form 1 are indicated as:   #.y.x  (page, line, column)</t>
  </si>
  <si>
    <t xml:space="preserve"> Utilizing Informational FERC Form 1 Data</t>
  </si>
  <si>
    <t>AMPT will maintain and post with informational filings an Informational FERC Form 1.</t>
  </si>
  <si>
    <t xml:space="preserve">  Transmission   (Note B)</t>
  </si>
  <si>
    <t>321.96.b</t>
  </si>
  <si>
    <t>323.197.b</t>
  </si>
  <si>
    <t>(h)</t>
  </si>
  <si>
    <t>(i)</t>
  </si>
  <si>
    <t>321.86.b</t>
  </si>
  <si>
    <t>263.i</t>
  </si>
  <si>
    <t>WP04</t>
  </si>
  <si>
    <t>Cash-Flow Model</t>
  </si>
  <si>
    <t>DEBT SERVICE</t>
  </si>
  <si>
    <t xml:space="preserve">   Amortization of premium or discount  (Note E)</t>
  </si>
  <si>
    <t>Includes amounts recorded to accounts 428 and 429.</t>
  </si>
  <si>
    <t>Subtotal</t>
  </si>
  <si>
    <t>Allocated</t>
  </si>
  <si>
    <t xml:space="preserve">  Reserved</t>
  </si>
  <si>
    <t xml:space="preserve">TRANSMISSION EXPENSES </t>
  </si>
  <si>
    <t>TE=</t>
  </si>
  <si>
    <t>True-up Adjustment</t>
  </si>
  <si>
    <t>NET REVENUE REQUIREMENTS</t>
  </si>
  <si>
    <t>O&amp;M/A&amp;G, DEBT SERVICE &amp; OTHER TAXES</t>
  </si>
  <si>
    <t>GROSS PLANT IN SERVICE</t>
  </si>
  <si>
    <t>(Note A)</t>
  </si>
  <si>
    <t xml:space="preserve">or from the ISO (for service under this tariff) reflecting the Transmission Owner's integrated transmission facilities.  They do not </t>
  </si>
  <si>
    <t xml:space="preserve">include revenues associated with FERC annual charges, gross receipts taxes, ancillary services, facilities not included in this </t>
  </si>
  <si>
    <t>template (e.g., direct assignment facilities and GSUs) which are not recovered under this Rate Formula Template.</t>
  </si>
  <si>
    <t>(Note C)</t>
  </si>
  <si>
    <t>WP02</t>
  </si>
  <si>
    <t>(Note D) WP05</t>
  </si>
  <si>
    <t>WP06</t>
  </si>
  <si>
    <t>TRUE-UP ADJUSTMENT WITH INTEREST (Protocols)</t>
  </si>
  <si>
    <t>Over (Under) Recovery Plus Interest</t>
  </si>
  <si>
    <t>Average Monthly Interest Rate</t>
  </si>
  <si>
    <t>Months</t>
  </si>
  <si>
    <t>Calculated Interest</t>
  </si>
  <si>
    <t>Amortization</t>
  </si>
  <si>
    <t>Surcharge (Refund) Owed</t>
  </si>
  <si>
    <t>Interest Rate on Amount of Refunds or Surcharges (Note 1)</t>
  </si>
  <si>
    <t>Calculation of Interest</t>
  </si>
  <si>
    <t>Monthly</t>
  </si>
  <si>
    <t>Annual</t>
  </si>
  <si>
    <t>January  through December</t>
  </si>
  <si>
    <t>Over (Under) Recovery Plus Interest Amortized and Recovered Over 12 Months</t>
  </si>
  <si>
    <t>True-Up with Interest</t>
  </si>
  <si>
    <t>Less Over (Under) Recovery</t>
  </si>
  <si>
    <t>Total Interest</t>
  </si>
  <si>
    <t>Actual Revenue Requirement For Year (ATRR)</t>
  </si>
  <si>
    <t>Year 2019</t>
  </si>
  <si>
    <t>As an example, an over or under collection will be recovered prorata over 2019, held for 2020 and returned prorata over 2021</t>
  </si>
  <si>
    <t>Year 2020</t>
  </si>
  <si>
    <t>Year 2021</t>
  </si>
  <si>
    <t>Gross receipts taxes are not included in transmission revenue requirement in the Rate Formula Template, since they are recovered elsewhere.</t>
  </si>
  <si>
    <t>F</t>
  </si>
  <si>
    <t>TAXES OTHER THAN INCOME TAXES   (Note F)</t>
  </si>
  <si>
    <t>(1)</t>
  </si>
  <si>
    <t>(2)</t>
  </si>
  <si>
    <t>(3)</t>
  </si>
  <si>
    <t>(4)</t>
  </si>
  <si>
    <t>Reference</t>
  </si>
  <si>
    <t>Gross Transmission Plant - Total</t>
  </si>
  <si>
    <t>Net Transmission Plant - Total</t>
  </si>
  <si>
    <t>O&amp;M EXPENSE</t>
  </si>
  <si>
    <t>Total O&amp;M Allocated to Transmission</t>
  </si>
  <si>
    <t>Annual Allocation Factor for O&amp;M</t>
  </si>
  <si>
    <t>TAXES OTHER THAN INCOME TAXES</t>
  </si>
  <si>
    <t>Total Other Taxes</t>
  </si>
  <si>
    <t>Annual Allocation Factor for Other Taxes</t>
  </si>
  <si>
    <t>Annual Allocation Factor for Expense</t>
  </si>
  <si>
    <t>Annual Allocation Factor for Return</t>
  </si>
  <si>
    <t>Line No.</t>
  </si>
  <si>
    <t>Project Name</t>
  </si>
  <si>
    <t>RTEP Project Number</t>
  </si>
  <si>
    <t>Project Gross Plant</t>
  </si>
  <si>
    <t>Annual Expense Charge</t>
  </si>
  <si>
    <t xml:space="preserve">Project Net Plant </t>
  </si>
  <si>
    <t>Annual Return Charge</t>
  </si>
  <si>
    <t>Project Depreciation Expense</t>
  </si>
  <si>
    <t>Annual Revenue Requirement
with True-up</t>
  </si>
  <si>
    <t>(Col. 3 * Col. 4)</t>
  </si>
  <si>
    <t>(Col. 6 * Col. 7)</t>
  </si>
  <si>
    <t>(Sum Col. 5, 8, 9 &amp; 10)</t>
  </si>
  <si>
    <t>1a</t>
  </si>
  <si>
    <t>1b</t>
  </si>
  <si>
    <t>1c</t>
  </si>
  <si>
    <t>2</t>
  </si>
  <si>
    <t xml:space="preserve">Gross Transmission Plant is that identified on page 2 line 2 of Attachment H-21A. </t>
  </si>
  <si>
    <t>Net Transmission Plant is that identified on page 2 line 14 of Attachment H-21A.</t>
  </si>
  <si>
    <t>Project Gross Plant is the total capital investment for the project calculated in the same method as the gross plant value in line 1 above.  This value includes subsequent capital investments required to maintain the project in-service.</t>
  </si>
  <si>
    <t>Project Net Plant is the Project Gross Plant Identified in Column 3 less the associated Accumulated Depreciation.</t>
  </si>
  <si>
    <t>Project Depreciation Expense is the actual value booked for the project and included in the Depreciation Expense in Attachment H-21A page 3 line 12.</t>
  </si>
  <si>
    <t>Annual Allocation Factor for Debt Service</t>
  </si>
  <si>
    <t>b</t>
  </si>
  <si>
    <t>Annual Allocation Factor for Expense and Margin Requirement</t>
  </si>
  <si>
    <t>MARGIN REQUIREMENT</t>
  </si>
  <si>
    <t>Annual Allocation Factor for Margin Requirement</t>
  </si>
  <si>
    <t>(line 18)</t>
  </si>
  <si>
    <t>Transmission Enhancement Credit - True-up</t>
  </si>
  <si>
    <t xml:space="preserve">(c) </t>
  </si>
  <si>
    <t>True-up Adjustment Principal
Under/(Over)</t>
  </si>
  <si>
    <t>Applicable Interest on 
Under/(Over)</t>
  </si>
  <si>
    <t>True-up Adjustment with Interest
Under/(Over)</t>
  </si>
  <si>
    <t>[Col. c, line 1 *
(Col. d, line 2x /
Col. d, line 3)]</t>
  </si>
  <si>
    <t>Col. f - Col. e</t>
  </si>
  <si>
    <t>Col. g *
[(line 4a / line 4b) - 1]</t>
  </si>
  <si>
    <t>Col. g + Col. H</t>
  </si>
  <si>
    <t>Actual PJM TEC Revenues for True-up Year</t>
  </si>
  <si>
    <t>2a</t>
  </si>
  <si>
    <t>2b</t>
  </si>
  <si>
    <t>2c</t>
  </si>
  <si>
    <t>3</t>
  </si>
  <si>
    <t>4a</t>
  </si>
  <si>
    <t>4b</t>
  </si>
  <si>
    <t>NOTE</t>
  </si>
  <si>
    <t>Amount included in revenues reported on page 330, column k of FERC Form 1.</t>
  </si>
  <si>
    <t>To be completed after WP07 for the True-up Year is updated using actual data</t>
  </si>
  <si>
    <t>Actual TEC Revenues</t>
  </si>
  <si>
    <t>Projected TEC  Annual Revenue Requirement</t>
  </si>
  <si>
    <t>from PTRR</t>
  </si>
  <si>
    <t>Actual TEC Revenues Allocated to Projects</t>
  </si>
  <si>
    <t>Actual TEC  Annual Revenue Requirement</t>
  </si>
  <si>
    <t>from ATRR</t>
  </si>
  <si>
    <t xml:space="preserve">  Transmission Enhancement Credit</t>
  </si>
  <si>
    <t>WP07</t>
  </si>
  <si>
    <t>Surcharges shall be entered as a positive number to increase the net revenue requirement.</t>
  </si>
  <si>
    <t>G</t>
  </si>
  <si>
    <t>Adjustments to Net Revenue Requirement (Note G)</t>
  </si>
  <si>
    <t>requirement.  Interest on surcharge shall be entered as a positive number to increase the net revenue requirement.</t>
  </si>
  <si>
    <t>H</t>
  </si>
  <si>
    <t>Interest on Adjustments (Note H)</t>
  </si>
  <si>
    <t>Total Adjustment (line 14 + line 15)</t>
  </si>
  <si>
    <t>TOTAL REVENUE CREDITS  (sum lines 5-9)</t>
  </si>
  <si>
    <t>I</t>
  </si>
  <si>
    <t>Transmission Plant recovered in Ancillary Services</t>
  </si>
  <si>
    <t>Allocated To Zone</t>
  </si>
  <si>
    <t>J</t>
  </si>
  <si>
    <t>Removes dollar amount of transmission expenses included in the OATT ancillary services rates, including all of Account No. 561.1, 561.2,</t>
  </si>
  <si>
    <t xml:space="preserve">  561.3 and 561.BA.</t>
  </si>
  <si>
    <t>Less transmission expenses included in OATT Ancillary Services   (Note J)</t>
  </si>
  <si>
    <t>WAGES &amp; SALARY ALLOCATOR   (W&amp;S) (Note K)</t>
  </si>
  <si>
    <t>K</t>
  </si>
  <si>
    <t>AMPT will have no wages and salaries.  However, all A&amp;G expense incurred by AMPT will be 100% related to AMPT Transmission</t>
  </si>
  <si>
    <t xml:space="preserve">  Transmission (WP04)</t>
  </si>
  <si>
    <t>Wages and Salaries Proxy - Gross Plant in Each Zone</t>
  </si>
  <si>
    <t xml:space="preserve">   Debt Service (Note L)</t>
  </si>
  <si>
    <t>L</t>
  </si>
  <si>
    <t>City of Napoleon Assets</t>
  </si>
  <si>
    <t>Project Name:</t>
  </si>
  <si>
    <t>City of Napoleon</t>
  </si>
  <si>
    <t>Project #2</t>
  </si>
  <si>
    <t>Project #3</t>
  </si>
  <si>
    <t>Year Ended 12/31/2019</t>
  </si>
  <si>
    <t>Loan Principal:</t>
  </si>
  <si>
    <t>Loan Term (Years):</t>
  </si>
  <si>
    <t>Annual Interest Rate:</t>
  </si>
  <si>
    <t>Project #1</t>
  </si>
  <si>
    <t>Loan Start Date:</t>
  </si>
  <si>
    <t>Loan End Date:</t>
  </si>
  <si>
    <t>Project #4</t>
  </si>
  <si>
    <t>Project #5</t>
  </si>
  <si>
    <t>Project #10</t>
  </si>
  <si>
    <t>Project #6</t>
  </si>
  <si>
    <t>Project #7</t>
  </si>
  <si>
    <t>Project #8</t>
  </si>
  <si>
    <t>Project #9</t>
  </si>
  <si>
    <t>Projected Yearly Debt Service Payment:</t>
  </si>
  <si>
    <t>Rate Year</t>
  </si>
  <si>
    <t>Debt Service Schedule (Yearly)</t>
  </si>
  <si>
    <t>Debt Service Schedule (Monthly)</t>
  </si>
  <si>
    <t>Total Debt Service Over Loan Term</t>
  </si>
  <si>
    <t>D/A</t>
  </si>
  <si>
    <t xml:space="preserve">  Revenue Credits Specific to zone</t>
  </si>
  <si>
    <t>Account No. 454 Revenue Credits specific to zone</t>
  </si>
  <si>
    <t>Account No. 456 Revenue Credits specific to zone</t>
  </si>
  <si>
    <t>Account No. 454</t>
  </si>
  <si>
    <t>Account No. 456</t>
  </si>
  <si>
    <t>Account No. 454 Revenue Credits allocable to all zones</t>
  </si>
  <si>
    <t>Account No. 456 Revenue Credits allocable to all zones</t>
  </si>
  <si>
    <t xml:space="preserve">Line </t>
  </si>
  <si>
    <t>Other Revenue Credits specific to zone</t>
  </si>
  <si>
    <t xml:space="preserve">321.112.b </t>
  </si>
  <si>
    <t>Form 1 Reference</t>
  </si>
  <si>
    <t>Item</t>
  </si>
  <si>
    <t>Description</t>
  </si>
  <si>
    <t>Add description</t>
  </si>
  <si>
    <t>WP09</t>
  </si>
  <si>
    <t>A&amp;G Expense</t>
  </si>
  <si>
    <t>321.112.b and WP09</t>
  </si>
  <si>
    <t>323.197.b and WP09</t>
  </si>
  <si>
    <t xml:space="preserve">  Transmission O&amp;M allocable to zone</t>
  </si>
  <si>
    <t>Project</t>
  </si>
  <si>
    <t xml:space="preserve"> #1</t>
  </si>
  <si>
    <t xml:space="preserve">Project </t>
  </si>
  <si>
    <t>#2</t>
  </si>
  <si>
    <t>#3</t>
  </si>
  <si>
    <t>#4</t>
  </si>
  <si>
    <t>#5</t>
  </si>
  <si>
    <t>#6</t>
  </si>
  <si>
    <t>#7</t>
  </si>
  <si>
    <t>#8</t>
  </si>
  <si>
    <t>#9</t>
  </si>
  <si>
    <t>#10</t>
  </si>
  <si>
    <t xml:space="preserve">Actual </t>
  </si>
  <si>
    <t>Debt Service</t>
  </si>
  <si>
    <t xml:space="preserve">Projected </t>
  </si>
  <si>
    <t>Total Transmission O&amp;M Specific to ATSI zone</t>
  </si>
  <si>
    <t>Total Transmission O&amp;M Specific to AEP zone</t>
  </si>
  <si>
    <t>List A&amp;G specific to ATSI zone here - add rows if necessary</t>
  </si>
  <si>
    <t>sum of A&amp;G specific to ATSI zone</t>
  </si>
  <si>
    <t>Total A&amp;G Specific to ATSI zone</t>
  </si>
  <si>
    <t>List A&amp;G specific to AEP zone here - add rows if necessary</t>
  </si>
  <si>
    <t>sum of transmission O&amp;M specific to ATSI zone</t>
  </si>
  <si>
    <t>sum of transmission O&amp;M specific to AEP zone</t>
  </si>
  <si>
    <t>sum of A&amp;G specific to AEP zone</t>
  </si>
  <si>
    <t>Total A&amp;G Specific to AEP zone</t>
  </si>
  <si>
    <t>Reference zone</t>
  </si>
  <si>
    <t xml:space="preserve">  Transmission O&amp;M Specific to zone (Note M)</t>
  </si>
  <si>
    <t xml:space="preserve">  A&amp;G Specific to zone (Note M)</t>
  </si>
  <si>
    <t>M</t>
  </si>
  <si>
    <t>Transmission Enhancement Credit (Schedule 12 Projects)</t>
  </si>
  <si>
    <t>Other Taxes</t>
  </si>
  <si>
    <t xml:space="preserve">         Property specific to zone (Note M)</t>
  </si>
  <si>
    <t>term</t>
  </si>
  <si>
    <t>Yearly</t>
  </si>
  <si>
    <t>Add lines as needed</t>
  </si>
  <si>
    <t>Other Amortizations - AEP</t>
  </si>
  <si>
    <t>List other AEP Amortizations here</t>
  </si>
  <si>
    <t>Total AEP zonal Amortizations</t>
  </si>
  <si>
    <t>ATSI and AEP East</t>
  </si>
  <si>
    <t xml:space="preserve">         Property allocable to zone (Note M)</t>
  </si>
  <si>
    <t>263.i and WP09</t>
  </si>
  <si>
    <t>ATSI Zone</t>
  </si>
  <si>
    <t>Deferred to AEP Zone</t>
  </si>
  <si>
    <t>AEP zone for future request at FERC</t>
  </si>
  <si>
    <t>Deferred from</t>
  </si>
  <si>
    <t>and Incurred in</t>
  </si>
  <si>
    <t>xxxxxxx</t>
  </si>
  <si>
    <t>Other Deferred Costs</t>
  </si>
  <si>
    <t>Total Other Deferred  Costs</t>
  </si>
  <si>
    <t>Interest Rate on Amount of Refunds or Surcharges is the monthly average interest rate calculated in accordance with section 2(c) of the AMPT  Formula Rate Protocols.</t>
  </si>
  <si>
    <t>True-up Adjustment - (Over)/Under Recovery</t>
  </si>
  <si>
    <t>2018 Start-Up Costs</t>
  </si>
  <si>
    <t>Legal :</t>
  </si>
  <si>
    <t xml:space="preserve">Total Legal </t>
  </si>
  <si>
    <t>3-year Amorts</t>
  </si>
  <si>
    <t>PJM</t>
  </si>
  <si>
    <t>Travel, Meals</t>
  </si>
  <si>
    <t>AMP Labor/Overhead</t>
  </si>
  <si>
    <t>Total 1-year Amort to ATSI zone</t>
  </si>
  <si>
    <t>LABOR FOR SEPT_DEC</t>
  </si>
  <si>
    <t>AMP Labor Hours</t>
  </si>
  <si>
    <t>% Time</t>
  </si>
  <si>
    <t>Hours</t>
  </si>
  <si>
    <t>Expenses</t>
  </si>
  <si>
    <t>Blended Rate</t>
  </si>
  <si>
    <t>LABOR HOURS</t>
  </si>
  <si>
    <t>LABOR EXPENSES</t>
  </si>
  <si>
    <t>years beginning 1/1/2019</t>
  </si>
  <si>
    <t>AMP Labor - Start-up amortized over 3 or 1 years.</t>
  </si>
  <si>
    <t>Add Lines and Columns to if necessary to increase transparency</t>
  </si>
  <si>
    <t>List transmission specific to AEP zone here - add rows if necessary</t>
  </si>
  <si>
    <t>Consultants</t>
  </si>
  <si>
    <t>Legal</t>
  </si>
  <si>
    <t>O&amp;M Napoleon</t>
  </si>
  <si>
    <t>O&amp;M on facilities</t>
  </si>
  <si>
    <t>Projections</t>
  </si>
  <si>
    <t>Alloc</t>
  </si>
  <si>
    <t>Total Transmission O&amp;M - 2019 Projections</t>
  </si>
  <si>
    <t>Other AMPT Capitalized Equipment</t>
  </si>
  <si>
    <t>Grid Force (ATSI)</t>
  </si>
  <si>
    <t>AMPT Projects</t>
  </si>
  <si>
    <t>Add Additional Project Columns as needed</t>
  </si>
  <si>
    <t>Add Additional "Other" Columns as needed</t>
  </si>
  <si>
    <t>40% of Debt Service</t>
  </si>
  <si>
    <t>The Margin Factor can only be changed by Order of the Commission</t>
  </si>
  <si>
    <t>Margin factor</t>
  </si>
  <si>
    <t>Interest required pursuant to Section 2(c) of Protocols.  Interest on any refunds shall be entered as a negative number to reduce the net revenue</t>
  </si>
  <si>
    <t>AMPT True-up with Interest - based on Protocols</t>
  </si>
  <si>
    <t xml:space="preserve">Adjustments required pursuant to Section 6 of the AMPT Protocols.  Refunds shall be entered as a negative number to reduce the net revenue requirement.  </t>
  </si>
  <si>
    <t>Interest for Working Capital needs</t>
  </si>
  <si>
    <t>AMPT Working Capital Loan from AMP</t>
  </si>
  <si>
    <t>WP06b</t>
  </si>
  <si>
    <t>Total Transmission O&amp;M Specific to all zones</t>
  </si>
  <si>
    <t>List transmission specific to all zones here - add rows if necessary</t>
  </si>
  <si>
    <t>Deferred</t>
  </si>
  <si>
    <t>List transmission specific to ATSI zone here - add rows if necessary</t>
  </si>
  <si>
    <t>From Informational AMPT Form 1  - ATRR True-up</t>
  </si>
  <si>
    <t>Total A&amp;G Specific to all zones</t>
  </si>
  <si>
    <t>sum of A&amp;G specific to all zones</t>
  </si>
  <si>
    <t>sum of transmission O&amp;M specific to all zones</t>
  </si>
  <si>
    <t>Other Taxes specific to ATSI Zone</t>
  </si>
  <si>
    <t>Other Taxes specific to AEP Zone</t>
  </si>
  <si>
    <t>Other Tax specific to ATSI zone here - add rows if necessary</t>
  </si>
  <si>
    <t>Other Tax specific to AEP zone here - add rows if necessary</t>
  </si>
  <si>
    <t>Other Tax specific to all zones here - add rows if necessary</t>
  </si>
  <si>
    <t>Other Taxes Specific to all zones</t>
  </si>
  <si>
    <t>sum of Other Taxes specific to AEP zone</t>
  </si>
  <si>
    <t>sum of Other Taxes specific to ATSI zone</t>
  </si>
  <si>
    <t>sum of Other Taxes specific to all zones</t>
  </si>
  <si>
    <t>List A&amp;G specific to all zones here - add rows if necessary</t>
  </si>
  <si>
    <t>Meals/Travel</t>
  </si>
  <si>
    <t>Insurance</t>
  </si>
  <si>
    <t>AMP Labor and Overheads Allocable to the ASTI Zone</t>
  </si>
  <si>
    <t>If ASTI zone, entry is WP09, line  Col (d) for O&amp;M and A&amp;G</t>
  </si>
  <si>
    <t>If AEP zone, entry is WP09, line  Col (d) for O&amp;M and A&amp;G</t>
  </si>
  <si>
    <t xml:space="preserve">  Other Amortizations - All zones</t>
  </si>
  <si>
    <t>Add Columns and lines as needed</t>
  </si>
  <si>
    <t>Add Lines if needed</t>
  </si>
  <si>
    <t>Other zone</t>
  </si>
  <si>
    <t>Other Zone</t>
  </si>
  <si>
    <t>Add Zones if necessary.  Add lines for more project investment</t>
  </si>
  <si>
    <t>To be completed in conjunction with Attachment H-32A</t>
  </si>
  <si>
    <t>Transmission Enhancement Credit for Attachment H-32A Page 1, Line 9</t>
  </si>
  <si>
    <t>Sum of line 6 through 16</t>
  </si>
  <si>
    <t>Add lines for projects as needed</t>
  </si>
  <si>
    <t>(WP08-True-up
Col. i)</t>
  </si>
  <si>
    <t>PTRR debt service projections for zone are shown on WP06.  Actual ATRR debt service (for True-up template) will be from AMPT accounting records</t>
  </si>
  <si>
    <t>Zone in title</t>
  </si>
  <si>
    <t xml:space="preserve">  Amortization of Start-Up Costs to zone (Note N)</t>
  </si>
  <si>
    <t>N</t>
  </si>
  <si>
    <t>Other Amortizations of deferred start-up - ATSI Zone Specific</t>
  </si>
  <si>
    <t>PJM Application fee</t>
  </si>
  <si>
    <t>O&amp;M Napoleon rest of 2018 estimate</t>
  </si>
  <si>
    <t>Travel/Meals/Insurance</t>
  </si>
  <si>
    <t>months remaining</t>
  </si>
  <si>
    <t xml:space="preserve">Includes only FICA, unemployment, highway, property, gross receipts, PILOT, and other assessments charged in the current year.  Taxes related to income are excluded.  </t>
  </si>
  <si>
    <t>Revenue Credits Workpaper</t>
  </si>
  <si>
    <t>Formation Cost (Start-up) Workpaper</t>
  </si>
  <si>
    <t>For ATRR  and True-up, AMPT will record actual interest expense</t>
  </si>
  <si>
    <t>Components - Description</t>
  </si>
  <si>
    <t>Amounts</t>
  </si>
  <si>
    <t>Zonal Investment Workpaper</t>
  </si>
  <si>
    <t>Note 1:</t>
  </si>
  <si>
    <t>True-Up and Adjustments Workpaper</t>
  </si>
  <si>
    <t>Debt Service Workpaper - Annual</t>
  </si>
  <si>
    <t>Debt Service Payments - Year End12/31/2019</t>
  </si>
  <si>
    <t>Debt Service Payments -  Year End 12/31/2019</t>
  </si>
  <si>
    <t>year and those P&amp;I entries will be populated in H-32A, page 1, line 36</t>
  </si>
  <si>
    <t>Debt Service Workpaper - Monthly</t>
  </si>
  <si>
    <t>From WP06</t>
  </si>
  <si>
    <t>Add Additional Project Columns and lines as needed</t>
  </si>
  <si>
    <t>Add Additional "Other" Columns and lines as needed</t>
  </si>
  <si>
    <t>Transmission O&amp;M, A&amp;G, and Other Taxes Workpaper</t>
  </si>
  <si>
    <t>TRANSMISSION O&amp;M, A&amp;G, and OTHER TAXES DETAIL</t>
  </si>
  <si>
    <t>DIVISOR</t>
  </si>
  <si>
    <t>1 Coincident Peak (CP) (MW) - ATSI</t>
  </si>
  <si>
    <t>17a</t>
  </si>
  <si>
    <t>17b</t>
  </si>
  <si>
    <t>17c</t>
  </si>
  <si>
    <t xml:space="preserve">  A&amp;G allocable to zone (Note M)</t>
  </si>
  <si>
    <t xml:space="preserve">  Other Amortizations - ATSI (Note N)</t>
  </si>
  <si>
    <t xml:space="preserve">  Other Amortizations - AEP (Note N)</t>
  </si>
  <si>
    <t>MW</t>
  </si>
  <si>
    <t>Annual Network Rate ($/MW/Yr)  (Line 17 / Line 17b)</t>
  </si>
  <si>
    <t>/MW/Yr</t>
  </si>
  <si>
    <t>NITS Revenues received by PJM for the Year (Note 2)</t>
  </si>
  <si>
    <t>Note 2:</t>
  </si>
  <si>
    <t>Exclude any true-up amount included in the PTRR for the year being true-up</t>
  </si>
  <si>
    <t>Budget for Oct - Dec 2018</t>
  </si>
  <si>
    <t>Actuals thru September</t>
  </si>
  <si>
    <t>Budget October - December based on AMP % allocation</t>
  </si>
  <si>
    <t>But, 3 vs 1 year split is thru August!</t>
  </si>
  <si>
    <t xml:space="preserve">So, $155,071/9*8 = actual thru August </t>
  </si>
  <si>
    <t>Deferred to AEP Zone (or Next Zone)</t>
  </si>
  <si>
    <t>Half goes to 3 year, half to 1</t>
  </si>
  <si>
    <t>Remainder goes to ATSI; $333,789-$137,841</t>
  </si>
  <si>
    <t xml:space="preserve">Prime Rate </t>
  </si>
  <si>
    <t>For PTRR, use most recent available Prime Rate when projections are done</t>
  </si>
  <si>
    <t>Est. for Zone</t>
  </si>
  <si>
    <t>communications equipment</t>
  </si>
  <si>
    <t>This tab is to accommodate projects that may go in service or close mid-year in any particular month</t>
  </si>
  <si>
    <t>for PTRR - to line 34 of Attachment H-32A</t>
  </si>
  <si>
    <t>Attachment H-32A</t>
  </si>
  <si>
    <t>Attachment H-32A - WP01 - Plant</t>
  </si>
  <si>
    <t>Attachment H-32A - WP02 - Revenue Credits</t>
  </si>
  <si>
    <t>Attachment H-32A - WP03 - Start-Up Costs</t>
  </si>
  <si>
    <t>Attachment H-32A - WP04 - Zonal Investment</t>
  </si>
  <si>
    <t>Attachment H-32A - WP05 - True-Up and Adjustments</t>
  </si>
  <si>
    <t>Attachment H-32A - WP06 - Debt Service</t>
  </si>
  <si>
    <t>Attachment H-32A - WP06a - Debt Service Monthly</t>
  </si>
  <si>
    <t>Attachment H-32A - WP06b - Interest on Working Cap</t>
  </si>
  <si>
    <t>Attachment H-32A - WP07 - TEC</t>
  </si>
  <si>
    <t>Attachment H-32A - WP08 - TEC True-up</t>
  </si>
  <si>
    <t>Attachment H-32A - WP09 - Transmission O&amp;M</t>
  </si>
  <si>
    <t>Note 1:  to Attachment H-32A, page 1, line 37</t>
  </si>
  <si>
    <t>Revenue Requirement True-up with Interest</t>
  </si>
  <si>
    <t>Revenue Requirement True-up - Over/Under Recovery</t>
  </si>
  <si>
    <t>Percentage of PJM Qualifying transmission plant included in Cost of Service (line 70 / line 67)</t>
  </si>
  <si>
    <t>Total Qualifying Transmission Plant in Service (line 67 - 68 - 69)</t>
  </si>
  <si>
    <t xml:space="preserve">Total transmission plant </t>
  </si>
  <si>
    <t>TOTAL GROSS PLANT  (sum lines 57 - 62)</t>
  </si>
  <si>
    <t>REV. REQUIREMENT  (sum lines 50 and 52)</t>
  </si>
  <si>
    <t>Subtotal (lines 31 + 36 + 37 + 48)</t>
  </si>
  <si>
    <t>TOTAL OTHER TAXES  (sum lines 41 through 47)</t>
  </si>
  <si>
    <t>TOTAL DEBT SERVICE (Sum lines 34 and 35 )</t>
  </si>
  <si>
    <t>TOTAL O&amp;M  (sum lines 21, 23, 25-28, less lines 23 and 24)</t>
  </si>
  <si>
    <t>GROSS REVENUE REQUIREMENT         (line 54)</t>
  </si>
  <si>
    <t>Total transmission expenses    (line 21+22 Column e)</t>
  </si>
  <si>
    <t>Included transmission expenses (line 76 less line 77)</t>
  </si>
  <si>
    <t>Percentage of transmission expenses after adjustment (line 78 divided by line 76)</t>
  </si>
  <si>
    <t>Percentage of transmission plant included in ISO Rates (line 72)</t>
  </si>
  <si>
    <t>Percentage of transmission expenses included in ISO Rates (line 80 times line 81)</t>
  </si>
  <si>
    <t xml:space="preserve">  Total  (sum lines 86-89)</t>
  </si>
  <si>
    <t>The revenues credited on page 1 lines 5-9 shall include only the amounts received directly (in the case of grandfathered agreements)</t>
  </si>
  <si>
    <t>ATSI Transmission Zone</t>
  </si>
  <si>
    <t>Beginning/End year balances will match Form 1.  13-Month average balances shown on WP-01.  Qualifying zonal transmission investment shown on WP04.  Excluding any Transmission AROs</t>
  </si>
  <si>
    <t>Over Recoveries are entered as negative to reduce the net revenue.  Under recoveries are entered as Positive to increase the net revenue.</t>
  </si>
  <si>
    <t>Margin Factor equals .40 or 40% of debt service.  Margin Requirement is the dollar amount that results from applying the Margin Factor to annual debt service.</t>
  </si>
  <si>
    <t>Includes amortization of pre-commercial Start-Up costs booked in account 182.3, approved by the Commission and amortized through Account 566.</t>
  </si>
  <si>
    <t>For ATRR  and True-up, interest will be per books</t>
  </si>
  <si>
    <t>AMP staff labor and overhead</t>
  </si>
  <si>
    <t>Transmission modeling and analysis services</t>
  </si>
  <si>
    <t>operational services for PJM communications and dispatch for transmission equip</t>
  </si>
  <si>
    <t>consulting services for equip evaluation for NERC BES compliance and Tariff eligibility</t>
  </si>
  <si>
    <t>legal</t>
  </si>
  <si>
    <t>consulting</t>
  </si>
  <si>
    <t>fourth quarter 2018 interest on Napoleon Loan</t>
  </si>
  <si>
    <t>consultant</t>
  </si>
  <si>
    <t>consultant Implementation</t>
  </si>
  <si>
    <t xml:space="preserve">consultant Annual </t>
  </si>
  <si>
    <t>Page 6 of 17</t>
  </si>
  <si>
    <t>Page 10 of 17</t>
  </si>
  <si>
    <t>ADD LINES AS NEEDED FOR ADDITIONAL REVENUE CREDITS</t>
  </si>
  <si>
    <r>
      <t>Interest on Working Capital Loan</t>
    </r>
    <r>
      <rPr>
        <vertAlign val="superscript"/>
        <sz val="11"/>
        <color theme="1"/>
        <rFont val="Calibri"/>
        <family val="2"/>
      </rPr>
      <t>1</t>
    </r>
  </si>
  <si>
    <t xml:space="preserve">Add more lines as needed </t>
  </si>
  <si>
    <t>Add lines and other zones as needed to increase transparency</t>
  </si>
  <si>
    <t>Labor Overhead</t>
  </si>
  <si>
    <t xml:space="preserve">For ATRR and True-up, AMPT will record actual P&amp;I in the  </t>
  </si>
  <si>
    <t>Attachment H-32A - WP10 - Margin Requirement</t>
  </si>
  <si>
    <t>Net Loan Principal</t>
  </si>
  <si>
    <r>
      <rPr>
        <b/>
        <i/>
        <sz val="11"/>
        <color theme="1"/>
        <rFont val="Calibri"/>
        <family val="2"/>
      </rPr>
      <t>Less</t>
    </r>
    <r>
      <rPr>
        <b/>
        <sz val="11"/>
        <color theme="1"/>
        <rFont val="Calibri"/>
        <family val="2"/>
      </rPr>
      <t xml:space="preserve"> Acquisition Premium</t>
    </r>
  </si>
  <si>
    <t>Development of Margin Requirement</t>
  </si>
  <si>
    <t xml:space="preserve">Less:  </t>
  </si>
  <si>
    <t xml:space="preserve">  Premium paid on Debt and included in debt service</t>
  </si>
  <si>
    <t xml:space="preserve">  Other Adjustments needed to reflect only Debt Service on Assets</t>
  </si>
  <si>
    <t xml:space="preserve">  Interest on Working Capital Loans (WP06b)</t>
  </si>
  <si>
    <t xml:space="preserve">  Add Additional deductions to Debt Service Payments as needed</t>
  </si>
  <si>
    <t>12-Month Period=</t>
  </si>
  <si>
    <t>Net Debt Service Payments (line 1 - lines 4 thorugh 7)</t>
  </si>
  <si>
    <t>Margin Factor (fixed)</t>
  </si>
  <si>
    <t xml:space="preserve">Margin Requirement (line 9 x line 10) - To H-32A line </t>
  </si>
  <si>
    <t>1. Excludes any Debt Service related to Acquisition Adjustments if any per WP06</t>
  </si>
  <si>
    <t>Page 18 of 18</t>
  </si>
  <si>
    <t>AMPT Transmission Investment - Gross Plant</t>
  </si>
  <si>
    <t>Page 16 of 18</t>
  </si>
  <si>
    <t>Page 17 of 18</t>
  </si>
  <si>
    <t>Page 15 of 18</t>
  </si>
  <si>
    <t>Page 14 of 18</t>
  </si>
  <si>
    <t>Page 13 of 18</t>
  </si>
  <si>
    <t>Page 11 of 18</t>
  </si>
  <si>
    <t>Page 12 of 18</t>
  </si>
  <si>
    <t>Page 9 of 18</t>
  </si>
  <si>
    <t>Page 8 of 18</t>
  </si>
  <si>
    <t>Page 7 of 18</t>
  </si>
  <si>
    <t>Page 5 of 18</t>
  </si>
  <si>
    <t>Page 4 of 18</t>
  </si>
  <si>
    <t>Page 3 of 18</t>
  </si>
  <si>
    <t>Page 1 of 18</t>
  </si>
  <si>
    <t>Page 2 of 18</t>
  </si>
  <si>
    <r>
      <t xml:space="preserve">MARGIN REQUIREMENT  (Note I) </t>
    </r>
    <r>
      <rPr>
        <u/>
        <sz val="12"/>
        <color rgb="FFFF0000"/>
        <rFont val="Arial"/>
        <family val="2"/>
      </rPr>
      <t>(WP10)</t>
    </r>
  </si>
  <si>
    <t>Description of Revenue Credits</t>
  </si>
  <si>
    <t>Number of anticipated Transmission Zones</t>
  </si>
  <si>
    <t>Line 12(a, b, or c) divided by Line 12 (e)</t>
  </si>
  <si>
    <t>From Informational Form 1 for ATRR True-up, otherwise estimate for PTRR</t>
  </si>
  <si>
    <t>Total Other Taxes Specific to all zones</t>
  </si>
  <si>
    <r>
      <t>Debt Service Payments</t>
    </r>
    <r>
      <rPr>
        <vertAlign val="superscript"/>
        <sz val="11"/>
        <rFont val="Calibri"/>
        <family val="2"/>
        <scheme val="minor"/>
      </rPr>
      <t>1</t>
    </r>
  </si>
  <si>
    <r>
      <t>The True-Up adjustment is the difference between (1) the revenues received for the 12-Month</t>
    </r>
    <r>
      <rPr>
        <u/>
        <sz val="12"/>
        <color rgb="FFFF0000"/>
        <rFont val="Arial"/>
        <family val="2"/>
      </rPr>
      <t xml:space="preserve"> </t>
    </r>
    <r>
      <rPr>
        <sz val="12"/>
        <rFont val="Arial"/>
        <family val="2"/>
      </rPr>
      <t>period and (2) the ATRR for that 12-Month period after it is known, with interest</t>
    </r>
  </si>
  <si>
    <t>With respect to purchased assets, principal and interest payments related to borrowings in excess of the seller's net book value will not be included in the PTRR or ATRR debt service.</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</si>
</sst>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0000"/>
    <numFmt numFmtId="165" formatCode="0.000%"/>
    <numFmt numFmtId="166" formatCode="0.0000"/>
    <numFmt numFmtId="167" formatCode="_(&quot;$&quot;* #,##0_);_(&quot;$&quot;* \(#,##0\);_(&quot;$&quot;* &quot;-&quot;??_);_(@_)"/>
    <numFmt numFmtId="168" formatCode="&quot;$&quot;#,##0"/>
    <numFmt numFmtId="169" formatCode="0.0%"/>
    <numFmt numFmtId="170" formatCode="_(* #,##0.00000_);_(* \(#,##0.00000\);_(* &quot;-&quot;??_);_(@_)"/>
    <numFmt numFmtId="171" formatCode="_(* #,##0_);_(* \(#,##0\);_(* &quot;-&quot;??_);_(@_)"/>
    <numFmt numFmtId="172" formatCode="0.0000%"/>
    <numFmt numFmtId="173" formatCode="&quot;$&quot;#,##0.00"/>
    <numFmt numFmtId="174" formatCode="#,##0.00000"/>
    <numFmt numFmtId="175" formatCode="0.000000%"/>
    <numFmt numFmtId="176" formatCode="0_);\(0\)"/>
    <numFmt numFmtId="177" formatCode="_(* #,##0.0_);_(* \(#,##0.0\);_(* &quot;-&quot;??_);_(@_)"/>
    <numFmt numFmtId="178" formatCode="_(&quot;$&quot;* #,##0.0_);_(&quot;$&quot;* \(#,##0.0\);_(&quot;$&quot;* &quot;-&quot;??_);_(@_)"/>
  </numFmts>
  <fonts count="96">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2"/>
      <name val="Times New Roman"/>
      <family val="1"/>
    </font>
    <font>
      <b/>
      <sz val="12"/>
      <name val="Times New Roman"/>
      <family val="1"/>
    </font>
    <font>
      <sz val="12"/>
      <color indexed="10"/>
      <name val="Times New Roman"/>
      <family val="1"/>
    </font>
    <font>
      <b/>
      <sz val="18"/>
      <name val="Times New Roman"/>
      <family val="1"/>
    </font>
    <font>
      <u val="singleAccounting"/>
      <sz val="11"/>
      <color theme="1"/>
      <name val="Calibri"/>
      <family val="2"/>
    </font>
    <font>
      <b/>
      <sz val="11"/>
      <color theme="1"/>
      <name val="Calibri"/>
      <family val="2"/>
    </font>
    <font>
      <u/>
      <sz val="11"/>
      <color theme="1"/>
      <name val="Calibri"/>
      <family val="2"/>
    </font>
    <font>
      <sz val="10"/>
      <name val="Arial"/>
      <family val="2"/>
    </font>
    <font>
      <b/>
      <sz val="11"/>
      <color theme="1"/>
      <name val="Calibri"/>
      <family val="2"/>
      <scheme val="minor"/>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b/>
      <sz val="12"/>
      <color rgb="FFFF0000"/>
      <name val="Calibri"/>
      <family val="2"/>
      <scheme val="minor"/>
    </font>
    <font>
      <sz val="12"/>
      <name val="Calibri"/>
      <family val="2"/>
      <scheme val="minor"/>
    </font>
    <font>
      <b/>
      <sz val="12"/>
      <name val="Calibri"/>
      <family val="2"/>
      <scheme val="minor"/>
    </font>
    <font>
      <sz val="10"/>
      <name val="Calibri"/>
      <family val="2"/>
      <scheme val="minor"/>
    </font>
    <font>
      <b/>
      <sz val="12"/>
      <color theme="0"/>
      <name val="Calibri"/>
      <family val="2"/>
      <scheme val="minor"/>
    </font>
    <font>
      <sz val="12"/>
      <color theme="0"/>
      <name val="Calibri"/>
      <family val="2"/>
      <scheme val="minor"/>
    </font>
    <font>
      <b/>
      <sz val="12"/>
      <color rgb="FFFF0000"/>
      <name val="Arial"/>
      <family val="2"/>
    </font>
    <font>
      <u val="singleAccounting"/>
      <sz val="11"/>
      <name val="Calibri"/>
      <family val="2"/>
      <scheme val="minor"/>
    </font>
    <font>
      <sz val="16"/>
      <name val="Calibri"/>
      <family val="2"/>
      <scheme val="minor"/>
    </font>
    <font>
      <b/>
      <sz val="20"/>
      <name val="Calibri"/>
      <family val="2"/>
      <scheme val="minor"/>
    </font>
    <font>
      <sz val="10"/>
      <color theme="1"/>
      <name val="Arial"/>
      <family val="2"/>
    </font>
    <font>
      <b/>
      <u/>
      <sz val="12"/>
      <name val="Calibri"/>
      <family val="2"/>
      <scheme val="minor"/>
    </font>
    <font>
      <u/>
      <sz val="12"/>
      <name val="Calibri"/>
      <family val="2"/>
      <scheme val="minor"/>
    </font>
    <font>
      <sz val="12"/>
      <name val="Arial"/>
      <family val="2"/>
    </font>
    <font>
      <b/>
      <sz val="12"/>
      <name val="Arial"/>
      <family val="2"/>
    </font>
    <font>
      <b/>
      <u/>
      <sz val="12"/>
      <name val="Arial"/>
      <family val="2"/>
    </font>
    <font>
      <b/>
      <u/>
      <sz val="14"/>
      <name val="Arial"/>
      <family val="2"/>
    </font>
    <font>
      <u val="singleAccounting"/>
      <sz val="12"/>
      <name val="Arial"/>
      <family val="2"/>
    </font>
    <font>
      <b/>
      <sz val="14"/>
      <name val="Arial"/>
      <family val="2"/>
    </font>
    <font>
      <sz val="11"/>
      <color theme="1"/>
      <name val="Arial"/>
      <family val="2"/>
    </font>
    <font>
      <sz val="12"/>
      <color indexed="10"/>
      <name val="Arial"/>
      <family val="2"/>
    </font>
    <font>
      <b/>
      <sz val="18"/>
      <name val="Arial"/>
      <family val="2"/>
    </font>
    <font>
      <u/>
      <sz val="14"/>
      <name val="Arial"/>
      <family val="2"/>
    </font>
    <font>
      <sz val="14"/>
      <name val="Arial"/>
      <family val="2"/>
    </font>
    <font>
      <u/>
      <sz val="12"/>
      <name val="Arial"/>
      <family val="2"/>
    </font>
    <font>
      <b/>
      <sz val="16"/>
      <name val="Arial"/>
      <family val="2"/>
    </font>
    <font>
      <u val="singleAccounting"/>
      <sz val="12"/>
      <name val="Calibri"/>
      <family val="2"/>
      <scheme val="minor"/>
    </font>
    <font>
      <sz val="10"/>
      <name val="Times New Roman"/>
      <family val="1"/>
    </font>
    <font>
      <sz val="9"/>
      <name val="Calibri"/>
      <family val="2"/>
      <scheme val="minor"/>
    </font>
    <font>
      <sz val="12"/>
      <color theme="1"/>
      <name val="Arial"/>
      <family val="2"/>
    </font>
    <font>
      <b/>
      <u/>
      <sz val="11"/>
      <color theme="1"/>
      <name val="Calibri"/>
      <family val="2"/>
    </font>
    <font>
      <sz val="12"/>
      <name val="Arial MT"/>
    </font>
    <font>
      <sz val="12"/>
      <color theme="1"/>
      <name val="Calibri"/>
      <family val="2"/>
      <scheme val="minor"/>
    </font>
    <font>
      <b/>
      <sz val="11"/>
      <name val="Calibri"/>
      <family val="2"/>
    </font>
    <font>
      <b/>
      <sz val="12"/>
      <color theme="0"/>
      <name val="Arial"/>
      <family val="2"/>
    </font>
    <font>
      <sz val="12"/>
      <color theme="0"/>
      <name val="Arial"/>
      <family val="2"/>
    </font>
    <font>
      <u val="singleAccounting"/>
      <sz val="10"/>
      <name val="Arial"/>
      <family val="2"/>
    </font>
    <font>
      <u/>
      <sz val="12"/>
      <color theme="1"/>
      <name val="Arial"/>
      <family val="2"/>
    </font>
    <font>
      <u val="singleAccounting"/>
      <sz val="12"/>
      <color theme="1"/>
      <name val="Arial"/>
      <family val="2"/>
    </font>
    <font>
      <b/>
      <sz val="12"/>
      <color theme="1"/>
      <name val="Arial"/>
      <family val="2"/>
    </font>
    <font>
      <b/>
      <u/>
      <sz val="12"/>
      <color theme="1"/>
      <name val="Arial"/>
      <family val="2"/>
    </font>
    <font>
      <u/>
      <sz val="11"/>
      <color theme="1"/>
      <name val="Calibri"/>
      <family val="2"/>
      <scheme val="minor"/>
    </font>
    <font>
      <b/>
      <sz val="16"/>
      <name val="Calibri"/>
      <family val="2"/>
      <scheme val="minor"/>
    </font>
    <font>
      <sz val="11"/>
      <name val="Calibri"/>
      <family val="2"/>
      <scheme val="minor"/>
    </font>
    <font>
      <sz val="16"/>
      <name val="Times New Roman"/>
      <family val="1"/>
    </font>
    <font>
      <b/>
      <sz val="16"/>
      <color theme="1"/>
      <name val="Calibri"/>
      <family val="2"/>
    </font>
    <font>
      <sz val="9"/>
      <name val="Arial"/>
      <family val="2"/>
    </font>
    <font>
      <sz val="14"/>
      <name val="Calibri"/>
      <family val="2"/>
      <scheme val="minor"/>
    </font>
    <font>
      <vertAlign val="superscript"/>
      <sz val="11"/>
      <color theme="1"/>
      <name val="Calibri"/>
      <family val="2"/>
    </font>
    <font>
      <sz val="9"/>
      <color theme="1"/>
      <name val="Calibri"/>
      <family val="2"/>
    </font>
    <font>
      <sz val="12"/>
      <name val="Calibri"/>
      <family val="2"/>
    </font>
    <font>
      <b/>
      <sz val="12"/>
      <color rgb="FFFF0000"/>
      <name val="Times New Roman"/>
      <family val="1"/>
    </font>
    <font>
      <b/>
      <i/>
      <sz val="11"/>
      <color theme="1"/>
      <name val="Calibri"/>
      <family val="2"/>
    </font>
    <font>
      <u/>
      <sz val="11"/>
      <color rgb="FFFF0000"/>
      <name val="Calibri"/>
      <family val="2"/>
      <scheme val="minor"/>
    </font>
    <font>
      <u/>
      <sz val="11"/>
      <color rgb="FFFF0000"/>
      <name val="Calibri"/>
      <family val="2"/>
    </font>
    <font>
      <u/>
      <sz val="12"/>
      <color rgb="FFFF0000"/>
      <name val="Arial"/>
      <family val="2"/>
    </font>
    <font>
      <sz val="11"/>
      <name val="Calibri"/>
      <family val="2"/>
    </font>
    <font>
      <sz val="9"/>
      <name val="Calibri"/>
      <family val="2"/>
    </font>
    <font>
      <vertAlign val="superscript"/>
      <sz val="11"/>
      <name val="Calibri"/>
      <family val="2"/>
      <scheme val="minor"/>
    </font>
    <font>
      <sz val="10"/>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1"/>
        <bgColor indexed="64"/>
      </patternFill>
    </fill>
  </fills>
  <borders count="31">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06">
    <xf numFmtId="0" fontId="0" fillId="0" borderId="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9" fillId="0" borderId="0"/>
    <xf numFmtId="43" fontId="19" fillId="0" borderId="0" applyFont="0" applyFill="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2" borderId="0" applyNumberFormat="0" applyBorder="0" applyAlignment="0" applyProtection="0"/>
    <xf numFmtId="0" fontId="26" fillId="3" borderId="0" applyNumberFormat="0" applyBorder="0" applyAlignment="0" applyProtection="0"/>
    <xf numFmtId="0" fontId="27" fillId="5" borderId="7" applyNumberFormat="0" applyAlignment="0" applyProtection="0"/>
    <xf numFmtId="0" fontId="28" fillId="6" borderId="8" applyNumberFormat="0" applyAlignment="0" applyProtection="0"/>
    <xf numFmtId="0" fontId="29" fillId="6" borderId="7" applyNumberFormat="0" applyAlignment="0" applyProtection="0"/>
    <xf numFmtId="0" fontId="30" fillId="0" borderId="9" applyNumberFormat="0" applyFill="0" applyAlignment="0" applyProtection="0"/>
    <xf numFmtId="0" fontId="31" fillId="7" borderId="10" applyNumberFormat="0" applyAlignment="0" applyProtection="0"/>
    <xf numFmtId="0" fontId="21" fillId="0" borderId="0" applyNumberFormat="0" applyFill="0" applyBorder="0" applyAlignment="0" applyProtection="0"/>
    <xf numFmtId="0" fontId="32" fillId="0" borderId="0" applyNumberFormat="0" applyFill="0" applyBorder="0" applyAlignment="0" applyProtection="0"/>
    <xf numFmtId="0" fontId="20" fillId="0" borderId="12" applyNumberFormat="0" applyFill="0" applyAlignment="0" applyProtection="0"/>
    <xf numFmtId="0" fontId="33"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33"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33"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33"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33"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33"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43" fontId="10" fillId="0" borderId="0" applyFont="0" applyFill="0" applyBorder="0" applyAlignment="0" applyProtection="0"/>
    <xf numFmtId="0" fontId="34" fillId="0" borderId="0" applyNumberFormat="0" applyFill="0" applyBorder="0" applyAlignment="0" applyProtection="0"/>
    <xf numFmtId="0" fontId="35" fillId="4" borderId="0" applyNumberFormat="0" applyBorder="0" applyAlignment="0" applyProtection="0"/>
    <xf numFmtId="0" fontId="10" fillId="8" borderId="11" applyNumberFormat="0" applyFont="0" applyAlignment="0" applyProtection="0"/>
    <xf numFmtId="0" fontId="33" fillId="12" borderId="0" applyNumberFormat="0" applyBorder="0" applyAlignment="0" applyProtection="0"/>
    <xf numFmtId="0" fontId="33" fillId="16" borderId="0" applyNumberFormat="0" applyBorder="0" applyAlignment="0" applyProtection="0"/>
    <xf numFmtId="0" fontId="33" fillId="20" borderId="0" applyNumberFormat="0" applyBorder="0" applyAlignment="0" applyProtection="0"/>
    <xf numFmtId="0" fontId="33" fillId="24" borderId="0" applyNumberFormat="0" applyBorder="0" applyAlignment="0" applyProtection="0"/>
    <xf numFmtId="0" fontId="33" fillId="28" borderId="0" applyNumberFormat="0" applyBorder="0" applyAlignment="0" applyProtection="0"/>
    <xf numFmtId="0" fontId="33" fillId="32" borderId="0" applyNumberFormat="0" applyBorder="0" applyAlignment="0" applyProtection="0"/>
    <xf numFmtId="44" fontId="10" fillId="0" borderId="0" applyFont="0" applyFill="0" applyBorder="0" applyAlignment="0" applyProtection="0"/>
    <xf numFmtId="0" fontId="8" fillId="0" borderId="0"/>
    <xf numFmtId="9" fontId="8" fillId="0" borderId="0" applyFont="0" applyFill="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43" fontId="7" fillId="0" borderId="0" applyFont="0" applyFill="0" applyBorder="0" applyAlignment="0" applyProtection="0"/>
    <xf numFmtId="0" fontId="7" fillId="8" borderId="11" applyNumberFormat="0" applyFont="0" applyAlignment="0" applyProtection="0"/>
    <xf numFmtId="44" fontId="7" fillId="0" borderId="0" applyFont="0" applyFill="0" applyBorder="0" applyAlignment="0" applyProtection="0"/>
    <xf numFmtId="0" fontId="7" fillId="0" borderId="0"/>
    <xf numFmtId="9" fontId="7"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8" borderId="11" applyNumberFormat="0" applyFont="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8" borderId="11" applyNumberFormat="0" applyFont="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cellStyleXfs>
  <cellXfs count="631">
    <xf numFmtId="0" fontId="0" fillId="0" borderId="0" xfId="0"/>
    <xf numFmtId="0" fontId="12" fillId="0" borderId="0" xfId="0" applyFont="1" applyAlignment="1"/>
    <xf numFmtId="0" fontId="12" fillId="0" borderId="0" xfId="0" applyFont="1" applyAlignment="1">
      <alignment horizontal="right"/>
    </xf>
    <xf numFmtId="0" fontId="12" fillId="0" borderId="0" xfId="0" applyNumberFormat="1" applyFont="1" applyAlignment="1" applyProtection="1">
      <alignment horizontal="center"/>
      <protection locked="0"/>
    </xf>
    <xf numFmtId="0" fontId="12" fillId="0" borderId="0" xfId="0" applyNumberFormat="1" applyFont="1"/>
    <xf numFmtId="0" fontId="12" fillId="0" borderId="0" xfId="0" applyNumberFormat="1" applyFont="1" applyAlignment="1"/>
    <xf numFmtId="3" fontId="12" fillId="0" borderId="0" xfId="0" applyNumberFormat="1" applyFont="1" applyAlignment="1"/>
    <xf numFmtId="0" fontId="12" fillId="0" borderId="0" xfId="0" applyNumberFormat="1" applyFont="1" applyAlignment="1">
      <alignment horizontal="center"/>
    </xf>
    <xf numFmtId="49" fontId="12" fillId="0" borderId="0" xfId="0" applyNumberFormat="1" applyFont="1" applyAlignment="1">
      <alignment horizontal="left"/>
    </xf>
    <xf numFmtId="0" fontId="13" fillId="0" borderId="0" xfId="0" applyFont="1" applyFill="1" applyBorder="1" applyAlignment="1"/>
    <xf numFmtId="0" fontId="12" fillId="0" borderId="0" xfId="0" applyFont="1" applyFill="1" applyBorder="1" applyAlignment="1"/>
    <xf numFmtId="0" fontId="14" fillId="0" borderId="0" xfId="0" applyFont="1" applyAlignment="1"/>
    <xf numFmtId="0" fontId="12" fillId="0" borderId="0" xfId="0" applyFont="1" applyAlignment="1">
      <alignment horizontal="centerContinuous"/>
    </xf>
    <xf numFmtId="0" fontId="12" fillId="0" borderId="0" xfId="0" quotePrefix="1" applyFont="1" applyAlignment="1">
      <alignment horizontal="centerContinuous"/>
    </xf>
    <xf numFmtId="0" fontId="15" fillId="0" borderId="0" xfId="0" applyFont="1" applyAlignment="1">
      <alignment horizontal="centerContinuous"/>
    </xf>
    <xf numFmtId="0" fontId="15" fillId="0" borderId="0" xfId="0" applyFont="1" applyAlignment="1" applyProtection="1">
      <alignment horizontal="centerContinuous"/>
      <protection locked="0"/>
    </xf>
    <xf numFmtId="167" fontId="0" fillId="0" borderId="0" xfId="1" applyNumberFormat="1" applyFont="1"/>
    <xf numFmtId="0" fontId="0" fillId="0" borderId="0" xfId="0" applyAlignment="1">
      <alignment horizontal="center"/>
    </xf>
    <xf numFmtId="0" fontId="18" fillId="0" borderId="0" xfId="0" applyFont="1" applyAlignment="1">
      <alignment horizontal="center"/>
    </xf>
    <xf numFmtId="167" fontId="12" fillId="0" borderId="0" xfId="1" applyNumberFormat="1" applyFont="1" applyAlignment="1"/>
    <xf numFmtId="0" fontId="17" fillId="0" borderId="0" xfId="0" applyFont="1" applyAlignment="1">
      <alignment horizontal="centerContinuous"/>
    </xf>
    <xf numFmtId="0" fontId="12" fillId="0" borderId="0" xfId="0" applyFont="1" applyAlignment="1">
      <alignment horizontal="center"/>
    </xf>
    <xf numFmtId="167" fontId="12" fillId="0" borderId="0" xfId="0" applyNumberFormat="1" applyFont="1" applyAlignment="1"/>
    <xf numFmtId="0" fontId="36" fillId="0" borderId="0" xfId="0" applyFont="1" applyAlignment="1">
      <alignment horizontal="left" vertical="center"/>
    </xf>
    <xf numFmtId="0" fontId="37" fillId="0" borderId="0" xfId="0" applyFont="1" applyAlignment="1">
      <alignment vertical="center"/>
    </xf>
    <xf numFmtId="0" fontId="37" fillId="0" borderId="0" xfId="0" applyFont="1" applyAlignment="1">
      <alignment horizontal="center" vertical="center"/>
    </xf>
    <xf numFmtId="171" fontId="37" fillId="0" borderId="0" xfId="5" applyNumberFormat="1" applyFont="1" applyAlignment="1">
      <alignment vertical="center"/>
    </xf>
    <xf numFmtId="0" fontId="38" fillId="0" borderId="0" xfId="0" applyFont="1" applyAlignment="1">
      <alignment horizontal="center" vertical="center"/>
    </xf>
    <xf numFmtId="0" fontId="39" fillId="0" borderId="0" xfId="0" applyFont="1" applyAlignment="1">
      <alignment horizontal="right" vertical="center"/>
    </xf>
    <xf numFmtId="0" fontId="39" fillId="0" borderId="0" xfId="0" applyFont="1" applyAlignment="1">
      <alignment horizontal="center" vertical="center"/>
    </xf>
    <xf numFmtId="0" fontId="39" fillId="0" borderId="0" xfId="0" applyNumberFormat="1" applyFont="1" applyAlignment="1">
      <alignment horizontal="center" vertical="center"/>
    </xf>
    <xf numFmtId="0" fontId="37" fillId="33" borderId="0" xfId="0" applyNumberFormat="1" applyFont="1" applyFill="1" applyAlignment="1">
      <alignment vertical="center"/>
    </xf>
    <xf numFmtId="171" fontId="39" fillId="33" borderId="0" xfId="5" applyNumberFormat="1" applyFont="1" applyFill="1" applyAlignment="1">
      <alignment horizontal="center" vertical="center"/>
    </xf>
    <xf numFmtId="171" fontId="39" fillId="0" borderId="0" xfId="5" applyNumberFormat="1" applyFont="1" applyAlignment="1">
      <alignment vertical="center"/>
    </xf>
    <xf numFmtId="0" fontId="37" fillId="0" borderId="0" xfId="0" applyNumberFormat="1" applyFont="1" applyAlignment="1">
      <alignment vertical="center"/>
    </xf>
    <xf numFmtId="171" fontId="39" fillId="0" borderId="0" xfId="5" applyNumberFormat="1" applyFont="1" applyAlignment="1">
      <alignment horizontal="center" vertical="center"/>
    </xf>
    <xf numFmtId="0" fontId="40" fillId="34" borderId="13" xfId="0" applyFont="1" applyFill="1" applyBorder="1" applyAlignment="1">
      <alignment vertical="center"/>
    </xf>
    <xf numFmtId="0" fontId="41" fillId="34" borderId="3" xfId="0" applyFont="1" applyFill="1" applyBorder="1" applyAlignment="1">
      <alignment vertical="center"/>
    </xf>
    <xf numFmtId="0" fontId="41" fillId="34" borderId="3" xfId="0" applyFont="1" applyFill="1" applyBorder="1" applyAlignment="1">
      <alignment horizontal="center" vertical="center"/>
    </xf>
    <xf numFmtId="0" fontId="41" fillId="34" borderId="14" xfId="0" applyFont="1" applyFill="1" applyBorder="1" applyAlignment="1">
      <alignment vertical="center"/>
    </xf>
    <xf numFmtId="0" fontId="38" fillId="0" borderId="0" xfId="0" applyFont="1" applyFill="1" applyAlignment="1">
      <alignment vertical="center"/>
    </xf>
    <xf numFmtId="0" fontId="37" fillId="0" borderId="15" xfId="0" applyFont="1" applyBorder="1" applyAlignment="1">
      <alignment vertical="center"/>
    </xf>
    <xf numFmtId="0" fontId="37" fillId="0" borderId="0" xfId="0" applyFont="1" applyBorder="1" applyAlignment="1">
      <alignment vertical="center"/>
    </xf>
    <xf numFmtId="0" fontId="38" fillId="0" borderId="0" xfId="0" applyFont="1" applyBorder="1" applyAlignment="1">
      <alignment horizontal="center" vertical="center"/>
    </xf>
    <xf numFmtId="0" fontId="37" fillId="0" borderId="16" xfId="0" applyFont="1" applyBorder="1" applyAlignment="1">
      <alignment vertical="center"/>
    </xf>
    <xf numFmtId="0" fontId="39" fillId="0" borderId="0" xfId="0" applyFont="1" applyBorder="1" applyAlignment="1">
      <alignment horizontal="right" vertical="center"/>
    </xf>
    <xf numFmtId="0" fontId="39" fillId="0" borderId="0" xfId="0" applyFont="1" applyBorder="1" applyAlignment="1">
      <alignment horizontal="center" vertical="center"/>
    </xf>
    <xf numFmtId="0" fontId="37" fillId="33" borderId="0" xfId="0" applyNumberFormat="1" applyFont="1" applyFill="1" applyBorder="1" applyAlignment="1">
      <alignment vertical="center"/>
    </xf>
    <xf numFmtId="171" fontId="39" fillId="33" borderId="0" xfId="5" applyNumberFormat="1" applyFont="1" applyFill="1" applyBorder="1" applyAlignment="1">
      <alignment horizontal="center" vertical="center"/>
    </xf>
    <xf numFmtId="0" fontId="37" fillId="0" borderId="0" xfId="0" applyNumberFormat="1" applyFont="1" applyBorder="1" applyAlignment="1">
      <alignment vertical="center"/>
    </xf>
    <xf numFmtId="171" fontId="39" fillId="0" borderId="0" xfId="5" applyNumberFormat="1" applyFont="1" applyBorder="1" applyAlignment="1">
      <alignment horizontal="center" vertical="center"/>
    </xf>
    <xf numFmtId="0" fontId="37" fillId="0" borderId="17" xfId="0" applyFont="1" applyBorder="1" applyAlignment="1">
      <alignment vertical="center"/>
    </xf>
    <xf numFmtId="0" fontId="37" fillId="0" borderId="2" xfId="0" applyFont="1" applyBorder="1" applyAlignment="1">
      <alignment vertical="center"/>
    </xf>
    <xf numFmtId="171" fontId="39" fillId="0" borderId="2" xfId="5" applyNumberFormat="1" applyFont="1" applyBorder="1" applyAlignment="1">
      <alignment horizontal="center" vertical="center"/>
    </xf>
    <xf numFmtId="0" fontId="37" fillId="0" borderId="18" xfId="0" applyFont="1" applyBorder="1" applyAlignment="1">
      <alignment vertical="center"/>
    </xf>
    <xf numFmtId="0" fontId="0" fillId="0" borderId="0" xfId="0" applyAlignment="1"/>
    <xf numFmtId="167" fontId="0" fillId="33" borderId="0" xfId="1" applyNumberFormat="1" applyFont="1" applyFill="1"/>
    <xf numFmtId="167" fontId="16" fillId="33" borderId="0" xfId="1" applyNumberFormat="1" applyFont="1" applyFill="1"/>
    <xf numFmtId="171" fontId="42" fillId="0" borderId="0" xfId="0" applyNumberFormat="1" applyFont="1" applyFill="1"/>
    <xf numFmtId="0" fontId="9" fillId="0" borderId="0" xfId="0" applyFont="1"/>
    <xf numFmtId="0" fontId="9" fillId="0" borderId="0" xfId="0" applyFont="1" applyAlignment="1"/>
    <xf numFmtId="167" fontId="9" fillId="0" borderId="0" xfId="1" applyNumberFormat="1" applyFont="1" applyAlignment="1"/>
    <xf numFmtId="0" fontId="38" fillId="0" borderId="0" xfId="0" applyFont="1" applyAlignment="1">
      <alignment vertical="center"/>
    </xf>
    <xf numFmtId="0" fontId="12" fillId="0" borderId="0" xfId="0" applyFont="1" applyAlignment="1">
      <alignment horizontal="left"/>
    </xf>
    <xf numFmtId="0" fontId="12" fillId="0" borderId="0" xfId="0" applyNumberFormat="1" applyFont="1" applyFill="1" applyAlignment="1">
      <alignment horizontal="centerContinuous"/>
    </xf>
    <xf numFmtId="0" fontId="45" fillId="0" borderId="0" xfId="0" applyFont="1" applyAlignment="1">
      <alignment horizontal="centerContinuous"/>
    </xf>
    <xf numFmtId="0" fontId="37" fillId="0" borderId="0" xfId="0" applyFont="1" applyAlignment="1">
      <alignment horizontal="centerContinuous" vertical="center"/>
    </xf>
    <xf numFmtId="0" fontId="44" fillId="0" borderId="0" xfId="0" applyFont="1" applyAlignment="1">
      <alignment horizontal="centerContinuous" vertical="center"/>
    </xf>
    <xf numFmtId="0" fontId="47" fillId="0" borderId="0" xfId="0" applyFont="1" applyAlignment="1">
      <alignment horizontal="center" vertical="center"/>
    </xf>
    <xf numFmtId="0" fontId="48" fillId="0" borderId="0" xfId="0" applyFont="1" applyAlignment="1">
      <alignment vertical="center"/>
    </xf>
    <xf numFmtId="0" fontId="49" fillId="0" borderId="0" xfId="0" applyNumberFormat="1" applyFont="1" applyAlignment="1"/>
    <xf numFmtId="0" fontId="49" fillId="0" borderId="0" xfId="0" applyNumberFormat="1" applyFont="1"/>
    <xf numFmtId="49" fontId="49" fillId="0" borderId="0" xfId="0" applyNumberFormat="1" applyFont="1"/>
    <xf numFmtId="0" fontId="49" fillId="0" borderId="0" xfId="0" applyNumberFormat="1" applyFont="1" applyAlignment="1" applyProtection="1">
      <alignment horizontal="center"/>
      <protection locked="0"/>
    </xf>
    <xf numFmtId="0" fontId="49" fillId="0" borderId="1" xfId="0" applyNumberFormat="1" applyFont="1" applyBorder="1" applyAlignment="1" applyProtection="1">
      <alignment horizontal="center"/>
      <protection locked="0"/>
    </xf>
    <xf numFmtId="3" fontId="49" fillId="0" borderId="0" xfId="0" applyNumberFormat="1" applyFont="1"/>
    <xf numFmtId="42" fontId="49" fillId="0" borderId="0" xfId="0" applyNumberFormat="1" applyFont="1"/>
    <xf numFmtId="3" fontId="49" fillId="0" borderId="0" xfId="0" applyNumberFormat="1" applyFont="1" applyAlignment="1"/>
    <xf numFmtId="0" fontId="49" fillId="0" borderId="1" xfId="0" applyNumberFormat="1" applyFont="1" applyBorder="1" applyAlignment="1" applyProtection="1">
      <alignment horizontal="centerContinuous"/>
      <protection locked="0"/>
    </xf>
    <xf numFmtId="164" fontId="49" fillId="0" borderId="0" xfId="0" applyNumberFormat="1" applyFont="1" applyAlignment="1"/>
    <xf numFmtId="3" fontId="49" fillId="0" borderId="1" xfId="0" applyNumberFormat="1" applyFont="1" applyBorder="1" applyAlignment="1"/>
    <xf numFmtId="3" fontId="49" fillId="0" borderId="0" xfId="0" applyNumberFormat="1" applyFont="1" applyAlignment="1">
      <alignment horizontal="fill"/>
    </xf>
    <xf numFmtId="0" fontId="49" fillId="0" borderId="0" xfId="0" applyFont="1" applyAlignment="1"/>
    <xf numFmtId="0" fontId="49" fillId="0" borderId="0" xfId="0" applyNumberFormat="1" applyFont="1" applyAlignment="1">
      <alignment horizontal="center"/>
    </xf>
    <xf numFmtId="0" fontId="49" fillId="0" borderId="1" xfId="0" applyNumberFormat="1" applyFont="1" applyBorder="1" applyProtection="1">
      <protection locked="0"/>
    </xf>
    <xf numFmtId="0" fontId="49" fillId="0" borderId="1" xfId="0" applyNumberFormat="1" applyFont="1" applyBorder="1"/>
    <xf numFmtId="0" fontId="49" fillId="0" borderId="0" xfId="0" applyNumberFormat="1" applyFont="1" applyProtection="1">
      <protection locked="0"/>
    </xf>
    <xf numFmtId="49" fontId="49" fillId="0" borderId="0" xfId="0" applyNumberFormat="1" applyFont="1" applyAlignment="1"/>
    <xf numFmtId="49" fontId="49" fillId="0" borderId="0" xfId="0" applyNumberFormat="1" applyFont="1" applyAlignment="1">
      <alignment horizontal="center"/>
    </xf>
    <xf numFmtId="174" fontId="49" fillId="0" borderId="0" xfId="0" applyNumberFormat="1" applyFont="1" applyAlignment="1"/>
    <xf numFmtId="174" fontId="49" fillId="0" borderId="0" xfId="0" applyNumberFormat="1" applyFont="1"/>
    <xf numFmtId="164" fontId="49" fillId="0" borderId="0" xfId="0" applyNumberFormat="1" applyFont="1"/>
    <xf numFmtId="3" fontId="50" fillId="0" borderId="0" xfId="0" applyNumberFormat="1" applyFont="1" applyAlignment="1">
      <alignment horizontal="center"/>
    </xf>
    <xf numFmtId="0" fontId="50" fillId="0" borderId="0" xfId="0" applyFont="1" applyAlignment="1">
      <alignment horizontal="center"/>
    </xf>
    <xf numFmtId="0" fontId="51" fillId="0" borderId="0" xfId="0" applyFont="1" applyAlignment="1">
      <alignment horizontal="center"/>
    </xf>
    <xf numFmtId="0" fontId="19" fillId="0" borderId="0" xfId="0" quotePrefix="1" applyNumberFormat="1" applyFont="1" applyBorder="1" applyAlignment="1" applyProtection="1">
      <alignment horizontal="center"/>
      <protection locked="0"/>
    </xf>
    <xf numFmtId="0" fontId="19" fillId="0" borderId="0" xfId="0" applyFont="1" applyAlignment="1"/>
    <xf numFmtId="0" fontId="19" fillId="0" borderId="0" xfId="0" quotePrefix="1" applyNumberFormat="1" applyFont="1" applyBorder="1" applyAlignment="1" applyProtection="1">
      <alignment horizontal="centerContinuous"/>
      <protection locked="0"/>
    </xf>
    <xf numFmtId="0" fontId="49" fillId="0" borderId="0" xfId="0" applyFont="1" applyAlignment="1">
      <alignment horizontal="centerContinuous"/>
    </xf>
    <xf numFmtId="3" fontId="19" fillId="0" borderId="0" xfId="0" applyNumberFormat="1" applyFont="1" applyAlignment="1"/>
    <xf numFmtId="0" fontId="19" fillId="0" borderId="0" xfId="0" applyFont="1" applyAlignment="1">
      <alignment horizontal="centerContinuous"/>
    </xf>
    <xf numFmtId="0" fontId="49" fillId="0" borderId="0" xfId="0" quotePrefix="1" applyNumberFormat="1" applyFont="1" applyBorder="1" applyAlignment="1" applyProtection="1">
      <alignment horizontal="center"/>
      <protection locked="0"/>
    </xf>
    <xf numFmtId="0" fontId="49" fillId="0" borderId="0" xfId="0" applyNumberFormat="1" applyFont="1" applyBorder="1" applyAlignment="1" applyProtection="1">
      <alignment horizontal="center"/>
      <protection locked="0"/>
    </xf>
    <xf numFmtId="167" fontId="49" fillId="0" borderId="0" xfId="1" applyNumberFormat="1" applyFont="1" applyFill="1" applyAlignment="1"/>
    <xf numFmtId="3" fontId="49" fillId="0" borderId="0" xfId="0" applyNumberFormat="1" applyFont="1" applyFill="1" applyAlignment="1"/>
    <xf numFmtId="167" fontId="49" fillId="0" borderId="0" xfId="1" applyNumberFormat="1" applyFont="1" applyAlignment="1"/>
    <xf numFmtId="165" fontId="49" fillId="0" borderId="0" xfId="0" applyNumberFormat="1" applyFont="1" applyAlignment="1">
      <alignment horizontal="center"/>
    </xf>
    <xf numFmtId="0" fontId="49" fillId="0" borderId="0" xfId="0" applyFont="1" applyFill="1" applyAlignment="1"/>
    <xf numFmtId="165" fontId="49" fillId="0" borderId="0" xfId="0" applyNumberFormat="1" applyFont="1" applyFill="1" applyAlignment="1">
      <alignment horizontal="center"/>
    </xf>
    <xf numFmtId="0" fontId="52" fillId="0" borderId="0" xfId="0" applyNumberFormat="1" applyFont="1" applyFill="1" applyAlignment="1"/>
    <xf numFmtId="165" fontId="49" fillId="0" borderId="0" xfId="3" applyNumberFormat="1" applyFont="1" applyFill="1" applyAlignment="1"/>
    <xf numFmtId="0" fontId="49" fillId="0" borderId="0" xfId="0" applyNumberFormat="1" applyFont="1" applyFill="1" applyAlignment="1"/>
    <xf numFmtId="165" fontId="49" fillId="0" borderId="0" xfId="0" applyNumberFormat="1" applyFont="1" applyFill="1" applyAlignment="1">
      <alignment horizontal="left"/>
    </xf>
    <xf numFmtId="167" fontId="49" fillId="33" borderId="0" xfId="1" applyNumberFormat="1" applyFont="1" applyFill="1" applyAlignment="1"/>
    <xf numFmtId="0" fontId="49" fillId="0" borderId="0" xfId="0" applyNumberFormat="1" applyFont="1" applyFill="1"/>
    <xf numFmtId="0" fontId="42" fillId="0" borderId="0" xfId="0" applyNumberFormat="1" applyFont="1"/>
    <xf numFmtId="3" fontId="42" fillId="0" borderId="0" xfId="0" applyNumberFormat="1" applyFont="1" applyFill="1" applyAlignment="1">
      <alignment horizontal="left"/>
    </xf>
    <xf numFmtId="167" fontId="49" fillId="33" borderId="1" xfId="1" applyNumberFormat="1" applyFont="1" applyFill="1" applyBorder="1" applyAlignment="1"/>
    <xf numFmtId="167" fontId="49" fillId="0" borderId="1" xfId="1" applyNumberFormat="1" applyFont="1" applyFill="1" applyBorder="1" applyAlignment="1"/>
    <xf numFmtId="3" fontId="42" fillId="0" borderId="0" xfId="0" applyNumberFormat="1" applyFont="1" applyAlignment="1"/>
    <xf numFmtId="0" fontId="49" fillId="0" borderId="0" xfId="0" quotePrefix="1" applyNumberFormat="1" applyFont="1" applyFill="1" applyAlignment="1"/>
    <xf numFmtId="164" fontId="49" fillId="0" borderId="0" xfId="0" applyNumberFormat="1" applyFont="1" applyFill="1" applyAlignment="1"/>
    <xf numFmtId="167" fontId="49" fillId="0" borderId="0" xfId="1" applyNumberFormat="1" applyFont="1" applyFill="1" applyBorder="1" applyAlignment="1"/>
    <xf numFmtId="170" fontId="49" fillId="0" borderId="0" xfId="2" applyNumberFormat="1" applyFont="1" applyAlignment="1"/>
    <xf numFmtId="165" fontId="49" fillId="0" borderId="0" xfId="3" applyNumberFormat="1" applyFont="1" applyAlignment="1"/>
    <xf numFmtId="167" fontId="53" fillId="0" borderId="0" xfId="1" applyNumberFormat="1" applyFont="1" applyAlignment="1"/>
    <xf numFmtId="0" fontId="49" fillId="0" borderId="0" xfId="0" applyNumberFormat="1" applyFont="1" applyAlignment="1" applyProtection="1">
      <protection locked="0"/>
    </xf>
    <xf numFmtId="3" fontId="50" fillId="0" borderId="0" xfId="0" applyNumberFormat="1" applyFont="1" applyAlignment="1"/>
    <xf numFmtId="165" fontId="49" fillId="0" borderId="0" xfId="3" applyNumberFormat="1" applyFont="1" applyAlignment="1">
      <alignment horizontal="right"/>
    </xf>
    <xf numFmtId="167" fontId="49" fillId="0" borderId="0" xfId="0" applyNumberFormat="1" applyFont="1" applyFill="1"/>
    <xf numFmtId="0" fontId="54" fillId="0" borderId="0" xfId="0" applyNumberFormat="1" applyFont="1" applyFill="1" applyAlignment="1" applyProtection="1">
      <protection locked="0"/>
    </xf>
    <xf numFmtId="167" fontId="49" fillId="0" borderId="0" xfId="1" applyNumberFormat="1" applyFont="1" applyFill="1"/>
    <xf numFmtId="0" fontId="49" fillId="0" borderId="0" xfId="0" applyNumberFormat="1" applyFont="1" applyFill="1" applyAlignment="1" applyProtection="1">
      <protection locked="0"/>
    </xf>
    <xf numFmtId="0" fontId="49" fillId="0" borderId="0" xfId="0" applyNumberFormat="1" applyFont="1" applyFill="1" applyProtection="1">
      <protection locked="0"/>
    </xf>
    <xf numFmtId="0" fontId="49" fillId="0" borderId="1" xfId="0" applyNumberFormat="1" applyFont="1" applyFill="1" applyBorder="1" applyProtection="1">
      <protection locked="0"/>
    </xf>
    <xf numFmtId="3" fontId="49" fillId="0" borderId="0" xfId="0" applyNumberFormat="1" applyFont="1" applyFill="1" applyAlignment="1">
      <alignment horizontal="center"/>
    </xf>
    <xf numFmtId="3" fontId="42" fillId="0" borderId="0" xfId="0" applyNumberFormat="1" applyFont="1" applyFill="1" applyAlignment="1"/>
    <xf numFmtId="49" fontId="49" fillId="0" borderId="0" xfId="0" applyNumberFormat="1" applyFont="1" applyFill="1"/>
    <xf numFmtId="49" fontId="49" fillId="0" borderId="0" xfId="0" applyNumberFormat="1" applyFont="1" applyFill="1" applyAlignment="1"/>
    <xf numFmtId="49" fontId="49" fillId="0" borderId="0" xfId="0" applyNumberFormat="1" applyFont="1" applyFill="1" applyAlignment="1">
      <alignment horizontal="center"/>
    </xf>
    <xf numFmtId="9" fontId="49" fillId="0" borderId="0" xfId="3" applyFont="1" applyFill="1" applyAlignment="1">
      <alignment horizontal="right"/>
    </xf>
    <xf numFmtId="0" fontId="55" fillId="0" borderId="0" xfId="0" applyFont="1" applyAlignment="1"/>
    <xf numFmtId="0" fontId="50" fillId="0" borderId="0" xfId="0" applyNumberFormat="1" applyFont="1" applyFill="1" applyAlignment="1"/>
    <xf numFmtId="167" fontId="49" fillId="0" borderId="1" xfId="1" applyNumberFormat="1" applyFont="1" applyFill="1" applyBorder="1" applyAlignment="1">
      <alignment horizontal="center"/>
    </xf>
    <xf numFmtId="3" fontId="49" fillId="0" borderId="1" xfId="0" applyNumberFormat="1" applyFont="1" applyFill="1" applyBorder="1" applyAlignment="1">
      <alignment horizontal="center"/>
    </xf>
    <xf numFmtId="10" fontId="49" fillId="0" borderId="0" xfId="3" applyNumberFormat="1" applyFont="1" applyFill="1" applyAlignment="1"/>
    <xf numFmtId="4" fontId="49" fillId="0" borderId="0" xfId="0" applyNumberFormat="1" applyFont="1" applyFill="1" applyAlignment="1"/>
    <xf numFmtId="3" fontId="49" fillId="0" borderId="0" xfId="0" applyNumberFormat="1" applyFont="1" applyFill="1" applyBorder="1" applyAlignment="1">
      <alignment horizontal="center"/>
    </xf>
    <xf numFmtId="0" fontId="49" fillId="0" borderId="1" xfId="0" applyNumberFormat="1" applyFont="1" applyFill="1" applyBorder="1" applyAlignment="1" applyProtection="1">
      <alignment horizontal="center"/>
      <protection locked="0"/>
    </xf>
    <xf numFmtId="0" fontId="49" fillId="0" borderId="0" xfId="0" applyNumberFormat="1" applyFont="1" applyFill="1" applyAlignment="1">
      <alignment horizontal="center"/>
    </xf>
    <xf numFmtId="172" fontId="49" fillId="0" borderId="0" xfId="3" applyNumberFormat="1" applyFont="1" applyFill="1" applyAlignment="1"/>
    <xf numFmtId="3" fontId="49" fillId="0" borderId="0" xfId="0" quotePrefix="1" applyNumberFormat="1" applyFont="1" applyFill="1" applyAlignment="1"/>
    <xf numFmtId="167" fontId="49" fillId="0" borderId="0" xfId="1" applyNumberFormat="1" applyFont="1" applyFill="1" applyBorder="1" applyAlignment="1">
      <alignment horizontal="center"/>
    </xf>
    <xf numFmtId="0" fontId="49" fillId="0" borderId="0" xfId="0" applyNumberFormat="1" applyFont="1" applyFill="1" applyBorder="1" applyAlignment="1" applyProtection="1">
      <alignment horizontal="center"/>
      <protection locked="0"/>
    </xf>
    <xf numFmtId="169" fontId="49" fillId="0" borderId="0" xfId="0" applyNumberFormat="1" applyFont="1" applyFill="1" applyBorder="1" applyAlignment="1"/>
    <xf numFmtId="0" fontId="49" fillId="0" borderId="0" xfId="0" applyNumberFormat="1" applyFont="1" applyFill="1" applyBorder="1" applyAlignment="1" applyProtection="1">
      <protection locked="0"/>
    </xf>
    <xf numFmtId="0" fontId="49" fillId="0" borderId="0" xfId="0" applyFont="1" applyFill="1" applyBorder="1" applyAlignment="1"/>
    <xf numFmtId="0" fontId="49" fillId="0" borderId="0" xfId="0" applyFont="1" applyAlignment="1">
      <alignment horizontal="left"/>
    </xf>
    <xf numFmtId="0" fontId="49" fillId="0" borderId="0" xfId="0" applyNumberFormat="1" applyFont="1" applyAlignment="1">
      <alignment horizontal="left"/>
    </xf>
    <xf numFmtId="0" fontId="49" fillId="0" borderId="0" xfId="0" applyNumberFormat="1" applyFont="1" applyFill="1" applyAlignment="1">
      <alignment horizontal="left"/>
    </xf>
    <xf numFmtId="0" fontId="49" fillId="0" borderId="0" xfId="0" applyFont="1" applyFill="1" applyAlignment="1">
      <alignment horizontal="left"/>
    </xf>
    <xf numFmtId="168" fontId="49" fillId="0" borderId="0" xfId="0" applyNumberFormat="1" applyFont="1" applyFill="1" applyBorder="1" applyAlignment="1"/>
    <xf numFmtId="0" fontId="49" fillId="0" borderId="0" xfId="0" quotePrefix="1" applyFont="1" applyFill="1" applyBorder="1" applyAlignment="1">
      <alignment horizontal="right"/>
    </xf>
    <xf numFmtId="3" fontId="49" fillId="0" borderId="0" xfId="0" applyNumberFormat="1" applyFont="1" applyAlignment="1">
      <alignment horizontal="left"/>
    </xf>
    <xf numFmtId="173" fontId="49" fillId="0" borderId="0" xfId="0" applyNumberFormat="1" applyFont="1" applyAlignment="1">
      <alignment horizontal="left"/>
    </xf>
    <xf numFmtId="168" fontId="49" fillId="0" borderId="0" xfId="0" applyNumberFormat="1" applyFont="1" applyAlignment="1">
      <alignment horizontal="left"/>
    </xf>
    <xf numFmtId="0" fontId="49" fillId="0" borderId="0" xfId="0" applyFont="1" applyFill="1" applyAlignment="1" applyProtection="1">
      <alignment horizontal="left"/>
    </xf>
    <xf numFmtId="3" fontId="49" fillId="0" borderId="0" xfId="0" applyNumberFormat="1" applyFont="1" applyFill="1" applyAlignment="1" applyProtection="1">
      <alignment horizontal="left"/>
    </xf>
    <xf numFmtId="0" fontId="49" fillId="0" borderId="0" xfId="0" applyNumberFormat="1" applyFont="1" applyAlignment="1">
      <alignment horizontal="center" vertical="top"/>
    </xf>
    <xf numFmtId="0" fontId="49" fillId="0" borderId="0" xfId="0" applyNumberFormat="1" applyFont="1" applyFill="1" applyAlignment="1">
      <alignment horizontal="left" vertical="top"/>
    </xf>
    <xf numFmtId="0" fontId="49" fillId="0" borderId="0" xfId="0" applyNumberFormat="1" applyFont="1" applyAlignment="1" applyProtection="1">
      <alignment horizontal="center" vertical="top" wrapText="1"/>
      <protection locked="0"/>
    </xf>
    <xf numFmtId="0" fontId="49" fillId="0" borderId="0" xfId="0" applyNumberFormat="1" applyFont="1" applyFill="1" applyBorder="1" applyAlignment="1" applyProtection="1">
      <alignment vertical="top"/>
      <protection locked="0"/>
    </xf>
    <xf numFmtId="0" fontId="49" fillId="0" borderId="0" xfId="0" applyNumberFormat="1" applyFont="1" applyFill="1" applyBorder="1" applyAlignment="1" applyProtection="1">
      <alignment horizontal="left" vertical="top"/>
      <protection locked="0"/>
    </xf>
    <xf numFmtId="10" fontId="49" fillId="0" borderId="0" xfId="0" applyNumberFormat="1" applyFont="1" applyFill="1" applyBorder="1" applyAlignment="1" applyProtection="1">
      <alignment vertical="top"/>
      <protection locked="0"/>
    </xf>
    <xf numFmtId="3" fontId="49" fillId="0" borderId="0" xfId="0" applyNumberFormat="1" applyFont="1" applyFill="1" applyBorder="1" applyAlignment="1">
      <alignment vertical="top"/>
    </xf>
    <xf numFmtId="0" fontId="49" fillId="0" borderId="0" xfId="0" applyFont="1" applyAlignment="1">
      <alignment horizontal="center" vertical="top" wrapText="1"/>
    </xf>
    <xf numFmtId="0" fontId="49" fillId="0" borderId="0" xfId="0" applyNumberFormat="1" applyFont="1" applyFill="1" applyBorder="1" applyAlignment="1">
      <alignment vertical="top"/>
    </xf>
    <xf numFmtId="0" fontId="56" fillId="0" borderId="0" xfId="0" applyFont="1" applyFill="1" applyBorder="1" applyAlignment="1"/>
    <xf numFmtId="0" fontId="56" fillId="0" borderId="0" xfId="0" applyFont="1" applyAlignment="1"/>
    <xf numFmtId="0" fontId="49" fillId="0" borderId="0" xfId="0" applyFont="1" applyAlignment="1">
      <alignment horizontal="center" vertical="top"/>
    </xf>
    <xf numFmtId="0" fontId="49" fillId="0" borderId="0" xfId="0" applyNumberFormat="1" applyFont="1" applyFill="1" applyBorder="1" applyAlignment="1">
      <alignment horizontal="left" vertical="top"/>
    </xf>
    <xf numFmtId="0" fontId="49" fillId="0" borderId="0" xfId="0" applyNumberFormat="1" applyFont="1" applyFill="1" applyBorder="1" applyAlignment="1"/>
    <xf numFmtId="10" fontId="49" fillId="0" borderId="0" xfId="0" applyNumberFormat="1" applyFont="1" applyFill="1" applyBorder="1" applyAlignment="1"/>
    <xf numFmtId="3" fontId="49" fillId="0" borderId="0" xfId="0" applyNumberFormat="1" applyFont="1" applyFill="1" applyBorder="1" applyAlignment="1"/>
    <xf numFmtId="0" fontId="56" fillId="0" borderId="0" xfId="0" applyNumberFormat="1" applyFont="1" applyFill="1" applyBorder="1" applyAlignment="1"/>
    <xf numFmtId="10" fontId="56" fillId="0" borderId="0" xfId="0" applyNumberFormat="1" applyFont="1" applyFill="1" applyBorder="1" applyAlignment="1"/>
    <xf numFmtId="0" fontId="56" fillId="0" borderId="0" xfId="0" applyNumberFormat="1" applyFont="1" applyFill="1" applyBorder="1" applyAlignment="1" applyProtection="1">
      <protection locked="0"/>
    </xf>
    <xf numFmtId="3" fontId="56" fillId="0" borderId="0" xfId="0" applyNumberFormat="1" applyFont="1" applyFill="1" applyBorder="1" applyAlignment="1"/>
    <xf numFmtId="0" fontId="50" fillId="33" borderId="0" xfId="0" applyNumberFormat="1" applyFont="1" applyFill="1" applyAlignment="1" applyProtection="1">
      <alignment horizontal="center"/>
      <protection locked="0"/>
    </xf>
    <xf numFmtId="0" fontId="57" fillId="0" borderId="0" xfId="0" applyFont="1" applyAlignment="1">
      <alignment horizontal="centerContinuous"/>
    </xf>
    <xf numFmtId="0" fontId="57" fillId="0" borderId="0" xfId="0" applyFont="1" applyAlignment="1" applyProtection="1">
      <alignment horizontal="centerContinuous"/>
      <protection locked="0"/>
    </xf>
    <xf numFmtId="0" fontId="49" fillId="0" borderId="0" xfId="0" applyNumberFormat="1" applyFont="1" applyFill="1" applyAlignment="1">
      <alignment horizontal="centerContinuous"/>
    </xf>
    <xf numFmtId="167" fontId="49" fillId="0" borderId="1" xfId="1" applyNumberFormat="1" applyFont="1" applyBorder="1" applyAlignment="1"/>
    <xf numFmtId="167" fontId="49" fillId="0" borderId="19" xfId="1" applyNumberFormat="1" applyFont="1" applyBorder="1" applyAlignment="1"/>
    <xf numFmtId="167" fontId="49" fillId="0" borderId="0" xfId="1" applyNumberFormat="1" applyFont="1" applyBorder="1" applyAlignment="1"/>
    <xf numFmtId="0" fontId="58" fillId="0" borderId="0" xfId="0" applyNumberFormat="1" applyFont="1" applyFill="1" applyAlignment="1"/>
    <xf numFmtId="0" fontId="59" fillId="0" borderId="0" xfId="0" applyNumberFormat="1" applyFont="1" applyFill="1" applyAlignment="1" applyProtection="1">
      <protection locked="0"/>
    </xf>
    <xf numFmtId="0" fontId="51" fillId="0" borderId="0" xfId="0" applyNumberFormat="1" applyFont="1" applyFill="1" applyBorder="1" applyAlignment="1" applyProtection="1">
      <protection locked="0"/>
    </xf>
    <xf numFmtId="0" fontId="49" fillId="0" borderId="0" xfId="0" applyFont="1" applyBorder="1" applyAlignment="1"/>
    <xf numFmtId="10" fontId="49" fillId="0" borderId="0" xfId="3" applyNumberFormat="1" applyFont="1" applyFill="1" applyBorder="1" applyAlignment="1"/>
    <xf numFmtId="3" fontId="49" fillId="0" borderId="0" xfId="0" quotePrefix="1" applyNumberFormat="1" applyFont="1" applyFill="1" applyBorder="1" applyAlignment="1"/>
    <xf numFmtId="166" fontId="49" fillId="0" borderId="0" xfId="0" applyNumberFormat="1" applyFont="1" applyFill="1" applyBorder="1" applyAlignment="1"/>
    <xf numFmtId="0" fontId="60" fillId="0" borderId="0" xfId="0" applyNumberFormat="1" applyFont="1" applyAlignment="1">
      <alignment horizontal="center"/>
    </xf>
    <xf numFmtId="0" fontId="37" fillId="0" borderId="0" xfId="0" applyFont="1" applyFill="1" applyBorder="1" applyAlignment="1">
      <alignment horizontal="center" vertical="center"/>
    </xf>
    <xf numFmtId="0" fontId="37" fillId="0" borderId="0" xfId="0" applyFont="1" applyFill="1" applyBorder="1" applyAlignment="1">
      <alignment vertical="center"/>
    </xf>
    <xf numFmtId="0" fontId="36" fillId="0" borderId="0" xfId="0" applyFont="1" applyFill="1" applyBorder="1" applyAlignment="1">
      <alignment horizontal="left" vertical="center"/>
    </xf>
    <xf numFmtId="171" fontId="37" fillId="0" borderId="0" xfId="5" applyNumberFormat="1" applyFont="1" applyFill="1" applyBorder="1" applyAlignment="1">
      <alignment vertical="center"/>
    </xf>
    <xf numFmtId="0" fontId="37" fillId="0" borderId="0" xfId="0" applyFont="1" applyFill="1" applyBorder="1" applyAlignment="1">
      <alignment horizontal="centerContinuous" vertical="center"/>
    </xf>
    <xf numFmtId="0" fontId="38" fillId="0" borderId="0" xfId="0" applyFont="1" applyFill="1" applyBorder="1" applyAlignment="1">
      <alignment horizontal="center" vertical="center"/>
    </xf>
    <xf numFmtId="0" fontId="47" fillId="0" borderId="0" xfId="0" applyFont="1" applyFill="1" applyBorder="1" applyAlignment="1">
      <alignment horizontal="center" vertical="center"/>
    </xf>
    <xf numFmtId="0" fontId="39" fillId="0" borderId="0" xfId="0" applyNumberFormat="1" applyFont="1" applyFill="1" applyBorder="1" applyAlignment="1">
      <alignment horizontal="center" vertical="center"/>
    </xf>
    <xf numFmtId="0" fontId="37" fillId="0" borderId="0" xfId="0" applyNumberFormat="1" applyFont="1" applyFill="1" applyBorder="1" applyAlignment="1">
      <alignment vertical="center"/>
    </xf>
    <xf numFmtId="171" fontId="39" fillId="0" borderId="0" xfId="5" applyNumberFormat="1" applyFont="1" applyFill="1" applyBorder="1" applyAlignment="1">
      <alignment horizontal="center" vertical="center"/>
    </xf>
    <xf numFmtId="42" fontId="50" fillId="0" borderId="20" xfId="0" applyNumberFormat="1" applyFont="1" applyBorder="1" applyAlignment="1"/>
    <xf numFmtId="0" fontId="50" fillId="0" borderId="0" xfId="0" applyFont="1" applyAlignment="1"/>
    <xf numFmtId="167" fontId="53" fillId="0" borderId="0" xfId="1" applyNumberFormat="1" applyFont="1" applyFill="1" applyAlignment="1"/>
    <xf numFmtId="0" fontId="12" fillId="33" borderId="0" xfId="0" applyFont="1" applyFill="1" applyAlignment="1">
      <alignment horizontal="centerContinuous"/>
    </xf>
    <xf numFmtId="0" fontId="12" fillId="33" borderId="0" xfId="0" quotePrefix="1" applyFont="1" applyFill="1" applyAlignment="1">
      <alignment horizontal="centerContinuous"/>
    </xf>
    <xf numFmtId="0" fontId="49" fillId="33" borderId="0" xfId="0" applyNumberFormat="1" applyFont="1" applyFill="1" applyAlignment="1">
      <alignment horizontal="right"/>
    </xf>
    <xf numFmtId="0" fontId="49" fillId="33" borderId="0" xfId="0" applyFont="1" applyFill="1" applyAlignment="1">
      <alignment horizontal="centerContinuous"/>
    </xf>
    <xf numFmtId="0" fontId="61" fillId="33" borderId="0" xfId="0" applyFont="1" applyFill="1" applyAlignment="1">
      <alignment horizontal="centerContinuous"/>
    </xf>
    <xf numFmtId="0" fontId="50" fillId="33" borderId="0" xfId="0" applyFont="1" applyFill="1" applyAlignment="1">
      <alignment horizont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wrapText="1"/>
    </xf>
    <xf numFmtId="0" fontId="37" fillId="0" borderId="0" xfId="0" applyFont="1" applyAlignment="1">
      <alignment horizontal="right" vertical="center"/>
    </xf>
    <xf numFmtId="0" fontId="37" fillId="0" borderId="0" xfId="0" applyFont="1" applyFill="1" applyAlignment="1">
      <alignment vertical="center"/>
    </xf>
    <xf numFmtId="0" fontId="37" fillId="0" borderId="0" xfId="0" applyFont="1" applyFill="1" applyAlignment="1" applyProtection="1">
      <alignment horizontal="center" vertical="center" wrapText="1"/>
      <protection locked="0"/>
    </xf>
    <xf numFmtId="0" fontId="37" fillId="0" borderId="21" xfId="0" applyFont="1" applyFill="1" applyBorder="1" applyAlignment="1" applyProtection="1">
      <alignment horizontal="center" vertical="center" wrapText="1"/>
      <protection locked="0"/>
    </xf>
    <xf numFmtId="0" fontId="37" fillId="0" borderId="0" xfId="0" applyFont="1" applyAlignment="1">
      <alignment vertical="center" wrapText="1"/>
    </xf>
    <xf numFmtId="0" fontId="37" fillId="0" borderId="0" xfId="0" applyFont="1" applyFill="1" applyAlignment="1" applyProtection="1">
      <alignment wrapText="1"/>
      <protection locked="0"/>
    </xf>
    <xf numFmtId="0" fontId="37" fillId="0" borderId="22" xfId="0" applyFont="1" applyFill="1" applyBorder="1" applyAlignment="1" applyProtection="1">
      <alignment horizontal="center" wrapText="1"/>
      <protection locked="0"/>
    </xf>
    <xf numFmtId="0" fontId="37" fillId="0" borderId="0" xfId="0" applyFont="1" applyFill="1" applyProtection="1">
      <protection locked="0"/>
    </xf>
    <xf numFmtId="0" fontId="37" fillId="0" borderId="22" xfId="0" applyFont="1" applyFill="1" applyBorder="1" applyProtection="1">
      <protection locked="0"/>
    </xf>
    <xf numFmtId="0" fontId="38" fillId="0" borderId="0" xfId="0" applyFont="1" applyFill="1" applyAlignment="1" applyProtection="1">
      <alignment horizontal="center"/>
      <protection locked="0"/>
    </xf>
    <xf numFmtId="171" fontId="37" fillId="0" borderId="1" xfId="0" applyNumberFormat="1" applyFont="1" applyFill="1" applyBorder="1" applyProtection="1">
      <protection locked="0"/>
    </xf>
    <xf numFmtId="0" fontId="37" fillId="0" borderId="1" xfId="0" applyFont="1" applyFill="1" applyBorder="1" applyAlignment="1" applyProtection="1">
      <alignment horizontal="center"/>
      <protection locked="0"/>
    </xf>
    <xf numFmtId="0" fontId="37" fillId="0" borderId="1" xfId="0" applyFont="1" applyFill="1" applyBorder="1" applyProtection="1">
      <protection locked="0"/>
    </xf>
    <xf numFmtId="171" fontId="37" fillId="0" borderId="0" xfId="0" applyNumberFormat="1" applyFont="1" applyFill="1" applyAlignment="1" applyProtection="1">
      <alignment horizontal="left"/>
      <protection locked="0"/>
    </xf>
    <xf numFmtId="0" fontId="37" fillId="0" borderId="0" xfId="0" applyFont="1" applyFill="1" applyAlignment="1" applyProtection="1">
      <alignment horizontal="center"/>
      <protection locked="0"/>
    </xf>
    <xf numFmtId="171" fontId="37" fillId="0" borderId="0" xfId="0" applyNumberFormat="1" applyFont="1" applyFill="1" applyProtection="1">
      <protection locked="0"/>
    </xf>
    <xf numFmtId="0" fontId="38" fillId="0" borderId="0" xfId="0" applyFont="1" applyFill="1" applyAlignment="1" applyProtection="1">
      <alignment horizontal="center" wrapText="1"/>
      <protection locked="0"/>
    </xf>
    <xf numFmtId="171" fontId="38" fillId="0" borderId="0" xfId="0" applyNumberFormat="1" applyFont="1" applyFill="1" applyAlignment="1" applyProtection="1">
      <alignment horizontal="center" wrapText="1"/>
      <protection locked="0"/>
    </xf>
    <xf numFmtId="172" fontId="37" fillId="0" borderId="0" xfId="3" applyNumberFormat="1" applyFont="1" applyFill="1" applyProtection="1">
      <protection locked="0"/>
    </xf>
    <xf numFmtId="0" fontId="38" fillId="0" borderId="0" xfId="0" applyNumberFormat="1" applyFont="1" applyFill="1" applyAlignment="1" applyProtection="1">
      <alignment horizontal="left"/>
      <protection locked="0"/>
    </xf>
    <xf numFmtId="171" fontId="37" fillId="0" borderId="0" xfId="0" applyNumberFormat="1" applyFont="1" applyFill="1" applyAlignment="1" applyProtection="1">
      <alignment horizontal="center"/>
      <protection locked="0"/>
    </xf>
    <xf numFmtId="0" fontId="47" fillId="0" borderId="0" xfId="0" applyFont="1" applyFill="1" applyAlignment="1" applyProtection="1">
      <alignment horizontal="left"/>
      <protection locked="0"/>
    </xf>
    <xf numFmtId="171" fontId="37" fillId="0" borderId="0" xfId="5" applyNumberFormat="1" applyFont="1" applyFill="1" applyProtection="1">
      <protection locked="0"/>
    </xf>
    <xf numFmtId="172" fontId="37" fillId="0" borderId="0" xfId="0" applyNumberFormat="1" applyFont="1" applyFill="1" applyProtection="1">
      <protection locked="0"/>
    </xf>
    <xf numFmtId="0" fontId="37" fillId="0" borderId="0" xfId="0" applyNumberFormat="1" applyFont="1" applyFill="1" applyProtection="1">
      <protection locked="0"/>
    </xf>
    <xf numFmtId="0" fontId="37" fillId="0" borderId="0" xfId="0" applyNumberFormat="1" applyFont="1" applyFill="1"/>
    <xf numFmtId="171" fontId="37" fillId="0" borderId="2" xfId="5" applyNumberFormat="1" applyFont="1" applyFill="1" applyBorder="1" applyProtection="1">
      <protection locked="0"/>
    </xf>
    <xf numFmtId="171" fontId="38" fillId="0" borderId="0" xfId="5" applyNumberFormat="1" applyFont="1" applyFill="1" applyProtection="1">
      <protection locked="0"/>
    </xf>
    <xf numFmtId="0" fontId="37" fillId="0" borderId="0" xfId="0" applyFont="1" applyFill="1"/>
    <xf numFmtId="171" fontId="38" fillId="0" borderId="0" xfId="5" applyNumberFormat="1" applyFont="1" applyFill="1" applyAlignment="1" applyProtection="1">
      <alignment horizontal="center"/>
      <protection locked="0"/>
    </xf>
    <xf numFmtId="0" fontId="47" fillId="0" borderId="0" xfId="0" applyFont="1" applyFill="1" applyProtection="1">
      <protection locked="0"/>
    </xf>
    <xf numFmtId="171" fontId="38" fillId="0" borderId="0" xfId="0" applyNumberFormat="1" applyFont="1" applyFill="1" applyProtection="1">
      <protection locked="0"/>
    </xf>
    <xf numFmtId="167" fontId="37" fillId="0" borderId="0" xfId="1" applyNumberFormat="1" applyFont="1" applyFill="1"/>
    <xf numFmtId="167" fontId="62" fillId="0" borderId="0" xfId="1" applyNumberFormat="1" applyFont="1" applyFill="1"/>
    <xf numFmtId="167" fontId="37" fillId="0" borderId="23" xfId="1" applyNumberFormat="1" applyFont="1" applyFill="1" applyBorder="1" applyAlignment="1" applyProtection="1">
      <alignment horizontal="center"/>
      <protection locked="0"/>
    </xf>
    <xf numFmtId="3" fontId="12" fillId="0" borderId="0" xfId="0" applyNumberFormat="1" applyFont="1" applyFill="1" applyBorder="1" applyAlignment="1"/>
    <xf numFmtId="0" fontId="12" fillId="0" borderId="0" xfId="0" applyFont="1" applyFill="1" applyBorder="1" applyAlignment="1">
      <alignment horizontal="center"/>
    </xf>
    <xf numFmtId="0" fontId="12" fillId="0" borderId="0" xfId="0" applyFont="1" applyFill="1" applyBorder="1" applyAlignment="1">
      <alignment horizontal="right"/>
    </xf>
    <xf numFmtId="0" fontId="12" fillId="0" borderId="15" xfId="0" applyFont="1" applyFill="1" applyBorder="1" applyAlignment="1"/>
    <xf numFmtId="0" fontId="63" fillId="0" borderId="0" xfId="0" applyFont="1" applyFill="1" applyBorder="1" applyAlignment="1"/>
    <xf numFmtId="0" fontId="12" fillId="0" borderId="17" xfId="0" applyFont="1" applyFill="1" applyBorder="1" applyAlignment="1"/>
    <xf numFmtId="0" fontId="12" fillId="0" borderId="2" xfId="0" applyFont="1" applyFill="1" applyBorder="1" applyAlignment="1"/>
    <xf numFmtId="0" fontId="63" fillId="0" borderId="2" xfId="0" applyFont="1" applyFill="1" applyBorder="1" applyAlignment="1"/>
    <xf numFmtId="171" fontId="12" fillId="0" borderId="0" xfId="5" applyNumberFormat="1" applyFont="1" applyFill="1" applyBorder="1" applyAlignment="1"/>
    <xf numFmtId="10" fontId="12" fillId="0" borderId="0" xfId="0" applyNumberFormat="1" applyFont="1" applyFill="1" applyBorder="1" applyAlignment="1"/>
    <xf numFmtId="0" fontId="37" fillId="0" borderId="0" xfId="0" applyFont="1" applyFill="1" applyBorder="1" applyAlignment="1"/>
    <xf numFmtId="0" fontId="37" fillId="0" borderId="0" xfId="0" applyNumberFormat="1" applyFont="1" applyAlignment="1">
      <alignment horizontal="right"/>
    </xf>
    <xf numFmtId="0" fontId="38" fillId="0" borderId="0" xfId="0" applyFont="1" applyFill="1" applyBorder="1" applyAlignment="1"/>
    <xf numFmtId="0" fontId="37" fillId="0" borderId="0" xfId="0" applyNumberFormat="1" applyFont="1" applyFill="1" applyAlignment="1">
      <alignment horizontal="right"/>
    </xf>
    <xf numFmtId="0" fontId="37" fillId="0" borderId="0" xfId="0" applyNumberFormat="1" applyFont="1" applyFill="1" applyBorder="1" applyAlignment="1" applyProtection="1">
      <alignment horizontal="center"/>
      <protection locked="0"/>
    </xf>
    <xf numFmtId="0" fontId="37" fillId="0" borderId="0" xfId="0" applyNumberFormat="1" applyFont="1" applyFill="1" applyBorder="1"/>
    <xf numFmtId="49" fontId="37" fillId="0" borderId="0" xfId="0" applyNumberFormat="1" applyFont="1" applyFill="1" applyBorder="1"/>
    <xf numFmtId="3" fontId="37" fillId="0" borderId="0" xfId="0" applyNumberFormat="1" applyFont="1" applyFill="1" applyBorder="1"/>
    <xf numFmtId="0" fontId="37" fillId="0" borderId="0" xfId="0" applyNumberFormat="1" applyFont="1" applyFill="1" applyBorder="1" applyAlignment="1">
      <alignment horizontal="center"/>
    </xf>
    <xf numFmtId="49" fontId="37" fillId="0" borderId="0" xfId="0" applyNumberFormat="1" applyFont="1" applyFill="1" applyBorder="1" applyAlignment="1">
      <alignment horizontal="center"/>
    </xf>
    <xf numFmtId="0" fontId="37" fillId="0" borderId="0" xfId="0" applyNumberFormat="1" applyFont="1" applyFill="1" applyBorder="1" applyAlignment="1"/>
    <xf numFmtId="3" fontId="38" fillId="0" borderId="0" xfId="0" applyNumberFormat="1" applyFont="1" applyFill="1" applyBorder="1" applyAlignment="1">
      <alignment horizontal="center"/>
    </xf>
    <xf numFmtId="3" fontId="37" fillId="0" borderId="0" xfId="0" applyNumberFormat="1" applyFont="1" applyFill="1" applyBorder="1" applyAlignment="1"/>
    <xf numFmtId="0" fontId="38" fillId="0" borderId="0" xfId="0" applyNumberFormat="1" applyFont="1" applyFill="1" applyBorder="1" applyAlignment="1"/>
    <xf numFmtId="0" fontId="47" fillId="0" borderId="0" xfId="0" applyNumberFormat="1" applyFont="1" applyFill="1" applyBorder="1" applyAlignment="1" applyProtection="1">
      <alignment horizontal="center"/>
      <protection locked="0"/>
    </xf>
    <xf numFmtId="3" fontId="37" fillId="0" borderId="0" xfId="0" applyNumberFormat="1" applyFont="1" applyFill="1" applyBorder="1" applyAlignment="1">
      <alignment horizontal="center"/>
    </xf>
    <xf numFmtId="167" fontId="37" fillId="0" borderId="0" xfId="1" applyNumberFormat="1" applyFont="1" applyFill="1" applyBorder="1" applyAlignment="1"/>
    <xf numFmtId="175" fontId="37" fillId="0" borderId="0" xfId="0" applyNumberFormat="1" applyFont="1" applyFill="1" applyBorder="1" applyAlignment="1"/>
    <xf numFmtId="175" fontId="37" fillId="0" borderId="0" xfId="3" applyNumberFormat="1" applyFont="1" applyFill="1" applyBorder="1" applyAlignment="1"/>
    <xf numFmtId="0" fontId="37" fillId="0" borderId="0" xfId="0" applyNumberFormat="1" applyFont="1" applyAlignment="1"/>
    <xf numFmtId="0" fontId="37" fillId="0" borderId="0" xfId="0" applyFont="1" applyFill="1" applyBorder="1" applyAlignment="1">
      <alignment horizontal="center"/>
    </xf>
    <xf numFmtId="3" fontId="38" fillId="0" borderId="0" xfId="0" applyNumberFormat="1" applyFont="1" applyFill="1" applyBorder="1" applyAlignment="1"/>
    <xf numFmtId="176" fontId="38" fillId="0" borderId="0" xfId="0" applyNumberFormat="1" applyFont="1" applyFill="1" applyBorder="1" applyAlignment="1">
      <alignment horizontal="center"/>
    </xf>
    <xf numFmtId="0" fontId="38" fillId="0" borderId="24" xfId="0" applyFont="1" applyFill="1" applyBorder="1" applyAlignment="1">
      <alignment horizontal="center" wrapText="1"/>
    </xf>
    <xf numFmtId="0" fontId="38" fillId="0" borderId="25" xfId="0" applyFont="1" applyFill="1" applyBorder="1" applyAlignment="1"/>
    <xf numFmtId="0" fontId="38" fillId="0" borderId="25" xfId="0" applyFont="1" applyFill="1" applyBorder="1" applyAlignment="1">
      <alignment horizontal="center"/>
    </xf>
    <xf numFmtId="0" fontId="38" fillId="0" borderId="25" xfId="0" applyFont="1" applyFill="1" applyBorder="1" applyAlignment="1">
      <alignment horizontal="center" wrapText="1"/>
    </xf>
    <xf numFmtId="0" fontId="38" fillId="0" borderId="25" xfId="0" applyNumberFormat="1" applyFont="1" applyFill="1" applyBorder="1" applyAlignment="1">
      <alignment horizontal="center" wrapText="1"/>
    </xf>
    <xf numFmtId="0" fontId="38" fillId="0" borderId="26" xfId="0" applyFont="1" applyFill="1" applyBorder="1" applyAlignment="1">
      <alignment horizontal="center" wrapText="1"/>
    </xf>
    <xf numFmtId="3" fontId="38" fillId="0" borderId="26" xfId="0" applyNumberFormat="1" applyFont="1" applyFill="1" applyBorder="1" applyAlignment="1">
      <alignment horizontal="center" wrapText="1"/>
    </xf>
    <xf numFmtId="0" fontId="37" fillId="0" borderId="24" xfId="0" applyNumberFormat="1" applyFont="1" applyFill="1" applyBorder="1"/>
    <xf numFmtId="0" fontId="37" fillId="0" borderId="25" xfId="0" applyNumberFormat="1" applyFont="1" applyFill="1" applyBorder="1"/>
    <xf numFmtId="0" fontId="37" fillId="0" borderId="25" xfId="0" applyNumberFormat="1" applyFont="1" applyFill="1" applyBorder="1" applyAlignment="1">
      <alignment horizontal="center"/>
    </xf>
    <xf numFmtId="0" fontId="37" fillId="0" borderId="26" xfId="0" applyNumberFormat="1" applyFont="1" applyFill="1" applyBorder="1" applyAlignment="1">
      <alignment horizontal="center"/>
    </xf>
    <xf numFmtId="0" fontId="37" fillId="0" borderId="26" xfId="0" applyNumberFormat="1" applyFont="1" applyFill="1" applyBorder="1" applyAlignment="1">
      <alignment horizontal="center" wrapText="1"/>
    </xf>
    <xf numFmtId="0" fontId="37" fillId="0" borderId="15" xfId="0" applyNumberFormat="1" applyFont="1" applyFill="1" applyBorder="1"/>
    <xf numFmtId="0" fontId="37" fillId="0" borderId="27" xfId="0" applyNumberFormat="1" applyFont="1" applyFill="1" applyBorder="1"/>
    <xf numFmtId="0" fontId="37" fillId="0" borderId="15" xfId="0" applyFont="1" applyFill="1" applyBorder="1" applyAlignment="1">
      <alignment horizontal="center"/>
    </xf>
    <xf numFmtId="0" fontId="64" fillId="33" borderId="0" xfId="0" applyFont="1" applyFill="1" applyBorder="1" applyAlignment="1">
      <alignment horizontal="left"/>
    </xf>
    <xf numFmtId="1" fontId="37" fillId="0" borderId="0" xfId="0" applyNumberFormat="1" applyFont="1" applyFill="1" applyBorder="1" applyAlignment="1">
      <alignment horizontal="center"/>
    </xf>
    <xf numFmtId="167" fontId="37" fillId="33" borderId="0" xfId="1" applyNumberFormat="1" applyFont="1" applyFill="1" applyBorder="1" applyAlignment="1"/>
    <xf numFmtId="43" fontId="37" fillId="33" borderId="27" xfId="5" applyFont="1" applyFill="1" applyBorder="1" applyAlignment="1"/>
    <xf numFmtId="0" fontId="37" fillId="0" borderId="15" xfId="0" applyFont="1" applyFill="1" applyBorder="1" applyAlignment="1"/>
    <xf numFmtId="0" fontId="37" fillId="0" borderId="27" xfId="0" applyFont="1" applyFill="1" applyBorder="1" applyAlignment="1"/>
    <xf numFmtId="0" fontId="36" fillId="0" borderId="0" xfId="0" applyFont="1" applyFill="1" applyBorder="1" applyAlignment="1"/>
    <xf numFmtId="0" fontId="39" fillId="0" borderId="0" xfId="0" applyFont="1" applyFill="1" applyBorder="1" applyAlignment="1"/>
    <xf numFmtId="0" fontId="39" fillId="0" borderId="27" xfId="0" applyFont="1" applyFill="1" applyBorder="1" applyAlignment="1"/>
    <xf numFmtId="0" fontId="37" fillId="0" borderId="17" xfId="0" applyFont="1" applyFill="1" applyBorder="1" applyAlignment="1"/>
    <xf numFmtId="0" fontId="37" fillId="0" borderId="2" xfId="0" applyFont="1" applyFill="1" applyBorder="1" applyAlignment="1"/>
    <xf numFmtId="0" fontId="39" fillId="0" borderId="2" xfId="0" applyFont="1" applyFill="1" applyBorder="1" applyAlignment="1"/>
    <xf numFmtId="0" fontId="39" fillId="0" borderId="28" xfId="0" applyFont="1" applyFill="1" applyBorder="1" applyAlignment="1"/>
    <xf numFmtId="171" fontId="37" fillId="0" borderId="0" xfId="5" applyNumberFormat="1" applyFont="1" applyFill="1" applyBorder="1" applyAlignment="1"/>
    <xf numFmtId="0" fontId="48" fillId="0" borderId="0" xfId="0" applyFont="1" applyFill="1" applyBorder="1" applyAlignment="1"/>
    <xf numFmtId="0" fontId="37" fillId="0" borderId="0" xfId="0" applyFont="1" applyFill="1" applyBorder="1" applyAlignment="1">
      <alignment horizontal="center" vertical="top"/>
    </xf>
    <xf numFmtId="0" fontId="39" fillId="0" borderId="0" xfId="0" applyFont="1" applyFill="1" applyBorder="1" applyAlignment="1">
      <alignment horizontal="center"/>
    </xf>
    <xf numFmtId="49" fontId="37" fillId="0" borderId="0" xfId="0" applyNumberFormat="1" applyFont="1" applyFill="1" applyBorder="1" applyAlignment="1">
      <alignment horizontal="left"/>
    </xf>
    <xf numFmtId="10" fontId="37" fillId="0" borderId="0" xfId="0" applyNumberFormat="1" applyFont="1" applyFill="1" applyBorder="1" applyAlignment="1"/>
    <xf numFmtId="10" fontId="37" fillId="0" borderId="0" xfId="3" applyNumberFormat="1" applyFont="1" applyFill="1" applyBorder="1" applyAlignment="1"/>
    <xf numFmtId="10" fontId="38" fillId="0" borderId="0" xfId="3" applyNumberFormat="1" applyFont="1" applyFill="1" applyBorder="1" applyAlignment="1"/>
    <xf numFmtId="167" fontId="37" fillId="33" borderId="0" xfId="1" applyNumberFormat="1" applyFont="1" applyFill="1" applyBorder="1" applyAlignment="1">
      <alignment horizontal="center"/>
    </xf>
    <xf numFmtId="167" fontId="37" fillId="0" borderId="27" xfId="1" applyNumberFormat="1" applyFont="1" applyFill="1" applyBorder="1" applyAlignment="1"/>
    <xf numFmtId="0" fontId="47" fillId="0" borderId="0" xfId="0" applyFont="1" applyFill="1" applyBorder="1" applyAlignment="1">
      <alignment horizontal="center"/>
    </xf>
    <xf numFmtId="0" fontId="12" fillId="0" borderId="0" xfId="0" applyFont="1" applyFill="1" applyBorder="1" applyAlignment="1">
      <alignment wrapText="1"/>
    </xf>
    <xf numFmtId="43" fontId="12" fillId="0" borderId="0" xfId="5" applyFont="1" applyFill="1" applyBorder="1" applyAlignment="1"/>
    <xf numFmtId="43" fontId="12" fillId="0" borderId="16" xfId="5" applyFont="1" applyFill="1" applyBorder="1" applyAlignment="1"/>
    <xf numFmtId="43" fontId="63" fillId="0" borderId="0" xfId="5" applyFont="1" applyFill="1" applyBorder="1" applyAlignment="1"/>
    <xf numFmtId="171" fontId="63" fillId="0" borderId="0" xfId="5" applyNumberFormat="1" applyFont="1" applyFill="1" applyBorder="1" applyAlignment="1"/>
    <xf numFmtId="43" fontId="63" fillId="0" borderId="16" xfId="5" applyFont="1" applyFill="1" applyBorder="1" applyAlignment="1"/>
    <xf numFmtId="43" fontId="63" fillId="0" borderId="2" xfId="5" applyFont="1" applyFill="1" applyBorder="1" applyAlignment="1"/>
    <xf numFmtId="171" fontId="63" fillId="0" borderId="2" xfId="5" applyNumberFormat="1" applyFont="1" applyFill="1" applyBorder="1" applyAlignment="1"/>
    <xf numFmtId="43" fontId="63" fillId="0" borderId="18" xfId="5" applyFont="1" applyFill="1" applyBorder="1" applyAlignment="1"/>
    <xf numFmtId="43" fontId="12" fillId="0" borderId="0" xfId="5" applyFont="1" applyFill="1" applyBorder="1" applyAlignment="1">
      <alignment horizontal="center"/>
    </xf>
    <xf numFmtId="171" fontId="12" fillId="0" borderId="0" xfId="5" applyNumberFormat="1" applyFont="1" applyFill="1" applyBorder="1" applyAlignment="1">
      <alignment horizontal="center"/>
    </xf>
    <xf numFmtId="0" fontId="49" fillId="0" borderId="0" xfId="0" quotePrefix="1" applyNumberFormat="1" applyFont="1" applyAlignment="1"/>
    <xf numFmtId="0" fontId="49" fillId="0" borderId="0" xfId="0" applyNumberFormat="1" applyFont="1" applyFill="1" applyAlignment="1">
      <alignment vertical="top"/>
    </xf>
    <xf numFmtId="0" fontId="65" fillId="0" borderId="0" xfId="0" applyNumberFormat="1" applyFont="1" applyFill="1"/>
    <xf numFmtId="0" fontId="49" fillId="0" borderId="0" xfId="0" applyFont="1" applyAlignment="1">
      <alignment horizontal="center"/>
    </xf>
    <xf numFmtId="0" fontId="66" fillId="0" borderId="0" xfId="0" applyFont="1" applyAlignment="1"/>
    <xf numFmtId="167" fontId="0" fillId="0" borderId="0" xfId="1" applyNumberFormat="1" applyFont="1" applyFill="1"/>
    <xf numFmtId="0" fontId="66" fillId="0" borderId="0" xfId="0" applyFont="1"/>
    <xf numFmtId="0" fontId="67" fillId="0" borderId="0" xfId="0" applyNumberFormat="1" applyFont="1" applyProtection="1">
      <protection locked="0"/>
    </xf>
    <xf numFmtId="169" fontId="0" fillId="0" borderId="0" xfId="3" applyNumberFormat="1" applyFont="1"/>
    <xf numFmtId="0" fontId="0" fillId="0" borderId="0" xfId="0" applyFill="1"/>
    <xf numFmtId="10" fontId="49" fillId="33" borderId="0" xfId="3" applyNumberFormat="1" applyFont="1" applyFill="1" applyAlignment="1"/>
    <xf numFmtId="3" fontId="49" fillId="33" borderId="1" xfId="0" applyNumberFormat="1" applyFont="1" applyFill="1" applyBorder="1" applyAlignment="1"/>
    <xf numFmtId="167" fontId="37" fillId="33" borderId="23" xfId="1" applyNumberFormat="1" applyFont="1" applyFill="1" applyBorder="1" applyAlignment="1" applyProtection="1">
      <alignment horizontal="center"/>
      <protection locked="0"/>
    </xf>
    <xf numFmtId="0" fontId="37" fillId="33" borderId="0" xfId="0" applyFont="1" applyFill="1" applyProtection="1">
      <protection locked="0"/>
    </xf>
    <xf numFmtId="172" fontId="37" fillId="33" borderId="0" xfId="3" applyNumberFormat="1" applyFont="1" applyFill="1" applyProtection="1">
      <protection locked="0"/>
    </xf>
    <xf numFmtId="9" fontId="0" fillId="0" borderId="0" xfId="3" applyFont="1" applyFill="1" applyAlignment="1">
      <alignment horizontal="right"/>
    </xf>
    <xf numFmtId="8" fontId="0" fillId="0" borderId="0" xfId="0" applyNumberFormat="1"/>
    <xf numFmtId="14" fontId="0" fillId="0" borderId="0" xfId="0" applyNumberFormat="1"/>
    <xf numFmtId="0" fontId="0" fillId="0" borderId="0" xfId="0"/>
    <xf numFmtId="0" fontId="0" fillId="0" borderId="0" xfId="0" applyNumberFormat="1"/>
    <xf numFmtId="0" fontId="17" fillId="0" borderId="15" xfId="0" applyFont="1" applyBorder="1" applyAlignment="1">
      <alignment horizontal="center"/>
    </xf>
    <xf numFmtId="0" fontId="0" fillId="0" borderId="15" xfId="0" applyBorder="1"/>
    <xf numFmtId="0" fontId="0" fillId="33" borderId="28" xfId="0" applyFill="1" applyBorder="1" applyAlignment="1">
      <alignment horizontal="center"/>
    </xf>
    <xf numFmtId="0" fontId="17" fillId="0" borderId="30" xfId="0" applyFont="1" applyFill="1" applyBorder="1" applyAlignment="1">
      <alignment horizontal="center"/>
    </xf>
    <xf numFmtId="0" fontId="0" fillId="0" borderId="13" xfId="0" applyBorder="1"/>
    <xf numFmtId="0" fontId="0" fillId="0" borderId="0" xfId="0" applyBorder="1"/>
    <xf numFmtId="0" fontId="0" fillId="0" borderId="27" xfId="0" applyBorder="1"/>
    <xf numFmtId="6" fontId="0" fillId="0" borderId="0" xfId="0" applyNumberFormat="1" applyBorder="1"/>
    <xf numFmtId="14" fontId="0" fillId="0" borderId="0" xfId="0" applyNumberFormat="1" applyBorder="1"/>
    <xf numFmtId="0" fontId="17" fillId="0" borderId="27" xfId="0" applyFont="1" applyBorder="1" applyAlignment="1">
      <alignment horizontal="center"/>
    </xf>
    <xf numFmtId="0" fontId="0" fillId="0" borderId="27" xfId="0" applyNumberFormat="1" applyBorder="1" applyAlignment="1">
      <alignment horizontal="center"/>
    </xf>
    <xf numFmtId="0" fontId="0" fillId="0" borderId="28" xfId="0" applyNumberFormat="1" applyBorder="1" applyAlignment="1">
      <alignment horizontal="center"/>
    </xf>
    <xf numFmtId="0" fontId="68" fillId="0" borderId="27" xfId="68" applyFont="1" applyBorder="1" applyAlignment="1">
      <alignment horizontal="center"/>
    </xf>
    <xf numFmtId="6" fontId="0" fillId="0" borderId="27" xfId="0" applyNumberFormat="1" applyBorder="1"/>
    <xf numFmtId="14" fontId="46" fillId="0" borderId="27" xfId="69" applyNumberFormat="1" applyFont="1" applyBorder="1"/>
    <xf numFmtId="14" fontId="46" fillId="0" borderId="27" xfId="69" applyNumberFormat="1" applyFont="1" applyFill="1" applyBorder="1"/>
    <xf numFmtId="9" fontId="0" fillId="0" borderId="27" xfId="0" applyNumberFormat="1" applyBorder="1"/>
    <xf numFmtId="14" fontId="0" fillId="0" borderId="27" xfId="0" applyNumberFormat="1" applyBorder="1"/>
    <xf numFmtId="0" fontId="17" fillId="0" borderId="27" xfId="0" applyFont="1" applyBorder="1" applyAlignment="1">
      <alignment horizontal="right"/>
    </xf>
    <xf numFmtId="6" fontId="0" fillId="0" borderId="18" xfId="0" applyNumberFormat="1" applyBorder="1"/>
    <xf numFmtId="6" fontId="0" fillId="0" borderId="28" xfId="0" applyNumberFormat="1" applyBorder="1"/>
    <xf numFmtId="0" fontId="66" fillId="0" borderId="27" xfId="0" applyFont="1" applyBorder="1" applyAlignment="1">
      <alignment horizontal="center"/>
    </xf>
    <xf numFmtId="0" fontId="0" fillId="0" borderId="14" xfId="0" applyBorder="1"/>
    <xf numFmtId="0" fontId="0" fillId="0" borderId="16" xfId="0" applyBorder="1"/>
    <xf numFmtId="0" fontId="69" fillId="0" borderId="16" xfId="0" applyFont="1" applyFill="1" applyBorder="1" applyAlignment="1">
      <alignment horizontal="center"/>
    </xf>
    <xf numFmtId="0" fontId="66" fillId="0" borderId="15" xfId="0" applyFont="1" applyBorder="1" applyAlignment="1">
      <alignment horizontal="left"/>
    </xf>
    <xf numFmtId="0" fontId="17" fillId="0" borderId="16" xfId="0" applyFont="1" applyBorder="1" applyAlignment="1">
      <alignment horizontal="center"/>
    </xf>
    <xf numFmtId="14" fontId="0" fillId="0" borderId="16" xfId="0" applyNumberFormat="1" applyBorder="1"/>
    <xf numFmtId="0" fontId="0" fillId="0" borderId="17" xfId="0" applyBorder="1"/>
    <xf numFmtId="14" fontId="0" fillId="0" borderId="18" xfId="0" applyNumberFormat="1" applyBorder="1"/>
    <xf numFmtId="6" fontId="0" fillId="0" borderId="27" xfId="0" applyNumberFormat="1" applyBorder="1" applyAlignment="1">
      <alignment horizontal="center"/>
    </xf>
    <xf numFmtId="0" fontId="17" fillId="0" borderId="26" xfId="0" applyFont="1" applyBorder="1" applyAlignment="1">
      <alignment horizontal="center"/>
    </xf>
    <xf numFmtId="0" fontId="49" fillId="0" borderId="0" xfId="0" applyFont="1" applyFill="1" applyBorder="1" applyAlignment="1">
      <alignment horizontal="centerContinuous" vertical="center"/>
    </xf>
    <xf numFmtId="0" fontId="49" fillId="0" borderId="0" xfId="0" applyFont="1" applyFill="1" applyBorder="1" applyAlignment="1">
      <alignment horizontal="center" vertical="center"/>
    </xf>
    <xf numFmtId="0" fontId="49" fillId="0" borderId="0" xfId="0" applyFont="1" applyFill="1" applyBorder="1" applyAlignment="1">
      <alignment vertical="center"/>
    </xf>
    <xf numFmtId="171" fontId="49" fillId="0" borderId="0" xfId="5" applyNumberFormat="1" applyFont="1" applyFill="1" applyBorder="1" applyAlignment="1">
      <alignment vertical="center"/>
    </xf>
    <xf numFmtId="0" fontId="50" fillId="0" borderId="0" xfId="0" applyFont="1" applyFill="1" applyBorder="1" applyAlignment="1">
      <alignment vertical="center"/>
    </xf>
    <xf numFmtId="0" fontId="51"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0" xfId="0" applyFont="1" applyFill="1" applyBorder="1" applyAlignment="1">
      <alignment horizontal="right" vertical="center"/>
    </xf>
    <xf numFmtId="0" fontId="49" fillId="0" borderId="0" xfId="0" applyNumberFormat="1" applyFont="1" applyFill="1" applyBorder="1" applyAlignment="1">
      <alignment vertical="center"/>
    </xf>
    <xf numFmtId="171" fontId="19" fillId="0" borderId="0" xfId="5" applyNumberFormat="1" applyFont="1" applyFill="1" applyBorder="1" applyAlignment="1">
      <alignment horizontal="center" vertical="center"/>
    </xf>
    <xf numFmtId="0" fontId="70" fillId="0" borderId="0" xfId="0" applyFont="1" applyFill="1" applyBorder="1" applyAlignment="1">
      <alignment vertical="center"/>
    </xf>
    <xf numFmtId="0" fontId="71" fillId="0" borderId="0" xfId="0" applyFont="1" applyFill="1" applyBorder="1" applyAlignment="1">
      <alignment vertical="center"/>
    </xf>
    <xf numFmtId="0" fontId="71" fillId="0" borderId="0" xfId="0" applyFont="1" applyFill="1" applyBorder="1" applyAlignment="1">
      <alignment horizontal="center" vertical="center"/>
    </xf>
    <xf numFmtId="171" fontId="71" fillId="0" borderId="0" xfId="5" applyNumberFormat="1" applyFont="1" applyFill="1" applyBorder="1" applyAlignment="1">
      <alignment vertical="center"/>
    </xf>
    <xf numFmtId="0" fontId="50" fillId="0" borderId="0" xfId="0" applyFont="1" applyFill="1" applyBorder="1" applyAlignment="1">
      <alignment horizontal="center" vertical="center"/>
    </xf>
    <xf numFmtId="167" fontId="49" fillId="0" borderId="0" xfId="1" applyNumberFormat="1" applyFont="1" applyFill="1" applyBorder="1" applyAlignment="1">
      <alignment horizontal="center" vertical="center"/>
    </xf>
    <xf numFmtId="167" fontId="19" fillId="0" borderId="0" xfId="1" applyNumberFormat="1" applyFont="1" applyFill="1" applyBorder="1" applyAlignment="1">
      <alignment horizontal="center" vertical="center"/>
    </xf>
    <xf numFmtId="0" fontId="60" fillId="0" borderId="0" xfId="0" applyFont="1" applyFill="1" applyBorder="1" applyAlignment="1">
      <alignment horizontal="center" vertical="center"/>
    </xf>
    <xf numFmtId="0" fontId="60" fillId="0" borderId="0" xfId="0" applyFont="1" applyFill="1" applyBorder="1" applyAlignment="1">
      <alignment horizontal="left" vertical="center"/>
    </xf>
    <xf numFmtId="167" fontId="49" fillId="0" borderId="0" xfId="1" applyNumberFormat="1" applyFont="1" applyFill="1" applyBorder="1" applyAlignment="1">
      <alignment vertical="center"/>
    </xf>
    <xf numFmtId="167" fontId="19" fillId="0" borderId="0" xfId="1" applyNumberFormat="1" applyFont="1" applyFill="1" applyBorder="1" applyAlignment="1">
      <alignment vertical="center"/>
    </xf>
    <xf numFmtId="167" fontId="71" fillId="0" borderId="0" xfId="1" applyNumberFormat="1" applyFont="1" applyFill="1" applyBorder="1" applyAlignment="1">
      <alignment horizontal="center" vertical="center"/>
    </xf>
    <xf numFmtId="167" fontId="71" fillId="0" borderId="0" xfId="1" applyNumberFormat="1" applyFont="1" applyFill="1" applyBorder="1" applyAlignment="1">
      <alignment vertical="center"/>
    </xf>
    <xf numFmtId="167" fontId="72" fillId="0" borderId="0" xfId="1" applyNumberFormat="1" applyFont="1" applyFill="1" applyBorder="1" applyAlignment="1">
      <alignment horizontal="center" vertical="center"/>
    </xf>
    <xf numFmtId="0" fontId="65" fillId="0" borderId="0" xfId="0" applyFont="1"/>
    <xf numFmtId="167" fontId="65" fillId="0" borderId="0" xfId="1" applyNumberFormat="1" applyFont="1"/>
    <xf numFmtId="0" fontId="65" fillId="0" borderId="0" xfId="0" applyFont="1" applyAlignment="1">
      <alignment horizontal="center"/>
    </xf>
    <xf numFmtId="3" fontId="49" fillId="0" borderId="0" xfId="0" applyNumberFormat="1" applyFont="1" applyAlignment="1">
      <alignment horizontal="center"/>
    </xf>
    <xf numFmtId="0" fontId="73" fillId="0" borderId="0" xfId="0" applyFont="1" applyAlignment="1">
      <alignment horizontal="center"/>
    </xf>
    <xf numFmtId="0" fontId="65" fillId="33" borderId="0" xfId="0" applyFont="1" applyFill="1"/>
    <xf numFmtId="167" fontId="65" fillId="33" borderId="0" xfId="1" applyNumberFormat="1" applyFont="1" applyFill="1"/>
    <xf numFmtId="167" fontId="74" fillId="33" borderId="0" xfId="1" applyNumberFormat="1" applyFont="1" applyFill="1"/>
    <xf numFmtId="0" fontId="76" fillId="0" borderId="0" xfId="0" applyFont="1"/>
    <xf numFmtId="0" fontId="75" fillId="0" borderId="0" xfId="0" applyFont="1" applyAlignment="1">
      <alignment horizontal="left"/>
    </xf>
    <xf numFmtId="167" fontId="49" fillId="33" borderId="0" xfId="1" applyNumberFormat="1" applyFont="1" applyFill="1"/>
    <xf numFmtId="167" fontId="53" fillId="33" borderId="0" xfId="1" applyNumberFormat="1" applyFont="1" applyFill="1" applyAlignment="1"/>
    <xf numFmtId="167" fontId="53" fillId="33" borderId="0" xfId="1" applyNumberFormat="1" applyFont="1" applyFill="1" applyBorder="1" applyAlignment="1"/>
    <xf numFmtId="167" fontId="49" fillId="33" borderId="0" xfId="1" applyNumberFormat="1" applyFont="1" applyFill="1" applyBorder="1" applyAlignment="1"/>
    <xf numFmtId="0" fontId="17" fillId="0" borderId="13" xfId="0" applyFont="1" applyBorder="1" applyAlignment="1">
      <alignment horizontal="center"/>
    </xf>
    <xf numFmtId="0" fontId="17" fillId="0" borderId="3" xfId="0" applyFont="1" applyBorder="1" applyAlignment="1">
      <alignment horizontal="center"/>
    </xf>
    <xf numFmtId="0" fontId="17" fillId="0" borderId="14" xfId="0" applyFont="1" applyBorder="1" applyAlignment="1">
      <alignment horizontal="center"/>
    </xf>
    <xf numFmtId="0" fontId="17" fillId="0" borderId="28" xfId="0" applyFont="1" applyBorder="1" applyAlignment="1">
      <alignment horizontal="center"/>
    </xf>
    <xf numFmtId="0" fontId="17" fillId="0" borderId="2" xfId="0" applyFont="1" applyBorder="1" applyAlignment="1">
      <alignment horizontal="center"/>
    </xf>
    <xf numFmtId="0" fontId="17" fillId="0" borderId="18" xfId="0" applyFont="1" applyBorder="1" applyAlignment="1">
      <alignment horizontal="center"/>
    </xf>
    <xf numFmtId="0" fontId="17" fillId="0" borderId="17" xfId="0" applyFont="1" applyBorder="1" applyAlignment="1">
      <alignment horizontal="center"/>
    </xf>
    <xf numFmtId="0" fontId="17" fillId="0" borderId="30" xfId="0" applyFont="1" applyBorder="1" applyAlignment="1">
      <alignment horizontal="center"/>
    </xf>
    <xf numFmtId="0" fontId="17" fillId="0" borderId="27" xfId="0" applyFont="1" applyFill="1" applyBorder="1" applyAlignment="1">
      <alignment horizontal="center"/>
    </xf>
    <xf numFmtId="0" fontId="17" fillId="0" borderId="28" xfId="0" applyFont="1" applyFill="1" applyBorder="1" applyAlignment="1">
      <alignment horizontal="center"/>
    </xf>
    <xf numFmtId="3" fontId="49" fillId="33" borderId="0" xfId="0" applyNumberFormat="1" applyFont="1" applyFill="1" applyAlignment="1"/>
    <xf numFmtId="0" fontId="73" fillId="0" borderId="0" xfId="0" applyFont="1" applyAlignment="1">
      <alignment horizontal="centerContinuous"/>
    </xf>
    <xf numFmtId="0" fontId="75" fillId="0" borderId="0" xfId="0" applyFont="1"/>
    <xf numFmtId="167" fontId="0" fillId="0" borderId="0" xfId="1" applyNumberFormat="1" applyFont="1" applyAlignment="1"/>
    <xf numFmtId="0" fontId="0" fillId="33" borderId="0" xfId="0" applyFill="1" applyAlignment="1"/>
    <xf numFmtId="167" fontId="0" fillId="33" borderId="0" xfId="1" applyNumberFormat="1" applyFont="1" applyFill="1" applyAlignment="1"/>
    <xf numFmtId="0" fontId="6" fillId="0" borderId="0" xfId="0" applyFont="1" applyAlignment="1"/>
    <xf numFmtId="0" fontId="77" fillId="0" borderId="0" xfId="0" applyFont="1" applyAlignment="1">
      <alignment horizontal="center"/>
    </xf>
    <xf numFmtId="0" fontId="0" fillId="0" borderId="0" xfId="0" applyFont="1" applyAlignment="1">
      <alignment horizontal="centerContinuous"/>
    </xf>
    <xf numFmtId="0" fontId="6" fillId="0" borderId="0" xfId="0" applyFont="1"/>
    <xf numFmtId="0" fontId="6" fillId="33" borderId="0" xfId="0" applyFont="1" applyFill="1"/>
    <xf numFmtId="0" fontId="9" fillId="33" borderId="0" xfId="0" applyFont="1" applyFill="1" applyAlignment="1"/>
    <xf numFmtId="167" fontId="9" fillId="33" borderId="0" xfId="1" applyNumberFormat="1" applyFont="1" applyFill="1"/>
    <xf numFmtId="167" fontId="43" fillId="33" borderId="0" xfId="1" applyNumberFormat="1" applyFont="1" applyFill="1"/>
    <xf numFmtId="0" fontId="9" fillId="33" borderId="0" xfId="0" applyFont="1" applyFill="1"/>
    <xf numFmtId="0" fontId="77" fillId="33" borderId="0" xfId="0" applyFont="1" applyFill="1" applyAlignment="1">
      <alignment horizontal="center"/>
    </xf>
    <xf numFmtId="171" fontId="9" fillId="33" borderId="0" xfId="5" applyNumberFormat="1" applyFont="1" applyFill="1" applyAlignment="1"/>
    <xf numFmtId="0" fontId="0" fillId="0" borderId="0" xfId="0" applyAlignment="1">
      <alignment horizontal="centerContinuous"/>
    </xf>
    <xf numFmtId="0" fontId="78" fillId="0" borderId="0" xfId="0" applyFont="1" applyAlignment="1">
      <alignment horizontal="left" vertical="center"/>
    </xf>
    <xf numFmtId="0" fontId="80" fillId="0" borderId="0" xfId="0" applyFont="1" applyAlignment="1">
      <alignment horizontal="left"/>
    </xf>
    <xf numFmtId="0" fontId="0" fillId="0" borderId="0" xfId="0" applyFill="1" applyAlignment="1"/>
    <xf numFmtId="0" fontId="0" fillId="0" borderId="0" xfId="0" applyFill="1" applyAlignment="1">
      <alignment horizontal="center"/>
    </xf>
    <xf numFmtId="0" fontId="66" fillId="0" borderId="0" xfId="0" applyFont="1" applyFill="1" applyAlignment="1"/>
    <xf numFmtId="167" fontId="79" fillId="33" borderId="0" xfId="1" applyNumberFormat="1" applyFont="1" applyFill="1"/>
    <xf numFmtId="167" fontId="0" fillId="0" borderId="0" xfId="1" applyNumberFormat="1" applyFont="1" applyFill="1" applyAlignment="1"/>
    <xf numFmtId="1" fontId="0" fillId="0" borderId="0" xfId="0" applyNumberFormat="1"/>
    <xf numFmtId="9" fontId="65" fillId="0" borderId="0" xfId="3" applyFont="1"/>
    <xf numFmtId="167" fontId="0" fillId="0" borderId="0" xfId="0" applyNumberFormat="1"/>
    <xf numFmtId="9" fontId="0" fillId="0" borderId="0" xfId="105" applyFont="1"/>
    <xf numFmtId="44" fontId="0" fillId="0" borderId="0" xfId="103" applyFont="1"/>
    <xf numFmtId="0" fontId="73" fillId="0" borderId="0" xfId="0" applyFont="1"/>
    <xf numFmtId="167" fontId="16" fillId="0" borderId="0" xfId="103" applyNumberFormat="1" applyFont="1"/>
    <xf numFmtId="167" fontId="0" fillId="0" borderId="0" xfId="103" applyNumberFormat="1" applyFont="1"/>
    <xf numFmtId="0" fontId="0" fillId="0" borderId="0" xfId="0"/>
    <xf numFmtId="0" fontId="0" fillId="0" borderId="0" xfId="0" applyAlignment="1"/>
    <xf numFmtId="0" fontId="5" fillId="0" borderId="0" xfId="0" applyFont="1" applyAlignment="1"/>
    <xf numFmtId="0" fontId="65" fillId="0" borderId="0" xfId="0" applyFont="1"/>
    <xf numFmtId="167" fontId="65" fillId="0" borderId="0" xfId="1" applyNumberFormat="1" applyFont="1"/>
    <xf numFmtId="0" fontId="65" fillId="0" borderId="0" xfId="0" applyFont="1" applyAlignment="1">
      <alignment horizontal="center"/>
    </xf>
    <xf numFmtId="0" fontId="73" fillId="0" borderId="0" xfId="0" applyFont="1" applyAlignment="1">
      <alignment horizontal="center"/>
    </xf>
    <xf numFmtId="0" fontId="65" fillId="33" borderId="0" xfId="0" applyFont="1" applyFill="1"/>
    <xf numFmtId="167" fontId="65" fillId="33" borderId="0" xfId="1" applyNumberFormat="1" applyFont="1" applyFill="1"/>
    <xf numFmtId="167" fontId="74" fillId="33" borderId="0" xfId="1" applyNumberFormat="1" applyFont="1" applyFill="1"/>
    <xf numFmtId="167" fontId="0" fillId="0" borderId="0" xfId="1" applyNumberFormat="1" applyFont="1" applyAlignment="1"/>
    <xf numFmtId="0" fontId="0" fillId="33" borderId="0" xfId="0" applyFill="1" applyAlignment="1"/>
    <xf numFmtId="167" fontId="0" fillId="33" borderId="0" xfId="1" applyNumberFormat="1" applyFont="1" applyFill="1" applyAlignment="1"/>
    <xf numFmtId="0" fontId="5" fillId="33" borderId="0" xfId="0" applyFont="1" applyFill="1"/>
    <xf numFmtId="167" fontId="43" fillId="33" borderId="0" xfId="1" applyNumberFormat="1" applyFont="1" applyFill="1"/>
    <xf numFmtId="0" fontId="78" fillId="0" borderId="0" xfId="0" applyFont="1" applyAlignment="1">
      <alignment horizontal="left" vertical="center"/>
    </xf>
    <xf numFmtId="0" fontId="0" fillId="0" borderId="25" xfId="0" applyBorder="1" applyAlignment="1">
      <alignment horizontal="center"/>
    </xf>
    <xf numFmtId="0" fontId="0" fillId="0" borderId="29" xfId="0" applyBorder="1" applyAlignment="1">
      <alignment horizontal="center"/>
    </xf>
    <xf numFmtId="0" fontId="81" fillId="0" borderId="24" xfId="0" applyFont="1" applyBorder="1" applyAlignment="1">
      <alignment horizontal="left"/>
    </xf>
    <xf numFmtId="0" fontId="0" fillId="0" borderId="30" xfId="0" applyBorder="1"/>
    <xf numFmtId="8" fontId="0" fillId="0" borderId="18" xfId="0" applyNumberFormat="1" applyBorder="1"/>
    <xf numFmtId="169" fontId="0" fillId="0" borderId="27" xfId="0" applyNumberFormat="1" applyBorder="1"/>
    <xf numFmtId="0" fontId="0" fillId="0" borderId="25" xfId="0" applyBorder="1"/>
    <xf numFmtId="0" fontId="0" fillId="0" borderId="29" xfId="0" applyBorder="1"/>
    <xf numFmtId="0" fontId="81" fillId="0" borderId="25" xfId="0" applyFont="1" applyBorder="1" applyAlignment="1">
      <alignment horizontal="left"/>
    </xf>
    <xf numFmtId="6" fontId="0" fillId="33" borderId="18" xfId="0" applyNumberFormat="1" applyFill="1" applyBorder="1" applyAlignment="1">
      <alignment horizontal="center"/>
    </xf>
    <xf numFmtId="0" fontId="37" fillId="0" borderId="0" xfId="0" applyFont="1" applyFill="1" applyBorder="1" applyAlignment="1">
      <alignment horizontal="left"/>
    </xf>
    <xf numFmtId="3" fontId="37" fillId="0" borderId="0" xfId="0" applyNumberFormat="1" applyFont="1" applyFill="1" applyBorder="1" applyAlignment="1">
      <alignment horizontal="center"/>
    </xf>
    <xf numFmtId="169" fontId="49" fillId="0" borderId="0" xfId="3" applyNumberFormat="1" applyFont="1" applyFill="1" applyAlignment="1"/>
    <xf numFmtId="0" fontId="60" fillId="0" borderId="0" xfId="0" applyNumberFormat="1" applyFont="1" applyFill="1" applyAlignment="1">
      <alignment horizontal="center"/>
    </xf>
    <xf numFmtId="0" fontId="51" fillId="0" borderId="2" xfId="0" applyFont="1" applyBorder="1" applyAlignment="1">
      <alignment horizontal="center"/>
    </xf>
    <xf numFmtId="0" fontId="50" fillId="0" borderId="2" xfId="0" applyFont="1" applyBorder="1" applyAlignment="1">
      <alignment horizontal="center"/>
    </xf>
    <xf numFmtId="0" fontId="54" fillId="0" borderId="0" xfId="0" applyFont="1" applyAlignment="1">
      <alignment horizontal="centerContinuous"/>
    </xf>
    <xf numFmtId="167" fontId="0" fillId="33" borderId="0" xfId="0" applyNumberFormat="1" applyFill="1"/>
    <xf numFmtId="10" fontId="0" fillId="33" borderId="0" xfId="3" applyNumberFormat="1" applyFont="1" applyFill="1"/>
    <xf numFmtId="167" fontId="65" fillId="0" borderId="0" xfId="1" applyNumberFormat="1" applyFont="1" applyFill="1"/>
    <xf numFmtId="0" fontId="65" fillId="0" borderId="0" xfId="0" applyFont="1" applyFill="1"/>
    <xf numFmtId="0" fontId="50" fillId="0" borderId="0" xfId="0" applyNumberFormat="1" applyFont="1" applyFill="1" applyBorder="1" applyAlignment="1"/>
    <xf numFmtId="0" fontId="49" fillId="0" borderId="0" xfId="0" applyNumberFormat="1" applyFont="1" applyFill="1" applyBorder="1"/>
    <xf numFmtId="176" fontId="50" fillId="0" borderId="0" xfId="0" applyNumberFormat="1" applyFont="1" applyFill="1" applyBorder="1" applyAlignment="1">
      <alignment horizontal="center"/>
    </xf>
    <xf numFmtId="0" fontId="50" fillId="0" borderId="24" xfId="0" applyFont="1" applyFill="1" applyBorder="1" applyAlignment="1">
      <alignment horizontal="center" wrapText="1"/>
    </xf>
    <xf numFmtId="0" fontId="50" fillId="0" borderId="25" xfId="0" applyFont="1" applyFill="1" applyBorder="1" applyAlignment="1">
      <alignment wrapText="1"/>
    </xf>
    <xf numFmtId="0" fontId="50" fillId="0" borderId="25" xfId="0" applyFont="1" applyFill="1" applyBorder="1" applyAlignment="1">
      <alignment horizontal="center" wrapText="1"/>
    </xf>
    <xf numFmtId="0" fontId="50" fillId="0" borderId="25" xfId="0" applyNumberFormat="1" applyFont="1" applyFill="1" applyBorder="1" applyAlignment="1">
      <alignment horizontal="center" wrapText="1"/>
    </xf>
    <xf numFmtId="0" fontId="50" fillId="0" borderId="29" xfId="0" applyNumberFormat="1" applyFont="1" applyFill="1" applyBorder="1" applyAlignment="1">
      <alignment horizontal="center" wrapText="1"/>
    </xf>
    <xf numFmtId="0" fontId="49" fillId="0" borderId="0" xfId="0" applyFont="1" applyFill="1" applyBorder="1" applyAlignment="1">
      <alignment wrapText="1"/>
    </xf>
    <xf numFmtId="0" fontId="49" fillId="0" borderId="24" xfId="0" applyNumberFormat="1" applyFont="1" applyFill="1" applyBorder="1"/>
    <xf numFmtId="0" fontId="49" fillId="0" borderId="25" xfId="0" applyNumberFormat="1" applyFont="1" applyFill="1" applyBorder="1"/>
    <xf numFmtId="0" fontId="49" fillId="0" borderId="25" xfId="0" applyNumberFormat="1" applyFont="1" applyFill="1" applyBorder="1" applyAlignment="1">
      <alignment horizontal="center"/>
    </xf>
    <xf numFmtId="0" fontId="49" fillId="0" borderId="25" xfId="0" applyNumberFormat="1" applyFont="1" applyFill="1" applyBorder="1" applyAlignment="1">
      <alignment horizontal="center" wrapText="1"/>
    </xf>
    <xf numFmtId="0" fontId="49" fillId="0" borderId="29" xfId="0" applyNumberFormat="1" applyFont="1" applyFill="1" applyBorder="1" applyAlignment="1">
      <alignment horizontal="center" wrapText="1"/>
    </xf>
    <xf numFmtId="0" fontId="49" fillId="0" borderId="15" xfId="0" applyNumberFormat="1" applyFont="1" applyFill="1" applyBorder="1"/>
    <xf numFmtId="0" fontId="49" fillId="0" borderId="3" xfId="0" applyNumberFormat="1" applyFont="1" applyFill="1" applyBorder="1"/>
    <xf numFmtId="0" fontId="49" fillId="0" borderId="14" xfId="0" applyNumberFormat="1" applyFont="1" applyFill="1" applyBorder="1"/>
    <xf numFmtId="0" fontId="49" fillId="0" borderId="15" xfId="0" applyNumberFormat="1" applyFont="1" applyFill="1" applyBorder="1" applyAlignment="1">
      <alignment horizontal="center"/>
    </xf>
    <xf numFmtId="43" fontId="49" fillId="33" borderId="0" xfId="5" applyFont="1" applyFill="1" applyBorder="1"/>
    <xf numFmtId="43" fontId="49" fillId="0" borderId="0" xfId="5" applyFont="1" applyFill="1" applyBorder="1"/>
    <xf numFmtId="43" fontId="49" fillId="0" borderId="16" xfId="5" applyFont="1" applyFill="1" applyBorder="1"/>
    <xf numFmtId="0" fontId="50" fillId="0" borderId="0" xfId="0" applyFont="1" applyFill="1" applyBorder="1" applyAlignment="1"/>
    <xf numFmtId="0" fontId="49" fillId="0" borderId="15" xfId="0" applyFont="1" applyFill="1" applyBorder="1" applyAlignment="1">
      <alignment horizontal="center"/>
    </xf>
    <xf numFmtId="0" fontId="49" fillId="0" borderId="0" xfId="0" applyFont="1" applyFill="1" applyBorder="1" applyAlignment="1">
      <alignment horizontal="center"/>
    </xf>
    <xf numFmtId="0" fontId="82" fillId="0" borderId="0" xfId="0" applyFont="1" applyFill="1" applyBorder="1" applyAlignment="1">
      <alignment horizontal="left"/>
    </xf>
    <xf numFmtId="1" fontId="49" fillId="0" borderId="0" xfId="0" applyNumberFormat="1" applyFont="1" applyFill="1" applyBorder="1" applyAlignment="1">
      <alignment horizontal="center"/>
    </xf>
    <xf numFmtId="43" fontId="49" fillId="0" borderId="0" xfId="5" applyFont="1" applyFill="1" applyBorder="1" applyAlignment="1"/>
    <xf numFmtId="43" fontId="49" fillId="33" borderId="0" xfId="5" applyFont="1" applyFill="1" applyBorder="1" applyAlignment="1"/>
    <xf numFmtId="171" fontId="49" fillId="33" borderId="0" xfId="5" applyNumberFormat="1" applyFont="1" applyFill="1" applyBorder="1" applyAlignment="1"/>
    <xf numFmtId="171" fontId="49" fillId="0" borderId="0" xfId="5" applyNumberFormat="1" applyFont="1" applyFill="1" applyBorder="1" applyAlignment="1"/>
    <xf numFmtId="171" fontId="49" fillId="0" borderId="0" xfId="3" applyNumberFormat="1" applyFont="1" applyFill="1" applyBorder="1" applyAlignment="1"/>
    <xf numFmtId="171" fontId="49" fillId="0" borderId="16" xfId="5" applyNumberFormat="1" applyFont="1" applyFill="1" applyBorder="1" applyAlignment="1"/>
    <xf numFmtId="0" fontId="49" fillId="0" borderId="15" xfId="0" applyFont="1" applyFill="1" applyBorder="1" applyAlignment="1"/>
    <xf numFmtId="49" fontId="49" fillId="0" borderId="0" xfId="0" applyNumberFormat="1" applyFont="1" applyFill="1" applyBorder="1" applyAlignment="1">
      <alignment horizontal="center"/>
    </xf>
    <xf numFmtId="0" fontId="19" fillId="0" borderId="0" xfId="0" applyFont="1" applyFill="1" applyBorder="1" applyAlignment="1"/>
    <xf numFmtId="49" fontId="49" fillId="0" borderId="15" xfId="0" applyNumberFormat="1" applyFont="1" applyFill="1" applyBorder="1" applyAlignment="1">
      <alignment horizontal="center"/>
    </xf>
    <xf numFmtId="0" fontId="49" fillId="0" borderId="0" xfId="0" applyFont="1" applyFill="1" applyBorder="1" applyAlignment="1">
      <alignment horizontal="left" indent="1"/>
    </xf>
    <xf numFmtId="0" fontId="60" fillId="0" borderId="0" xfId="0" applyFont="1" applyFill="1" applyBorder="1" applyAlignment="1"/>
    <xf numFmtId="49" fontId="49" fillId="0" borderId="0" xfId="0" applyNumberFormat="1" applyFont="1" applyFill="1" applyBorder="1" applyAlignment="1">
      <alignment horizontal="left"/>
    </xf>
    <xf numFmtId="0" fontId="4" fillId="33" borderId="0" xfId="0" applyFont="1" applyFill="1"/>
    <xf numFmtId="10" fontId="0" fillId="0" borderId="27" xfId="0" applyNumberFormat="1" applyBorder="1"/>
    <xf numFmtId="0" fontId="36" fillId="0" borderId="0" xfId="0" applyFont="1" applyAlignment="1">
      <alignment horizontal="right"/>
    </xf>
    <xf numFmtId="0" fontId="83" fillId="0" borderId="0" xfId="0" applyFont="1" applyFill="1" applyBorder="1" applyAlignment="1">
      <alignment horizontal="centerContinuous" vertical="center"/>
    </xf>
    <xf numFmtId="0" fontId="60" fillId="0" borderId="0" xfId="0" applyNumberFormat="1" applyFont="1" applyAlignment="1"/>
    <xf numFmtId="0" fontId="36" fillId="0" borderId="0" xfId="0" applyFont="1" applyAlignment="1">
      <alignment horizontal="centerContinuous" vertical="center"/>
    </xf>
    <xf numFmtId="0" fontId="18" fillId="0" borderId="0" xfId="0" applyFont="1"/>
    <xf numFmtId="0" fontId="0" fillId="0" borderId="0" xfId="0" applyFont="1" applyAlignment="1">
      <alignment horizontal="center"/>
    </xf>
    <xf numFmtId="0" fontId="85" fillId="0" borderId="0" xfId="0" applyFont="1"/>
    <xf numFmtId="0" fontId="37" fillId="0" borderId="0" xfId="0" applyFont="1" applyFill="1" applyAlignment="1">
      <alignment horizontal="centerContinuous" vertical="center"/>
    </xf>
    <xf numFmtId="0" fontId="36" fillId="0" borderId="0" xfId="0" applyFont="1" applyAlignment="1">
      <alignment horizontal="centerContinuous"/>
    </xf>
    <xf numFmtId="0" fontId="37" fillId="0" borderId="0" xfId="0" applyFont="1" applyAlignment="1">
      <alignment horizontal="left" vertical="center"/>
    </xf>
    <xf numFmtId="0" fontId="37" fillId="0" borderId="0" xfId="0" applyFont="1" applyAlignment="1">
      <alignment horizontal="left" vertical="top"/>
    </xf>
    <xf numFmtId="0" fontId="38" fillId="0" borderId="0" xfId="0" applyFont="1" applyAlignment="1">
      <alignment horizontal="right"/>
    </xf>
    <xf numFmtId="0" fontId="57" fillId="0" borderId="0" xfId="0" applyFont="1" applyFill="1" applyAlignment="1">
      <alignment horizontal="center"/>
    </xf>
    <xf numFmtId="0" fontId="0" fillId="33" borderId="0" xfId="0" applyFill="1"/>
    <xf numFmtId="0" fontId="57" fillId="33" borderId="0" xfId="0" applyFont="1" applyFill="1" applyAlignment="1">
      <alignment horizontal="centerContinuous"/>
    </xf>
    <xf numFmtId="0" fontId="57" fillId="0" borderId="0" xfId="0" applyFont="1" applyFill="1" applyAlignment="1">
      <alignment horizontal="left"/>
    </xf>
    <xf numFmtId="49" fontId="38" fillId="0" borderId="0" xfId="0" applyNumberFormat="1" applyFont="1" applyFill="1" applyBorder="1" applyAlignment="1">
      <alignment horizontal="left"/>
    </xf>
    <xf numFmtId="3" fontId="37" fillId="0" borderId="0" xfId="0" applyNumberFormat="1" applyFont="1" applyFill="1" applyBorder="1" applyAlignment="1">
      <alignment horizontal="left"/>
    </xf>
    <xf numFmtId="0" fontId="37" fillId="0" borderId="0" xfId="0" applyFont="1" applyFill="1" applyBorder="1" applyAlignment="1">
      <alignment horizontal="centerContinuous"/>
    </xf>
    <xf numFmtId="49" fontId="38" fillId="0" borderId="0" xfId="0" applyNumberFormat="1" applyFont="1" applyFill="1" applyBorder="1" applyAlignment="1">
      <alignment horizontal="centerContinuous"/>
    </xf>
    <xf numFmtId="3" fontId="37" fillId="0" borderId="0" xfId="0" applyNumberFormat="1" applyFont="1" applyFill="1" applyBorder="1" applyAlignment="1">
      <alignment horizontal="centerContinuous"/>
    </xf>
    <xf numFmtId="0" fontId="38" fillId="0" borderId="0" xfId="0" applyFont="1" applyFill="1" applyBorder="1" applyAlignment="1">
      <alignment horizontal="left"/>
    </xf>
    <xf numFmtId="3" fontId="37" fillId="0" borderId="0" xfId="0" applyNumberFormat="1" applyFont="1" applyFill="1" applyBorder="1" applyAlignment="1" applyProtection="1">
      <alignment horizontal="left"/>
      <protection locked="0"/>
    </xf>
    <xf numFmtId="0" fontId="38" fillId="0" borderId="0" xfId="0" applyFont="1" applyFill="1" applyBorder="1" applyAlignment="1">
      <alignment horizontal="centerContinuous"/>
    </xf>
    <xf numFmtId="3" fontId="37" fillId="0" borderId="0" xfId="0" applyNumberFormat="1" applyFont="1" applyFill="1" applyBorder="1" applyAlignment="1" applyProtection="1">
      <alignment horizontal="centerContinuous"/>
      <protection locked="0"/>
    </xf>
    <xf numFmtId="0" fontId="12" fillId="0" borderId="0" xfId="0" applyFont="1" applyFill="1" applyBorder="1" applyAlignment="1">
      <alignment horizontal="centerContinuous"/>
    </xf>
    <xf numFmtId="0" fontId="50" fillId="0" borderId="0" xfId="0" applyFont="1" applyFill="1" applyBorder="1" applyAlignment="1">
      <alignment horizontal="left"/>
    </xf>
    <xf numFmtId="0" fontId="49" fillId="0" borderId="0" xfId="0" applyNumberFormat="1" applyFont="1" applyFill="1" applyBorder="1" applyAlignment="1" applyProtection="1">
      <alignment horizontal="left"/>
      <protection locked="0"/>
    </xf>
    <xf numFmtId="0" fontId="50" fillId="0" borderId="0" xfId="0" applyFont="1" applyFill="1" applyBorder="1" applyAlignment="1">
      <alignment horizontal="centerContinuous"/>
    </xf>
    <xf numFmtId="3" fontId="49" fillId="0" borderId="0" xfId="0" applyNumberFormat="1" applyFont="1" applyFill="1" applyBorder="1" applyAlignment="1" applyProtection="1">
      <alignment horizontal="centerContinuous"/>
      <protection locked="0"/>
    </xf>
    <xf numFmtId="0" fontId="49" fillId="0" borderId="0" xfId="0" applyNumberFormat="1" applyFont="1" applyFill="1" applyBorder="1" applyAlignment="1" applyProtection="1">
      <alignment horizontal="centerContinuous"/>
      <protection locked="0"/>
    </xf>
    <xf numFmtId="0" fontId="65" fillId="0" borderId="0" xfId="0" applyFont="1" applyAlignment="1">
      <alignment horizontal="centerContinuous"/>
    </xf>
    <xf numFmtId="167" fontId="65" fillId="0" borderId="0" xfId="1" applyNumberFormat="1" applyFont="1" applyAlignment="1">
      <alignment horizontal="centerContinuous"/>
    </xf>
    <xf numFmtId="0" fontId="65" fillId="0" borderId="0" xfId="0" applyFont="1" applyAlignment="1">
      <alignment horizontal="right"/>
    </xf>
    <xf numFmtId="177" fontId="49" fillId="0" borderId="0" xfId="2" applyNumberFormat="1" applyFont="1" applyAlignment="1"/>
    <xf numFmtId="178" fontId="50" fillId="0" borderId="0" xfId="1" applyNumberFormat="1" applyFont="1" applyAlignment="1"/>
    <xf numFmtId="0" fontId="49" fillId="0" borderId="0" xfId="0" quotePrefix="1" applyFont="1" applyAlignment="1"/>
    <xf numFmtId="0" fontId="86" fillId="0" borderId="0" xfId="0" applyFont="1" applyAlignment="1">
      <alignment horizontal="left" vertical="center"/>
    </xf>
    <xf numFmtId="0" fontId="3" fillId="0" borderId="0" xfId="0" applyFont="1" applyAlignment="1"/>
    <xf numFmtId="0" fontId="73" fillId="33" borderId="0" xfId="0" applyFont="1" applyFill="1" applyAlignment="1">
      <alignment horizontal="center"/>
    </xf>
    <xf numFmtId="167" fontId="0" fillId="0" borderId="0" xfId="0" applyNumberFormat="1" applyFill="1"/>
    <xf numFmtId="0" fontId="49" fillId="33" borderId="0" xfId="0" applyFont="1" applyFill="1"/>
    <xf numFmtId="0" fontId="2" fillId="33" borderId="0" xfId="0" applyFont="1" applyFill="1"/>
    <xf numFmtId="0" fontId="87" fillId="0" borderId="0" xfId="0" applyFont="1" applyAlignment="1"/>
    <xf numFmtId="0" fontId="17" fillId="0" borderId="0" xfId="0" applyFont="1"/>
    <xf numFmtId="6" fontId="0" fillId="0" borderId="27" xfId="0" applyNumberFormat="1" applyFill="1" applyBorder="1"/>
    <xf numFmtId="0" fontId="18" fillId="33" borderId="0" xfId="0" applyFont="1" applyFill="1" applyAlignment="1"/>
    <xf numFmtId="0" fontId="89" fillId="33" borderId="0" xfId="0" applyFont="1" applyFill="1"/>
    <xf numFmtId="167" fontId="90" fillId="33" borderId="0" xfId="1" applyNumberFormat="1" applyFont="1" applyFill="1" applyAlignment="1"/>
    <xf numFmtId="0" fontId="1" fillId="0" borderId="0" xfId="0" applyFont="1" applyAlignment="1"/>
    <xf numFmtId="0" fontId="92" fillId="0" borderId="0" xfId="0" applyFont="1"/>
    <xf numFmtId="0" fontId="92" fillId="0" borderId="0" xfId="0" applyFont="1" applyAlignment="1">
      <alignment horizontal="centerContinuous"/>
    </xf>
    <xf numFmtId="0" fontId="92" fillId="0" borderId="0" xfId="0" applyFont="1" applyAlignment="1">
      <alignment horizontal="center"/>
    </xf>
    <xf numFmtId="0" fontId="92" fillId="33" borderId="2" xfId="0" applyFont="1" applyFill="1" applyBorder="1" applyAlignment="1">
      <alignment horizontal="center"/>
    </xf>
    <xf numFmtId="0" fontId="93" fillId="0" borderId="0" xfId="0" applyFont="1" applyAlignment="1">
      <alignment horizontal="center"/>
    </xf>
    <xf numFmtId="6" fontId="92" fillId="0" borderId="0" xfId="0" applyNumberFormat="1" applyFont="1" applyBorder="1"/>
    <xf numFmtId="167" fontId="92" fillId="0" borderId="0" xfId="1" applyNumberFormat="1" applyFont="1"/>
    <xf numFmtId="167" fontId="92" fillId="33" borderId="0" xfId="1" applyNumberFormat="1" applyFont="1" applyFill="1"/>
    <xf numFmtId="0" fontId="92" fillId="0" borderId="0" xfId="0" quotePrefix="1" applyFont="1"/>
    <xf numFmtId="9" fontId="92" fillId="0" borderId="0" xfId="3" applyFont="1"/>
    <xf numFmtId="167" fontId="92" fillId="0" borderId="0" xfId="0" applyNumberFormat="1" applyFont="1"/>
    <xf numFmtId="0" fontId="95" fillId="0" borderId="0" xfId="0" applyFont="1"/>
    <xf numFmtId="0" fontId="79" fillId="33" borderId="0" xfId="0" applyFont="1" applyFill="1"/>
    <xf numFmtId="0" fontId="79" fillId="33" borderId="0" xfId="0" applyFont="1" applyFill="1" applyAlignment="1"/>
    <xf numFmtId="167" fontId="92" fillId="33" borderId="0" xfId="1" applyNumberFormat="1" applyFont="1" applyFill="1" applyAlignment="1"/>
    <xf numFmtId="167" fontId="49" fillId="0" borderId="0" xfId="1" applyNumberFormat="1" applyFont="1"/>
    <xf numFmtId="0" fontId="49" fillId="0" borderId="0" xfId="0" applyNumberFormat="1" applyFont="1" applyFill="1" applyAlignment="1">
      <alignment vertical="top" wrapText="1"/>
    </xf>
    <xf numFmtId="0" fontId="45" fillId="0" borderId="0" xfId="0" applyFont="1" applyAlignment="1">
      <alignment horizontal="center" vertical="center"/>
    </xf>
    <xf numFmtId="0" fontId="38" fillId="0" borderId="0" xfId="0" applyFont="1" applyAlignment="1">
      <alignment horizontal="center" vertical="center"/>
    </xf>
    <xf numFmtId="0" fontId="38" fillId="0" borderId="0" xfId="0" applyNumberFormat="1" applyFont="1" applyFill="1" applyAlignment="1" applyProtection="1">
      <alignment horizontal="center"/>
      <protection locked="0"/>
    </xf>
    <xf numFmtId="0" fontId="37" fillId="0" borderId="0" xfId="0" applyNumberFormat="1" applyFont="1" applyFill="1" applyAlignment="1" applyProtection="1">
      <alignment horizontal="left" wrapText="1"/>
      <protection locked="0"/>
    </xf>
    <xf numFmtId="0" fontId="57" fillId="33" borderId="0" xfId="0" applyFont="1" applyFill="1" applyAlignment="1">
      <alignment horizontal="center"/>
    </xf>
    <xf numFmtId="0" fontId="81" fillId="0" borderId="13" xfId="0" applyFont="1" applyBorder="1" applyAlignment="1">
      <alignment horizontal="left"/>
    </xf>
    <xf numFmtId="0" fontId="81" fillId="0" borderId="3" xfId="0" applyFont="1" applyBorder="1" applyAlignment="1">
      <alignment horizontal="left"/>
    </xf>
    <xf numFmtId="0" fontId="81" fillId="0" borderId="14" xfId="0" applyFont="1" applyBorder="1" applyAlignment="1">
      <alignment horizontal="left"/>
    </xf>
    <xf numFmtId="0" fontId="37" fillId="0" borderId="0" xfId="0" applyFont="1" applyFill="1" applyBorder="1" applyAlignment="1">
      <alignment horizontal="left"/>
    </xf>
    <xf numFmtId="0" fontId="37" fillId="0" borderId="0" xfId="0" applyFont="1" applyFill="1" applyBorder="1" applyAlignment="1">
      <alignment horizontal="left" wrapText="1"/>
    </xf>
  </cellXfs>
  <cellStyles count="106">
    <cellStyle name="20% - Accent1" xfId="21" builtinId="30" customBuiltin="1"/>
    <cellStyle name="20% - Accent1 2" xfId="52"/>
    <cellStyle name="20% - Accent1 2 2" xfId="88"/>
    <cellStyle name="20% - Accent1 3" xfId="70"/>
    <cellStyle name="20% - Accent2" xfId="24" builtinId="34" customBuiltin="1"/>
    <cellStyle name="20% - Accent2 2" xfId="54"/>
    <cellStyle name="20% - Accent2 2 2" xfId="90"/>
    <cellStyle name="20% - Accent2 3" xfId="72"/>
    <cellStyle name="20% - Accent3" xfId="27" builtinId="38" customBuiltin="1"/>
    <cellStyle name="20% - Accent3 2" xfId="56"/>
    <cellStyle name="20% - Accent3 2 2" xfId="92"/>
    <cellStyle name="20% - Accent3 3" xfId="74"/>
    <cellStyle name="20% - Accent4" xfId="30" builtinId="42" customBuiltin="1"/>
    <cellStyle name="20% - Accent4 2" xfId="58"/>
    <cellStyle name="20% - Accent4 2 2" xfId="94"/>
    <cellStyle name="20% - Accent4 3" xfId="76"/>
    <cellStyle name="20% - Accent5" xfId="33" builtinId="46" customBuiltin="1"/>
    <cellStyle name="20% - Accent5 2" xfId="60"/>
    <cellStyle name="20% - Accent5 2 2" xfId="96"/>
    <cellStyle name="20% - Accent5 3" xfId="78"/>
    <cellStyle name="20% - Accent6" xfId="36" builtinId="50" customBuiltin="1"/>
    <cellStyle name="20% - Accent6 2" xfId="62"/>
    <cellStyle name="20% - Accent6 2 2" xfId="98"/>
    <cellStyle name="20% - Accent6 3" xfId="80"/>
    <cellStyle name="40% - Accent1" xfId="22" builtinId="31" customBuiltin="1"/>
    <cellStyle name="40% - Accent1 2" xfId="53"/>
    <cellStyle name="40% - Accent1 2 2" xfId="89"/>
    <cellStyle name="40% - Accent1 3" xfId="71"/>
    <cellStyle name="40% - Accent2" xfId="25" builtinId="35" customBuiltin="1"/>
    <cellStyle name="40% - Accent2 2" xfId="55"/>
    <cellStyle name="40% - Accent2 2 2" xfId="91"/>
    <cellStyle name="40% - Accent2 3" xfId="73"/>
    <cellStyle name="40% - Accent3" xfId="28" builtinId="39" customBuiltin="1"/>
    <cellStyle name="40% - Accent3 2" xfId="57"/>
    <cellStyle name="40% - Accent3 2 2" xfId="93"/>
    <cellStyle name="40% - Accent3 3" xfId="75"/>
    <cellStyle name="40% - Accent4" xfId="31" builtinId="43" customBuiltin="1"/>
    <cellStyle name="40% - Accent4 2" xfId="59"/>
    <cellStyle name="40% - Accent4 2 2" xfId="95"/>
    <cellStyle name="40% - Accent4 3" xfId="77"/>
    <cellStyle name="40% - Accent5" xfId="34" builtinId="47" customBuiltin="1"/>
    <cellStyle name="40% - Accent5 2" xfId="61"/>
    <cellStyle name="40% - Accent5 2 2" xfId="97"/>
    <cellStyle name="40% - Accent5 3" xfId="79"/>
    <cellStyle name="40% - Accent6" xfId="37" builtinId="51" customBuiltin="1"/>
    <cellStyle name="40% - Accent6 2" xfId="63"/>
    <cellStyle name="40% - Accent6 2 2" xfId="99"/>
    <cellStyle name="40% - Accent6 3" xfId="81"/>
    <cellStyle name="60% - Accent1 2" xfId="43"/>
    <cellStyle name="60% - Accent2 2" xfId="44"/>
    <cellStyle name="60% - Accent3 2" xfId="45"/>
    <cellStyle name="60% - Accent4 2" xfId="46"/>
    <cellStyle name="60% - Accent5 2" xfId="47"/>
    <cellStyle name="60% - Accent6 2" xfId="48"/>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1" builtinId="27" customBuiltin="1"/>
    <cellStyle name="Calculation" xfId="14" builtinId="22" customBuiltin="1"/>
    <cellStyle name="Check Cell" xfId="16" builtinId="23" customBuiltin="1"/>
    <cellStyle name="Comma" xfId="2" builtinId="3"/>
    <cellStyle name="Comma 2" xfId="5"/>
    <cellStyle name="Comma 3" xfId="39"/>
    <cellStyle name="Comma 3 2" xfId="65"/>
    <cellStyle name="Comma 3 2 2" xfId="101"/>
    <cellStyle name="Comma 3 3" xfId="83"/>
    <cellStyle name="Currency" xfId="1" builtinId="4"/>
    <cellStyle name="Currency 2" xfId="49"/>
    <cellStyle name="Currency 2 2" xfId="67"/>
    <cellStyle name="Currency 2 2 2" xfId="103"/>
    <cellStyle name="Currency 2 3" xfId="85"/>
    <cellStyle name="Explanatory Text" xfId="18"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2" builtinId="20" customBuiltin="1"/>
    <cellStyle name="Linked Cell" xfId="15" builtinId="24" customBuiltin="1"/>
    <cellStyle name="Neutral 2" xfId="41"/>
    <cellStyle name="Normal" xfId="0" builtinId="0"/>
    <cellStyle name="Normal 2" xfId="4"/>
    <cellStyle name="Normal 3" xfId="38"/>
    <cellStyle name="Normal 3 2" xfId="64"/>
    <cellStyle name="Normal 3 2 2" xfId="100"/>
    <cellStyle name="Normal 3 3" xfId="82"/>
    <cellStyle name="Normal 4" xfId="50"/>
    <cellStyle name="Normal 4 2" xfId="68"/>
    <cellStyle name="Normal 4 2 2" xfId="104"/>
    <cellStyle name="Normal 4 3" xfId="86"/>
    <cellStyle name="Note 2" xfId="42"/>
    <cellStyle name="Note 2 2" xfId="66"/>
    <cellStyle name="Note 2 2 2" xfId="102"/>
    <cellStyle name="Note 2 3" xfId="84"/>
    <cellStyle name="Output" xfId="13" builtinId="21" customBuiltin="1"/>
    <cellStyle name="Percent" xfId="3" builtinId="5"/>
    <cellStyle name="Percent 2" xfId="51"/>
    <cellStyle name="Percent 2 2" xfId="69"/>
    <cellStyle name="Percent 2 2 2" xfId="105"/>
    <cellStyle name="Percent 2 3" xfId="87"/>
    <cellStyle name="Title 2" xfId="40"/>
    <cellStyle name="Total" xfId="19" builtinId="25" customBuiltin="1"/>
    <cellStyle name="Warning Text" xfId="17" builtinId="11" customBuiltin="1"/>
  </cellStyles>
  <dxfs count="0"/>
  <tableStyles count="0" defaultTableStyle="TableStyleMedium2" defaultPivotStyle="PivotStyleLight16"/>
  <colors>
    <mruColors>
      <color rgb="FFFFCCCC"/>
      <color rgb="FFFFCC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5"/>
  <sheetViews>
    <sheetView showGridLines="0" tabSelected="1" zoomScale="70" zoomScaleNormal="70" workbookViewId="0"/>
  </sheetViews>
  <sheetFormatPr defaultColWidth="1.7109375" defaultRowHeight="15.75"/>
  <cols>
    <col min="1" max="2" width="7.5703125" style="1" customWidth="1"/>
    <col min="3" max="3" width="64.28515625" style="1" customWidth="1"/>
    <col min="4" max="4" width="24.42578125" style="1" customWidth="1"/>
    <col min="5" max="5" width="15.28515625" style="1" customWidth="1"/>
    <col min="6" max="6" width="19.140625" style="1" customWidth="1"/>
    <col min="7" max="7" width="12.28515625" style="1" customWidth="1"/>
    <col min="8" max="8" width="6" style="1" customWidth="1"/>
    <col min="9" max="9" width="24.28515625" style="1" bestFit="1" customWidth="1"/>
    <col min="10" max="10" width="7" style="1" customWidth="1"/>
    <col min="11" max="11" width="19.42578125" style="1" bestFit="1" customWidth="1"/>
    <col min="12" max="12" width="9.85546875" style="1" customWidth="1"/>
    <col min="13" max="16" width="12.7109375" style="1" customWidth="1"/>
    <col min="17" max="17" width="14" style="1" customWidth="1"/>
    <col min="18" max="18" width="12.7109375" style="1" customWidth="1"/>
    <col min="19" max="19" width="13.42578125" style="1" bestFit="1" customWidth="1"/>
    <col min="20" max="232" width="12.7109375" style="1" customWidth="1"/>
    <col min="233" max="16384" width="1.7109375" style="1"/>
  </cols>
  <sheetData>
    <row r="1" spans="1:15" ht="21">
      <c r="A1" s="461" t="str">
        <f ca="1">RIGHT(CELL("filename",D2),LEN(CELL("filename",D2))-FIND("]",CELL("filename",D2)))</f>
        <v>Attachment H-32A</v>
      </c>
      <c r="B1" s="462"/>
      <c r="C1" s="12"/>
      <c r="D1" s="12"/>
      <c r="E1" s="12"/>
      <c r="F1" s="12"/>
      <c r="G1" s="12"/>
      <c r="H1" s="12"/>
      <c r="I1" s="12"/>
      <c r="J1" s="12"/>
      <c r="K1" s="508" t="s">
        <v>571</v>
      </c>
      <c r="M1" s="2"/>
    </row>
    <row r="2" spans="1:15" ht="23.25">
      <c r="A2" s="189" t="s">
        <v>50</v>
      </c>
      <c r="B2" s="14"/>
      <c r="C2" s="12"/>
      <c r="D2" s="12"/>
      <c r="E2" s="12"/>
      <c r="F2" s="12"/>
      <c r="G2" s="12"/>
      <c r="H2" s="12"/>
      <c r="I2" s="12"/>
      <c r="J2" s="12"/>
      <c r="K2" s="12"/>
      <c r="L2" s="12" t="s">
        <v>0</v>
      </c>
      <c r="M2" s="13" t="s">
        <v>0</v>
      </c>
      <c r="O2" s="1" t="s">
        <v>0</v>
      </c>
    </row>
    <row r="3" spans="1:15" ht="23.25">
      <c r="A3" s="190" t="s">
        <v>102</v>
      </c>
      <c r="B3" s="15"/>
      <c r="C3" s="12"/>
      <c r="D3" s="12"/>
      <c r="E3" s="12"/>
      <c r="F3" s="13"/>
      <c r="G3" s="12"/>
      <c r="H3" s="12"/>
      <c r="I3" s="12"/>
      <c r="J3" s="12"/>
      <c r="K3" s="12"/>
      <c r="L3" s="12" t="s">
        <v>0</v>
      </c>
      <c r="M3" s="12" t="s">
        <v>0</v>
      </c>
      <c r="O3" s="1" t="s">
        <v>0</v>
      </c>
    </row>
    <row r="4" spans="1:15" ht="22.5">
      <c r="A4" s="15"/>
      <c r="B4" s="15"/>
      <c r="C4" s="220" t="s">
        <v>518</v>
      </c>
      <c r="D4" s="216"/>
      <c r="E4" s="216"/>
      <c r="F4" s="217"/>
      <c r="G4" s="216"/>
      <c r="H4" s="216"/>
      <c r="I4" s="216"/>
      <c r="J4" s="216"/>
      <c r="K4" s="218" t="s">
        <v>486</v>
      </c>
      <c r="L4" s="12"/>
      <c r="M4" s="12"/>
    </row>
    <row r="5" spans="1:15" ht="22.5">
      <c r="A5" s="15"/>
      <c r="B5" s="15"/>
      <c r="C5" s="157" t="s">
        <v>124</v>
      </c>
      <c r="D5" s="12"/>
      <c r="E5" s="12"/>
      <c r="F5" s="13"/>
      <c r="G5" s="12"/>
      <c r="H5" s="12"/>
      <c r="I5" s="12"/>
      <c r="J5" s="12"/>
      <c r="K5" s="12"/>
      <c r="L5" s="12"/>
      <c r="M5" s="12"/>
    </row>
    <row r="6" spans="1:15" ht="23.25">
      <c r="A6" s="189" t="s">
        <v>265</v>
      </c>
      <c r="B6" s="14"/>
      <c r="C6" s="12"/>
      <c r="D6" s="12"/>
      <c r="E6" s="12"/>
      <c r="F6" s="12"/>
      <c r="G6" s="12"/>
      <c r="H6" s="12"/>
      <c r="I6" s="12"/>
      <c r="J6" s="12"/>
      <c r="K6" s="12"/>
      <c r="L6" s="12" t="s">
        <v>0</v>
      </c>
      <c r="M6" s="12" t="s">
        <v>0</v>
      </c>
      <c r="O6" s="1" t="s">
        <v>0</v>
      </c>
    </row>
    <row r="7" spans="1:15">
      <c r="A7" s="191" t="s">
        <v>90</v>
      </c>
      <c r="B7" s="64"/>
      <c r="C7" s="12"/>
      <c r="D7" s="216"/>
      <c r="E7" s="219"/>
      <c r="F7" s="12"/>
      <c r="G7" s="12"/>
      <c r="H7" s="12"/>
      <c r="I7" s="12"/>
      <c r="J7" s="12"/>
      <c r="K7" s="12"/>
      <c r="L7" s="12" t="s">
        <v>92</v>
      </c>
      <c r="M7" s="12"/>
    </row>
    <row r="8" spans="1:15" ht="22.5" customHeight="1">
      <c r="A8" s="63"/>
      <c r="B8" s="63"/>
      <c r="C8" s="7"/>
      <c r="D8" s="7"/>
      <c r="F8" s="7"/>
      <c r="G8" s="6"/>
      <c r="H8" s="6"/>
      <c r="I8" s="8"/>
      <c r="J8" s="6"/>
      <c r="K8" s="188" t="s">
        <v>91</v>
      </c>
      <c r="L8" s="6"/>
      <c r="M8" s="7"/>
      <c r="O8" s="1" t="s">
        <v>0</v>
      </c>
    </row>
    <row r="9" spans="1:15" ht="22.5" customHeight="1">
      <c r="A9" s="82"/>
      <c r="B9" s="82"/>
      <c r="C9" s="70"/>
      <c r="E9" s="92"/>
      <c r="F9" s="82"/>
      <c r="G9" s="82"/>
      <c r="H9" s="82"/>
      <c r="I9" s="82"/>
      <c r="J9" s="82"/>
      <c r="K9" s="221" t="s">
        <v>95</v>
      </c>
      <c r="L9" s="77"/>
      <c r="M9" s="83"/>
      <c r="N9" s="82"/>
      <c r="O9" s="82"/>
    </row>
    <row r="10" spans="1:15" ht="22.5" customHeight="1">
      <c r="A10" s="93" t="s">
        <v>292</v>
      </c>
      <c r="B10" s="93"/>
      <c r="C10" s="93"/>
      <c r="D10" s="83" t="s">
        <v>137</v>
      </c>
      <c r="E10" s="93"/>
      <c r="F10" s="93"/>
      <c r="G10" s="93"/>
      <c r="H10" s="93"/>
      <c r="I10" s="93"/>
      <c r="J10" s="93"/>
      <c r="K10" s="93" t="s">
        <v>28</v>
      </c>
      <c r="L10" s="77"/>
      <c r="M10" s="95"/>
      <c r="N10" s="82"/>
      <c r="O10" s="82"/>
    </row>
    <row r="11" spans="1:15">
      <c r="A11" s="94" t="s">
        <v>2</v>
      </c>
      <c r="B11" s="94"/>
      <c r="C11" s="94" t="s">
        <v>27</v>
      </c>
      <c r="D11" s="94" t="s">
        <v>99</v>
      </c>
      <c r="E11" s="94" t="s">
        <v>48</v>
      </c>
      <c r="F11" s="94" t="s">
        <v>10</v>
      </c>
      <c r="G11" s="94"/>
      <c r="H11" s="506"/>
      <c r="I11" s="507" t="s">
        <v>5</v>
      </c>
      <c r="J11" s="94"/>
      <c r="K11" s="94" t="s">
        <v>9</v>
      </c>
      <c r="L11" s="77"/>
      <c r="M11" s="95"/>
      <c r="N11" s="82"/>
      <c r="O11" s="82"/>
    </row>
    <row r="12" spans="1:15">
      <c r="A12" s="95" t="s">
        <v>22</v>
      </c>
      <c r="B12" s="95"/>
      <c r="C12" s="95" t="s">
        <v>23</v>
      </c>
      <c r="D12" s="95" t="s">
        <v>24</v>
      </c>
      <c r="E12" s="95" t="s">
        <v>25</v>
      </c>
      <c r="F12" s="95" t="s">
        <v>26</v>
      </c>
      <c r="G12" s="96"/>
      <c r="H12" s="97" t="s">
        <v>45</v>
      </c>
      <c r="I12" s="98"/>
      <c r="J12" s="96"/>
      <c r="K12" s="95" t="s">
        <v>100</v>
      </c>
      <c r="L12" s="77"/>
      <c r="M12" s="95"/>
      <c r="N12" s="82"/>
      <c r="O12" s="82"/>
    </row>
    <row r="13" spans="1:15">
      <c r="A13" s="95"/>
      <c r="B13" s="95"/>
      <c r="C13" s="95"/>
      <c r="D13" s="95"/>
      <c r="E13" s="95"/>
      <c r="F13" s="95"/>
      <c r="G13" s="96"/>
      <c r="H13" s="97"/>
      <c r="I13" s="98"/>
      <c r="J13" s="96"/>
      <c r="K13" s="95"/>
      <c r="L13" s="77"/>
      <c r="M13" s="95"/>
      <c r="N13" s="82"/>
      <c r="O13" s="82"/>
    </row>
    <row r="14" spans="1:15">
      <c r="A14" s="95"/>
      <c r="B14" s="95"/>
      <c r="C14" s="95"/>
      <c r="D14" s="95"/>
      <c r="E14" s="99"/>
      <c r="F14" s="95"/>
      <c r="G14" s="96"/>
      <c r="H14" s="97"/>
      <c r="I14" s="100"/>
      <c r="J14" s="96"/>
      <c r="K14" s="95" t="s">
        <v>101</v>
      </c>
      <c r="L14" s="77"/>
      <c r="M14" s="77"/>
      <c r="N14" s="82"/>
      <c r="O14" s="82"/>
    </row>
    <row r="15" spans="1:15">
      <c r="A15" s="101"/>
      <c r="B15" s="101"/>
      <c r="C15" s="71"/>
      <c r="D15" s="71"/>
      <c r="E15" s="72"/>
      <c r="F15" s="71"/>
      <c r="G15" s="71"/>
      <c r="H15" s="71"/>
      <c r="I15" s="82"/>
      <c r="J15" s="82"/>
      <c r="K15" s="73" t="s">
        <v>129</v>
      </c>
      <c r="L15" s="77"/>
      <c r="M15" s="77"/>
      <c r="N15" s="82"/>
      <c r="O15" s="82"/>
    </row>
    <row r="16" spans="1:15" ht="16.5" thickBot="1">
      <c r="A16" s="102"/>
      <c r="B16" s="102"/>
      <c r="C16" s="71"/>
      <c r="D16" s="71"/>
      <c r="E16" s="71"/>
      <c r="F16" s="71"/>
      <c r="G16" s="71"/>
      <c r="H16" s="71"/>
      <c r="I16" s="82"/>
      <c r="J16" s="82"/>
      <c r="K16" s="74" t="s">
        <v>83</v>
      </c>
      <c r="L16" s="77"/>
      <c r="M16" s="77"/>
      <c r="N16" s="82"/>
      <c r="O16" s="82"/>
    </row>
    <row r="17" spans="1:15">
      <c r="A17" s="102">
        <v>1</v>
      </c>
      <c r="B17" s="102"/>
      <c r="C17" s="71" t="s">
        <v>510</v>
      </c>
      <c r="D17" s="71"/>
      <c r="E17" s="75"/>
      <c r="F17" s="71"/>
      <c r="G17" s="71"/>
      <c r="H17" s="71"/>
      <c r="I17" s="597"/>
      <c r="J17" s="82"/>
      <c r="K17" s="76">
        <f>K73</f>
        <v>1422151.2510134117</v>
      </c>
      <c r="L17" s="77"/>
      <c r="M17" s="77"/>
      <c r="N17" s="82"/>
      <c r="O17" s="82"/>
    </row>
    <row r="18" spans="1:15">
      <c r="A18" s="102">
        <f>A17+1</f>
        <v>2</v>
      </c>
      <c r="B18" s="102"/>
      <c r="C18" s="71"/>
      <c r="D18" s="71"/>
      <c r="E18" s="71"/>
      <c r="F18" s="71"/>
      <c r="G18" s="71"/>
      <c r="H18" s="71"/>
      <c r="I18" s="82"/>
      <c r="J18" s="82"/>
      <c r="K18" s="75"/>
      <c r="L18" s="77"/>
      <c r="M18" s="77"/>
      <c r="N18" s="82"/>
      <c r="O18" s="82"/>
    </row>
    <row r="19" spans="1:15">
      <c r="A19" s="102">
        <f t="shared" ref="A19:A88" si="0">A18+1</f>
        <v>3</v>
      </c>
      <c r="B19" s="102"/>
      <c r="C19" s="71"/>
      <c r="D19" s="71"/>
      <c r="E19" s="71"/>
      <c r="F19" s="71"/>
      <c r="G19" s="71"/>
      <c r="H19" s="71"/>
      <c r="I19" s="82"/>
      <c r="J19" s="82"/>
      <c r="K19" s="75"/>
      <c r="L19" s="77"/>
      <c r="M19" s="77"/>
      <c r="N19" s="82"/>
      <c r="O19" s="82"/>
    </row>
    <row r="20" spans="1:15" ht="16.5" thickBot="1">
      <c r="A20" s="102">
        <f t="shared" si="0"/>
        <v>4</v>
      </c>
      <c r="B20" s="102"/>
      <c r="C20" s="70" t="s">
        <v>3</v>
      </c>
      <c r="D20" s="111" t="s">
        <v>141</v>
      </c>
      <c r="F20" s="74" t="s">
        <v>4</v>
      </c>
      <c r="G20" s="77"/>
      <c r="H20" s="78" t="s">
        <v>5</v>
      </c>
      <c r="I20" s="78"/>
      <c r="J20" s="82"/>
      <c r="K20" s="75"/>
      <c r="L20" s="77"/>
      <c r="M20" s="77"/>
      <c r="N20" s="82"/>
      <c r="O20" s="82"/>
    </row>
    <row r="21" spans="1:15">
      <c r="A21" s="102">
        <f t="shared" si="0"/>
        <v>5</v>
      </c>
      <c r="B21" s="102"/>
      <c r="C21" s="70" t="s">
        <v>6</v>
      </c>
      <c r="D21" s="77" t="s">
        <v>142</v>
      </c>
      <c r="F21" s="105">
        <f>'H-32A-WP02 - Revenue Credits'!H18</f>
        <v>0</v>
      </c>
      <c r="G21" s="77"/>
      <c r="H21" s="77" t="s">
        <v>7</v>
      </c>
      <c r="I21" s="79">
        <f>$K$91</f>
        <v>1</v>
      </c>
      <c r="J21" s="82"/>
      <c r="K21" s="105">
        <f>+I21*F21</f>
        <v>0</v>
      </c>
      <c r="L21" s="77"/>
      <c r="M21" s="77"/>
      <c r="N21" s="82"/>
      <c r="O21" s="82"/>
    </row>
    <row r="22" spans="1:15">
      <c r="A22" s="102">
        <f t="shared" si="0"/>
        <v>6</v>
      </c>
      <c r="B22" s="102"/>
      <c r="C22" s="70" t="s">
        <v>8</v>
      </c>
      <c r="D22" s="77" t="s">
        <v>142</v>
      </c>
      <c r="F22" s="105">
        <f>'H-32A-WP02 - Revenue Credits'!H24</f>
        <v>0</v>
      </c>
      <c r="G22" s="77"/>
      <c r="H22" s="77" t="str">
        <f>+H21</f>
        <v>TP</v>
      </c>
      <c r="I22" s="79">
        <f>$K$91</f>
        <v>1</v>
      </c>
      <c r="J22" s="82"/>
      <c r="K22" s="105">
        <f>+I22*F22</f>
        <v>0</v>
      </c>
      <c r="L22" s="77"/>
      <c r="M22" s="77"/>
      <c r="N22" s="82"/>
      <c r="O22" s="82"/>
    </row>
    <row r="23" spans="1:15">
      <c r="A23" s="102">
        <f t="shared" si="0"/>
        <v>7</v>
      </c>
      <c r="B23" s="102"/>
      <c r="C23" s="70" t="s">
        <v>285</v>
      </c>
      <c r="D23" s="77" t="s">
        <v>142</v>
      </c>
      <c r="F23" s="131">
        <f>'H-32A-WP02 - Revenue Credits'!H17+'H-32A-WP02 - Revenue Credits'!H23+'H-32A-WP02 - Revenue Credits'!H27</f>
        <v>0</v>
      </c>
      <c r="G23" s="77"/>
      <c r="H23" s="77" t="s">
        <v>284</v>
      </c>
      <c r="I23" s="79"/>
      <c r="J23" s="82"/>
      <c r="K23" s="105">
        <f>+I23*F23</f>
        <v>0</v>
      </c>
      <c r="L23" s="77"/>
      <c r="M23" s="77"/>
      <c r="N23" s="82"/>
      <c r="O23" s="82"/>
    </row>
    <row r="24" spans="1:15">
      <c r="A24" s="102">
        <f t="shared" si="0"/>
        <v>8</v>
      </c>
      <c r="B24" s="102"/>
      <c r="C24" s="70" t="s">
        <v>130</v>
      </c>
      <c r="D24" s="77"/>
      <c r="F24" s="429">
        <v>0</v>
      </c>
      <c r="G24" s="77"/>
      <c r="H24" s="77" t="s">
        <v>7</v>
      </c>
      <c r="I24" s="79">
        <f>$K$91</f>
        <v>1</v>
      </c>
      <c r="J24" s="82"/>
      <c r="K24" s="194">
        <f>+I24*F24</f>
        <v>0</v>
      </c>
      <c r="L24" s="77"/>
      <c r="M24" s="77"/>
      <c r="N24" s="82"/>
      <c r="O24" s="82"/>
    </row>
    <row r="25" spans="1:15" ht="16.5" thickBot="1">
      <c r="A25" s="102">
        <f t="shared" si="0"/>
        <v>9</v>
      </c>
      <c r="B25" s="102"/>
      <c r="C25" s="343" t="s">
        <v>236</v>
      </c>
      <c r="D25" s="77" t="s">
        <v>237</v>
      </c>
      <c r="F25" s="131">
        <f>'WP07 - TEC'!N52</f>
        <v>0</v>
      </c>
      <c r="G25" s="77"/>
      <c r="H25" s="77" t="s">
        <v>7</v>
      </c>
      <c r="I25" s="79">
        <f>$K$91</f>
        <v>1</v>
      </c>
      <c r="J25" s="82"/>
      <c r="K25" s="192">
        <f>+I25*F25</f>
        <v>0</v>
      </c>
      <c r="L25" s="77"/>
      <c r="M25" s="77"/>
      <c r="N25" s="82"/>
      <c r="O25" s="82"/>
    </row>
    <row r="26" spans="1:15">
      <c r="A26" s="102">
        <f t="shared" si="0"/>
        <v>10</v>
      </c>
      <c r="B26" s="102"/>
      <c r="C26" s="70" t="s">
        <v>245</v>
      </c>
      <c r="D26" s="71"/>
      <c r="E26" s="81" t="s">
        <v>0</v>
      </c>
      <c r="F26" s="104"/>
      <c r="G26" s="77"/>
      <c r="H26" s="79"/>
      <c r="I26" s="82"/>
      <c r="J26" s="82"/>
      <c r="K26" s="105">
        <f>SUM(K21:K25)</f>
        <v>0</v>
      </c>
      <c r="L26" s="77"/>
      <c r="M26" s="77"/>
      <c r="N26" s="82"/>
      <c r="O26" s="82"/>
    </row>
    <row r="27" spans="1:15">
      <c r="A27" s="102">
        <f t="shared" si="0"/>
        <v>11</v>
      </c>
      <c r="B27" s="102"/>
      <c r="C27" s="70"/>
      <c r="D27" s="71"/>
      <c r="E27" s="81"/>
      <c r="F27" s="77"/>
      <c r="G27" s="77"/>
      <c r="H27" s="79"/>
      <c r="I27" s="82"/>
      <c r="J27" s="82"/>
      <c r="K27" s="105"/>
      <c r="L27" s="77"/>
      <c r="M27" s="77"/>
      <c r="N27" s="82"/>
      <c r="O27" s="82"/>
    </row>
    <row r="28" spans="1:15">
      <c r="A28" s="102">
        <f t="shared" si="0"/>
        <v>12</v>
      </c>
      <c r="B28" s="102"/>
      <c r="C28" s="70" t="s">
        <v>145</v>
      </c>
      <c r="D28" s="114" t="s">
        <v>143</v>
      </c>
      <c r="E28" s="81"/>
      <c r="F28" s="77"/>
      <c r="G28" s="77"/>
      <c r="H28" s="79"/>
      <c r="I28" s="82"/>
      <c r="J28" s="82"/>
      <c r="K28" s="105">
        <f>'H-32A-WP05 - True-up &amp; Adjusts'!H53</f>
        <v>0</v>
      </c>
      <c r="L28" s="77"/>
      <c r="M28" s="77"/>
      <c r="N28" s="82"/>
      <c r="O28" s="82"/>
    </row>
    <row r="29" spans="1:15">
      <c r="A29" s="102">
        <f t="shared" si="0"/>
        <v>13</v>
      </c>
      <c r="B29" s="102"/>
      <c r="C29" s="70"/>
      <c r="D29" s="114"/>
      <c r="E29" s="81"/>
      <c r="F29" s="77"/>
      <c r="G29" s="77"/>
      <c r="H29" s="79"/>
      <c r="I29" s="82"/>
      <c r="J29" s="82"/>
      <c r="K29" s="105"/>
      <c r="L29" s="77"/>
      <c r="M29" s="77"/>
      <c r="N29" s="82"/>
      <c r="O29" s="82"/>
    </row>
    <row r="30" spans="1:15">
      <c r="A30" s="102">
        <f t="shared" si="0"/>
        <v>14</v>
      </c>
      <c r="B30" s="102"/>
      <c r="C30" s="70" t="s">
        <v>240</v>
      </c>
      <c r="D30" s="71"/>
      <c r="E30" s="81"/>
      <c r="F30" s="77"/>
      <c r="G30" s="77"/>
      <c r="H30" s="79"/>
      <c r="I30" s="82"/>
      <c r="J30" s="82"/>
      <c r="K30" s="103">
        <v>0</v>
      </c>
      <c r="L30" s="77"/>
      <c r="M30" s="77"/>
      <c r="N30" s="82"/>
      <c r="O30" s="82"/>
    </row>
    <row r="31" spans="1:15">
      <c r="A31" s="102">
        <f t="shared" si="0"/>
        <v>15</v>
      </c>
      <c r="B31" s="102"/>
      <c r="C31" s="70" t="s">
        <v>243</v>
      </c>
      <c r="D31" s="71"/>
      <c r="E31" s="81"/>
      <c r="F31" s="77"/>
      <c r="G31" s="77"/>
      <c r="H31" s="79"/>
      <c r="I31" s="82"/>
      <c r="J31" s="82"/>
      <c r="K31" s="103">
        <v>0</v>
      </c>
      <c r="L31" s="77"/>
      <c r="M31" s="77"/>
      <c r="N31" s="82"/>
      <c r="O31" s="82"/>
    </row>
    <row r="32" spans="1:15" ht="16.5" thickBot="1">
      <c r="A32" s="102">
        <f t="shared" si="0"/>
        <v>16</v>
      </c>
      <c r="B32" s="102"/>
      <c r="C32" s="70" t="s">
        <v>244</v>
      </c>
      <c r="D32" s="71"/>
      <c r="E32" s="81"/>
      <c r="F32" s="77"/>
      <c r="G32" s="77"/>
      <c r="H32" s="79"/>
      <c r="I32" s="82"/>
      <c r="J32" s="82"/>
      <c r="K32" s="193">
        <f>K30+K31</f>
        <v>0</v>
      </c>
      <c r="L32" s="77"/>
      <c r="M32" s="77"/>
      <c r="N32" s="82"/>
      <c r="O32" s="82"/>
    </row>
    <row r="33" spans="1:18" ht="16.5" thickBot="1">
      <c r="A33" s="102">
        <f t="shared" si="0"/>
        <v>17</v>
      </c>
      <c r="B33" s="102"/>
      <c r="C33" s="214" t="s">
        <v>134</v>
      </c>
      <c r="D33" s="82"/>
      <c r="E33" s="82"/>
      <c r="F33" s="82"/>
      <c r="G33" s="82"/>
      <c r="H33" s="82"/>
      <c r="I33" s="82"/>
      <c r="J33" s="82"/>
      <c r="K33" s="213">
        <f>K17-K26+K28+K32</f>
        <v>1422151.2510134117</v>
      </c>
      <c r="L33" s="77"/>
      <c r="M33" s="77"/>
      <c r="N33" s="82"/>
      <c r="O33" s="82"/>
    </row>
    <row r="34" spans="1:18" ht="16.5" thickTop="1">
      <c r="A34" s="102" t="s">
        <v>460</v>
      </c>
      <c r="B34" s="102"/>
      <c r="C34" s="70" t="s">
        <v>458</v>
      </c>
      <c r="D34" s="71"/>
      <c r="E34" s="81"/>
      <c r="F34" s="77"/>
      <c r="G34" s="77"/>
      <c r="H34" s="79"/>
      <c r="I34" s="77"/>
      <c r="J34" s="77"/>
      <c r="K34" s="77"/>
      <c r="L34" s="77"/>
      <c r="M34" s="77"/>
      <c r="N34" s="82"/>
      <c r="O34" s="82"/>
    </row>
    <row r="35" spans="1:18">
      <c r="A35" s="102" t="s">
        <v>461</v>
      </c>
      <c r="B35" s="102"/>
      <c r="C35" s="82" t="s">
        <v>459</v>
      </c>
      <c r="I35" s="597"/>
      <c r="K35" s="588">
        <v>12824.5</v>
      </c>
      <c r="L35" s="82" t="s">
        <v>466</v>
      </c>
      <c r="M35" s="82"/>
      <c r="N35" s="82"/>
      <c r="O35" s="82"/>
    </row>
    <row r="36" spans="1:18">
      <c r="A36" s="102" t="s">
        <v>462</v>
      </c>
      <c r="B36" s="102"/>
      <c r="C36" s="214" t="s">
        <v>467</v>
      </c>
      <c r="K36" s="589">
        <f>K33/K35</f>
        <v>110.89330975971085</v>
      </c>
      <c r="L36" s="590" t="s">
        <v>468</v>
      </c>
      <c r="M36" s="82"/>
      <c r="N36" s="82"/>
      <c r="O36" s="82"/>
    </row>
    <row r="37" spans="1:18">
      <c r="A37" s="102">
        <f>A33+1</f>
        <v>18</v>
      </c>
      <c r="B37" s="102"/>
      <c r="C37" s="82"/>
      <c r="D37" s="82"/>
      <c r="E37" s="82"/>
      <c r="F37" s="82"/>
      <c r="G37" s="82"/>
      <c r="H37" s="82"/>
      <c r="I37" s="82"/>
      <c r="J37" s="82"/>
      <c r="K37" s="82"/>
      <c r="L37" s="82"/>
      <c r="M37" s="82"/>
      <c r="N37" s="82"/>
      <c r="O37" s="82"/>
    </row>
    <row r="38" spans="1:18" ht="18">
      <c r="A38" s="102">
        <f t="shared" si="0"/>
        <v>19</v>
      </c>
      <c r="B38" s="102"/>
      <c r="C38" s="195" t="s">
        <v>135</v>
      </c>
      <c r="D38" s="109"/>
      <c r="E38" s="104"/>
      <c r="F38" s="103"/>
      <c r="G38" s="104"/>
      <c r="H38" s="104"/>
      <c r="I38" s="110"/>
      <c r="J38" s="104"/>
      <c r="K38" s="103"/>
      <c r="L38" s="104"/>
      <c r="M38" s="104"/>
      <c r="N38" s="107"/>
      <c r="O38" s="82"/>
    </row>
    <row r="39" spans="1:18">
      <c r="A39" s="102">
        <f t="shared" si="0"/>
        <v>20</v>
      </c>
      <c r="B39" s="102"/>
      <c r="C39" s="111"/>
      <c r="D39" s="111"/>
      <c r="E39" s="104"/>
      <c r="F39" s="103"/>
      <c r="G39" s="104"/>
      <c r="H39" s="104"/>
      <c r="I39" s="110"/>
      <c r="J39" s="104"/>
      <c r="K39" s="103"/>
      <c r="L39" s="104"/>
      <c r="M39" s="104"/>
      <c r="N39" s="107"/>
      <c r="O39" s="82"/>
    </row>
    <row r="40" spans="1:18">
      <c r="A40" s="102">
        <f t="shared" si="0"/>
        <v>21</v>
      </c>
      <c r="B40" s="102"/>
      <c r="C40" s="111" t="s">
        <v>303</v>
      </c>
      <c r="D40" s="77" t="s">
        <v>301</v>
      </c>
      <c r="E40" s="112" t="s">
        <v>299</v>
      </c>
      <c r="F40" s="103">
        <f>'H-32A-WP09 - Transmission O&amp;M'!G22+'H-32A-WP09 - Transmission O&amp;M'!G23+'H-32A-WP09 - Transmission O&amp;M'!G24+'H-32A-WP09 - Transmission O&amp;M'!G28+'H-32A-WP09 - Transmission O&amp;M'!G19+'H-32A-WP09 - Transmission O&amp;M'!G30</f>
        <v>213000</v>
      </c>
      <c r="G40" s="104"/>
      <c r="H40" s="104" t="s">
        <v>7</v>
      </c>
      <c r="I40" s="110">
        <f>$K$91</f>
        <v>1</v>
      </c>
      <c r="J40" s="104"/>
      <c r="K40" s="103">
        <f>+(I40*F40)</f>
        <v>213000</v>
      </c>
      <c r="L40" s="114"/>
      <c r="M40" s="115"/>
      <c r="N40" s="107"/>
      <c r="O40" s="82"/>
      <c r="R40" s="21"/>
    </row>
    <row r="41" spans="1:18">
      <c r="A41" s="102">
        <f t="shared" si="0"/>
        <v>22</v>
      </c>
      <c r="B41" s="102"/>
      <c r="C41" s="120" t="s">
        <v>330</v>
      </c>
      <c r="D41" s="104" t="s">
        <v>431</v>
      </c>
      <c r="E41" s="112" t="s">
        <v>299</v>
      </c>
      <c r="F41" s="103">
        <f>'H-32A-WP09 - Transmission O&amp;M'!G20+'H-32A-WP09 - Transmission O&amp;M'!G21+'H-32A-WP09 - Transmission O&amp;M'!G25+'H-32A-WP09 - Transmission O&amp;M'!G26+'H-32A-WP09 - Transmission O&amp;M'!G27+'H-32A-WP09 - Transmission O&amp;M'!G29</f>
        <v>93133</v>
      </c>
      <c r="G41" s="104"/>
      <c r="H41" s="104" t="s">
        <v>284</v>
      </c>
      <c r="I41" s="110">
        <v>1</v>
      </c>
      <c r="J41" s="104"/>
      <c r="K41" s="103">
        <f>+(I41*F41)</f>
        <v>93133</v>
      </c>
      <c r="L41" s="114"/>
      <c r="M41" s="115"/>
      <c r="N41" s="107"/>
      <c r="O41" s="82"/>
      <c r="R41" s="21"/>
    </row>
    <row r="42" spans="1:18">
      <c r="A42" s="102">
        <f t="shared" si="0"/>
        <v>23</v>
      </c>
      <c r="B42" s="102"/>
      <c r="C42" s="111" t="s">
        <v>15</v>
      </c>
      <c r="D42" s="77" t="s">
        <v>117</v>
      </c>
      <c r="E42" s="112" t="s">
        <v>89</v>
      </c>
      <c r="F42" s="113">
        <v>0</v>
      </c>
      <c r="G42" s="104"/>
      <c r="H42" s="104" t="s">
        <v>7</v>
      </c>
      <c r="I42" s="110">
        <f>$K$91</f>
        <v>1</v>
      </c>
      <c r="J42" s="104"/>
      <c r="K42" s="103">
        <f>+I42*F42</f>
        <v>0</v>
      </c>
      <c r="L42" s="114"/>
      <c r="M42" s="104"/>
      <c r="N42" s="107"/>
      <c r="O42" s="82"/>
      <c r="R42" s="21"/>
    </row>
    <row r="43" spans="1:18">
      <c r="A43" s="102">
        <f t="shared" si="0"/>
        <v>24</v>
      </c>
      <c r="B43" s="102"/>
      <c r="C43" s="111" t="s">
        <v>49</v>
      </c>
      <c r="D43" s="77" t="s">
        <v>121</v>
      </c>
      <c r="E43" s="112" t="s">
        <v>89</v>
      </c>
      <c r="F43" s="113">
        <v>0</v>
      </c>
      <c r="G43" s="104"/>
      <c r="H43" s="104" t="s">
        <v>7</v>
      </c>
      <c r="I43" s="110">
        <f>$K$91</f>
        <v>1</v>
      </c>
      <c r="J43" s="104"/>
      <c r="K43" s="103">
        <f>+(I43*F43)</f>
        <v>0</v>
      </c>
      <c r="L43" s="114"/>
      <c r="M43" s="112"/>
      <c r="N43" s="107"/>
      <c r="O43" s="82"/>
      <c r="R43" s="21"/>
    </row>
    <row r="44" spans="1:18">
      <c r="A44" s="102">
        <f t="shared" si="0"/>
        <v>25</v>
      </c>
      <c r="B44" s="102"/>
      <c r="C44" s="111" t="s">
        <v>463</v>
      </c>
      <c r="D44" s="77" t="s">
        <v>302</v>
      </c>
      <c r="E44" s="112" t="s">
        <v>299</v>
      </c>
      <c r="F44" s="103">
        <f>'H-32A-WP09 - Transmission O&amp;M'!G85</f>
        <v>0</v>
      </c>
      <c r="G44" s="104"/>
      <c r="H44" s="104" t="s">
        <v>47</v>
      </c>
      <c r="I44" s="110">
        <f>$K$127</f>
        <v>1</v>
      </c>
      <c r="J44" s="104"/>
      <c r="K44" s="103">
        <f>+I44*F44</f>
        <v>0</v>
      </c>
      <c r="L44" s="104"/>
      <c r="M44" s="116"/>
      <c r="N44" s="107"/>
      <c r="O44" s="82"/>
      <c r="R44" s="21"/>
    </row>
    <row r="45" spans="1:18">
      <c r="A45" s="102">
        <f t="shared" si="0"/>
        <v>26</v>
      </c>
      <c r="B45" s="102"/>
      <c r="C45" s="120" t="s">
        <v>331</v>
      </c>
      <c r="D45" s="104"/>
      <c r="E45" s="112" t="s">
        <v>299</v>
      </c>
      <c r="F45" s="103">
        <f>'H-32A-WP09 - Transmission O&amp;M'!G65</f>
        <v>257710.59999999998</v>
      </c>
      <c r="G45" s="104"/>
      <c r="H45" s="104" t="s">
        <v>47</v>
      </c>
      <c r="I45" s="110">
        <v>1</v>
      </c>
      <c r="J45" s="104"/>
      <c r="K45" s="103">
        <f>+(I45*F45)</f>
        <v>257710.59999999998</v>
      </c>
      <c r="L45" s="104"/>
      <c r="M45" s="116"/>
      <c r="N45" s="107"/>
      <c r="O45" s="82"/>
      <c r="R45" s="21"/>
    </row>
    <row r="46" spans="1:18">
      <c r="A46" s="102">
        <f t="shared" si="0"/>
        <v>27</v>
      </c>
      <c r="B46" s="102"/>
      <c r="C46" s="111" t="s">
        <v>464</v>
      </c>
      <c r="D46" s="77"/>
      <c r="E46" s="104" t="s">
        <v>94</v>
      </c>
      <c r="F46" s="103">
        <f>'H-32A-WP03 - Start-up Costs'!H54</f>
        <v>577829.27283333335</v>
      </c>
      <c r="G46" s="104"/>
      <c r="H46" s="104" t="s">
        <v>284</v>
      </c>
      <c r="I46" s="110">
        <v>1</v>
      </c>
      <c r="J46" s="104"/>
      <c r="K46" s="103">
        <f>+I46*F46</f>
        <v>577829.27283333335</v>
      </c>
      <c r="L46" s="104"/>
      <c r="M46" s="116"/>
      <c r="N46" s="107"/>
      <c r="O46" s="82"/>
      <c r="R46" s="21"/>
    </row>
    <row r="47" spans="1:18">
      <c r="A47" s="102">
        <f t="shared" si="0"/>
        <v>28</v>
      </c>
      <c r="B47" s="102"/>
      <c r="C47" s="111" t="s">
        <v>465</v>
      </c>
      <c r="D47" s="77"/>
      <c r="E47" s="104" t="s">
        <v>94</v>
      </c>
      <c r="F47" s="103">
        <f>'H-32A-WP03 - Start-up Costs'!H69</f>
        <v>0</v>
      </c>
      <c r="G47" s="104"/>
      <c r="H47" s="104"/>
      <c r="I47" s="110"/>
      <c r="J47" s="104"/>
      <c r="K47" s="103"/>
      <c r="L47" s="104"/>
      <c r="M47" s="116"/>
      <c r="N47" s="107"/>
      <c r="O47" s="82"/>
      <c r="R47" s="21"/>
    </row>
    <row r="48" spans="1:18">
      <c r="A48" s="102">
        <f t="shared" si="0"/>
        <v>29</v>
      </c>
      <c r="B48" s="102"/>
      <c r="C48" s="111" t="s">
        <v>419</v>
      </c>
      <c r="D48" s="77"/>
      <c r="E48" s="104" t="s">
        <v>94</v>
      </c>
      <c r="F48" s="103">
        <f>'H-32A-WP03 - Start-up Costs'!H82</f>
        <v>0</v>
      </c>
      <c r="G48" s="104"/>
      <c r="H48" s="104" t="s">
        <v>284</v>
      </c>
      <c r="I48" s="110"/>
      <c r="J48" s="104"/>
      <c r="K48" s="103"/>
      <c r="L48" s="104"/>
      <c r="M48" s="116"/>
      <c r="N48" s="107"/>
      <c r="O48" s="82"/>
      <c r="R48" s="21"/>
    </row>
    <row r="49" spans="1:15" ht="16.5" thickBot="1">
      <c r="A49" s="102">
        <f t="shared" si="0"/>
        <v>30</v>
      </c>
      <c r="B49" s="102"/>
      <c r="C49" s="111" t="s">
        <v>432</v>
      </c>
      <c r="D49" s="111"/>
      <c r="E49" s="104" t="s">
        <v>94</v>
      </c>
      <c r="F49" s="118">
        <f>'H-32A-WP03 - Start-up Costs'!F35</f>
        <v>42708.269711111112</v>
      </c>
      <c r="G49" s="104"/>
      <c r="H49" s="104" t="s">
        <v>284</v>
      </c>
      <c r="I49" s="110">
        <v>1</v>
      </c>
      <c r="J49" s="104"/>
      <c r="K49" s="118">
        <f>+I49*F49</f>
        <v>42708.269711111112</v>
      </c>
      <c r="L49" s="104"/>
      <c r="M49" s="119"/>
      <c r="N49" s="107"/>
      <c r="O49" s="82"/>
    </row>
    <row r="50" spans="1:15">
      <c r="A50" s="102">
        <f t="shared" si="0"/>
        <v>31</v>
      </c>
      <c r="B50" s="102"/>
      <c r="C50" s="111" t="s">
        <v>509</v>
      </c>
      <c r="D50" s="111"/>
      <c r="E50" s="104"/>
      <c r="F50" s="103">
        <f>F40+F41-F42-F43+F45+F46+F47+F48+F49+F44</f>
        <v>1184381.1425444447</v>
      </c>
      <c r="G50" s="104"/>
      <c r="H50" s="104"/>
      <c r="I50" s="110"/>
      <c r="J50" s="104"/>
      <c r="K50" s="103">
        <f>K40+K41-K42-K43+K45+K46+K47+K48+K49</f>
        <v>1184381.1425444447</v>
      </c>
      <c r="L50" s="104"/>
      <c r="M50" s="104"/>
      <c r="N50" s="107"/>
      <c r="O50" s="82"/>
    </row>
    <row r="51" spans="1:15">
      <c r="A51" s="102">
        <f t="shared" si="0"/>
        <v>32</v>
      </c>
      <c r="B51" s="102"/>
      <c r="C51" s="111"/>
      <c r="D51" s="111"/>
      <c r="E51" s="104"/>
      <c r="F51" s="103"/>
      <c r="G51" s="104"/>
      <c r="H51" s="104"/>
      <c r="I51" s="110"/>
      <c r="J51" s="104"/>
      <c r="K51" s="103"/>
      <c r="L51" s="104"/>
      <c r="M51" s="104"/>
      <c r="N51" s="107"/>
      <c r="O51" s="82"/>
    </row>
    <row r="52" spans="1:15">
      <c r="A52" s="102">
        <f t="shared" si="0"/>
        <v>33</v>
      </c>
      <c r="B52" s="102"/>
      <c r="C52" s="70" t="s">
        <v>125</v>
      </c>
      <c r="D52" s="111"/>
      <c r="E52" s="104"/>
      <c r="F52" s="103"/>
      <c r="G52" s="104"/>
      <c r="H52" s="104"/>
      <c r="I52" s="110"/>
      <c r="J52" s="104"/>
      <c r="K52" s="103"/>
      <c r="L52" s="104"/>
      <c r="M52" s="104"/>
      <c r="N52" s="107"/>
      <c r="O52" s="82"/>
    </row>
    <row r="53" spans="1:15">
      <c r="A53" s="102">
        <f t="shared" si="0"/>
        <v>34</v>
      </c>
      <c r="B53" s="102"/>
      <c r="C53" s="70" t="s">
        <v>258</v>
      </c>
      <c r="D53" s="111"/>
      <c r="E53" s="104" t="s">
        <v>144</v>
      </c>
      <c r="F53" s="103">
        <f>'H-32A-WP06 - Debt Service'!C13</f>
        <v>151085.79176354778</v>
      </c>
      <c r="G53" s="104"/>
      <c r="H53" s="104" t="s">
        <v>7</v>
      </c>
      <c r="I53" s="110">
        <f t="shared" ref="I53:I56" si="1">$K$91</f>
        <v>1</v>
      </c>
      <c r="J53" s="104"/>
      <c r="K53" s="103">
        <f t="shared" ref="K53:K54" si="2">+I53*F53</f>
        <v>151085.79176354778</v>
      </c>
      <c r="L53" s="104"/>
      <c r="M53" s="104"/>
      <c r="N53" s="107"/>
      <c r="O53" s="82"/>
    </row>
    <row r="54" spans="1:15" ht="17.25">
      <c r="A54" s="102">
        <f t="shared" si="0"/>
        <v>35</v>
      </c>
      <c r="B54" s="102"/>
      <c r="C54" s="70" t="s">
        <v>126</v>
      </c>
      <c r="D54" s="111"/>
      <c r="E54" s="104"/>
      <c r="F54" s="430">
        <v>0</v>
      </c>
      <c r="G54" s="104"/>
      <c r="H54" s="104" t="s">
        <v>7</v>
      </c>
      <c r="I54" s="110">
        <f t="shared" si="1"/>
        <v>1</v>
      </c>
      <c r="J54" s="104"/>
      <c r="K54" s="215">
        <f t="shared" si="2"/>
        <v>0</v>
      </c>
      <c r="L54" s="104"/>
      <c r="M54" s="104"/>
      <c r="N54" s="107"/>
      <c r="O54" s="82"/>
    </row>
    <row r="55" spans="1:15">
      <c r="A55" s="102">
        <f t="shared" si="0"/>
        <v>36</v>
      </c>
      <c r="B55" s="102"/>
      <c r="C55" s="70" t="s">
        <v>508</v>
      </c>
      <c r="D55" s="111"/>
      <c r="E55" s="104"/>
      <c r="F55" s="103">
        <f>SUM(F53:F54)</f>
        <v>151085.79176354778</v>
      </c>
      <c r="G55" s="104"/>
      <c r="H55" s="104"/>
      <c r="I55" s="110"/>
      <c r="J55" s="104"/>
      <c r="K55" s="103">
        <f>SUM(K53:K54)</f>
        <v>151085.79176354778</v>
      </c>
      <c r="L55" s="104"/>
      <c r="M55" s="104"/>
      <c r="N55" s="107"/>
      <c r="O55" s="82"/>
    </row>
    <row r="56" spans="1:15">
      <c r="A56" s="102">
        <f t="shared" si="0"/>
        <v>37</v>
      </c>
      <c r="B56" s="102"/>
      <c r="C56" s="111" t="s">
        <v>393</v>
      </c>
      <c r="D56" s="111"/>
      <c r="E56" s="104" t="s">
        <v>395</v>
      </c>
      <c r="F56" s="103">
        <f>'H-32A-WP06b - Int on Work Cap'!I19</f>
        <v>26250</v>
      </c>
      <c r="G56" s="104"/>
      <c r="H56" s="104" t="s">
        <v>7</v>
      </c>
      <c r="I56" s="110">
        <f t="shared" si="1"/>
        <v>1</v>
      </c>
      <c r="J56" s="104"/>
      <c r="K56" s="103">
        <f t="shared" ref="K56" si="3">+I56*F56</f>
        <v>26250</v>
      </c>
      <c r="L56" s="104"/>
      <c r="M56" s="104"/>
      <c r="N56" s="107"/>
      <c r="O56" s="82"/>
    </row>
    <row r="57" spans="1:15">
      <c r="A57" s="102">
        <f t="shared" si="0"/>
        <v>38</v>
      </c>
      <c r="B57" s="102"/>
      <c r="C57" s="111"/>
      <c r="D57" s="111"/>
      <c r="E57" s="104"/>
      <c r="F57" s="103"/>
      <c r="G57" s="104"/>
      <c r="H57" s="104"/>
      <c r="I57" s="110"/>
      <c r="J57" s="104"/>
      <c r="K57" s="103"/>
      <c r="L57" s="104"/>
      <c r="M57" s="82"/>
      <c r="N57" s="107"/>
      <c r="O57" s="82"/>
    </row>
    <row r="58" spans="1:15">
      <c r="A58" s="102">
        <f t="shared" si="0"/>
        <v>39</v>
      </c>
      <c r="B58" s="102"/>
      <c r="C58" s="111" t="s">
        <v>168</v>
      </c>
      <c r="D58" s="111"/>
      <c r="E58" s="107"/>
      <c r="F58" s="103"/>
      <c r="G58" s="104"/>
      <c r="H58" s="104"/>
      <c r="I58" s="110"/>
      <c r="J58" s="104"/>
      <c r="K58" s="103"/>
      <c r="L58" s="104"/>
      <c r="M58" s="104"/>
      <c r="N58" s="107"/>
      <c r="O58" s="82"/>
    </row>
    <row r="59" spans="1:15">
      <c r="A59" s="102">
        <f t="shared" si="0"/>
        <v>40</v>
      </c>
      <c r="B59" s="102"/>
      <c r="C59" s="111" t="s">
        <v>16</v>
      </c>
      <c r="D59" s="111"/>
      <c r="E59" s="107"/>
      <c r="F59" s="103"/>
      <c r="G59" s="104"/>
      <c r="H59" s="104"/>
      <c r="I59" s="110"/>
      <c r="J59" s="104"/>
      <c r="K59" s="103"/>
      <c r="L59" s="104"/>
      <c r="M59" s="108"/>
      <c r="N59" s="107"/>
      <c r="O59" s="82"/>
    </row>
    <row r="60" spans="1:15">
      <c r="A60" s="102">
        <f t="shared" si="0"/>
        <v>41</v>
      </c>
      <c r="B60" s="102"/>
      <c r="C60" s="111" t="s">
        <v>17</v>
      </c>
      <c r="D60" s="77" t="s">
        <v>122</v>
      </c>
      <c r="E60" s="112" t="s">
        <v>89</v>
      </c>
      <c r="F60" s="113">
        <v>0</v>
      </c>
      <c r="G60" s="104"/>
      <c r="H60" s="104" t="str">
        <f>H44</f>
        <v>W&amp;S</v>
      </c>
      <c r="I60" s="110">
        <f>$K$127</f>
        <v>1</v>
      </c>
      <c r="J60" s="104"/>
      <c r="K60" s="103">
        <f>+I60*F60</f>
        <v>0</v>
      </c>
      <c r="L60" s="104"/>
      <c r="M60" s="108"/>
      <c r="N60" s="104"/>
      <c r="O60" s="82"/>
    </row>
    <row r="61" spans="1:15">
      <c r="A61" s="102">
        <f t="shared" si="0"/>
        <v>42</v>
      </c>
      <c r="B61" s="102"/>
      <c r="C61" s="111" t="s">
        <v>18</v>
      </c>
      <c r="D61" s="77" t="s">
        <v>122</v>
      </c>
      <c r="E61" s="112" t="s">
        <v>89</v>
      </c>
      <c r="F61" s="113">
        <v>0</v>
      </c>
      <c r="G61" s="104"/>
      <c r="H61" s="104" t="str">
        <f>+H60</f>
        <v>W&amp;S</v>
      </c>
      <c r="I61" s="110">
        <f>$K$127</f>
        <v>1</v>
      </c>
      <c r="J61" s="104"/>
      <c r="K61" s="103">
        <f>+I61*F61</f>
        <v>0</v>
      </c>
      <c r="L61" s="104"/>
      <c r="M61" s="108"/>
      <c r="N61" s="107"/>
      <c r="O61" s="82"/>
    </row>
    <row r="62" spans="1:15">
      <c r="A62" s="102">
        <v>43</v>
      </c>
      <c r="B62" s="102"/>
      <c r="C62" s="111" t="s">
        <v>19</v>
      </c>
      <c r="D62" s="77" t="s">
        <v>122</v>
      </c>
      <c r="E62" s="104"/>
      <c r="F62" s="103"/>
      <c r="G62" s="104"/>
      <c r="H62" s="104"/>
      <c r="I62" s="110"/>
      <c r="J62" s="104"/>
      <c r="K62" s="103"/>
      <c r="L62" s="104"/>
      <c r="M62" s="108"/>
      <c r="N62" s="107"/>
      <c r="O62" s="82"/>
    </row>
    <row r="63" spans="1:15">
      <c r="A63" s="102">
        <f t="shared" si="0"/>
        <v>44</v>
      </c>
      <c r="B63" s="102"/>
      <c r="C63" s="111" t="s">
        <v>335</v>
      </c>
      <c r="D63" s="443" t="s">
        <v>329</v>
      </c>
      <c r="E63" s="112" t="s">
        <v>299</v>
      </c>
      <c r="F63" s="103">
        <f>'H-32A-WP09 - Transmission O&amp;M'!G91</f>
        <v>0</v>
      </c>
      <c r="G63" s="104"/>
      <c r="H63" s="104" t="s">
        <v>284</v>
      </c>
      <c r="I63" s="110">
        <v>1</v>
      </c>
      <c r="J63" s="104"/>
      <c r="K63" s="103">
        <f>+I63*F63</f>
        <v>0</v>
      </c>
      <c r="L63" s="104"/>
      <c r="M63" s="108"/>
      <c r="N63" s="104"/>
      <c r="O63" s="82"/>
    </row>
    <row r="64" spans="1:15">
      <c r="A64" s="102">
        <f t="shared" si="0"/>
        <v>45</v>
      </c>
      <c r="B64" s="102"/>
      <c r="C64" s="111" t="s">
        <v>343</v>
      </c>
      <c r="D64" s="77" t="s">
        <v>344</v>
      </c>
      <c r="E64" s="112" t="s">
        <v>299</v>
      </c>
      <c r="F64" s="103">
        <f>'H-32A-WP09 - Transmission O&amp;M'!G107</f>
        <v>0</v>
      </c>
      <c r="G64" s="104"/>
      <c r="H64" s="104" t="s">
        <v>7</v>
      </c>
      <c r="I64" s="110">
        <f>K91</f>
        <v>1</v>
      </c>
      <c r="J64" s="104"/>
      <c r="K64" s="103">
        <v>0</v>
      </c>
      <c r="L64" s="104"/>
      <c r="M64" s="108"/>
      <c r="N64" s="107"/>
      <c r="O64" s="82"/>
    </row>
    <row r="65" spans="1:15">
      <c r="A65" s="102">
        <f t="shared" si="0"/>
        <v>46</v>
      </c>
      <c r="B65" s="102"/>
      <c r="C65" s="111" t="s">
        <v>20</v>
      </c>
      <c r="D65" s="77" t="s">
        <v>122</v>
      </c>
      <c r="E65" s="112" t="s">
        <v>89</v>
      </c>
      <c r="F65" s="113">
        <v>0</v>
      </c>
      <c r="G65" s="104"/>
      <c r="H65" s="104" t="str">
        <f>+H63</f>
        <v>D/A</v>
      </c>
      <c r="I65" s="110">
        <v>1</v>
      </c>
      <c r="J65" s="104"/>
      <c r="K65" s="103">
        <f>+I65*F65</f>
        <v>0</v>
      </c>
      <c r="L65" s="104"/>
      <c r="M65" s="108"/>
      <c r="N65" s="107"/>
      <c r="O65" s="82"/>
    </row>
    <row r="66" spans="1:15" ht="16.5" thickBot="1">
      <c r="A66" s="102">
        <f t="shared" si="0"/>
        <v>47</v>
      </c>
      <c r="B66" s="102"/>
      <c r="C66" s="111" t="s">
        <v>44</v>
      </c>
      <c r="D66" s="77" t="s">
        <v>122</v>
      </c>
      <c r="E66" s="112" t="s">
        <v>89</v>
      </c>
      <c r="F66" s="117">
        <v>0</v>
      </c>
      <c r="G66" s="104"/>
      <c r="H66" s="104" t="str">
        <f>H65</f>
        <v>D/A</v>
      </c>
      <c r="I66" s="110">
        <v>1</v>
      </c>
      <c r="J66" s="104"/>
      <c r="K66" s="118">
        <f>+I66*F66</f>
        <v>0</v>
      </c>
      <c r="L66" s="104"/>
      <c r="M66" s="108"/>
      <c r="N66" s="107"/>
      <c r="O66" s="82"/>
    </row>
    <row r="67" spans="1:15">
      <c r="A67" s="102">
        <f t="shared" si="0"/>
        <v>48</v>
      </c>
      <c r="B67" s="102"/>
      <c r="C67" s="111" t="s">
        <v>507</v>
      </c>
      <c r="D67" s="111"/>
      <c r="E67" s="104"/>
      <c r="F67" s="103">
        <f>SUM(F60:F66)</f>
        <v>0</v>
      </c>
      <c r="G67" s="104"/>
      <c r="H67" s="104"/>
      <c r="I67" s="121"/>
      <c r="J67" s="104"/>
      <c r="K67" s="103">
        <f>SUM(K60:K66)</f>
        <v>0</v>
      </c>
      <c r="L67" s="104"/>
      <c r="M67" s="104"/>
      <c r="N67" s="107"/>
      <c r="O67" s="82"/>
    </row>
    <row r="68" spans="1:15">
      <c r="A68" s="102">
        <f t="shared" si="0"/>
        <v>49</v>
      </c>
      <c r="B68" s="102"/>
      <c r="C68" s="111"/>
      <c r="D68" s="111"/>
      <c r="E68" s="104"/>
      <c r="F68" s="103"/>
      <c r="G68" s="104"/>
      <c r="H68" s="104"/>
      <c r="I68" s="121"/>
      <c r="J68" s="104"/>
      <c r="K68" s="103"/>
      <c r="L68" s="104"/>
      <c r="M68" s="104"/>
      <c r="N68" s="107"/>
      <c r="O68" s="82"/>
    </row>
    <row r="69" spans="1:15">
      <c r="A69" s="102">
        <f t="shared" si="0"/>
        <v>50</v>
      </c>
      <c r="B69" s="102"/>
      <c r="C69" s="111" t="s">
        <v>506</v>
      </c>
      <c r="D69" s="111"/>
      <c r="E69" s="104"/>
      <c r="F69" s="103">
        <f>F67+F55+F50+F56</f>
        <v>1361716.9343079925</v>
      </c>
      <c r="G69" s="104"/>
      <c r="H69" s="104"/>
      <c r="I69" s="121"/>
      <c r="J69" s="104"/>
      <c r="K69" s="103">
        <f>K67+K55+K50+K56</f>
        <v>1361716.9343079925</v>
      </c>
      <c r="L69" s="104"/>
      <c r="M69" s="104"/>
      <c r="N69" s="107"/>
      <c r="O69" s="82"/>
    </row>
    <row r="70" spans="1:15">
      <c r="A70" s="102">
        <f t="shared" si="0"/>
        <v>51</v>
      </c>
      <c r="B70" s="102"/>
      <c r="C70" s="111"/>
      <c r="D70" s="505" t="s">
        <v>389</v>
      </c>
      <c r="E70" s="104"/>
      <c r="F70" s="103"/>
      <c r="G70" s="104"/>
      <c r="H70" s="104"/>
      <c r="I70" s="121"/>
      <c r="J70" s="104"/>
      <c r="K70" s="103"/>
      <c r="L70" s="104"/>
      <c r="M70" s="104"/>
      <c r="N70" s="107"/>
      <c r="O70" s="82"/>
    </row>
    <row r="71" spans="1:15">
      <c r="A71" s="102">
        <f t="shared" si="0"/>
        <v>52</v>
      </c>
      <c r="B71" s="102"/>
      <c r="C71" s="111" t="s">
        <v>573</v>
      </c>
      <c r="D71" s="111" t="s">
        <v>387</v>
      </c>
      <c r="E71" s="504">
        <v>0.4</v>
      </c>
      <c r="F71" s="103">
        <f>'H-32A-WP10 - Margin Requirement'!F23</f>
        <v>60434.316705419114</v>
      </c>
      <c r="G71" s="104"/>
      <c r="H71" s="104" t="str">
        <f>H66</f>
        <v>D/A</v>
      </c>
      <c r="I71" s="110">
        <v>1</v>
      </c>
      <c r="J71" s="104"/>
      <c r="K71" s="103">
        <f>+I71*F71</f>
        <v>60434.316705419114</v>
      </c>
      <c r="L71" s="104"/>
      <c r="M71" s="104"/>
      <c r="N71" s="107"/>
      <c r="O71" s="82"/>
    </row>
    <row r="72" spans="1:15">
      <c r="A72" s="102">
        <f t="shared" si="0"/>
        <v>53</v>
      </c>
      <c r="B72" s="102"/>
      <c r="C72" s="111"/>
      <c r="D72" s="111"/>
      <c r="E72" s="104"/>
      <c r="F72" s="103"/>
      <c r="G72" s="104"/>
      <c r="H72" s="104"/>
      <c r="I72" s="121"/>
      <c r="J72" s="104"/>
      <c r="K72" s="103"/>
      <c r="L72" s="104"/>
      <c r="M72" s="104"/>
      <c r="N72" s="107"/>
      <c r="O72" s="82"/>
    </row>
    <row r="73" spans="1:15">
      <c r="A73" s="102">
        <f t="shared" si="0"/>
        <v>54</v>
      </c>
      <c r="B73" s="102"/>
      <c r="C73" s="111" t="s">
        <v>505</v>
      </c>
      <c r="D73" s="111"/>
      <c r="E73" s="104"/>
      <c r="F73" s="122">
        <f>F71+F69</f>
        <v>1422151.2510134117</v>
      </c>
      <c r="G73" s="104"/>
      <c r="H73" s="104"/>
      <c r="I73" s="104"/>
      <c r="J73" s="104"/>
      <c r="K73" s="122">
        <f>K71+K69</f>
        <v>1422151.2510134117</v>
      </c>
      <c r="L73" s="114"/>
      <c r="M73" s="58"/>
      <c r="N73" s="107"/>
      <c r="O73" s="82"/>
    </row>
    <row r="74" spans="1:15">
      <c r="A74" s="102">
        <f t="shared" si="0"/>
        <v>55</v>
      </c>
      <c r="B74" s="102"/>
      <c r="C74" s="111"/>
      <c r="D74" s="111"/>
      <c r="E74" s="104"/>
      <c r="F74" s="122"/>
      <c r="G74" s="104"/>
      <c r="H74" s="104"/>
      <c r="I74" s="104"/>
      <c r="J74" s="104"/>
      <c r="K74" s="122"/>
      <c r="L74" s="114"/>
      <c r="M74" s="58"/>
      <c r="N74" s="107"/>
      <c r="O74" s="82"/>
    </row>
    <row r="75" spans="1:15">
      <c r="A75" s="102">
        <f t="shared" si="0"/>
        <v>56</v>
      </c>
      <c r="B75" s="102"/>
      <c r="C75" s="70" t="s">
        <v>136</v>
      </c>
      <c r="D75" s="111"/>
      <c r="E75" s="104"/>
      <c r="F75" s="122"/>
      <c r="G75" s="104"/>
      <c r="H75" s="104"/>
      <c r="I75" s="104"/>
      <c r="J75" s="104"/>
      <c r="K75" s="122"/>
      <c r="L75" s="114"/>
      <c r="M75" s="58"/>
      <c r="N75" s="107"/>
      <c r="O75" s="82"/>
    </row>
    <row r="76" spans="1:15">
      <c r="A76" s="102">
        <f t="shared" si="0"/>
        <v>57</v>
      </c>
      <c r="B76" s="102"/>
      <c r="C76" s="70" t="s">
        <v>11</v>
      </c>
      <c r="D76" s="70"/>
      <c r="E76" s="82"/>
      <c r="F76" s="122">
        <v>0</v>
      </c>
      <c r="G76" s="104"/>
      <c r="H76" s="77" t="s">
        <v>12</v>
      </c>
      <c r="I76" s="123" t="s">
        <v>0</v>
      </c>
      <c r="J76" s="77"/>
      <c r="K76" s="77" t="s">
        <v>0</v>
      </c>
      <c r="L76" s="77"/>
      <c r="M76" s="77"/>
      <c r="N76" s="107"/>
      <c r="O76" s="82"/>
    </row>
    <row r="77" spans="1:15">
      <c r="A77" s="102">
        <f t="shared" si="0"/>
        <v>58</v>
      </c>
      <c r="B77" s="102"/>
      <c r="C77" s="70" t="s">
        <v>116</v>
      </c>
      <c r="D77" s="77" t="s">
        <v>103</v>
      </c>
      <c r="E77" s="77" t="s">
        <v>93</v>
      </c>
      <c r="F77" s="103">
        <f>'H-32A-WP04 - Zonal Investment'!F20</f>
        <v>1089272</v>
      </c>
      <c r="G77" s="104"/>
      <c r="H77" s="77" t="s">
        <v>284</v>
      </c>
      <c r="I77" s="124">
        <f>$K$91</f>
        <v>1</v>
      </c>
      <c r="J77" s="77"/>
      <c r="K77" s="103">
        <f>I77*F77</f>
        <v>1089272</v>
      </c>
      <c r="L77" s="77"/>
      <c r="M77" s="77"/>
      <c r="N77" s="107"/>
      <c r="O77" s="82"/>
    </row>
    <row r="78" spans="1:15">
      <c r="A78" s="102">
        <f t="shared" si="0"/>
        <v>59</v>
      </c>
      <c r="B78" s="102"/>
      <c r="C78" s="70" t="s">
        <v>13</v>
      </c>
      <c r="D78" s="70"/>
      <c r="E78" s="82"/>
      <c r="F78" s="122">
        <v>0</v>
      </c>
      <c r="G78" s="104"/>
      <c r="H78" s="77" t="s">
        <v>30</v>
      </c>
      <c r="I78" s="124" t="s">
        <v>0</v>
      </c>
      <c r="J78" s="77"/>
      <c r="K78" s="105">
        <v>0</v>
      </c>
      <c r="L78" s="77"/>
      <c r="M78" s="77"/>
      <c r="N78" s="107"/>
      <c r="O78" s="82"/>
    </row>
    <row r="79" spans="1:15">
      <c r="A79" s="102">
        <f t="shared" si="0"/>
        <v>60</v>
      </c>
      <c r="B79" s="102"/>
      <c r="C79" s="70" t="s">
        <v>14</v>
      </c>
      <c r="D79" s="77" t="s">
        <v>104</v>
      </c>
      <c r="E79" s="82" t="s">
        <v>105</v>
      </c>
      <c r="F79" s="122">
        <f>'H-32A-WP01 - Plant'!H27+'H-32A-WP01 - Plant'!I27</f>
        <v>0</v>
      </c>
      <c r="G79" s="104"/>
      <c r="H79" s="77" t="s">
        <v>47</v>
      </c>
      <c r="I79" s="124">
        <f>$K$127</f>
        <v>1</v>
      </c>
      <c r="J79" s="77"/>
      <c r="K79" s="122">
        <f>+I79*F79</f>
        <v>0</v>
      </c>
      <c r="L79" s="77"/>
      <c r="M79" s="77"/>
      <c r="N79" s="107"/>
      <c r="O79" s="82"/>
    </row>
    <row r="80" spans="1:15">
      <c r="A80" s="102">
        <f t="shared" si="0"/>
        <v>61</v>
      </c>
      <c r="B80" s="102"/>
      <c r="C80" s="70" t="s">
        <v>130</v>
      </c>
      <c r="D80" s="70"/>
      <c r="E80" s="82"/>
      <c r="F80" s="432">
        <v>0</v>
      </c>
      <c r="G80" s="104"/>
      <c r="H80" s="77" t="s">
        <v>7</v>
      </c>
      <c r="I80" s="124">
        <f>$K$127</f>
        <v>1</v>
      </c>
      <c r="J80" s="77"/>
      <c r="K80" s="122">
        <f>+I80*F80</f>
        <v>0</v>
      </c>
      <c r="L80" s="77"/>
      <c r="M80" s="77"/>
      <c r="N80" s="107"/>
      <c r="O80" s="82"/>
    </row>
    <row r="81" spans="1:21" ht="17.25">
      <c r="A81" s="102">
        <f t="shared" si="0"/>
        <v>62</v>
      </c>
      <c r="B81" s="102"/>
      <c r="C81" s="70" t="s">
        <v>29</v>
      </c>
      <c r="D81" s="70"/>
      <c r="E81" s="82"/>
      <c r="F81" s="431">
        <v>0</v>
      </c>
      <c r="G81" s="104"/>
      <c r="H81" s="77" t="s">
        <v>7</v>
      </c>
      <c r="I81" s="124">
        <f>$K$91</f>
        <v>1</v>
      </c>
      <c r="J81" s="77"/>
      <c r="K81" s="125">
        <v>0</v>
      </c>
      <c r="L81" s="77"/>
      <c r="M81" s="77"/>
      <c r="N81" s="107"/>
      <c r="O81" s="82"/>
    </row>
    <row r="82" spans="1:21">
      <c r="A82" s="102">
        <f t="shared" si="0"/>
        <v>63</v>
      </c>
      <c r="B82" s="102"/>
      <c r="C82" s="126" t="s">
        <v>504</v>
      </c>
      <c r="D82" s="126"/>
      <c r="E82" s="77"/>
      <c r="F82" s="103">
        <f>SUM(F76:F81)</f>
        <v>1089272</v>
      </c>
      <c r="G82" s="104"/>
      <c r="H82" s="127"/>
      <c r="I82" s="128"/>
      <c r="J82" s="77"/>
      <c r="K82" s="105">
        <f>SUM(K76:K81)</f>
        <v>1089272</v>
      </c>
      <c r="L82" s="77"/>
      <c r="M82" s="106"/>
      <c r="N82" s="107"/>
      <c r="O82" s="82"/>
    </row>
    <row r="83" spans="1:21">
      <c r="A83" s="102">
        <f t="shared" si="0"/>
        <v>64</v>
      </c>
      <c r="B83" s="102"/>
      <c r="C83" s="111"/>
      <c r="D83" s="111"/>
      <c r="E83" s="104"/>
      <c r="F83" s="122"/>
      <c r="G83" s="104"/>
      <c r="H83" s="104"/>
      <c r="I83" s="104"/>
      <c r="J83" s="104"/>
      <c r="K83" s="122"/>
      <c r="L83" s="114"/>
      <c r="M83" s="129"/>
      <c r="N83" s="107"/>
      <c r="O83" s="82"/>
    </row>
    <row r="84" spans="1:21" ht="18">
      <c r="A84" s="102">
        <f t="shared" si="0"/>
        <v>65</v>
      </c>
      <c r="B84" s="102"/>
      <c r="C84" s="196" t="s">
        <v>33</v>
      </c>
      <c r="D84" s="130"/>
      <c r="E84" s="114"/>
      <c r="F84" s="131"/>
      <c r="G84" s="114"/>
      <c r="H84" s="114"/>
      <c r="I84" s="114"/>
      <c r="J84" s="114"/>
      <c r="K84" s="131"/>
      <c r="L84" s="104"/>
      <c r="M84" s="104"/>
      <c r="N84" s="107"/>
      <c r="O84" s="82"/>
    </row>
    <row r="85" spans="1:21">
      <c r="A85" s="102">
        <f t="shared" si="0"/>
        <v>66</v>
      </c>
      <c r="B85" s="102"/>
      <c r="C85" s="132"/>
      <c r="D85" s="132"/>
      <c r="E85" s="114"/>
      <c r="F85" s="131"/>
      <c r="G85" s="114"/>
      <c r="H85" s="114"/>
      <c r="I85" s="114"/>
      <c r="J85" s="114"/>
      <c r="K85" s="131"/>
      <c r="L85" s="104"/>
      <c r="M85" s="104"/>
      <c r="N85" s="107"/>
      <c r="O85" s="82"/>
    </row>
    <row r="86" spans="1:21">
      <c r="A86" s="102">
        <f t="shared" si="0"/>
        <v>67</v>
      </c>
      <c r="B86" s="102"/>
      <c r="C86" s="133" t="s">
        <v>503</v>
      </c>
      <c r="D86" s="133"/>
      <c r="E86" s="107" t="s">
        <v>123</v>
      </c>
      <c r="F86" s="103"/>
      <c r="G86" s="104"/>
      <c r="H86" s="104"/>
      <c r="I86" s="104"/>
      <c r="J86" s="104"/>
      <c r="K86" s="103">
        <f>'H-32A-WP04 - Zonal Investment'!F14</f>
        <v>1089272</v>
      </c>
      <c r="L86" s="104"/>
      <c r="M86" s="104"/>
      <c r="N86" s="107"/>
      <c r="O86" s="82"/>
    </row>
    <row r="87" spans="1:21">
      <c r="A87" s="102">
        <f t="shared" si="0"/>
        <v>68</v>
      </c>
      <c r="B87" s="102"/>
      <c r="C87" s="133" t="s">
        <v>75</v>
      </c>
      <c r="D87" s="133"/>
      <c r="E87" s="107" t="s">
        <v>123</v>
      </c>
      <c r="F87" s="122"/>
      <c r="G87" s="107"/>
      <c r="H87" s="107"/>
      <c r="I87" s="107"/>
      <c r="J87" s="107"/>
      <c r="K87" s="103">
        <f>'H-32A-WP04 - Zonal Investment'!F15</f>
        <v>0</v>
      </c>
      <c r="L87" s="104"/>
      <c r="M87" s="104"/>
      <c r="N87" s="107"/>
      <c r="O87" s="82"/>
    </row>
    <row r="88" spans="1:21" ht="16.5" thickBot="1">
      <c r="A88" s="102">
        <f t="shared" si="0"/>
        <v>69</v>
      </c>
      <c r="B88" s="102"/>
      <c r="C88" s="134" t="s">
        <v>31</v>
      </c>
      <c r="D88" s="134"/>
      <c r="E88" s="107" t="s">
        <v>123</v>
      </c>
      <c r="F88" s="122"/>
      <c r="G88" s="104"/>
      <c r="H88" s="104"/>
      <c r="I88" s="135"/>
      <c r="J88" s="104"/>
      <c r="K88" s="118">
        <f>'H-32A-WP04 - Zonal Investment'!F33</f>
        <v>0</v>
      </c>
      <c r="L88" s="104"/>
      <c r="M88" s="104"/>
      <c r="N88" s="107"/>
      <c r="O88" s="82"/>
    </row>
    <row r="89" spans="1:21">
      <c r="A89" s="102">
        <f t="shared" ref="A89:A164" si="4">A88+1</f>
        <v>70</v>
      </c>
      <c r="B89" s="102"/>
      <c r="C89" s="133" t="s">
        <v>502</v>
      </c>
      <c r="D89" s="133"/>
      <c r="E89" s="114"/>
      <c r="F89" s="103"/>
      <c r="G89" s="104"/>
      <c r="H89" s="104"/>
      <c r="I89" s="135"/>
      <c r="J89" s="104"/>
      <c r="K89" s="103">
        <f>K86-K87-K88</f>
        <v>1089272</v>
      </c>
      <c r="L89" s="104"/>
      <c r="M89" s="136"/>
      <c r="N89" s="107"/>
      <c r="O89" s="82"/>
    </row>
    <row r="90" spans="1:21" ht="15.75" customHeight="1">
      <c r="A90" s="102">
        <f t="shared" si="4"/>
        <v>71</v>
      </c>
      <c r="B90" s="102"/>
      <c r="C90" s="107"/>
      <c r="D90" s="107"/>
      <c r="E90" s="114"/>
      <c r="F90" s="103"/>
      <c r="G90" s="104"/>
      <c r="H90" s="104"/>
      <c r="I90" s="135"/>
      <c r="J90" s="104"/>
      <c r="K90" s="107"/>
      <c r="L90" s="104"/>
      <c r="M90" s="104"/>
      <c r="N90" s="107"/>
      <c r="O90" s="82"/>
    </row>
    <row r="91" spans="1:21" ht="15.75" customHeight="1">
      <c r="A91" s="102">
        <f t="shared" si="4"/>
        <v>72</v>
      </c>
      <c r="B91" s="102"/>
      <c r="C91" s="133" t="s">
        <v>501</v>
      </c>
      <c r="D91" s="133"/>
      <c r="E91" s="137"/>
      <c r="F91" s="103"/>
      <c r="G91" s="138"/>
      <c r="H91" s="138"/>
      <c r="I91" s="139"/>
      <c r="J91" s="104" t="s">
        <v>41</v>
      </c>
      <c r="K91" s="140">
        <f>IF(K86&gt;0,K89/K86,0)</f>
        <v>1</v>
      </c>
      <c r="L91" s="104"/>
      <c r="M91" s="104"/>
      <c r="N91" s="107"/>
      <c r="O91" s="82"/>
      <c r="P91" s="9"/>
      <c r="Q91" s="9"/>
      <c r="R91" s="9"/>
      <c r="S91" s="10"/>
      <c r="T91" s="10"/>
      <c r="U91" s="10"/>
    </row>
    <row r="92" spans="1:21" ht="15.75" customHeight="1">
      <c r="A92" s="102"/>
      <c r="B92" s="102"/>
      <c r="C92" s="133"/>
      <c r="D92" s="133"/>
      <c r="E92" s="137"/>
      <c r="F92" s="103"/>
      <c r="G92" s="138"/>
      <c r="H92" s="138"/>
      <c r="I92" s="139"/>
      <c r="J92" s="104"/>
      <c r="K92" s="140"/>
      <c r="L92" s="104"/>
      <c r="M92" s="104"/>
      <c r="N92" s="107"/>
      <c r="O92" s="82"/>
      <c r="P92" s="9"/>
      <c r="Q92" s="9"/>
      <c r="R92" s="9"/>
      <c r="S92" s="10"/>
      <c r="T92" s="10"/>
      <c r="U92" s="10"/>
    </row>
    <row r="93" spans="1:21" ht="15.75" customHeight="1">
      <c r="A93" s="102"/>
      <c r="B93" s="102"/>
      <c r="C93" s="133"/>
      <c r="D93" s="133"/>
      <c r="E93" s="137"/>
      <c r="F93" s="103"/>
      <c r="G93" s="138"/>
      <c r="H93" s="138"/>
      <c r="I93" s="139"/>
      <c r="J93" s="104"/>
      <c r="K93" s="140"/>
      <c r="L93" s="104"/>
      <c r="M93" s="104"/>
      <c r="N93" s="107"/>
      <c r="O93" s="82"/>
      <c r="P93" s="9"/>
      <c r="Q93" s="9"/>
      <c r="R93" s="9"/>
      <c r="S93" s="10"/>
      <c r="T93" s="10"/>
      <c r="U93" s="10"/>
    </row>
    <row r="94" spans="1:21" ht="15.75" customHeight="1">
      <c r="A94" s="491" t="str">
        <f ca="1">RIGHT(CELL("filename",D95),LEN(CELL("filename",D95))-FIND("]",CELL("filename",D95)))</f>
        <v>Attachment H-32A</v>
      </c>
      <c r="B94" s="462"/>
      <c r="C94" s="12"/>
      <c r="D94" s="12"/>
      <c r="E94" s="12"/>
      <c r="F94" s="12"/>
      <c r="G94" s="12"/>
      <c r="H94" s="12"/>
      <c r="I94" s="12"/>
      <c r="J94" s="12"/>
      <c r="K94" s="508" t="s">
        <v>572</v>
      </c>
      <c r="M94" s="104"/>
      <c r="N94" s="107"/>
      <c r="O94" s="82"/>
      <c r="P94" s="9"/>
      <c r="Q94" s="9"/>
      <c r="R94" s="9"/>
      <c r="S94" s="10"/>
      <c r="T94" s="10"/>
      <c r="U94" s="10"/>
    </row>
    <row r="95" spans="1:21" ht="19.5" customHeight="1">
      <c r="A95" s="189" t="s">
        <v>50</v>
      </c>
      <c r="B95" s="14"/>
      <c r="C95" s="12"/>
      <c r="D95" s="12"/>
      <c r="E95" s="12"/>
      <c r="F95" s="12"/>
      <c r="G95" s="12"/>
      <c r="H95" s="12"/>
      <c r="I95" s="12"/>
      <c r="J95" s="12"/>
      <c r="K95" s="12"/>
      <c r="L95" s="12" t="s">
        <v>0</v>
      </c>
      <c r="M95" s="104"/>
      <c r="N95" s="107"/>
      <c r="O95" s="82"/>
      <c r="P95" s="9"/>
      <c r="Q95" s="9"/>
      <c r="R95" s="9"/>
      <c r="S95" s="10"/>
      <c r="T95" s="10"/>
      <c r="U95" s="10"/>
    </row>
    <row r="96" spans="1:21" ht="23.25">
      <c r="A96" s="190" t="s">
        <v>102</v>
      </c>
      <c r="B96" s="15"/>
      <c r="C96" s="12"/>
      <c r="D96" s="12"/>
      <c r="E96" s="12"/>
      <c r="F96" s="13"/>
      <c r="G96" s="12"/>
      <c r="H96" s="12"/>
      <c r="I96" s="12"/>
      <c r="J96" s="12"/>
      <c r="K96" s="12"/>
      <c r="L96" s="12" t="s">
        <v>0</v>
      </c>
      <c r="M96" s="104"/>
      <c r="N96" s="107"/>
      <c r="O96" s="82"/>
      <c r="P96" s="9"/>
      <c r="Q96" s="9"/>
      <c r="R96" s="9"/>
      <c r="S96" s="10"/>
      <c r="T96" s="10"/>
      <c r="U96" s="10"/>
    </row>
    <row r="97" spans="1:24" ht="22.5">
      <c r="A97" s="15"/>
      <c r="B97" s="15"/>
      <c r="C97" s="220" t="s">
        <v>518</v>
      </c>
      <c r="D97" s="216"/>
      <c r="E97" s="216"/>
      <c r="F97" s="217"/>
      <c r="G97" s="216"/>
      <c r="H97" s="216"/>
      <c r="I97" s="216"/>
      <c r="J97" s="216"/>
      <c r="K97" s="218" t="s">
        <v>486</v>
      </c>
      <c r="L97" s="12"/>
      <c r="M97" s="104"/>
      <c r="N97" s="107"/>
      <c r="O97" s="82"/>
      <c r="P97" s="9"/>
      <c r="Q97" s="9"/>
      <c r="R97" s="9"/>
      <c r="S97" s="10"/>
      <c r="T97" s="10"/>
      <c r="U97" s="10"/>
    </row>
    <row r="98" spans="1:24" ht="22.5">
      <c r="A98" s="15"/>
      <c r="B98" s="15"/>
      <c r="C98" s="157" t="s">
        <v>124</v>
      </c>
      <c r="D98" s="12"/>
      <c r="E98" s="12"/>
      <c r="F98" s="13"/>
      <c r="G98" s="12"/>
      <c r="H98" s="12"/>
      <c r="I98" s="12"/>
      <c r="J98" s="12"/>
      <c r="K98" s="12"/>
      <c r="L98" s="12"/>
      <c r="M98" s="104"/>
      <c r="N98" s="107"/>
      <c r="O98" s="82"/>
      <c r="P98" s="9"/>
      <c r="Q98" s="9"/>
      <c r="R98" s="9"/>
      <c r="S98" s="10"/>
      <c r="T98" s="10"/>
      <c r="U98" s="10"/>
    </row>
    <row r="99" spans="1:24" ht="23.25">
      <c r="A99" s="189" t="s">
        <v>265</v>
      </c>
      <c r="B99" s="14"/>
      <c r="C99" s="12"/>
      <c r="D99" s="12"/>
      <c r="E99" s="12"/>
      <c r="F99" s="12"/>
      <c r="G99" s="12"/>
      <c r="H99" s="12"/>
      <c r="I99" s="12"/>
      <c r="J99" s="12"/>
      <c r="K99" s="12"/>
      <c r="L99" s="12" t="s">
        <v>0</v>
      </c>
      <c r="M99" s="104"/>
      <c r="N99" s="107"/>
      <c r="O99" s="82"/>
      <c r="P99" s="9"/>
      <c r="Q99" s="9"/>
      <c r="R99" s="9"/>
      <c r="S99" s="10"/>
      <c r="T99" s="10"/>
      <c r="U99" s="10"/>
    </row>
    <row r="100" spans="1:24">
      <c r="A100" s="191" t="s">
        <v>90</v>
      </c>
      <c r="B100" s="64"/>
      <c r="C100" s="12"/>
      <c r="D100" s="216"/>
      <c r="E100" s="219"/>
      <c r="F100" s="12"/>
      <c r="G100" s="12"/>
      <c r="H100" s="12"/>
      <c r="I100" s="12"/>
      <c r="J100" s="12"/>
      <c r="K100" s="12"/>
      <c r="L100" s="12" t="s">
        <v>92</v>
      </c>
      <c r="M100" s="104"/>
      <c r="N100" s="107"/>
      <c r="O100" s="82"/>
      <c r="P100" s="9"/>
      <c r="Q100" s="9"/>
      <c r="R100" s="9"/>
      <c r="S100" s="10"/>
      <c r="T100" s="10"/>
      <c r="U100" s="10"/>
    </row>
    <row r="101" spans="1:24" ht="15.75" customHeight="1">
      <c r="A101" s="63"/>
      <c r="B101" s="63"/>
      <c r="C101" s="7"/>
      <c r="D101" s="7"/>
      <c r="F101" s="7"/>
      <c r="G101" s="6"/>
      <c r="H101" s="6"/>
      <c r="I101" s="8"/>
      <c r="J101" s="6"/>
      <c r="K101" s="188" t="s">
        <v>91</v>
      </c>
      <c r="L101" s="6"/>
      <c r="M101" s="104"/>
      <c r="N101" s="107"/>
      <c r="O101" s="82"/>
      <c r="P101" s="9"/>
      <c r="Q101" s="9"/>
      <c r="R101" s="9"/>
      <c r="S101" s="10"/>
      <c r="T101" s="10"/>
      <c r="U101" s="10"/>
    </row>
    <row r="102" spans="1:24" ht="15.75" customHeight="1">
      <c r="A102" s="82"/>
      <c r="B102" s="82"/>
      <c r="C102" s="70"/>
      <c r="E102" s="92"/>
      <c r="F102" s="82"/>
      <c r="G102" s="82"/>
      <c r="H102" s="82"/>
      <c r="I102" s="82"/>
      <c r="J102" s="82"/>
      <c r="K102" s="221" t="s">
        <v>95</v>
      </c>
      <c r="L102" s="77"/>
      <c r="M102" s="104"/>
      <c r="N102" s="107"/>
      <c r="O102" s="82"/>
      <c r="P102" s="9"/>
      <c r="Q102" s="9"/>
      <c r="R102" s="9"/>
      <c r="S102" s="10"/>
      <c r="T102" s="10"/>
      <c r="U102" s="10"/>
    </row>
    <row r="103" spans="1:24" ht="15.75" customHeight="1">
      <c r="A103" s="93" t="s">
        <v>292</v>
      </c>
      <c r="B103" s="93"/>
      <c r="C103" s="93"/>
      <c r="D103" s="83" t="s">
        <v>137</v>
      </c>
      <c r="E103" s="93"/>
      <c r="F103" s="93"/>
      <c r="G103" s="93"/>
      <c r="H103" s="93"/>
      <c r="I103" s="93"/>
      <c r="J103" s="93"/>
      <c r="K103" s="93" t="s">
        <v>28</v>
      </c>
      <c r="L103" s="77"/>
      <c r="M103" s="104"/>
      <c r="N103" s="107"/>
      <c r="O103" s="82"/>
      <c r="P103" s="9"/>
      <c r="Q103" s="9"/>
      <c r="R103" s="9"/>
      <c r="S103" s="10"/>
      <c r="T103" s="10"/>
      <c r="U103" s="10"/>
    </row>
    <row r="104" spans="1:24" ht="15.75" customHeight="1">
      <c r="A104" s="94" t="s">
        <v>2</v>
      </c>
      <c r="B104" s="94"/>
      <c r="C104" s="94" t="s">
        <v>27</v>
      </c>
      <c r="D104" s="94" t="s">
        <v>99</v>
      </c>
      <c r="E104" s="94" t="s">
        <v>48</v>
      </c>
      <c r="F104" s="94" t="s">
        <v>10</v>
      </c>
      <c r="G104" s="94"/>
      <c r="H104" s="506"/>
      <c r="I104" s="507" t="s">
        <v>5</v>
      </c>
      <c r="J104" s="94"/>
      <c r="K104" s="94" t="s">
        <v>9</v>
      </c>
      <c r="L104" s="77"/>
      <c r="M104" s="104"/>
      <c r="N104" s="107"/>
      <c r="O104" s="82"/>
      <c r="P104" s="9"/>
      <c r="Q104" s="9"/>
      <c r="R104" s="9"/>
      <c r="S104" s="10"/>
      <c r="T104" s="10"/>
      <c r="U104" s="10"/>
    </row>
    <row r="105" spans="1:24" ht="15.75" customHeight="1">
      <c r="A105" s="95" t="s">
        <v>22</v>
      </c>
      <c r="B105" s="95"/>
      <c r="C105" s="95" t="s">
        <v>23</v>
      </c>
      <c r="D105" s="95" t="s">
        <v>24</v>
      </c>
      <c r="E105" s="95" t="s">
        <v>25</v>
      </c>
      <c r="F105" s="95" t="s">
        <v>26</v>
      </c>
      <c r="G105" s="96"/>
      <c r="H105" s="97" t="s">
        <v>45</v>
      </c>
      <c r="I105" s="98"/>
      <c r="J105" s="96"/>
      <c r="K105" s="95" t="s">
        <v>100</v>
      </c>
      <c r="L105" s="77"/>
      <c r="M105" s="104"/>
      <c r="N105" s="107"/>
      <c r="O105" s="82"/>
      <c r="P105" s="9"/>
      <c r="Q105" s="9"/>
      <c r="R105" s="9"/>
      <c r="S105" s="10"/>
      <c r="T105" s="10"/>
      <c r="U105" s="10"/>
    </row>
    <row r="106" spans="1:24" ht="15.75" customHeight="1">
      <c r="A106" s="95"/>
      <c r="B106" s="95"/>
      <c r="C106" s="95"/>
      <c r="D106" s="95"/>
      <c r="E106" s="95"/>
      <c r="F106" s="95"/>
      <c r="G106" s="96"/>
      <c r="H106" s="97"/>
      <c r="I106" s="98"/>
      <c r="J106" s="96"/>
      <c r="K106" s="95"/>
      <c r="L106" s="77"/>
      <c r="M106" s="104"/>
      <c r="N106" s="107"/>
      <c r="O106" s="82"/>
      <c r="P106" s="9"/>
      <c r="Q106" s="9"/>
      <c r="R106" s="9"/>
      <c r="S106" s="10"/>
      <c r="T106" s="10"/>
      <c r="U106" s="10"/>
    </row>
    <row r="107" spans="1:24" ht="15.75" customHeight="1">
      <c r="A107" s="95"/>
      <c r="B107" s="95"/>
      <c r="C107" s="95"/>
      <c r="D107" s="95"/>
      <c r="E107" s="99"/>
      <c r="F107" s="95"/>
      <c r="G107" s="96"/>
      <c r="H107" s="97"/>
      <c r="I107" s="100"/>
      <c r="J107" s="96"/>
      <c r="K107" s="95" t="s">
        <v>101</v>
      </c>
      <c r="L107" s="77"/>
      <c r="M107" s="104"/>
      <c r="N107" s="107"/>
      <c r="O107" s="82"/>
      <c r="P107" s="9"/>
      <c r="Q107" s="9"/>
      <c r="R107" s="9"/>
      <c r="S107" s="10"/>
      <c r="T107" s="10"/>
      <c r="U107" s="10"/>
    </row>
    <row r="108" spans="1:24" ht="15.75" customHeight="1">
      <c r="A108" s="101"/>
      <c r="B108" s="101"/>
      <c r="C108" s="71"/>
      <c r="D108" s="71"/>
      <c r="E108" s="72"/>
      <c r="F108" s="71"/>
      <c r="G108" s="71"/>
      <c r="H108" s="71"/>
      <c r="I108" s="82"/>
      <c r="J108" s="82"/>
      <c r="K108" s="73" t="s">
        <v>129</v>
      </c>
      <c r="L108" s="77"/>
      <c r="M108" s="104"/>
      <c r="N108" s="107"/>
      <c r="O108" s="82"/>
      <c r="P108" s="9"/>
      <c r="Q108" s="9"/>
      <c r="R108" s="9"/>
      <c r="S108" s="10"/>
      <c r="T108" s="10"/>
      <c r="U108" s="10"/>
    </row>
    <row r="109" spans="1:24" ht="15.75" customHeight="1" thickBot="1">
      <c r="A109" s="102"/>
      <c r="B109" s="102"/>
      <c r="C109" s="71"/>
      <c r="D109" s="71"/>
      <c r="E109" s="71"/>
      <c r="F109" s="71"/>
      <c r="G109" s="71"/>
      <c r="H109" s="71"/>
      <c r="I109" s="82"/>
      <c r="J109" s="82"/>
      <c r="K109" s="74" t="s">
        <v>83</v>
      </c>
      <c r="L109" s="77"/>
      <c r="M109" s="104"/>
      <c r="N109" s="107"/>
      <c r="O109" s="82"/>
      <c r="P109" s="9"/>
      <c r="Q109" s="9"/>
      <c r="R109" s="9"/>
      <c r="S109" s="10"/>
      <c r="T109" s="10"/>
      <c r="U109" s="10"/>
    </row>
    <row r="110" spans="1:24" ht="15.75" customHeight="1">
      <c r="A110" s="102">
        <f>A91+1</f>
        <v>73</v>
      </c>
      <c r="B110" s="102"/>
      <c r="C110" s="107"/>
      <c r="D110" s="107"/>
      <c r="E110" s="107"/>
      <c r="F110" s="103"/>
      <c r="G110" s="107"/>
      <c r="H110" s="107"/>
      <c r="I110" s="107"/>
      <c r="J110" s="107"/>
      <c r="K110" s="107"/>
      <c r="L110" s="104"/>
      <c r="M110" s="104"/>
      <c r="N110" s="107"/>
      <c r="O110" s="82"/>
      <c r="X110" s="6"/>
    </row>
    <row r="111" spans="1:24" ht="15.75" customHeight="1">
      <c r="A111" s="102">
        <f t="shared" si="4"/>
        <v>74</v>
      </c>
      <c r="B111" s="102"/>
      <c r="C111" s="70" t="s">
        <v>131</v>
      </c>
      <c r="D111" s="141"/>
      <c r="E111" s="141"/>
      <c r="F111" s="141"/>
      <c r="G111" s="141"/>
      <c r="H111" s="141"/>
      <c r="I111" s="141"/>
      <c r="J111" s="141"/>
      <c r="K111" s="107"/>
      <c r="L111" s="104"/>
      <c r="M111" s="104"/>
      <c r="N111" s="107"/>
      <c r="O111" s="82"/>
      <c r="X111" s="6"/>
    </row>
    <row r="112" spans="1:24" ht="15.75" customHeight="1">
      <c r="A112" s="102">
        <f t="shared" si="4"/>
        <v>75</v>
      </c>
      <c r="B112" s="102"/>
      <c r="C112" s="70"/>
      <c r="D112" s="141"/>
      <c r="E112" s="141"/>
      <c r="F112" s="141"/>
      <c r="G112" s="141"/>
      <c r="H112" s="141"/>
      <c r="I112" s="141"/>
      <c r="J112" s="141"/>
      <c r="K112" s="107"/>
      <c r="L112" s="104"/>
      <c r="M112" s="104"/>
      <c r="N112" s="107"/>
      <c r="O112" s="82"/>
      <c r="X112" s="6"/>
    </row>
    <row r="113" spans="1:24" ht="15.75" customHeight="1">
      <c r="A113" s="102">
        <f t="shared" si="4"/>
        <v>76</v>
      </c>
      <c r="B113" s="102"/>
      <c r="C113" s="82" t="s">
        <v>511</v>
      </c>
      <c r="D113" s="82"/>
      <c r="E113" s="71"/>
      <c r="F113" s="71"/>
      <c r="G113" s="71"/>
      <c r="H113" s="83"/>
      <c r="I113" s="82"/>
      <c r="J113" s="71"/>
      <c r="K113" s="77">
        <f>F40+F41</f>
        <v>306133</v>
      </c>
      <c r="L113" s="104"/>
      <c r="M113" s="104"/>
      <c r="N113" s="107"/>
      <c r="O113" s="82"/>
      <c r="X113" s="6"/>
    </row>
    <row r="114" spans="1:24" ht="15.75" customHeight="1" thickBot="1">
      <c r="A114" s="102">
        <f t="shared" si="4"/>
        <v>77</v>
      </c>
      <c r="B114" s="102"/>
      <c r="C114" s="84" t="s">
        <v>252</v>
      </c>
      <c r="D114" s="85"/>
      <c r="E114" s="80"/>
      <c r="F114" s="80"/>
      <c r="G114" s="77"/>
      <c r="H114" s="77"/>
      <c r="I114" s="82"/>
      <c r="J114" s="77"/>
      <c r="K114" s="354">
        <v>0</v>
      </c>
      <c r="L114" s="104"/>
      <c r="M114" s="104"/>
      <c r="N114" s="107"/>
      <c r="O114" s="82"/>
      <c r="X114" s="6"/>
    </row>
    <row r="115" spans="1:24" ht="15.75" customHeight="1">
      <c r="A115" s="102">
        <f t="shared" si="4"/>
        <v>78</v>
      </c>
      <c r="B115" s="102"/>
      <c r="C115" s="86" t="s">
        <v>512</v>
      </c>
      <c r="D115" s="72"/>
      <c r="E115" s="87"/>
      <c r="F115" s="87"/>
      <c r="G115" s="87"/>
      <c r="H115" s="88"/>
      <c r="I115" s="82"/>
      <c r="J115" s="87"/>
      <c r="K115" s="77">
        <f>+K113-K114</f>
        <v>306133</v>
      </c>
      <c r="L115" s="104"/>
      <c r="M115" s="104"/>
      <c r="N115" s="107"/>
      <c r="O115" s="82"/>
      <c r="X115" s="6"/>
    </row>
    <row r="116" spans="1:24" ht="15.75" customHeight="1">
      <c r="A116" s="102">
        <f t="shared" si="4"/>
        <v>79</v>
      </c>
      <c r="B116" s="102"/>
      <c r="C116" s="86"/>
      <c r="D116" s="71"/>
      <c r="E116" s="77"/>
      <c r="F116" s="77"/>
      <c r="G116" s="77"/>
      <c r="H116" s="77"/>
      <c r="I116" s="82"/>
      <c r="J116" s="82"/>
      <c r="K116" s="141"/>
      <c r="L116" s="104"/>
      <c r="M116" s="104"/>
      <c r="N116" s="107"/>
      <c r="O116" s="82"/>
      <c r="X116" s="6"/>
    </row>
    <row r="117" spans="1:24" ht="15.75" customHeight="1">
      <c r="A117" s="102">
        <f t="shared" si="4"/>
        <v>80</v>
      </c>
      <c r="B117" s="102"/>
      <c r="C117" s="86" t="s">
        <v>513</v>
      </c>
      <c r="D117" s="71"/>
      <c r="E117" s="77"/>
      <c r="F117" s="77"/>
      <c r="G117" s="77"/>
      <c r="H117" s="77"/>
      <c r="I117" s="82"/>
      <c r="J117" s="77"/>
      <c r="K117" s="89">
        <f>IF(K113&gt;0,K115/K113,0)</f>
        <v>1</v>
      </c>
      <c r="L117" s="104"/>
      <c r="M117" s="104"/>
      <c r="N117" s="107"/>
      <c r="O117" s="82"/>
      <c r="X117" s="6"/>
    </row>
    <row r="118" spans="1:24" ht="15.75" customHeight="1">
      <c r="A118" s="102">
        <f t="shared" si="4"/>
        <v>81</v>
      </c>
      <c r="B118" s="102"/>
      <c r="C118" s="86" t="s">
        <v>514</v>
      </c>
      <c r="D118" s="71"/>
      <c r="E118" s="77"/>
      <c r="F118" s="77"/>
      <c r="G118" s="77"/>
      <c r="H118" s="77"/>
      <c r="I118" s="82"/>
      <c r="J118" s="71" t="s">
        <v>7</v>
      </c>
      <c r="K118" s="90">
        <f>K91</f>
        <v>1</v>
      </c>
      <c r="L118" s="104"/>
      <c r="M118" s="104"/>
      <c r="N118" s="107"/>
      <c r="O118" s="82"/>
      <c r="X118" s="6"/>
    </row>
    <row r="119" spans="1:24" ht="16.5" customHeight="1">
      <c r="A119" s="102">
        <f t="shared" si="4"/>
        <v>82</v>
      </c>
      <c r="B119" s="102"/>
      <c r="C119" s="86" t="s">
        <v>515</v>
      </c>
      <c r="D119" s="71"/>
      <c r="E119" s="71"/>
      <c r="F119" s="71"/>
      <c r="G119" s="71"/>
      <c r="H119" s="71"/>
      <c r="I119" s="82"/>
      <c r="J119" s="71" t="s">
        <v>132</v>
      </c>
      <c r="K119" s="91">
        <f>+K118*K117</f>
        <v>1</v>
      </c>
      <c r="L119" s="107"/>
      <c r="M119" s="104"/>
      <c r="N119" s="107"/>
      <c r="O119" s="82"/>
    </row>
    <row r="120" spans="1:24" ht="16.5" customHeight="1">
      <c r="A120" s="102">
        <f t="shared" si="4"/>
        <v>83</v>
      </c>
      <c r="B120" s="102"/>
      <c r="C120" s="111"/>
      <c r="D120" s="111"/>
      <c r="E120" s="104"/>
      <c r="F120" s="103"/>
      <c r="G120" s="110"/>
      <c r="H120" s="135"/>
      <c r="I120" s="104"/>
      <c r="J120" s="104"/>
      <c r="K120" s="104"/>
      <c r="L120" s="104"/>
      <c r="M120" s="104"/>
      <c r="N120" s="107"/>
      <c r="O120" s="82"/>
    </row>
    <row r="121" spans="1:24" ht="16.5" customHeight="1">
      <c r="A121" s="102">
        <f t="shared" si="4"/>
        <v>84</v>
      </c>
      <c r="B121" s="102"/>
      <c r="C121" s="111"/>
      <c r="D121" s="111"/>
      <c r="E121" s="104"/>
      <c r="F121" s="103"/>
      <c r="G121" s="104"/>
      <c r="H121" s="104"/>
      <c r="I121" s="104"/>
      <c r="J121" s="104"/>
      <c r="K121" s="104"/>
      <c r="L121" s="104"/>
      <c r="M121" s="104"/>
      <c r="N121" s="107"/>
      <c r="O121" s="82"/>
    </row>
    <row r="122" spans="1:24" ht="16.5" customHeight="1" thickBot="1">
      <c r="A122" s="102">
        <f t="shared" si="4"/>
        <v>85</v>
      </c>
      <c r="B122" s="102"/>
      <c r="C122" s="111" t="s">
        <v>253</v>
      </c>
      <c r="D122" s="142"/>
      <c r="E122" s="104"/>
      <c r="F122" s="143" t="s">
        <v>21</v>
      </c>
      <c r="G122" s="144" t="s">
        <v>7</v>
      </c>
      <c r="H122" s="104"/>
      <c r="I122" s="144" t="s">
        <v>34</v>
      </c>
      <c r="J122" s="104"/>
      <c r="K122" s="104"/>
      <c r="L122" s="104"/>
      <c r="M122" s="104"/>
      <c r="N122" s="107"/>
      <c r="O122" s="82"/>
    </row>
    <row r="123" spans="1:24" ht="16.5" customHeight="1">
      <c r="A123" s="102">
        <f t="shared" si="4"/>
        <v>86</v>
      </c>
      <c r="B123" s="102"/>
      <c r="C123" s="111" t="s">
        <v>35</v>
      </c>
      <c r="D123" s="111"/>
      <c r="E123" s="104"/>
      <c r="F123" s="103">
        <v>0</v>
      </c>
      <c r="G123" s="145">
        <v>0</v>
      </c>
      <c r="H123" s="146"/>
      <c r="I123" s="103">
        <f>F123*G123</f>
        <v>0</v>
      </c>
      <c r="J123" s="104"/>
      <c r="K123" s="104"/>
      <c r="L123" s="104"/>
      <c r="M123" s="104"/>
      <c r="N123" s="107"/>
      <c r="O123" s="82"/>
    </row>
    <row r="124" spans="1:24" ht="16.5" customHeight="1">
      <c r="A124" s="102">
        <f t="shared" si="4"/>
        <v>87</v>
      </c>
      <c r="B124" s="102"/>
      <c r="C124" s="111" t="s">
        <v>256</v>
      </c>
      <c r="D124" s="111"/>
      <c r="E124" s="104"/>
      <c r="F124" s="103">
        <v>1</v>
      </c>
      <c r="G124" s="353">
        <f>'H-32A-WP04 - Zonal Investment'!F38</f>
        <v>1</v>
      </c>
      <c r="H124" s="146"/>
      <c r="I124" s="103">
        <f>F124*G124</f>
        <v>1</v>
      </c>
      <c r="J124" s="104"/>
      <c r="K124" s="104"/>
      <c r="L124" s="104"/>
      <c r="M124" s="104"/>
      <c r="N124" s="107"/>
      <c r="O124" s="82"/>
    </row>
    <row r="125" spans="1:24" ht="16.5" customHeight="1">
      <c r="A125" s="102">
        <f t="shared" si="4"/>
        <v>88</v>
      </c>
      <c r="B125" s="102"/>
      <c r="C125" s="111" t="s">
        <v>36</v>
      </c>
      <c r="D125" s="111"/>
      <c r="E125" s="104"/>
      <c r="F125" s="103">
        <v>0</v>
      </c>
      <c r="G125" s="145">
        <v>0</v>
      </c>
      <c r="H125" s="146"/>
      <c r="I125" s="103">
        <f>F125*G125</f>
        <v>0</v>
      </c>
      <c r="J125" s="104"/>
      <c r="K125" s="147" t="s">
        <v>37</v>
      </c>
      <c r="L125" s="104"/>
      <c r="M125" s="104"/>
      <c r="N125" s="107"/>
      <c r="O125" s="82"/>
    </row>
    <row r="126" spans="1:24" ht="16.5" customHeight="1" thickBot="1">
      <c r="A126" s="102">
        <f t="shared" si="4"/>
        <v>89</v>
      </c>
      <c r="B126" s="102"/>
      <c r="C126" s="111" t="s">
        <v>38</v>
      </c>
      <c r="D126" s="111"/>
      <c r="E126" s="104"/>
      <c r="F126" s="103">
        <v>0</v>
      </c>
      <c r="G126" s="145">
        <v>0</v>
      </c>
      <c r="H126" s="146"/>
      <c r="I126" s="118">
        <f>F126*G126</f>
        <v>0</v>
      </c>
      <c r="J126" s="104"/>
      <c r="K126" s="148" t="s">
        <v>39</v>
      </c>
      <c r="L126" s="104"/>
      <c r="M126" s="104"/>
      <c r="N126" s="107"/>
      <c r="O126" s="82"/>
    </row>
    <row r="127" spans="1:24" ht="16.5" customHeight="1">
      <c r="A127" s="102">
        <f t="shared" si="4"/>
        <v>90</v>
      </c>
      <c r="B127" s="102"/>
      <c r="C127" s="111" t="s">
        <v>516</v>
      </c>
      <c r="D127" s="111"/>
      <c r="E127" s="104"/>
      <c r="F127" s="103">
        <f>SUM(F123:F126)</f>
        <v>1</v>
      </c>
      <c r="G127" s="104"/>
      <c r="H127" s="104"/>
      <c r="I127" s="103">
        <f>SUM(I123:I126)</f>
        <v>1</v>
      </c>
      <c r="J127" s="149" t="s">
        <v>32</v>
      </c>
      <c r="K127" s="150">
        <f>IF(I127&gt;0,I127/F127,0)</f>
        <v>1</v>
      </c>
      <c r="L127" s="151" t="s">
        <v>40</v>
      </c>
      <c r="M127" s="104"/>
      <c r="N127" s="107"/>
      <c r="O127" s="82"/>
    </row>
    <row r="128" spans="1:24" ht="16.5" customHeight="1">
      <c r="A128" s="102">
        <f t="shared" si="4"/>
        <v>91</v>
      </c>
      <c r="B128" s="102"/>
      <c r="C128" s="111"/>
      <c r="D128" s="111"/>
      <c r="E128" s="104"/>
      <c r="F128" s="103"/>
      <c r="G128" s="104"/>
      <c r="H128" s="104"/>
      <c r="I128" s="104"/>
      <c r="J128" s="104"/>
      <c r="K128" s="104"/>
      <c r="L128" s="104"/>
      <c r="M128" s="104"/>
      <c r="N128" s="107"/>
      <c r="O128" s="82"/>
    </row>
    <row r="129" spans="1:22">
      <c r="A129" s="102">
        <f t="shared" si="4"/>
        <v>92</v>
      </c>
      <c r="B129" s="102"/>
      <c r="C129" s="197"/>
      <c r="D129" s="197"/>
      <c r="E129" s="183"/>
      <c r="F129" s="152"/>
      <c r="G129" s="183"/>
      <c r="H129" s="183"/>
      <c r="I129" s="183"/>
      <c r="J129" s="183"/>
      <c r="K129" s="156"/>
      <c r="L129" s="183"/>
      <c r="M129" s="183"/>
      <c r="N129" s="156"/>
      <c r="O129" s="198"/>
    </row>
    <row r="130" spans="1:22">
      <c r="A130" s="102">
        <f t="shared" si="4"/>
        <v>93</v>
      </c>
      <c r="B130" s="102"/>
      <c r="C130" s="155"/>
      <c r="D130" s="155"/>
      <c r="E130" s="122"/>
      <c r="F130" s="154"/>
      <c r="G130" s="182"/>
      <c r="H130" s="201"/>
      <c r="I130" s="199"/>
      <c r="J130" s="199"/>
      <c r="K130" s="199"/>
      <c r="L130" s="200"/>
      <c r="M130" s="156"/>
      <c r="N130" s="156"/>
      <c r="O130" s="198"/>
      <c r="S130" s="19"/>
      <c r="U130" s="22"/>
      <c r="V130" s="19"/>
    </row>
    <row r="131" spans="1:22">
      <c r="A131" s="102">
        <f t="shared" si="4"/>
        <v>94</v>
      </c>
      <c r="B131" s="157"/>
      <c r="C131" s="158"/>
      <c r="D131" s="158"/>
      <c r="E131" s="158" t="s">
        <v>106</v>
      </c>
      <c r="F131" s="158"/>
      <c r="G131" s="158"/>
      <c r="H131" s="158"/>
      <c r="I131" s="159"/>
      <c r="J131" s="160"/>
      <c r="K131" s="161"/>
      <c r="L131" s="107"/>
      <c r="M131" s="162"/>
      <c r="N131" s="156"/>
      <c r="O131" s="82"/>
    </row>
    <row r="132" spans="1:22">
      <c r="A132" s="102">
        <f t="shared" si="4"/>
        <v>95</v>
      </c>
      <c r="B132" s="157"/>
      <c r="C132" s="158"/>
      <c r="D132" s="163" t="s">
        <v>0</v>
      </c>
      <c r="E132" s="163" t="s">
        <v>114</v>
      </c>
      <c r="F132" s="163"/>
      <c r="G132" s="163"/>
      <c r="H132" s="163"/>
      <c r="I132" s="158"/>
      <c r="J132" s="158"/>
      <c r="K132" s="82"/>
      <c r="L132" s="159"/>
      <c r="M132" s="159"/>
      <c r="N132" s="156"/>
      <c r="O132" s="82"/>
    </row>
    <row r="133" spans="1:22">
      <c r="A133" s="102">
        <f t="shared" si="4"/>
        <v>96</v>
      </c>
      <c r="B133" s="158"/>
      <c r="C133" s="164"/>
      <c r="D133" s="158"/>
      <c r="E133" s="163"/>
      <c r="F133" s="163"/>
      <c r="G133" s="163"/>
      <c r="H133" s="163"/>
      <c r="I133" s="158"/>
      <c r="J133" s="165"/>
      <c r="K133" s="82"/>
      <c r="L133" s="158"/>
      <c r="M133" s="158"/>
      <c r="N133" s="156"/>
      <c r="O133" s="82"/>
    </row>
    <row r="134" spans="1:22">
      <c r="A134" s="102">
        <f t="shared" si="4"/>
        <v>97</v>
      </c>
      <c r="B134" s="158"/>
      <c r="C134" s="164"/>
      <c r="D134" s="158"/>
      <c r="E134" s="163"/>
      <c r="F134" s="163"/>
      <c r="G134" s="163"/>
      <c r="H134" s="163"/>
      <c r="I134" s="158"/>
      <c r="J134" s="165"/>
      <c r="K134" s="82"/>
      <c r="L134" s="166"/>
      <c r="M134" s="167"/>
      <c r="N134" s="156"/>
      <c r="O134" s="82"/>
    </row>
    <row r="135" spans="1:22">
      <c r="A135" s="102">
        <f t="shared" si="4"/>
        <v>98</v>
      </c>
      <c r="B135" s="158"/>
      <c r="C135" s="164"/>
      <c r="D135" s="158"/>
      <c r="E135" s="163"/>
      <c r="F135" s="163"/>
      <c r="G135" s="163"/>
      <c r="H135" s="163"/>
      <c r="I135" s="158"/>
      <c r="J135" s="165"/>
      <c r="K135" s="82"/>
      <c r="L135" s="166"/>
      <c r="M135" s="167"/>
      <c r="N135" s="156"/>
      <c r="O135" s="82"/>
    </row>
    <row r="136" spans="1:22">
      <c r="A136" s="102">
        <f t="shared" si="4"/>
        <v>99</v>
      </c>
      <c r="B136" s="158"/>
      <c r="C136" s="158" t="s">
        <v>107</v>
      </c>
      <c r="D136" s="158"/>
      <c r="E136" s="163"/>
      <c r="F136" s="163"/>
      <c r="G136" s="163"/>
      <c r="H136" s="163"/>
      <c r="I136" s="158"/>
      <c r="J136" s="163"/>
      <c r="K136" s="82"/>
      <c r="L136" s="166"/>
      <c r="M136" s="167"/>
      <c r="N136" s="156"/>
      <c r="O136" s="82"/>
    </row>
    <row r="137" spans="1:22">
      <c r="A137" s="102">
        <f t="shared" si="4"/>
        <v>100</v>
      </c>
      <c r="B137" s="158"/>
      <c r="C137" s="158" t="s">
        <v>113</v>
      </c>
      <c r="D137" s="158"/>
      <c r="E137" s="163"/>
      <c r="F137" s="163"/>
      <c r="G137" s="163"/>
      <c r="H137" s="163"/>
      <c r="I137" s="158"/>
      <c r="J137" s="163"/>
      <c r="K137" s="82"/>
      <c r="L137" s="158"/>
      <c r="M137" s="163"/>
      <c r="N137" s="156"/>
      <c r="O137" s="82"/>
    </row>
    <row r="138" spans="1:22">
      <c r="A138" s="102">
        <f t="shared" si="4"/>
        <v>101</v>
      </c>
      <c r="B138" s="158"/>
      <c r="C138" s="158"/>
      <c r="D138" s="158"/>
      <c r="E138" s="163"/>
      <c r="F138" s="163"/>
      <c r="G138" s="163"/>
      <c r="H138" s="163"/>
      <c r="I138" s="158"/>
      <c r="J138" s="163"/>
      <c r="K138" s="82"/>
      <c r="L138" s="158"/>
      <c r="M138" s="163"/>
      <c r="N138" s="156"/>
      <c r="O138" s="82"/>
    </row>
    <row r="139" spans="1:22" ht="15.75" customHeight="1">
      <c r="A139" s="102">
        <f t="shared" si="4"/>
        <v>102</v>
      </c>
      <c r="B139" s="202" t="s">
        <v>48</v>
      </c>
      <c r="C139" s="158"/>
      <c r="D139" s="158"/>
      <c r="E139" s="163"/>
      <c r="F139" s="163"/>
      <c r="G139" s="163"/>
      <c r="H139" s="163"/>
      <c r="I139" s="158"/>
      <c r="J139" s="163"/>
      <c r="K139" s="82"/>
      <c r="L139" s="158"/>
      <c r="M139" s="163"/>
      <c r="N139" s="156"/>
      <c r="O139" s="82"/>
    </row>
    <row r="140" spans="1:22">
      <c r="A140" s="102">
        <f t="shared" si="4"/>
        <v>103</v>
      </c>
      <c r="B140" s="168" t="s">
        <v>108</v>
      </c>
      <c r="C140" s="169" t="s">
        <v>115</v>
      </c>
      <c r="D140" s="169"/>
      <c r="E140" s="169"/>
      <c r="F140" s="169"/>
      <c r="G140" s="169"/>
      <c r="H140" s="169"/>
      <c r="I140" s="169"/>
      <c r="J140" s="169"/>
      <c r="K140" s="82"/>
      <c r="L140" s="158"/>
      <c r="M140" s="163"/>
      <c r="N140" s="156"/>
      <c r="O140" s="82"/>
    </row>
    <row r="141" spans="1:22">
      <c r="A141" s="102">
        <f t="shared" si="4"/>
        <v>104</v>
      </c>
      <c r="B141" s="168" t="s">
        <v>109</v>
      </c>
      <c r="C141" s="169" t="s">
        <v>519</v>
      </c>
      <c r="D141" s="169"/>
      <c r="E141" s="169"/>
      <c r="F141" s="169"/>
      <c r="G141" s="169"/>
      <c r="H141" s="169"/>
      <c r="I141" s="169"/>
      <c r="J141" s="169"/>
      <c r="K141" s="82"/>
      <c r="L141" s="169"/>
      <c r="M141" s="169"/>
      <c r="N141" s="156"/>
      <c r="O141" s="82"/>
    </row>
    <row r="142" spans="1:22">
      <c r="A142" s="102">
        <f t="shared" si="4"/>
        <v>105</v>
      </c>
      <c r="B142" s="168" t="s">
        <v>110</v>
      </c>
      <c r="C142" s="71" t="s">
        <v>517</v>
      </c>
      <c r="D142" s="169"/>
      <c r="E142" s="169"/>
      <c r="F142" s="169"/>
      <c r="G142" s="169"/>
      <c r="H142" s="169"/>
      <c r="I142" s="169"/>
      <c r="J142" s="169"/>
      <c r="K142" s="82"/>
      <c r="L142" s="169"/>
      <c r="M142" s="169"/>
      <c r="N142" s="156"/>
      <c r="O142" s="82"/>
    </row>
    <row r="143" spans="1:22" ht="15" customHeight="1">
      <c r="A143" s="102">
        <f t="shared" si="4"/>
        <v>106</v>
      </c>
      <c r="C143" s="71" t="s">
        <v>138</v>
      </c>
      <c r="D143" s="169"/>
      <c r="E143" s="169"/>
      <c r="F143" s="169"/>
      <c r="G143" s="169"/>
      <c r="H143" s="169"/>
      <c r="I143" s="169"/>
      <c r="J143" s="169"/>
      <c r="K143" s="82"/>
      <c r="L143" s="169"/>
      <c r="M143" s="169"/>
      <c r="N143" s="156"/>
      <c r="O143" s="82"/>
    </row>
    <row r="144" spans="1:22" ht="15" customHeight="1">
      <c r="A144" s="102">
        <f t="shared" si="4"/>
        <v>107</v>
      </c>
      <c r="C144" s="71" t="s">
        <v>139</v>
      </c>
      <c r="D144" s="169"/>
      <c r="E144" s="169"/>
      <c r="F144" s="169"/>
      <c r="G144" s="169"/>
      <c r="H144" s="169"/>
      <c r="I144" s="169"/>
      <c r="J144" s="169"/>
      <c r="K144" s="82"/>
      <c r="L144" s="169"/>
      <c r="M144" s="169"/>
      <c r="N144" s="156"/>
      <c r="O144" s="82"/>
    </row>
    <row r="145" spans="1:16" ht="15" customHeight="1">
      <c r="A145" s="102">
        <f t="shared" si="4"/>
        <v>108</v>
      </c>
      <c r="B145" s="171"/>
      <c r="C145" s="71" t="s">
        <v>140</v>
      </c>
      <c r="D145" s="171"/>
      <c r="E145" s="171"/>
      <c r="F145" s="171"/>
      <c r="G145" s="171"/>
      <c r="H145" s="171"/>
      <c r="I145" s="171"/>
      <c r="J145" s="171"/>
      <c r="K145" s="82"/>
      <c r="L145" s="169"/>
      <c r="M145" s="169"/>
      <c r="N145" s="156"/>
      <c r="O145" s="82"/>
    </row>
    <row r="146" spans="1:16" ht="15" customHeight="1">
      <c r="A146" s="102">
        <f t="shared" si="4"/>
        <v>109</v>
      </c>
      <c r="B146" s="168" t="s">
        <v>111</v>
      </c>
      <c r="C146" s="169" t="s">
        <v>580</v>
      </c>
      <c r="D146" s="171"/>
      <c r="E146" s="171"/>
      <c r="F146" s="171"/>
      <c r="G146" s="171"/>
      <c r="H146" s="171"/>
      <c r="I146" s="171"/>
      <c r="J146" s="171"/>
      <c r="K146" s="82"/>
      <c r="L146" s="171"/>
      <c r="M146" s="171"/>
      <c r="N146" s="156"/>
      <c r="O146" s="82"/>
    </row>
    <row r="147" spans="1:16" ht="15" customHeight="1">
      <c r="A147" s="102">
        <f t="shared" si="4"/>
        <v>110</v>
      </c>
      <c r="B147" s="168"/>
      <c r="C147" s="169" t="s">
        <v>520</v>
      </c>
      <c r="D147" s="171"/>
      <c r="E147" s="171"/>
      <c r="F147" s="171"/>
      <c r="G147" s="171"/>
      <c r="H147" s="171"/>
      <c r="I147" s="171"/>
      <c r="J147" s="171"/>
      <c r="K147" s="82"/>
      <c r="L147" s="171"/>
      <c r="M147" s="171"/>
      <c r="N147" s="156"/>
      <c r="O147" s="82"/>
    </row>
    <row r="148" spans="1:16" ht="15" customHeight="1">
      <c r="A148" s="102">
        <f t="shared" si="4"/>
        <v>111</v>
      </c>
      <c r="B148" s="168" t="s">
        <v>112</v>
      </c>
      <c r="C148" s="71" t="s">
        <v>127</v>
      </c>
      <c r="D148" s="82"/>
      <c r="E148" s="82"/>
      <c r="F148" s="82"/>
      <c r="G148" s="82"/>
      <c r="H148" s="82"/>
      <c r="I148" s="82"/>
      <c r="J148" s="82"/>
      <c r="K148" s="82"/>
      <c r="L148" s="171"/>
      <c r="M148" s="171"/>
      <c r="N148" s="156"/>
      <c r="O148" s="82"/>
    </row>
    <row r="149" spans="1:16" ht="15" customHeight="1">
      <c r="A149" s="102">
        <f t="shared" si="4"/>
        <v>112</v>
      </c>
      <c r="B149" s="170" t="s">
        <v>167</v>
      </c>
      <c r="C149" s="620" t="s">
        <v>439</v>
      </c>
      <c r="D149" s="620"/>
      <c r="E149" s="620"/>
      <c r="F149" s="620"/>
      <c r="G149" s="620"/>
      <c r="H149" s="620"/>
      <c r="I149" s="620"/>
      <c r="J149" s="620"/>
      <c r="K149" s="620"/>
      <c r="L149" s="620"/>
      <c r="M149" s="171"/>
      <c r="N149" s="156"/>
      <c r="O149" s="82"/>
    </row>
    <row r="150" spans="1:16" ht="15" customHeight="1">
      <c r="A150" s="102">
        <f t="shared" si="4"/>
        <v>113</v>
      </c>
      <c r="B150" s="170"/>
      <c r="C150" s="620" t="s">
        <v>166</v>
      </c>
      <c r="D150" s="620"/>
      <c r="E150" s="620"/>
      <c r="F150" s="620"/>
      <c r="G150" s="620"/>
      <c r="H150" s="620"/>
      <c r="I150" s="620"/>
      <c r="J150" s="620"/>
      <c r="K150" s="620"/>
      <c r="L150" s="620"/>
      <c r="M150" s="171"/>
      <c r="N150" s="156"/>
      <c r="O150" s="82"/>
      <c r="P150" s="82"/>
    </row>
    <row r="151" spans="1:16" ht="15" customHeight="1">
      <c r="A151" s="102">
        <f t="shared" si="4"/>
        <v>114</v>
      </c>
      <c r="B151" s="170" t="s">
        <v>239</v>
      </c>
      <c r="C151" s="345" t="s">
        <v>392</v>
      </c>
      <c r="D151" s="171"/>
      <c r="E151" s="171"/>
      <c r="F151" s="171"/>
      <c r="G151" s="171"/>
      <c r="H151" s="171"/>
      <c r="I151" s="171"/>
      <c r="J151" s="171"/>
      <c r="K151" s="171"/>
      <c r="L151" s="171"/>
      <c r="M151" s="171"/>
      <c r="N151" s="156"/>
      <c r="O151" s="82"/>
      <c r="P151" s="82"/>
    </row>
    <row r="152" spans="1:16" ht="15" customHeight="1">
      <c r="A152" s="102">
        <f t="shared" si="4"/>
        <v>115</v>
      </c>
      <c r="B152" s="82"/>
      <c r="C152" s="345" t="s">
        <v>238</v>
      </c>
      <c r="D152" s="171"/>
      <c r="E152" s="171"/>
      <c r="F152" s="171"/>
      <c r="G152" s="171"/>
      <c r="H152" s="171"/>
      <c r="I152" s="171"/>
      <c r="J152" s="171"/>
      <c r="K152" s="171"/>
      <c r="L152" s="171"/>
      <c r="M152" s="171"/>
      <c r="N152" s="156"/>
      <c r="O152" s="82"/>
      <c r="P152" s="82"/>
    </row>
    <row r="153" spans="1:16" ht="15" customHeight="1">
      <c r="A153" s="102">
        <f t="shared" si="4"/>
        <v>116</v>
      </c>
      <c r="B153" s="346" t="s">
        <v>242</v>
      </c>
      <c r="C153" s="345" t="s">
        <v>390</v>
      </c>
      <c r="D153" s="171"/>
      <c r="E153" s="171"/>
      <c r="F153" s="171"/>
      <c r="G153" s="171"/>
      <c r="H153" s="171"/>
      <c r="I153" s="171"/>
      <c r="J153" s="171"/>
      <c r="K153" s="171"/>
      <c r="L153" s="171"/>
      <c r="M153" s="171"/>
      <c r="N153" s="156"/>
      <c r="O153" s="82"/>
      <c r="P153" s="82"/>
    </row>
    <row r="154" spans="1:16" ht="15" customHeight="1">
      <c r="A154" s="102">
        <f t="shared" si="4"/>
        <v>117</v>
      </c>
      <c r="B154" s="170"/>
      <c r="C154" s="345" t="s">
        <v>241</v>
      </c>
      <c r="D154" s="344"/>
      <c r="E154" s="344"/>
      <c r="F154" s="344"/>
      <c r="G154" s="344"/>
      <c r="H154" s="344"/>
      <c r="I154" s="344"/>
      <c r="J154" s="344"/>
      <c r="K154" s="344"/>
      <c r="L154" s="344"/>
      <c r="M154" s="171"/>
      <c r="N154" s="156"/>
      <c r="O154" s="82"/>
      <c r="P154" s="82"/>
    </row>
    <row r="155" spans="1:16" ht="15" customHeight="1">
      <c r="A155" s="102">
        <f t="shared" si="4"/>
        <v>118</v>
      </c>
      <c r="B155" s="170" t="s">
        <v>246</v>
      </c>
      <c r="C155" s="172" t="s">
        <v>521</v>
      </c>
      <c r="D155" s="172"/>
      <c r="E155" s="171"/>
      <c r="F155" s="173"/>
      <c r="G155" s="171"/>
      <c r="H155" s="174"/>
      <c r="I155" s="174"/>
      <c r="J155" s="171"/>
      <c r="K155" s="174"/>
      <c r="L155" s="171"/>
      <c r="M155" s="171"/>
      <c r="N155" s="156"/>
      <c r="O155" s="82"/>
      <c r="P155" s="82"/>
    </row>
    <row r="156" spans="1:16" ht="15" customHeight="1">
      <c r="A156" s="102">
        <f t="shared" si="4"/>
        <v>119</v>
      </c>
      <c r="B156" s="170"/>
      <c r="C156" s="172" t="s">
        <v>388</v>
      </c>
      <c r="D156" s="172"/>
      <c r="E156" s="171"/>
      <c r="F156" s="173"/>
      <c r="G156" s="171"/>
      <c r="H156" s="174"/>
      <c r="I156" s="174"/>
      <c r="J156" s="171"/>
      <c r="K156" s="174"/>
      <c r="L156" s="171"/>
      <c r="M156" s="171"/>
      <c r="N156" s="156"/>
      <c r="O156" s="82"/>
      <c r="P156" s="82"/>
    </row>
    <row r="157" spans="1:16" ht="15" customHeight="1">
      <c r="A157" s="102">
        <f t="shared" si="4"/>
        <v>120</v>
      </c>
      <c r="B157" s="170" t="s">
        <v>249</v>
      </c>
      <c r="C157" s="350" t="s">
        <v>250</v>
      </c>
      <c r="D157" s="171"/>
      <c r="E157" s="171"/>
      <c r="F157" s="173"/>
      <c r="G157" s="171"/>
      <c r="H157" s="171"/>
      <c r="I157" s="171"/>
      <c r="J157" s="171"/>
      <c r="K157" s="171"/>
      <c r="L157" s="171"/>
      <c r="M157" s="171"/>
      <c r="N157" s="156"/>
      <c r="O157" s="82"/>
      <c r="P157" s="82"/>
    </row>
    <row r="158" spans="1:16" ht="15" customHeight="1">
      <c r="A158" s="102">
        <f t="shared" si="4"/>
        <v>121</v>
      </c>
      <c r="B158" s="170"/>
      <c r="C158" s="350" t="s">
        <v>251</v>
      </c>
      <c r="D158" s="171"/>
      <c r="E158" s="171"/>
      <c r="F158" s="173"/>
      <c r="G158" s="171"/>
      <c r="H158" s="171"/>
      <c r="I158" s="171"/>
      <c r="J158" s="171"/>
      <c r="K158" s="171"/>
      <c r="L158" s="171"/>
      <c r="M158" s="171"/>
      <c r="N158" s="156"/>
      <c r="O158" s="82"/>
      <c r="P158" s="82"/>
    </row>
    <row r="159" spans="1:16" ht="15" customHeight="1">
      <c r="A159" s="102">
        <f t="shared" si="4"/>
        <v>122</v>
      </c>
      <c r="B159" s="170" t="s">
        <v>254</v>
      </c>
      <c r="C159" s="171" t="s">
        <v>255</v>
      </c>
      <c r="D159" s="171"/>
      <c r="E159" s="171"/>
      <c r="F159" s="171"/>
      <c r="G159" s="171"/>
      <c r="H159" s="171"/>
      <c r="I159" s="171"/>
      <c r="J159" s="171"/>
      <c r="K159" s="171"/>
      <c r="L159" s="171"/>
      <c r="M159" s="171"/>
      <c r="N159" s="156"/>
      <c r="O159" s="82"/>
      <c r="P159" s="82"/>
    </row>
    <row r="160" spans="1:16" ht="15" customHeight="1">
      <c r="A160" s="102">
        <f t="shared" si="4"/>
        <v>123</v>
      </c>
      <c r="B160" s="170" t="s">
        <v>259</v>
      </c>
      <c r="C160" s="171" t="s">
        <v>430</v>
      </c>
      <c r="D160" s="171"/>
      <c r="E160" s="171"/>
      <c r="F160" s="171"/>
      <c r="G160" s="171"/>
      <c r="H160" s="171"/>
      <c r="I160" s="171"/>
      <c r="J160" s="171"/>
      <c r="K160" s="171"/>
      <c r="L160" s="171"/>
      <c r="M160" s="171"/>
      <c r="N160" s="156"/>
      <c r="O160" s="82"/>
      <c r="P160" s="82"/>
    </row>
    <row r="161" spans="1:16" ht="15" customHeight="1">
      <c r="A161" s="102">
        <f t="shared" si="4"/>
        <v>124</v>
      </c>
      <c r="B161" s="170"/>
      <c r="C161" s="171" t="s">
        <v>581</v>
      </c>
      <c r="D161" s="171"/>
      <c r="E161" s="171"/>
      <c r="F161" s="171"/>
      <c r="G161" s="171"/>
      <c r="H161" s="171"/>
      <c r="I161" s="171"/>
      <c r="J161" s="171"/>
      <c r="K161" s="171"/>
      <c r="L161" s="171"/>
      <c r="M161" s="171"/>
      <c r="N161" s="156"/>
      <c r="O161" s="82"/>
      <c r="P161" s="82"/>
    </row>
    <row r="162" spans="1:16" ht="15" customHeight="1">
      <c r="A162" s="102">
        <f t="shared" si="4"/>
        <v>125</v>
      </c>
      <c r="B162" s="170" t="s">
        <v>332</v>
      </c>
      <c r="C162" s="171" t="s">
        <v>417</v>
      </c>
      <c r="D162" s="171"/>
      <c r="E162" s="171"/>
      <c r="F162" s="171"/>
      <c r="G162" s="171"/>
      <c r="H162" s="171"/>
      <c r="I162" s="171"/>
      <c r="J162" s="171"/>
      <c r="K162" s="171"/>
      <c r="L162" s="171"/>
      <c r="M162" s="171"/>
      <c r="N162" s="156"/>
      <c r="O162" s="82"/>
      <c r="P162" s="82"/>
    </row>
    <row r="163" spans="1:16" ht="15" customHeight="1">
      <c r="A163" s="102">
        <f t="shared" si="4"/>
        <v>126</v>
      </c>
      <c r="B163" s="170"/>
      <c r="C163" s="171" t="s">
        <v>418</v>
      </c>
      <c r="D163" s="171"/>
      <c r="E163" s="171"/>
      <c r="F163" s="171"/>
      <c r="G163" s="171"/>
      <c r="H163" s="171"/>
      <c r="I163" s="171"/>
      <c r="J163" s="171"/>
      <c r="K163" s="171"/>
      <c r="L163" s="171"/>
      <c r="M163" s="171"/>
      <c r="N163" s="156"/>
      <c r="O163" s="82"/>
      <c r="P163" s="82"/>
    </row>
    <row r="164" spans="1:16" ht="15" customHeight="1">
      <c r="A164" s="102">
        <f t="shared" si="4"/>
        <v>127</v>
      </c>
      <c r="B164" s="170" t="s">
        <v>433</v>
      </c>
      <c r="C164" s="171" t="s">
        <v>522</v>
      </c>
      <c r="D164" s="171"/>
      <c r="E164" s="171"/>
      <c r="F164" s="171"/>
      <c r="G164" s="171"/>
      <c r="H164" s="171"/>
      <c r="I164" s="171"/>
      <c r="J164" s="171"/>
      <c r="K164" s="171"/>
      <c r="L164" s="171"/>
      <c r="M164" s="171"/>
      <c r="N164" s="156"/>
      <c r="O164" s="82"/>
      <c r="P164" s="82"/>
    </row>
    <row r="165" spans="1:16" ht="15" customHeight="1">
      <c r="A165" s="170"/>
      <c r="B165" s="170"/>
      <c r="C165" s="171"/>
      <c r="D165" s="171"/>
      <c r="E165" s="171"/>
      <c r="F165" s="171"/>
      <c r="G165" s="171"/>
      <c r="H165" s="171"/>
      <c r="I165" s="171"/>
      <c r="J165" s="171"/>
      <c r="K165" s="171"/>
      <c r="L165" s="171"/>
      <c r="M165" s="171"/>
      <c r="N165" s="156"/>
      <c r="O165" s="82"/>
      <c r="P165" s="82"/>
    </row>
    <row r="166" spans="1:16" ht="15" customHeight="1">
      <c r="A166" s="170"/>
      <c r="B166" s="170"/>
      <c r="C166" s="171"/>
      <c r="D166" s="171"/>
      <c r="E166" s="171"/>
      <c r="F166" s="171"/>
      <c r="G166" s="171"/>
      <c r="H166" s="171"/>
      <c r="I166" s="171"/>
      <c r="J166" s="171"/>
      <c r="K166" s="171"/>
      <c r="L166" s="171"/>
      <c r="M166" s="171"/>
      <c r="N166" s="156"/>
      <c r="O166" s="82"/>
      <c r="P166" s="82"/>
    </row>
    <row r="167" spans="1:16" ht="15" customHeight="1">
      <c r="A167" s="170"/>
      <c r="B167" s="170"/>
      <c r="C167" s="171"/>
      <c r="D167" s="171"/>
      <c r="E167" s="171"/>
      <c r="F167" s="171"/>
      <c r="G167" s="171"/>
      <c r="H167" s="171"/>
      <c r="I167" s="171"/>
      <c r="J167" s="171"/>
      <c r="K167" s="171"/>
      <c r="L167" s="171"/>
      <c r="M167" s="171"/>
      <c r="N167" s="156"/>
      <c r="O167" s="82"/>
      <c r="P167" s="82"/>
    </row>
    <row r="168" spans="1:16" ht="15" customHeight="1">
      <c r="A168" s="175"/>
      <c r="B168" s="175"/>
      <c r="C168" s="176"/>
      <c r="D168" s="176"/>
      <c r="E168" s="176"/>
      <c r="F168" s="176"/>
      <c r="G168" s="176"/>
      <c r="H168" s="176"/>
      <c r="I168" s="176"/>
      <c r="J168" s="176"/>
      <c r="K168" s="176"/>
      <c r="L168" s="176"/>
      <c r="M168" s="176"/>
      <c r="N168" s="156"/>
      <c r="O168" s="82"/>
      <c r="P168" s="82"/>
    </row>
    <row r="169" spans="1:16" ht="15" customHeight="1">
      <c r="A169" s="175"/>
      <c r="B169" s="175"/>
      <c r="C169" s="176"/>
      <c r="D169" s="176"/>
      <c r="E169" s="176"/>
      <c r="F169" s="176"/>
      <c r="G169" s="176"/>
      <c r="H169" s="176"/>
      <c r="I169" s="176"/>
      <c r="J169" s="176"/>
      <c r="K169" s="176"/>
      <c r="L169" s="176"/>
      <c r="M169" s="176"/>
      <c r="N169" s="156"/>
      <c r="O169" s="82"/>
      <c r="P169" s="82"/>
    </row>
    <row r="170" spans="1:16" ht="15" customHeight="1">
      <c r="A170" s="175"/>
      <c r="B170" s="175"/>
      <c r="C170" s="176"/>
      <c r="D170" s="176"/>
      <c r="E170" s="176"/>
      <c r="F170" s="176"/>
      <c r="G170" s="176"/>
      <c r="H170" s="176"/>
      <c r="I170" s="176"/>
      <c r="J170" s="176"/>
      <c r="K170" s="176"/>
      <c r="L170" s="176"/>
      <c r="M170" s="176"/>
      <c r="N170" s="156"/>
      <c r="O170" s="82"/>
      <c r="P170" s="82"/>
    </row>
    <row r="171" spans="1:16" s="11" customFormat="1" ht="15" customHeight="1">
      <c r="A171" s="175"/>
      <c r="B171" s="175"/>
      <c r="C171" s="176"/>
      <c r="D171" s="176"/>
      <c r="E171" s="176"/>
      <c r="F171" s="176"/>
      <c r="G171" s="176"/>
      <c r="H171" s="176"/>
      <c r="I171" s="176"/>
      <c r="J171" s="176"/>
      <c r="K171" s="176"/>
      <c r="L171" s="176"/>
      <c r="M171" s="176"/>
      <c r="N171" s="177"/>
      <c r="O171" s="178"/>
      <c r="P171" s="178"/>
    </row>
    <row r="172" spans="1:16" s="11" customFormat="1" ht="15" customHeight="1">
      <c r="A172" s="175"/>
      <c r="B172" s="175"/>
      <c r="C172" s="176"/>
      <c r="D172" s="176"/>
      <c r="E172" s="176"/>
      <c r="F172" s="176"/>
      <c r="G172" s="176"/>
      <c r="H172" s="176"/>
      <c r="I172" s="176"/>
      <c r="J172" s="176"/>
      <c r="K172" s="176"/>
      <c r="L172" s="176"/>
      <c r="M172" s="176"/>
      <c r="N172" s="177"/>
      <c r="O172" s="178"/>
      <c r="P172" s="178"/>
    </row>
    <row r="173" spans="1:16" s="11" customFormat="1" ht="15" customHeight="1">
      <c r="A173" s="179"/>
      <c r="B173" s="179"/>
      <c r="C173" s="180"/>
      <c r="D173" s="180"/>
      <c r="E173" s="181"/>
      <c r="F173" s="182"/>
      <c r="G173" s="181"/>
      <c r="H173" s="155"/>
      <c r="I173" s="155"/>
      <c r="J173" s="155"/>
      <c r="K173" s="183"/>
      <c r="L173" s="155"/>
      <c r="M173" s="183"/>
      <c r="N173" s="177"/>
      <c r="O173" s="178"/>
      <c r="P173" s="178"/>
    </row>
    <row r="174" spans="1:16" s="11" customFormat="1" ht="15" customHeight="1">
      <c r="A174" s="179"/>
      <c r="B174" s="179"/>
      <c r="C174" s="176"/>
      <c r="D174" s="176"/>
      <c r="E174" s="184"/>
      <c r="F174" s="185"/>
      <c r="G174" s="184"/>
      <c r="H174" s="186"/>
      <c r="I174" s="186"/>
      <c r="J174" s="186"/>
      <c r="K174" s="187"/>
      <c r="L174" s="186"/>
      <c r="M174" s="187"/>
      <c r="N174" s="177"/>
      <c r="O174" s="178"/>
      <c r="P174" s="178"/>
    </row>
    <row r="175" spans="1:16" ht="15" customHeight="1">
      <c r="A175" s="73"/>
      <c r="B175" s="73"/>
      <c r="C175" s="155"/>
      <c r="D175" s="155"/>
      <c r="E175" s="155"/>
      <c r="F175" s="155"/>
      <c r="G175" s="155"/>
      <c r="H175" s="155"/>
      <c r="I175" s="155"/>
      <c r="J175" s="155"/>
      <c r="K175" s="155"/>
      <c r="L175" s="155"/>
      <c r="M175" s="155"/>
      <c r="N175" s="156"/>
      <c r="O175" s="82"/>
      <c r="P175" s="82"/>
    </row>
    <row r="176" spans="1:16" ht="15" customHeight="1">
      <c r="A176" s="73"/>
      <c r="B176" s="73"/>
      <c r="C176" s="132"/>
      <c r="D176" s="132"/>
      <c r="E176" s="132"/>
      <c r="F176" s="132"/>
      <c r="G176" s="132"/>
      <c r="H176" s="132"/>
      <c r="I176" s="132"/>
      <c r="J176" s="132"/>
      <c r="K176" s="132"/>
      <c r="L176" s="132"/>
      <c r="M176" s="132"/>
      <c r="N176" s="107"/>
      <c r="O176" s="82"/>
      <c r="P176" s="82"/>
    </row>
    <row r="177" spans="1:16" ht="15" customHeight="1">
      <c r="A177" s="73"/>
      <c r="B177" s="73"/>
      <c r="C177" s="132"/>
      <c r="D177" s="132"/>
      <c r="E177" s="132"/>
      <c r="F177" s="132"/>
      <c r="G177" s="132"/>
      <c r="H177" s="132"/>
      <c r="I177" s="132"/>
      <c r="J177" s="132"/>
      <c r="K177" s="132"/>
      <c r="L177" s="132"/>
      <c r="M177" s="132"/>
      <c r="N177" s="107"/>
      <c r="O177" s="82"/>
      <c r="P177" s="82"/>
    </row>
    <row r="178" spans="1:16" ht="15" customHeight="1">
      <c r="A178" s="73"/>
      <c r="B178" s="73"/>
      <c r="C178" s="132"/>
      <c r="D178" s="132"/>
      <c r="E178" s="132"/>
      <c r="F178" s="132"/>
      <c r="G178" s="132"/>
      <c r="H178" s="132"/>
      <c r="I178" s="132"/>
      <c r="J178" s="132"/>
      <c r="K178" s="132"/>
      <c r="L178" s="132"/>
      <c r="M178" s="132"/>
      <c r="N178" s="107"/>
      <c r="O178" s="82"/>
      <c r="P178" s="82"/>
    </row>
    <row r="179" spans="1:16" ht="15" customHeight="1">
      <c r="A179" s="73"/>
      <c r="B179" s="73"/>
      <c r="C179" s="132"/>
      <c r="D179" s="132"/>
      <c r="E179" s="132"/>
      <c r="F179" s="132"/>
      <c r="G179" s="132"/>
      <c r="H179" s="132"/>
      <c r="I179" s="132"/>
      <c r="J179" s="132"/>
      <c r="K179" s="132"/>
      <c r="L179" s="132"/>
      <c r="M179" s="132"/>
      <c r="N179" s="107"/>
      <c r="O179" s="82"/>
      <c r="P179" s="82"/>
    </row>
    <row r="180" spans="1:16" ht="15" customHeight="1">
      <c r="A180" s="3"/>
      <c r="B180" s="73"/>
      <c r="C180" s="132"/>
      <c r="D180" s="132"/>
      <c r="E180" s="132"/>
      <c r="F180" s="132"/>
      <c r="G180" s="132"/>
      <c r="H180" s="132"/>
      <c r="I180" s="132"/>
      <c r="J180" s="132"/>
      <c r="K180" s="132"/>
      <c r="L180" s="132"/>
      <c r="M180" s="132"/>
      <c r="N180" s="107"/>
      <c r="O180" s="82"/>
      <c r="P180" s="82"/>
    </row>
    <row r="181" spans="1:16" ht="15" customHeight="1">
      <c r="A181" s="3"/>
      <c r="B181" s="73"/>
      <c r="C181" s="132"/>
      <c r="D181" s="132"/>
      <c r="E181" s="132"/>
      <c r="F181" s="132"/>
      <c r="G181" s="132"/>
      <c r="H181" s="132"/>
      <c r="I181" s="132"/>
      <c r="J181" s="132"/>
      <c r="K181" s="132"/>
      <c r="L181" s="132"/>
      <c r="M181" s="132"/>
      <c r="N181" s="107"/>
      <c r="O181" s="82"/>
      <c r="P181" s="82"/>
    </row>
    <row r="182" spans="1:16" ht="15" customHeight="1">
      <c r="A182" s="3"/>
      <c r="B182" s="73"/>
      <c r="C182" s="132"/>
      <c r="D182" s="132"/>
      <c r="E182" s="132"/>
      <c r="F182" s="132"/>
      <c r="G182" s="132"/>
      <c r="H182" s="132"/>
      <c r="I182" s="132"/>
      <c r="J182" s="132"/>
      <c r="K182" s="132"/>
      <c r="L182" s="132"/>
      <c r="M182" s="132"/>
      <c r="N182" s="107"/>
      <c r="O182" s="82"/>
      <c r="P182" s="82"/>
    </row>
    <row r="183" spans="1:16" ht="15" customHeight="1">
      <c r="A183" s="3"/>
      <c r="B183" s="73"/>
      <c r="C183" s="132"/>
      <c r="D183" s="132"/>
      <c r="E183" s="132"/>
      <c r="F183" s="132"/>
      <c r="G183" s="132"/>
      <c r="H183" s="132"/>
      <c r="I183" s="132"/>
      <c r="J183" s="132"/>
      <c r="K183" s="132"/>
      <c r="L183" s="132"/>
      <c r="M183" s="132"/>
      <c r="N183" s="107"/>
      <c r="O183" s="82"/>
      <c r="P183" s="82"/>
    </row>
    <row r="184" spans="1:16" ht="15" customHeight="1">
      <c r="A184" s="3"/>
      <c r="B184" s="73"/>
      <c r="C184" s="132"/>
      <c r="D184" s="132"/>
      <c r="E184" s="132"/>
      <c r="F184" s="132"/>
      <c r="G184" s="132"/>
      <c r="H184" s="132"/>
      <c r="I184" s="132"/>
      <c r="J184" s="132"/>
      <c r="K184" s="132"/>
      <c r="L184" s="132"/>
      <c r="M184" s="132"/>
      <c r="N184" s="107"/>
      <c r="O184" s="82"/>
      <c r="P184" s="82"/>
    </row>
    <row r="185" spans="1:16" ht="15" customHeight="1">
      <c r="A185" s="3"/>
      <c r="B185" s="73"/>
      <c r="C185" s="132"/>
      <c r="D185" s="132"/>
      <c r="E185" s="132"/>
      <c r="F185" s="132"/>
      <c r="G185" s="132"/>
      <c r="H185" s="132"/>
      <c r="I185" s="132"/>
      <c r="J185" s="132"/>
      <c r="K185" s="132"/>
      <c r="L185" s="132"/>
      <c r="M185" s="132"/>
      <c r="N185" s="107"/>
      <c r="O185" s="82"/>
      <c r="P185" s="82"/>
    </row>
    <row r="186" spans="1:16" ht="15" customHeight="1">
      <c r="A186" s="3"/>
      <c r="B186" s="73"/>
      <c r="C186" s="132"/>
      <c r="D186" s="132"/>
      <c r="E186" s="132"/>
      <c r="F186" s="132"/>
      <c r="G186" s="132"/>
      <c r="H186" s="132"/>
      <c r="I186" s="132"/>
      <c r="J186" s="132"/>
      <c r="K186" s="132"/>
      <c r="L186" s="132"/>
      <c r="M186" s="132"/>
      <c r="N186" s="107"/>
      <c r="O186" s="82"/>
      <c r="P186" s="82"/>
    </row>
    <row r="187" spans="1:16" ht="15" customHeight="1">
      <c r="A187" s="3"/>
      <c r="B187" s="73"/>
      <c r="C187" s="132"/>
      <c r="D187" s="132"/>
      <c r="E187" s="132"/>
      <c r="F187" s="132"/>
      <c r="G187" s="132"/>
      <c r="H187" s="132"/>
      <c r="I187" s="132"/>
      <c r="J187" s="132"/>
      <c r="K187" s="132"/>
      <c r="L187" s="132"/>
      <c r="M187" s="132"/>
      <c r="N187" s="107"/>
      <c r="O187" s="82"/>
      <c r="P187" s="82"/>
    </row>
    <row r="188" spans="1:16" ht="15" customHeight="1">
      <c r="A188" s="3"/>
      <c r="B188" s="73"/>
      <c r="C188" s="132"/>
      <c r="D188" s="132"/>
      <c r="E188" s="132"/>
      <c r="F188" s="132"/>
      <c r="G188" s="132"/>
      <c r="H188" s="132"/>
      <c r="I188" s="132"/>
      <c r="J188" s="132"/>
      <c r="K188" s="132"/>
      <c r="L188" s="132"/>
      <c r="M188" s="132"/>
      <c r="N188" s="107"/>
      <c r="O188" s="82"/>
      <c r="P188" s="82"/>
    </row>
    <row r="189" spans="1:16">
      <c r="A189" s="3"/>
      <c r="B189" s="73"/>
      <c r="C189" s="126"/>
      <c r="D189" s="126"/>
      <c r="E189" s="126"/>
      <c r="F189" s="126"/>
      <c r="G189" s="126"/>
      <c r="H189" s="126"/>
      <c r="I189" s="126"/>
      <c r="J189" s="126"/>
      <c r="K189" s="126"/>
      <c r="L189" s="126"/>
      <c r="M189" s="126"/>
      <c r="N189" s="82"/>
      <c r="O189" s="82"/>
      <c r="P189" s="82"/>
    </row>
    <row r="190" spans="1:16">
      <c r="A190" s="3"/>
      <c r="B190" s="73"/>
      <c r="C190" s="126"/>
      <c r="D190" s="126"/>
      <c r="E190" s="126"/>
      <c r="F190" s="126"/>
      <c r="G190" s="126"/>
      <c r="H190" s="126"/>
      <c r="I190" s="126"/>
      <c r="J190" s="126"/>
      <c r="K190" s="126"/>
      <c r="L190" s="126"/>
      <c r="M190" s="126"/>
      <c r="N190" s="82"/>
      <c r="O190" s="82"/>
      <c r="P190" s="82"/>
    </row>
    <row r="191" spans="1:16">
      <c r="A191" s="3"/>
      <c r="B191" s="73"/>
      <c r="C191" s="126"/>
      <c r="D191" s="126"/>
      <c r="E191" s="126"/>
      <c r="F191" s="126"/>
      <c r="G191" s="126"/>
      <c r="H191" s="126"/>
      <c r="I191" s="126"/>
      <c r="J191" s="126"/>
      <c r="K191" s="126"/>
      <c r="L191" s="126"/>
      <c r="M191" s="126"/>
      <c r="N191" s="82"/>
      <c r="O191" s="82"/>
      <c r="P191" s="82"/>
    </row>
    <row r="192" spans="1:16">
      <c r="A192" s="3"/>
      <c r="B192" s="73"/>
      <c r="C192" s="126"/>
      <c r="D192" s="126"/>
      <c r="E192" s="126"/>
      <c r="F192" s="126"/>
      <c r="G192" s="126"/>
      <c r="H192" s="126"/>
      <c r="I192" s="126"/>
      <c r="J192" s="126"/>
      <c r="K192" s="126"/>
      <c r="L192" s="126"/>
      <c r="M192" s="126"/>
      <c r="N192" s="82"/>
      <c r="O192" s="82"/>
      <c r="P192" s="82"/>
    </row>
    <row r="193" spans="1:14">
      <c r="A193" s="3"/>
      <c r="B193" s="73"/>
      <c r="C193" s="126"/>
      <c r="D193" s="126"/>
      <c r="E193" s="126"/>
      <c r="F193" s="126"/>
      <c r="G193" s="126"/>
      <c r="H193" s="126"/>
      <c r="I193" s="126"/>
      <c r="J193" s="126"/>
      <c r="K193" s="126"/>
      <c r="L193" s="126"/>
      <c r="M193" s="126"/>
      <c r="N193" s="82"/>
    </row>
    <row r="194" spans="1:14">
      <c r="A194" s="3"/>
      <c r="B194" s="73"/>
      <c r="C194" s="126"/>
      <c r="D194" s="126"/>
      <c r="E194" s="126"/>
      <c r="F194" s="126"/>
      <c r="G194" s="126"/>
      <c r="H194" s="126"/>
      <c r="I194" s="126"/>
      <c r="J194" s="126"/>
      <c r="K194" s="126"/>
      <c r="L194" s="126"/>
      <c r="M194" s="126"/>
      <c r="N194" s="82"/>
    </row>
    <row r="195" spans="1:14">
      <c r="A195" s="3"/>
      <c r="B195" s="73"/>
      <c r="C195" s="126"/>
      <c r="D195" s="126"/>
      <c r="E195" s="126"/>
      <c r="F195" s="126"/>
      <c r="G195" s="126"/>
      <c r="H195" s="126"/>
      <c r="I195" s="126"/>
      <c r="J195" s="126"/>
      <c r="K195" s="126"/>
      <c r="L195" s="126"/>
      <c r="M195" s="126"/>
      <c r="N195" s="82"/>
    </row>
    <row r="196" spans="1:14">
      <c r="A196" s="3"/>
      <c r="B196" s="73"/>
      <c r="C196" s="126"/>
      <c r="D196" s="126"/>
      <c r="E196" s="126"/>
      <c r="F196" s="126"/>
      <c r="G196" s="126"/>
      <c r="H196" s="126"/>
      <c r="I196" s="126"/>
      <c r="J196" s="126"/>
      <c r="K196" s="126"/>
      <c r="L196" s="126"/>
      <c r="M196" s="126"/>
      <c r="N196" s="82"/>
    </row>
    <row r="197" spans="1:14">
      <c r="B197" s="82"/>
      <c r="C197" s="70"/>
      <c r="D197" s="70"/>
      <c r="E197" s="70"/>
      <c r="F197" s="70"/>
      <c r="G197" s="70"/>
      <c r="H197" s="70"/>
      <c r="I197" s="70"/>
      <c r="J197" s="70"/>
      <c r="K197" s="70"/>
      <c r="L197" s="70"/>
      <c r="M197" s="70"/>
      <c r="N197" s="82"/>
    </row>
    <row r="198" spans="1:14">
      <c r="C198" s="5"/>
      <c r="D198" s="5"/>
      <c r="E198" s="5"/>
      <c r="F198" s="5"/>
      <c r="G198" s="5"/>
      <c r="H198" s="5"/>
      <c r="I198" s="5"/>
      <c r="J198" s="5"/>
      <c r="K198" s="5"/>
      <c r="L198" s="5"/>
      <c r="M198" s="5"/>
    </row>
    <row r="199" spans="1:14">
      <c r="C199" s="5"/>
      <c r="D199" s="5"/>
      <c r="E199" s="5"/>
      <c r="F199" s="5"/>
      <c r="G199" s="5"/>
      <c r="H199" s="5"/>
      <c r="I199" s="5"/>
      <c r="J199" s="5"/>
      <c r="K199" s="5"/>
      <c r="L199" s="5"/>
      <c r="M199" s="5"/>
    </row>
    <row r="200" spans="1:14">
      <c r="C200" s="5"/>
      <c r="D200" s="5"/>
      <c r="E200" s="5"/>
      <c r="F200" s="5"/>
      <c r="G200" s="5"/>
      <c r="H200" s="5"/>
      <c r="I200" s="5"/>
      <c r="J200" s="5"/>
      <c r="K200" s="5"/>
      <c r="L200" s="5"/>
      <c r="M200" s="5"/>
    </row>
    <row r="201" spans="1:14">
      <c r="C201" s="5"/>
      <c r="D201" s="5"/>
      <c r="E201" s="5"/>
      <c r="F201" s="5"/>
      <c r="G201" s="5"/>
      <c r="H201" s="5"/>
      <c r="I201" s="5"/>
      <c r="J201" s="5"/>
      <c r="K201" s="5"/>
      <c r="L201" s="5"/>
      <c r="M201" s="5"/>
    </row>
    <row r="202" spans="1:14">
      <c r="C202" s="5"/>
      <c r="D202" s="5"/>
      <c r="E202" s="5"/>
      <c r="F202" s="5"/>
      <c r="G202" s="5"/>
      <c r="H202" s="5"/>
      <c r="I202" s="5"/>
      <c r="J202" s="5"/>
      <c r="K202" s="5"/>
      <c r="L202" s="5"/>
      <c r="M202" s="5"/>
    </row>
    <row r="203" spans="1:14">
      <c r="C203" s="5"/>
      <c r="D203" s="5"/>
      <c r="E203" s="5"/>
      <c r="F203" s="5"/>
      <c r="G203" s="5"/>
      <c r="H203" s="5"/>
      <c r="I203" s="5"/>
      <c r="J203" s="5"/>
      <c r="K203" s="5"/>
      <c r="L203" s="5"/>
      <c r="M203" s="5"/>
    </row>
    <row r="204" spans="1:14">
      <c r="C204" s="4"/>
      <c r="D204" s="4"/>
      <c r="E204" s="4"/>
      <c r="F204" s="4"/>
      <c r="G204" s="4"/>
      <c r="H204" s="4"/>
      <c r="I204" s="4"/>
      <c r="J204" s="4"/>
      <c r="K204" s="4"/>
      <c r="L204" s="4"/>
      <c r="M204" s="4"/>
    </row>
    <row r="205" spans="1:14">
      <c r="C205" s="4"/>
      <c r="D205" s="4"/>
      <c r="E205" s="4"/>
      <c r="F205" s="4"/>
      <c r="G205" s="4"/>
      <c r="H205" s="4"/>
      <c r="I205" s="4"/>
      <c r="J205" s="4"/>
      <c r="K205" s="4"/>
      <c r="L205" s="4"/>
      <c r="M205" s="4"/>
    </row>
  </sheetData>
  <mergeCells count="2">
    <mergeCell ref="C149:L149"/>
    <mergeCell ref="C150:L150"/>
  </mergeCells>
  <printOptions horizontalCentered="1"/>
  <pageMargins left="0.2" right="0.2" top="0.21" bottom="0.21" header="0.3" footer="0.3"/>
  <pageSetup scale="47" fitToHeight="4" orientation="portrait" r:id="rId1"/>
  <headerFooter>
    <oddHeader xml:space="preserve">&amp;R&amp;14
</oddHeader>
  </headerFooter>
  <rowBreaks count="1" manualBreakCount="1">
    <brk id="93"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8"/>
  <sheetViews>
    <sheetView topLeftCell="E17" zoomScale="80" zoomScaleNormal="80" workbookViewId="0">
      <selection activeCell="M17" sqref="M17"/>
    </sheetView>
  </sheetViews>
  <sheetFormatPr defaultColWidth="9.140625" defaultRowHeight="15.75"/>
  <cols>
    <col min="1" max="1" width="9.140625" style="10"/>
    <col min="2" max="2" width="7.7109375" style="10" customWidth="1"/>
    <col min="3" max="3" width="1.85546875" style="10" customWidth="1"/>
    <col min="4" max="4" width="59.5703125" style="10" customWidth="1"/>
    <col min="5" max="5" width="13.140625" style="10" customWidth="1"/>
    <col min="6" max="6" width="18.5703125" style="10" customWidth="1"/>
    <col min="7" max="7" width="15.28515625" style="10" customWidth="1"/>
    <col min="8" max="8" width="17.42578125" style="10" customWidth="1"/>
    <col min="9" max="9" width="17.85546875" style="10" customWidth="1"/>
    <col min="10" max="11" width="16.42578125" style="10" customWidth="1"/>
    <col min="12" max="12" width="15.7109375" style="10" customWidth="1"/>
    <col min="13" max="13" width="17.85546875" style="10" customWidth="1"/>
    <col min="14" max="14" width="17.7109375" style="10" customWidth="1"/>
    <col min="15" max="15" width="37" style="10" customWidth="1"/>
    <col min="16" max="16384" width="9.140625" style="10"/>
  </cols>
  <sheetData>
    <row r="1" spans="1:15">
      <c r="B1" s="23"/>
      <c r="C1" s="270"/>
      <c r="D1" s="270"/>
      <c r="E1" s="270"/>
      <c r="F1" s="270"/>
      <c r="G1" s="270"/>
      <c r="H1" s="270"/>
      <c r="I1" s="270"/>
      <c r="J1" s="270"/>
      <c r="K1" s="270"/>
      <c r="L1" s="270"/>
      <c r="M1" s="270"/>
      <c r="N1" s="270"/>
      <c r="O1" s="271"/>
    </row>
    <row r="2" spans="1:15">
      <c r="B2" s="270"/>
      <c r="C2" s="270"/>
      <c r="D2" s="270"/>
      <c r="E2" s="270"/>
      <c r="F2" s="270"/>
      <c r="G2" s="270"/>
      <c r="H2" s="272"/>
      <c r="I2" s="270"/>
      <c r="J2" s="554" t="s">
        <v>495</v>
      </c>
      <c r="K2" s="270"/>
      <c r="L2" s="270"/>
      <c r="M2" s="270"/>
      <c r="N2" s="270"/>
      <c r="O2" s="271"/>
    </row>
    <row r="3" spans="1:15">
      <c r="B3" s="270"/>
      <c r="C3" s="270"/>
      <c r="D3" s="270"/>
      <c r="E3" s="270"/>
      <c r="F3" s="270"/>
      <c r="G3" s="270"/>
      <c r="H3" s="270"/>
      <c r="I3" s="270"/>
      <c r="J3" s="270" t="s">
        <v>561</v>
      </c>
      <c r="K3" s="270"/>
      <c r="L3" s="270"/>
      <c r="M3" s="270"/>
      <c r="N3" s="270"/>
      <c r="O3" s="273"/>
    </row>
    <row r="4" spans="1:15" ht="26.25">
      <c r="B4" s="65" t="s">
        <v>50</v>
      </c>
      <c r="C4" s="572"/>
      <c r="D4" s="572"/>
      <c r="E4" s="572"/>
      <c r="F4" s="572"/>
      <c r="G4" s="572"/>
      <c r="H4" s="572"/>
      <c r="I4" s="572"/>
      <c r="J4" s="572"/>
      <c r="K4" s="270"/>
      <c r="L4" s="270"/>
      <c r="M4" s="270"/>
      <c r="N4" s="270"/>
      <c r="O4" s="270"/>
    </row>
    <row r="5" spans="1:15">
      <c r="B5" s="573" t="s">
        <v>333</v>
      </c>
      <c r="C5" s="573"/>
      <c r="D5" s="573"/>
      <c r="E5" s="573"/>
      <c r="F5" s="573"/>
      <c r="G5" s="573"/>
      <c r="H5" s="573"/>
      <c r="I5" s="573"/>
      <c r="J5" s="573"/>
      <c r="K5" s="570"/>
      <c r="L5" s="570"/>
      <c r="M5" s="570"/>
      <c r="N5" s="570"/>
      <c r="O5" s="570"/>
    </row>
    <row r="6" spans="1:15">
      <c r="B6" s="574" t="s">
        <v>425</v>
      </c>
      <c r="C6" s="574"/>
      <c r="D6" s="574"/>
      <c r="E6" s="574"/>
      <c r="F6" s="574"/>
      <c r="G6" s="574"/>
      <c r="H6" s="574"/>
      <c r="I6" s="574"/>
      <c r="J6" s="574"/>
      <c r="K6" s="571"/>
      <c r="L6" s="571"/>
      <c r="M6" s="571"/>
      <c r="N6" s="571"/>
      <c r="O6" s="571"/>
    </row>
    <row r="7" spans="1:15">
      <c r="B7" s="571"/>
      <c r="C7" s="571"/>
      <c r="D7" s="571"/>
      <c r="E7" s="571"/>
      <c r="F7" s="571"/>
      <c r="G7" s="571"/>
      <c r="H7" s="571"/>
      <c r="I7" s="571"/>
      <c r="J7" s="571"/>
      <c r="K7" s="571"/>
      <c r="L7" s="571"/>
      <c r="M7" s="571"/>
      <c r="N7" s="502"/>
      <c r="O7" s="502"/>
    </row>
    <row r="8" spans="1:15">
      <c r="B8" s="274"/>
      <c r="C8" s="270"/>
      <c r="D8" s="275"/>
      <c r="E8" s="275"/>
      <c r="F8" s="275"/>
      <c r="G8" s="275"/>
      <c r="H8" s="276"/>
      <c r="I8" s="270"/>
      <c r="J8" s="270"/>
      <c r="K8" s="270"/>
      <c r="L8" s="270"/>
      <c r="M8" s="275"/>
      <c r="N8" s="270"/>
      <c r="O8" s="270"/>
    </row>
    <row r="9" spans="1:15">
      <c r="B9" s="274"/>
      <c r="C9" s="270"/>
      <c r="D9" s="275"/>
      <c r="E9" s="275"/>
      <c r="F9" s="275"/>
      <c r="G9" s="275"/>
      <c r="H9" s="275"/>
      <c r="I9" s="270"/>
      <c r="J9" s="270"/>
      <c r="K9" s="270"/>
      <c r="L9" s="270"/>
      <c r="M9" s="277"/>
      <c r="N9" s="270"/>
      <c r="O9" s="270"/>
    </row>
    <row r="10" spans="1:15">
      <c r="B10" s="270"/>
      <c r="C10" s="270"/>
      <c r="D10" s="278" t="s">
        <v>169</v>
      </c>
      <c r="E10" s="278"/>
      <c r="F10" s="278" t="s">
        <v>170</v>
      </c>
      <c r="G10" s="278"/>
      <c r="H10" s="278" t="s">
        <v>171</v>
      </c>
      <c r="I10" s="270"/>
      <c r="J10" s="279" t="s">
        <v>172</v>
      </c>
      <c r="K10" s="270"/>
      <c r="L10" s="270"/>
      <c r="M10" s="270"/>
      <c r="N10" s="270"/>
      <c r="O10" s="270"/>
    </row>
    <row r="11" spans="1:15">
      <c r="B11" s="270"/>
      <c r="C11" s="270"/>
      <c r="D11" s="280"/>
      <c r="E11" s="280"/>
      <c r="F11" s="281"/>
      <c r="G11" s="281"/>
      <c r="H11" s="282"/>
      <c r="I11" s="270"/>
      <c r="J11" s="270"/>
      <c r="K11" s="270"/>
      <c r="L11" s="270"/>
      <c r="M11" s="270"/>
      <c r="N11" s="270"/>
      <c r="O11" s="270"/>
    </row>
    <row r="12" spans="1:15">
      <c r="A12" s="274" t="s">
        <v>1</v>
      </c>
      <c r="C12" s="270"/>
      <c r="D12" s="280"/>
      <c r="E12" s="280"/>
      <c r="F12" s="331" t="s">
        <v>173</v>
      </c>
      <c r="G12" s="331"/>
      <c r="H12" s="284" t="s">
        <v>9</v>
      </c>
      <c r="I12" s="322"/>
      <c r="J12" s="284" t="s">
        <v>5</v>
      </c>
      <c r="K12" s="270"/>
      <c r="L12" s="270"/>
      <c r="M12" s="270"/>
      <c r="N12" s="270"/>
      <c r="O12" s="270"/>
    </row>
    <row r="13" spans="1:15">
      <c r="A13" s="274" t="s">
        <v>2</v>
      </c>
      <c r="C13" s="270"/>
      <c r="D13" s="283"/>
      <c r="E13" s="283"/>
      <c r="F13" s="282"/>
      <c r="G13" s="282"/>
      <c r="H13" s="282"/>
      <c r="I13" s="270"/>
      <c r="J13" s="282"/>
      <c r="K13" s="270"/>
      <c r="L13" s="270"/>
      <c r="M13" s="270"/>
      <c r="N13" s="270"/>
      <c r="O13" s="270"/>
    </row>
    <row r="14" spans="1:15">
      <c r="A14" s="284"/>
      <c r="C14" s="270"/>
      <c r="D14" s="280"/>
      <c r="E14" s="280"/>
      <c r="F14" s="282"/>
      <c r="G14" s="282"/>
      <c r="H14" s="282"/>
      <c r="I14" s="270"/>
      <c r="J14" s="282"/>
      <c r="K14" s="270"/>
      <c r="L14" s="270"/>
      <c r="M14" s="270"/>
      <c r="N14" s="270"/>
      <c r="O14" s="270"/>
    </row>
    <row r="15" spans="1:15">
      <c r="A15" s="285">
        <v>1</v>
      </c>
      <c r="C15" s="270"/>
      <c r="D15" s="280" t="s">
        <v>174</v>
      </c>
      <c r="E15" s="280"/>
      <c r="F15" s="285"/>
      <c r="G15" s="285"/>
      <c r="H15" s="286">
        <f>'Attachment H-32A'!K77</f>
        <v>1089272</v>
      </c>
      <c r="I15" s="270"/>
      <c r="J15" s="270"/>
      <c r="K15" s="270"/>
      <c r="L15" s="270"/>
      <c r="M15" s="270"/>
      <c r="N15" s="270"/>
      <c r="O15" s="270"/>
    </row>
    <row r="16" spans="1:15">
      <c r="A16" s="285">
        <f>A15+1</f>
        <v>2</v>
      </c>
      <c r="C16" s="270"/>
      <c r="D16" s="280" t="s">
        <v>175</v>
      </c>
      <c r="E16" s="280"/>
      <c r="F16" s="285"/>
      <c r="G16" s="285"/>
      <c r="H16" s="286"/>
      <c r="I16" s="270"/>
      <c r="J16" s="270"/>
      <c r="K16" s="270"/>
      <c r="L16" s="270"/>
      <c r="M16" s="270"/>
      <c r="N16" s="270"/>
      <c r="O16" s="270"/>
    </row>
    <row r="17" spans="1:15">
      <c r="A17" s="285">
        <f t="shared" ref="A17:A59" si="0">A16+1</f>
        <v>3</v>
      </c>
      <c r="C17" s="270"/>
      <c r="D17" s="270"/>
      <c r="E17" s="270"/>
      <c r="F17" s="285"/>
      <c r="G17" s="285"/>
      <c r="H17" s="270"/>
      <c r="I17" s="270"/>
      <c r="J17" s="270"/>
      <c r="K17" s="270"/>
      <c r="L17" s="270"/>
      <c r="M17" s="270"/>
      <c r="N17" s="270"/>
      <c r="O17" s="270"/>
    </row>
    <row r="18" spans="1:15">
      <c r="A18" s="285">
        <f t="shared" si="0"/>
        <v>4</v>
      </c>
      <c r="C18" s="270"/>
      <c r="D18" s="280" t="s">
        <v>176</v>
      </c>
      <c r="E18" s="280"/>
      <c r="F18" s="285"/>
      <c r="G18" s="285"/>
      <c r="H18" s="282"/>
      <c r="I18" s="270"/>
      <c r="J18" s="282"/>
      <c r="K18" s="270"/>
      <c r="L18" s="270"/>
      <c r="M18" s="270"/>
      <c r="N18" s="270"/>
      <c r="O18" s="270"/>
    </row>
    <row r="19" spans="1:15">
      <c r="A19" s="285">
        <f t="shared" si="0"/>
        <v>5</v>
      </c>
      <c r="C19" s="270"/>
      <c r="D19" s="280" t="s">
        <v>177</v>
      </c>
      <c r="E19" s="280"/>
      <c r="F19" s="285"/>
      <c r="G19" s="285"/>
      <c r="H19" s="286">
        <f>'Attachment H-32A'!K50</f>
        <v>1184381.1425444447</v>
      </c>
      <c r="I19" s="270"/>
      <c r="J19" s="270"/>
      <c r="K19" s="270"/>
      <c r="L19" s="270"/>
      <c r="M19" s="270"/>
      <c r="N19" s="270"/>
      <c r="O19" s="270"/>
    </row>
    <row r="20" spans="1:15">
      <c r="A20" s="285">
        <f t="shared" si="0"/>
        <v>6</v>
      </c>
      <c r="C20" s="270"/>
      <c r="D20" s="280" t="s">
        <v>178</v>
      </c>
      <c r="E20" s="280"/>
      <c r="F20" s="285"/>
      <c r="G20" s="285"/>
      <c r="H20" s="326">
        <f>IF(H19=0,0,H19/$H$15)</f>
        <v>1.0873144104910846</v>
      </c>
      <c r="I20" s="270"/>
      <c r="J20" s="327">
        <f>H20</f>
        <v>1.0873144104910846</v>
      </c>
      <c r="K20" s="270"/>
      <c r="L20" s="270"/>
      <c r="M20" s="270"/>
      <c r="N20" s="270"/>
      <c r="O20" s="270"/>
    </row>
    <row r="21" spans="1:15">
      <c r="A21" s="285">
        <f t="shared" si="0"/>
        <v>7</v>
      </c>
      <c r="C21" s="270"/>
      <c r="D21" s="280"/>
      <c r="E21" s="280"/>
      <c r="F21" s="285"/>
      <c r="G21" s="285"/>
      <c r="H21" s="287"/>
      <c r="I21" s="270"/>
      <c r="J21" s="288"/>
      <c r="K21" s="270"/>
      <c r="L21" s="270"/>
      <c r="M21" s="270"/>
      <c r="N21" s="270"/>
      <c r="O21" s="270"/>
    </row>
    <row r="22" spans="1:15">
      <c r="A22" s="285">
        <f t="shared" si="0"/>
        <v>8</v>
      </c>
      <c r="C22" s="270"/>
      <c r="D22" s="289" t="s">
        <v>125</v>
      </c>
      <c r="E22" s="280"/>
      <c r="F22" s="285"/>
      <c r="G22" s="285"/>
      <c r="H22" s="286">
        <f>'Attachment H-32A'!K55</f>
        <v>151085.79176354778</v>
      </c>
      <c r="I22" s="270"/>
      <c r="J22" s="288"/>
      <c r="K22" s="270"/>
      <c r="L22" s="270"/>
      <c r="M22" s="270"/>
      <c r="N22" s="270"/>
      <c r="O22" s="270"/>
    </row>
    <row r="23" spans="1:15">
      <c r="A23" s="285">
        <f t="shared" si="0"/>
        <v>9</v>
      </c>
      <c r="C23" s="270"/>
      <c r="D23" s="280" t="s">
        <v>205</v>
      </c>
      <c r="E23" s="280"/>
      <c r="F23" s="285"/>
      <c r="G23" s="285"/>
      <c r="H23" s="326">
        <f>IF(H22=0,0,H22/$H$15)</f>
        <v>0.13870345677071272</v>
      </c>
      <c r="I23" s="270"/>
      <c r="J23" s="327">
        <f>H23</f>
        <v>0.13870345677071272</v>
      </c>
      <c r="K23" s="270"/>
      <c r="L23" s="270"/>
      <c r="M23" s="270"/>
      <c r="N23" s="270"/>
      <c r="O23" s="270"/>
    </row>
    <row r="24" spans="1:15">
      <c r="A24" s="285">
        <f t="shared" si="0"/>
        <v>10</v>
      </c>
      <c r="C24" s="270"/>
      <c r="D24" s="280"/>
      <c r="E24" s="280"/>
      <c r="F24" s="285"/>
      <c r="G24" s="285"/>
      <c r="H24" s="326"/>
      <c r="I24" s="270"/>
      <c r="J24" s="327"/>
      <c r="K24" s="270"/>
      <c r="L24" s="270"/>
      <c r="M24" s="270"/>
      <c r="N24" s="270"/>
      <c r="O24" s="270"/>
    </row>
    <row r="25" spans="1:15">
      <c r="A25" s="285">
        <f t="shared" si="0"/>
        <v>11</v>
      </c>
      <c r="C25" s="270"/>
      <c r="D25" s="280" t="s">
        <v>208</v>
      </c>
      <c r="E25" s="280"/>
      <c r="F25" s="285"/>
      <c r="G25" s="285"/>
      <c r="H25" s="286">
        <f>'Attachment H-32A'!K71</f>
        <v>60434.316705419114</v>
      </c>
      <c r="I25" s="270"/>
      <c r="J25" s="327"/>
      <c r="K25" s="270"/>
      <c r="L25" s="270"/>
      <c r="M25" s="270"/>
      <c r="N25" s="270"/>
      <c r="O25" s="270"/>
    </row>
    <row r="26" spans="1:15">
      <c r="A26" s="285">
        <f t="shared" si="0"/>
        <v>12</v>
      </c>
      <c r="C26" s="270"/>
      <c r="D26" s="280" t="s">
        <v>209</v>
      </c>
      <c r="E26" s="280"/>
      <c r="F26" s="285"/>
      <c r="G26" s="285"/>
      <c r="H26" s="326">
        <f>IF(H25=0,0,H25/$H$15)</f>
        <v>5.5481382708285086E-2</v>
      </c>
      <c r="I26" s="270"/>
      <c r="J26" s="327">
        <f>H26</f>
        <v>5.5481382708285086E-2</v>
      </c>
      <c r="K26" s="270"/>
      <c r="L26" s="270"/>
      <c r="M26" s="270"/>
      <c r="N26" s="270"/>
      <c r="O26" s="270"/>
    </row>
    <row r="27" spans="1:15">
      <c r="A27" s="285">
        <f t="shared" si="0"/>
        <v>13</v>
      </c>
      <c r="C27" s="270"/>
      <c r="D27" s="280"/>
      <c r="E27" s="280"/>
      <c r="F27" s="285"/>
      <c r="G27" s="285"/>
      <c r="H27" s="287"/>
      <c r="I27" s="270"/>
      <c r="J27" s="288"/>
      <c r="K27" s="270"/>
      <c r="L27" s="270"/>
      <c r="M27" s="270"/>
      <c r="N27" s="270"/>
      <c r="O27" s="270"/>
    </row>
    <row r="28" spans="1:15">
      <c r="A28" s="285">
        <f t="shared" si="0"/>
        <v>14</v>
      </c>
      <c r="C28" s="270"/>
      <c r="D28" s="280" t="s">
        <v>179</v>
      </c>
      <c r="E28" s="280"/>
      <c r="F28" s="290"/>
      <c r="G28" s="290"/>
      <c r="H28" s="282"/>
      <c r="I28" s="270"/>
      <c r="J28" s="287"/>
      <c r="K28" s="270"/>
      <c r="L28" s="270"/>
      <c r="M28" s="270"/>
      <c r="N28" s="270"/>
      <c r="O28" s="270"/>
    </row>
    <row r="29" spans="1:15">
      <c r="A29" s="285">
        <f t="shared" si="0"/>
        <v>15</v>
      </c>
      <c r="C29" s="270"/>
      <c r="D29" s="280" t="s">
        <v>180</v>
      </c>
      <c r="E29" s="280"/>
      <c r="F29" s="285"/>
      <c r="G29" s="285"/>
      <c r="H29" s="286">
        <f>'Attachment H-32A'!K67</f>
        <v>0</v>
      </c>
      <c r="I29" s="270"/>
      <c r="J29" s="287"/>
      <c r="K29" s="270"/>
      <c r="L29" s="270"/>
      <c r="M29" s="270"/>
      <c r="N29" s="270"/>
      <c r="O29" s="270"/>
    </row>
    <row r="30" spans="1:15">
      <c r="A30" s="285">
        <f t="shared" si="0"/>
        <v>16</v>
      </c>
      <c r="C30" s="270"/>
      <c r="D30" s="280" t="s">
        <v>181</v>
      </c>
      <c r="E30" s="280"/>
      <c r="F30" s="285"/>
      <c r="G30" s="285"/>
      <c r="H30" s="326">
        <f>IF(H29=0,0,H29/$H$15)</f>
        <v>0</v>
      </c>
      <c r="I30" s="270"/>
      <c r="J30" s="326">
        <f>H30</f>
        <v>0</v>
      </c>
      <c r="K30" s="270"/>
      <c r="L30" s="270"/>
      <c r="M30" s="270"/>
      <c r="N30" s="270"/>
      <c r="O30" s="270"/>
    </row>
    <row r="31" spans="1:15">
      <c r="A31" s="285">
        <f t="shared" si="0"/>
        <v>17</v>
      </c>
      <c r="C31" s="270"/>
      <c r="D31" s="280"/>
      <c r="E31" s="280"/>
      <c r="F31" s="285"/>
      <c r="G31" s="285"/>
      <c r="H31" s="282"/>
      <c r="I31" s="270"/>
      <c r="J31" s="287"/>
      <c r="K31" s="270"/>
      <c r="L31" s="270"/>
      <c r="M31" s="270"/>
      <c r="N31" s="270"/>
      <c r="O31" s="270"/>
    </row>
    <row r="32" spans="1:15">
      <c r="A32" s="285">
        <f t="shared" si="0"/>
        <v>18</v>
      </c>
      <c r="C32" s="272"/>
      <c r="D32" s="283" t="s">
        <v>207</v>
      </c>
      <c r="E32" s="283"/>
      <c r="F32" s="281" t="s">
        <v>427</v>
      </c>
      <c r="G32" s="281"/>
      <c r="H32" s="291"/>
      <c r="I32" s="270"/>
      <c r="J32" s="328">
        <f>J20+J23+J26+J30</f>
        <v>1.2814992499700824</v>
      </c>
      <c r="K32" s="270"/>
      <c r="L32" s="270"/>
      <c r="M32" s="270"/>
      <c r="N32" s="270"/>
      <c r="O32" s="270"/>
    </row>
    <row r="33" spans="1:15">
      <c r="A33" s="503">
        <f t="shared" si="0"/>
        <v>19</v>
      </c>
      <c r="B33" s="279"/>
      <c r="C33" s="270"/>
      <c r="D33" s="280"/>
      <c r="E33" s="280"/>
      <c r="F33" s="285"/>
      <c r="G33" s="285"/>
      <c r="H33" s="282"/>
      <c r="I33" s="270"/>
      <c r="J33" s="287"/>
      <c r="K33" s="270"/>
      <c r="L33" s="270"/>
      <c r="M33" s="270"/>
      <c r="N33" s="270"/>
      <c r="O33" s="270"/>
    </row>
    <row r="34" spans="1:15">
      <c r="A34" s="503">
        <f t="shared" si="0"/>
        <v>20</v>
      </c>
      <c r="B34" s="274"/>
      <c r="C34" s="270"/>
      <c r="D34" s="280"/>
      <c r="E34" s="280"/>
      <c r="F34" s="270"/>
      <c r="G34" s="270"/>
      <c r="H34" s="270"/>
      <c r="I34" s="270"/>
      <c r="J34" s="270"/>
      <c r="K34" s="270"/>
      <c r="L34" s="270"/>
      <c r="M34" s="282"/>
      <c r="N34" s="270"/>
      <c r="O34" s="270"/>
    </row>
    <row r="35" spans="1:15" ht="14.25" customHeight="1">
      <c r="A35" s="503">
        <f t="shared" si="0"/>
        <v>21</v>
      </c>
      <c r="B35" s="274"/>
      <c r="C35" s="270"/>
      <c r="D35" s="272" t="s">
        <v>428</v>
      </c>
      <c r="E35" s="270"/>
      <c r="F35" s="270"/>
      <c r="G35" s="270"/>
      <c r="H35" s="270"/>
      <c r="I35" s="270"/>
      <c r="J35" s="270"/>
      <c r="K35" s="270"/>
      <c r="L35" s="270"/>
      <c r="M35" s="270"/>
      <c r="N35" s="270"/>
      <c r="O35" s="270"/>
    </row>
    <row r="36" spans="1:15">
      <c r="A36" s="503">
        <f t="shared" si="0"/>
        <v>22</v>
      </c>
      <c r="B36" s="577" t="str">
        <f>B5</f>
        <v>Transmission Enhancement Credit (Schedule 12 Projects)</v>
      </c>
      <c r="C36" s="577"/>
      <c r="D36" s="577"/>
      <c r="E36" s="577"/>
      <c r="F36" s="577"/>
      <c r="G36" s="577"/>
      <c r="H36" s="577"/>
      <c r="I36" s="577"/>
      <c r="J36" s="577"/>
      <c r="K36" s="577"/>
      <c r="L36" s="577"/>
      <c r="M36" s="577"/>
      <c r="N36" s="577"/>
      <c r="O36" s="575"/>
    </row>
    <row r="37" spans="1:15">
      <c r="A37" s="503">
        <f t="shared" si="0"/>
        <v>23</v>
      </c>
      <c r="B37" s="578" t="str">
        <f>B6</f>
        <v>To be completed in conjunction with Attachment H-32A</v>
      </c>
      <c r="C37" s="578"/>
      <c r="D37" s="578"/>
      <c r="E37" s="578"/>
      <c r="F37" s="578"/>
      <c r="G37" s="578"/>
      <c r="H37" s="578"/>
      <c r="I37" s="578"/>
      <c r="J37" s="578"/>
      <c r="K37" s="578"/>
      <c r="L37" s="578"/>
      <c r="M37" s="578"/>
      <c r="N37" s="578"/>
      <c r="O37" s="576"/>
    </row>
    <row r="38" spans="1:15">
      <c r="A38" s="503">
        <f t="shared" si="0"/>
        <v>24</v>
      </c>
      <c r="B38" s="274"/>
      <c r="C38" s="270"/>
      <c r="D38" s="270"/>
      <c r="E38" s="270"/>
      <c r="F38" s="283"/>
      <c r="G38" s="270"/>
      <c r="H38" s="270"/>
      <c r="I38" s="275"/>
      <c r="J38" s="275"/>
      <c r="K38" s="275"/>
      <c r="L38" s="275"/>
      <c r="M38" s="275"/>
      <c r="N38" s="270"/>
      <c r="O38" s="270"/>
    </row>
    <row r="39" spans="1:15">
      <c r="A39" s="503">
        <f t="shared" si="0"/>
        <v>25</v>
      </c>
      <c r="B39" s="274"/>
      <c r="C39" s="270"/>
      <c r="D39" s="270"/>
      <c r="E39" s="270"/>
      <c r="F39" s="283"/>
      <c r="G39" s="283"/>
      <c r="H39" s="270"/>
      <c r="I39" s="275"/>
      <c r="J39" s="275"/>
      <c r="K39" s="275"/>
      <c r="L39" s="275"/>
      <c r="M39" s="275"/>
      <c r="N39" s="270"/>
      <c r="O39" s="270"/>
    </row>
    <row r="40" spans="1:15">
      <c r="A40" s="503">
        <f t="shared" si="0"/>
        <v>26</v>
      </c>
      <c r="B40" s="274"/>
      <c r="C40" s="270"/>
      <c r="D40" s="292">
        <v>-1</v>
      </c>
      <c r="E40" s="292">
        <v>-2</v>
      </c>
      <c r="F40" s="292">
        <v>-3</v>
      </c>
      <c r="G40" s="292">
        <v>-4</v>
      </c>
      <c r="H40" s="292">
        <v>-5</v>
      </c>
      <c r="I40" s="292">
        <v>-6</v>
      </c>
      <c r="J40" s="292">
        <v>-7</v>
      </c>
      <c r="K40" s="292">
        <v>-8</v>
      </c>
      <c r="L40" s="292">
        <v>-9</v>
      </c>
      <c r="M40" s="292">
        <v>-10</v>
      </c>
      <c r="N40" s="292">
        <v>-11</v>
      </c>
      <c r="O40" s="270"/>
    </row>
    <row r="41" spans="1:15" ht="63">
      <c r="A41" s="503">
        <f t="shared" si="0"/>
        <v>27</v>
      </c>
      <c r="B41" s="293" t="s">
        <v>184</v>
      </c>
      <c r="C41" s="294"/>
      <c r="D41" s="295" t="s">
        <v>185</v>
      </c>
      <c r="E41" s="296" t="s">
        <v>186</v>
      </c>
      <c r="F41" s="297" t="s">
        <v>187</v>
      </c>
      <c r="G41" s="297" t="s">
        <v>182</v>
      </c>
      <c r="H41" s="298" t="s">
        <v>188</v>
      </c>
      <c r="I41" s="297" t="s">
        <v>189</v>
      </c>
      <c r="J41" s="297" t="s">
        <v>183</v>
      </c>
      <c r="K41" s="298" t="s">
        <v>190</v>
      </c>
      <c r="L41" s="297" t="s">
        <v>191</v>
      </c>
      <c r="M41" s="299" t="s">
        <v>133</v>
      </c>
      <c r="N41" s="299" t="s">
        <v>192</v>
      </c>
      <c r="O41" s="270"/>
    </row>
    <row r="42" spans="1:15" ht="46.5" customHeight="1">
      <c r="A42" s="503">
        <f t="shared" si="0"/>
        <v>28</v>
      </c>
      <c r="B42" s="300"/>
      <c r="C42" s="301"/>
      <c r="D42" s="301"/>
      <c r="E42" s="301"/>
      <c r="F42" s="302"/>
      <c r="G42" s="302" t="s">
        <v>210</v>
      </c>
      <c r="H42" s="303" t="s">
        <v>193</v>
      </c>
      <c r="I42" s="302" t="s">
        <v>30</v>
      </c>
      <c r="J42" s="302"/>
      <c r="K42" s="303" t="s">
        <v>194</v>
      </c>
      <c r="L42" s="302"/>
      <c r="M42" s="304" t="s">
        <v>429</v>
      </c>
      <c r="N42" s="304" t="s">
        <v>195</v>
      </c>
      <c r="O42" s="270"/>
    </row>
    <row r="43" spans="1:15">
      <c r="A43" s="503">
        <f t="shared" si="0"/>
        <v>29</v>
      </c>
      <c r="B43" s="305"/>
      <c r="C43" s="275"/>
      <c r="D43" s="275"/>
      <c r="E43" s="275"/>
      <c r="F43" s="275"/>
      <c r="G43" s="275"/>
      <c r="H43" s="306"/>
      <c r="I43" s="275"/>
      <c r="J43" s="275"/>
      <c r="K43" s="306"/>
      <c r="L43" s="275"/>
      <c r="M43" s="306"/>
      <c r="N43" s="306"/>
      <c r="O43" s="270"/>
    </row>
    <row r="44" spans="1:15">
      <c r="A44" s="503">
        <f t="shared" si="0"/>
        <v>30</v>
      </c>
      <c r="B44" s="307" t="s">
        <v>196</v>
      </c>
      <c r="C44" s="290"/>
      <c r="D44" s="308"/>
      <c r="E44" s="309" t="s">
        <v>206</v>
      </c>
      <c r="F44" s="310">
        <v>0</v>
      </c>
      <c r="G44" s="327">
        <f>$J$32</f>
        <v>1.2814992499700824</v>
      </c>
      <c r="H44" s="330">
        <f>F44*G44</f>
        <v>0</v>
      </c>
      <c r="I44" s="329" t="s">
        <v>30</v>
      </c>
      <c r="J44" s="327">
        <v>0</v>
      </c>
      <c r="K44" s="330">
        <v>0</v>
      </c>
      <c r="L44" s="310">
        <v>0</v>
      </c>
      <c r="M44" s="311">
        <f>'H-32A-WP08 - TEC True-up'!K20</f>
        <v>0</v>
      </c>
      <c r="N44" s="330">
        <f>G44*F44</f>
        <v>0</v>
      </c>
      <c r="O44" s="270"/>
    </row>
    <row r="45" spans="1:15">
      <c r="A45" s="503">
        <f t="shared" si="0"/>
        <v>31</v>
      </c>
      <c r="B45" s="307" t="s">
        <v>197</v>
      </c>
      <c r="C45" s="290"/>
      <c r="D45" s="308"/>
      <c r="E45" s="309" t="s">
        <v>206</v>
      </c>
      <c r="F45" s="310">
        <v>0</v>
      </c>
      <c r="G45" s="327">
        <f>$J$32</f>
        <v>1.2814992499700824</v>
      </c>
      <c r="H45" s="330">
        <f>F45*G45</f>
        <v>0</v>
      </c>
      <c r="I45" s="329" t="s">
        <v>30</v>
      </c>
      <c r="J45" s="327">
        <v>0</v>
      </c>
      <c r="K45" s="330">
        <v>0</v>
      </c>
      <c r="L45" s="310">
        <v>0</v>
      </c>
      <c r="M45" s="311">
        <f>'H-32A-WP08 - TEC True-up'!K21</f>
        <v>0</v>
      </c>
      <c r="N45" s="330">
        <f t="shared" ref="N45:N46" si="1">G45*F45</f>
        <v>0</v>
      </c>
      <c r="O45" s="270"/>
    </row>
    <row r="46" spans="1:15">
      <c r="A46" s="503">
        <f t="shared" si="0"/>
        <v>32</v>
      </c>
      <c r="B46" s="307" t="s">
        <v>198</v>
      </c>
      <c r="C46" s="290"/>
      <c r="D46" s="308"/>
      <c r="E46" s="309" t="s">
        <v>206</v>
      </c>
      <c r="F46" s="310">
        <v>0</v>
      </c>
      <c r="G46" s="327">
        <f>$J$32</f>
        <v>1.2814992499700824</v>
      </c>
      <c r="H46" s="330">
        <f>F46*G46</f>
        <v>0</v>
      </c>
      <c r="I46" s="329" t="s">
        <v>30</v>
      </c>
      <c r="J46" s="327">
        <v>0</v>
      </c>
      <c r="K46" s="330">
        <v>0</v>
      </c>
      <c r="L46" s="310">
        <v>0</v>
      </c>
      <c r="M46" s="311">
        <f>'H-32A-WP08 - TEC True-up'!K22</f>
        <v>0</v>
      </c>
      <c r="N46" s="330">
        <f t="shared" si="1"/>
        <v>0</v>
      </c>
      <c r="O46" s="270"/>
    </row>
    <row r="47" spans="1:15">
      <c r="A47" s="503">
        <f t="shared" si="0"/>
        <v>33</v>
      </c>
      <c r="B47" s="312"/>
      <c r="C47" s="270"/>
      <c r="D47" s="270"/>
      <c r="E47" s="309"/>
      <c r="F47" s="270"/>
      <c r="G47" s="270"/>
      <c r="H47" s="313"/>
      <c r="I47" s="270"/>
      <c r="J47" s="270"/>
      <c r="K47" s="313"/>
      <c r="L47" s="270"/>
      <c r="M47" s="313"/>
      <c r="N47" s="313"/>
      <c r="O47" s="270"/>
    </row>
    <row r="48" spans="1:15">
      <c r="A48" s="503">
        <f t="shared" si="0"/>
        <v>34</v>
      </c>
      <c r="B48" s="312"/>
      <c r="C48" s="270"/>
      <c r="D48" s="270"/>
      <c r="E48" s="270"/>
      <c r="F48" s="270"/>
      <c r="G48" s="270"/>
      <c r="H48" s="313"/>
      <c r="I48" s="270"/>
      <c r="J48" s="270"/>
      <c r="K48" s="313"/>
      <c r="L48" s="270"/>
      <c r="M48" s="313"/>
      <c r="N48" s="313"/>
      <c r="O48" s="314"/>
    </row>
    <row r="49" spans="1:15">
      <c r="A49" s="503">
        <f t="shared" si="0"/>
        <v>35</v>
      </c>
      <c r="B49" s="312"/>
      <c r="C49" s="270"/>
      <c r="D49" s="315"/>
      <c r="E49" s="315"/>
      <c r="F49" s="315"/>
      <c r="G49" s="315"/>
      <c r="H49" s="316"/>
      <c r="I49" s="315"/>
      <c r="J49" s="315"/>
      <c r="K49" s="316"/>
      <c r="L49" s="315"/>
      <c r="M49" s="316"/>
      <c r="N49" s="316"/>
      <c r="O49" s="314"/>
    </row>
    <row r="50" spans="1:15">
      <c r="A50" s="503">
        <f t="shared" si="0"/>
        <v>36</v>
      </c>
      <c r="B50" s="312"/>
      <c r="C50" s="270"/>
      <c r="D50" s="315"/>
      <c r="E50" s="315"/>
      <c r="F50" s="315"/>
      <c r="G50" s="315"/>
      <c r="H50" s="316"/>
      <c r="I50" s="315"/>
      <c r="J50" s="315"/>
      <c r="K50" s="316"/>
      <c r="L50" s="315"/>
      <c r="M50" s="316"/>
      <c r="N50" s="316"/>
      <c r="O50" s="270"/>
    </row>
    <row r="51" spans="1:15">
      <c r="A51" s="503">
        <f t="shared" si="0"/>
        <v>37</v>
      </c>
      <c r="B51" s="317"/>
      <c r="C51" s="318"/>
      <c r="D51" s="319"/>
      <c r="E51" s="319"/>
      <c r="F51" s="319"/>
      <c r="G51" s="319"/>
      <c r="H51" s="320"/>
      <c r="I51" s="319"/>
      <c r="J51" s="319"/>
      <c r="K51" s="320"/>
      <c r="L51" s="319"/>
      <c r="M51" s="320"/>
      <c r="N51" s="320"/>
      <c r="O51" s="270"/>
    </row>
    <row r="52" spans="1:15">
      <c r="A52" s="503">
        <f t="shared" si="0"/>
        <v>38</v>
      </c>
      <c r="B52" s="279" t="s">
        <v>199</v>
      </c>
      <c r="C52" s="270"/>
      <c r="D52" s="270" t="s">
        <v>426</v>
      </c>
      <c r="E52" s="280"/>
      <c r="F52" s="290"/>
      <c r="G52" s="290"/>
      <c r="H52" s="282"/>
      <c r="I52" s="282"/>
      <c r="J52" s="282"/>
      <c r="K52" s="282"/>
      <c r="L52" s="282"/>
      <c r="M52" s="286"/>
      <c r="N52" s="321">
        <f>SUM(N44:N51)</f>
        <v>0</v>
      </c>
      <c r="O52" s="270"/>
    </row>
    <row r="53" spans="1:15">
      <c r="A53" s="503">
        <f t="shared" si="0"/>
        <v>39</v>
      </c>
      <c r="B53" s="315"/>
      <c r="C53" s="315"/>
      <c r="D53" s="315"/>
      <c r="E53" s="315"/>
      <c r="F53" s="315"/>
      <c r="G53" s="315"/>
      <c r="H53" s="315"/>
      <c r="I53" s="315"/>
      <c r="J53" s="315"/>
      <c r="K53" s="315"/>
      <c r="L53" s="315"/>
      <c r="M53" s="315"/>
      <c r="N53" s="270"/>
      <c r="O53" s="270"/>
    </row>
    <row r="54" spans="1:15">
      <c r="A54" s="503">
        <f t="shared" si="0"/>
        <v>40</v>
      </c>
      <c r="B54" s="322" t="s">
        <v>48</v>
      </c>
      <c r="C54" s="315"/>
      <c r="D54" s="315"/>
      <c r="E54" s="315"/>
      <c r="F54" s="315"/>
      <c r="G54" s="315"/>
      <c r="H54" s="315"/>
      <c r="I54" s="315"/>
      <c r="J54" s="315"/>
      <c r="K54" s="315"/>
      <c r="L54" s="315"/>
      <c r="M54" s="315"/>
      <c r="N54" s="270"/>
      <c r="O54" s="270"/>
    </row>
    <row r="55" spans="1:15">
      <c r="A55" s="503">
        <f t="shared" si="0"/>
        <v>41</v>
      </c>
      <c r="B55" s="290" t="s">
        <v>108</v>
      </c>
      <c r="C55" s="270"/>
      <c r="D55" s="629" t="s">
        <v>200</v>
      </c>
      <c r="E55" s="629"/>
      <c r="F55" s="629"/>
      <c r="G55" s="629"/>
      <c r="H55" s="629"/>
      <c r="I55" s="629"/>
      <c r="J55" s="629"/>
      <c r="K55" s="629"/>
      <c r="L55" s="629"/>
      <c r="M55" s="629"/>
      <c r="N55" s="270"/>
      <c r="O55" s="270"/>
    </row>
    <row r="56" spans="1:15">
      <c r="A56" s="503">
        <f t="shared" si="0"/>
        <v>42</v>
      </c>
      <c r="B56" s="290" t="s">
        <v>109</v>
      </c>
      <c r="C56" s="270"/>
      <c r="D56" s="629" t="s">
        <v>201</v>
      </c>
      <c r="E56" s="629"/>
      <c r="F56" s="629"/>
      <c r="G56" s="629"/>
      <c r="H56" s="629"/>
      <c r="I56" s="629"/>
      <c r="J56" s="629"/>
      <c r="K56" s="629"/>
      <c r="L56" s="629"/>
      <c r="M56" s="629"/>
      <c r="N56" s="270"/>
      <c r="O56" s="270"/>
    </row>
    <row r="57" spans="1:15" ht="33" customHeight="1">
      <c r="A57" s="503">
        <f t="shared" si="0"/>
        <v>43</v>
      </c>
      <c r="B57" s="323" t="s">
        <v>110</v>
      </c>
      <c r="C57" s="270"/>
      <c r="D57" s="630" t="s">
        <v>202</v>
      </c>
      <c r="E57" s="630"/>
      <c r="F57" s="630"/>
      <c r="G57" s="630"/>
      <c r="H57" s="630"/>
      <c r="I57" s="630"/>
      <c r="J57" s="630"/>
      <c r="K57" s="630"/>
      <c r="L57" s="630"/>
      <c r="M57" s="630"/>
      <c r="N57" s="270"/>
      <c r="O57" s="270"/>
    </row>
    <row r="58" spans="1:15">
      <c r="A58" s="503">
        <f t="shared" si="0"/>
        <v>44</v>
      </c>
      <c r="B58" s="323" t="s">
        <v>111</v>
      </c>
      <c r="C58" s="270"/>
      <c r="D58" s="630" t="s">
        <v>203</v>
      </c>
      <c r="E58" s="630"/>
      <c r="F58" s="630"/>
      <c r="G58" s="630"/>
      <c r="H58" s="630"/>
      <c r="I58" s="630"/>
      <c r="J58" s="630"/>
      <c r="K58" s="630"/>
      <c r="L58" s="630"/>
      <c r="M58" s="630"/>
      <c r="N58" s="270"/>
      <c r="O58" s="270"/>
    </row>
    <row r="59" spans="1:15">
      <c r="A59" s="503">
        <f t="shared" si="0"/>
        <v>45</v>
      </c>
      <c r="B59" s="290" t="s">
        <v>112</v>
      </c>
      <c r="C59" s="270"/>
      <c r="D59" s="629" t="s">
        <v>204</v>
      </c>
      <c r="E59" s="629"/>
      <c r="F59" s="629"/>
      <c r="G59" s="629"/>
      <c r="H59" s="629"/>
      <c r="I59" s="629"/>
      <c r="J59" s="629"/>
      <c r="K59" s="629"/>
      <c r="L59" s="629"/>
      <c r="M59" s="629"/>
      <c r="N59" s="270"/>
      <c r="O59" s="270"/>
    </row>
    <row r="60" spans="1:15">
      <c r="B60" s="324"/>
      <c r="C60" s="315"/>
      <c r="D60" s="315"/>
      <c r="E60" s="315"/>
      <c r="F60" s="315"/>
      <c r="G60" s="315"/>
      <c r="H60" s="315"/>
      <c r="I60" s="315"/>
      <c r="J60" s="315"/>
      <c r="K60" s="315"/>
      <c r="L60" s="315"/>
      <c r="M60" s="315"/>
      <c r="N60" s="270"/>
      <c r="O60" s="270"/>
    </row>
    <row r="61" spans="1:15">
      <c r="B61" s="325"/>
      <c r="C61" s="270"/>
      <c r="D61" s="279"/>
      <c r="E61" s="279"/>
      <c r="F61" s="290"/>
      <c r="G61" s="290"/>
      <c r="H61" s="282"/>
      <c r="I61" s="270"/>
      <c r="J61" s="270"/>
      <c r="K61" s="326"/>
      <c r="L61" s="270"/>
      <c r="M61" s="270"/>
      <c r="N61" s="270"/>
      <c r="O61" s="270"/>
    </row>
    <row r="62" spans="1:15">
      <c r="B62" s="325"/>
      <c r="C62" s="270"/>
      <c r="D62" s="279"/>
      <c r="E62" s="279"/>
      <c r="F62" s="290"/>
      <c r="G62" s="290"/>
      <c r="H62" s="282"/>
      <c r="I62" s="270"/>
      <c r="J62" s="270"/>
      <c r="K62" s="326"/>
      <c r="L62" s="270"/>
      <c r="M62" s="270"/>
      <c r="N62" s="270"/>
      <c r="O62" s="270"/>
    </row>
    <row r="63" spans="1:15">
      <c r="B63" s="270"/>
      <c r="C63" s="270"/>
      <c r="D63" s="315"/>
      <c r="E63" s="315"/>
      <c r="F63" s="315"/>
      <c r="G63" s="315"/>
      <c r="H63" s="315"/>
      <c r="I63" s="315"/>
      <c r="J63" s="315"/>
      <c r="K63" s="315"/>
      <c r="L63" s="315"/>
      <c r="M63" s="315"/>
      <c r="N63" s="270"/>
      <c r="O63" s="270"/>
    </row>
    <row r="64" spans="1:15">
      <c r="B64" s="270"/>
      <c r="C64" s="270"/>
      <c r="D64" s="315"/>
      <c r="E64" s="315"/>
      <c r="F64" s="315"/>
      <c r="G64" s="315"/>
      <c r="H64" s="315"/>
      <c r="I64" s="315"/>
      <c r="J64" s="315"/>
      <c r="K64" s="315"/>
      <c r="L64" s="315"/>
      <c r="M64" s="315"/>
      <c r="N64" s="270"/>
      <c r="O64" s="270"/>
    </row>
    <row r="65" spans="2:15">
      <c r="B65" s="270"/>
      <c r="C65" s="270"/>
      <c r="D65" s="315"/>
      <c r="E65" s="315"/>
      <c r="F65" s="315"/>
      <c r="G65" s="315"/>
      <c r="H65" s="315"/>
      <c r="I65" s="315"/>
      <c r="J65" s="315"/>
      <c r="K65" s="315"/>
      <c r="L65" s="315"/>
      <c r="M65" s="315"/>
      <c r="N65" s="270"/>
      <c r="O65" s="270"/>
    </row>
    <row r="66" spans="2:15">
      <c r="B66" s="270"/>
      <c r="C66" s="270"/>
      <c r="D66" s="315"/>
      <c r="E66" s="315"/>
      <c r="F66" s="315"/>
      <c r="G66" s="315"/>
      <c r="H66" s="315"/>
      <c r="I66" s="315"/>
      <c r="J66" s="315"/>
      <c r="K66" s="315"/>
      <c r="L66" s="315"/>
      <c r="M66" s="315"/>
      <c r="N66" s="270"/>
      <c r="O66" s="270"/>
    </row>
    <row r="67" spans="2:15">
      <c r="B67" s="270"/>
      <c r="C67" s="270"/>
      <c r="D67" s="315"/>
      <c r="E67" s="315"/>
      <c r="F67" s="315"/>
      <c r="G67" s="315"/>
      <c r="H67" s="315"/>
      <c r="I67" s="315"/>
      <c r="J67" s="315"/>
      <c r="K67" s="315"/>
      <c r="L67" s="315"/>
      <c r="M67" s="315"/>
      <c r="N67" s="270"/>
      <c r="O67" s="270"/>
    </row>
    <row r="68" spans="2:15">
      <c r="B68" s="270"/>
      <c r="C68" s="270"/>
      <c r="D68" s="315"/>
      <c r="E68" s="315"/>
      <c r="F68" s="315"/>
      <c r="G68" s="315"/>
      <c r="H68" s="315"/>
      <c r="I68" s="315"/>
      <c r="J68" s="315"/>
      <c r="K68" s="315"/>
      <c r="L68" s="315"/>
      <c r="M68" s="315"/>
      <c r="N68" s="270"/>
      <c r="O68" s="270"/>
    </row>
    <row r="69" spans="2:15">
      <c r="B69" s="270"/>
      <c r="C69" s="270"/>
      <c r="D69" s="315"/>
      <c r="E69" s="315"/>
      <c r="F69" s="315"/>
      <c r="G69" s="315"/>
      <c r="H69" s="315"/>
      <c r="I69" s="315"/>
      <c r="J69" s="315"/>
      <c r="K69" s="315"/>
      <c r="L69" s="315"/>
      <c r="M69" s="315"/>
      <c r="N69" s="270"/>
      <c r="O69" s="270"/>
    </row>
    <row r="70" spans="2:15">
      <c r="B70" s="270"/>
      <c r="C70" s="270"/>
      <c r="D70" s="315"/>
      <c r="E70" s="315"/>
      <c r="F70" s="315"/>
      <c r="G70" s="315"/>
      <c r="H70" s="315"/>
      <c r="I70" s="315"/>
      <c r="J70" s="315"/>
      <c r="K70" s="315"/>
      <c r="L70" s="315"/>
      <c r="M70" s="315"/>
      <c r="N70" s="270"/>
      <c r="O70" s="270"/>
    </row>
    <row r="71" spans="2:15">
      <c r="B71" s="270"/>
      <c r="C71" s="270"/>
      <c r="D71" s="315"/>
      <c r="E71" s="315"/>
      <c r="F71" s="315"/>
      <c r="G71" s="315"/>
      <c r="H71" s="315"/>
      <c r="I71" s="315"/>
      <c r="J71" s="315"/>
      <c r="K71" s="315"/>
      <c r="L71" s="315"/>
      <c r="M71" s="315"/>
      <c r="N71" s="270"/>
      <c r="O71" s="270"/>
    </row>
    <row r="72" spans="2:15">
      <c r="B72" s="270"/>
      <c r="C72" s="270"/>
      <c r="D72" s="315"/>
      <c r="E72" s="315"/>
      <c r="F72" s="315"/>
      <c r="G72" s="315"/>
      <c r="H72" s="315"/>
      <c r="I72" s="315"/>
      <c r="J72" s="315"/>
      <c r="K72" s="315"/>
      <c r="L72" s="315"/>
      <c r="M72" s="315"/>
      <c r="N72" s="270"/>
      <c r="O72" s="270"/>
    </row>
    <row r="73" spans="2:15">
      <c r="B73" s="270"/>
      <c r="C73" s="270"/>
      <c r="D73" s="315"/>
      <c r="E73" s="315"/>
      <c r="F73" s="315"/>
      <c r="G73" s="315"/>
      <c r="H73" s="315"/>
      <c r="I73" s="315"/>
      <c r="J73" s="315"/>
      <c r="K73" s="315"/>
      <c r="L73" s="315"/>
      <c r="M73" s="315"/>
      <c r="N73" s="270"/>
      <c r="O73" s="270"/>
    </row>
    <row r="74" spans="2:15">
      <c r="B74" s="270"/>
      <c r="C74" s="270"/>
      <c r="D74" s="315"/>
      <c r="E74" s="315"/>
      <c r="F74" s="315"/>
      <c r="G74" s="315"/>
      <c r="H74" s="315"/>
      <c r="I74" s="315"/>
      <c r="J74" s="315"/>
      <c r="K74" s="315"/>
      <c r="L74" s="315"/>
      <c r="M74" s="315"/>
      <c r="N74" s="270"/>
      <c r="O74" s="270"/>
    </row>
    <row r="75" spans="2:15">
      <c r="B75" s="270"/>
      <c r="C75" s="270"/>
      <c r="D75" s="315"/>
      <c r="E75" s="315"/>
      <c r="F75" s="315"/>
      <c r="G75" s="315"/>
      <c r="H75" s="315"/>
      <c r="I75" s="315"/>
      <c r="J75" s="315"/>
      <c r="K75" s="315"/>
      <c r="L75" s="315"/>
      <c r="M75" s="315"/>
      <c r="N75" s="270"/>
      <c r="O75" s="270"/>
    </row>
    <row r="76" spans="2:15">
      <c r="B76" s="270"/>
      <c r="C76" s="270"/>
      <c r="D76" s="315"/>
      <c r="E76" s="315"/>
      <c r="F76" s="315"/>
      <c r="G76" s="315"/>
      <c r="H76" s="315"/>
      <c r="I76" s="315"/>
      <c r="J76" s="315"/>
      <c r="K76" s="315"/>
      <c r="L76" s="315"/>
      <c r="M76" s="315"/>
      <c r="N76" s="270"/>
      <c r="O76" s="270"/>
    </row>
    <row r="77" spans="2:15">
      <c r="B77" s="270"/>
      <c r="C77" s="270"/>
      <c r="D77" s="315"/>
      <c r="E77" s="315"/>
      <c r="F77" s="315"/>
      <c r="G77" s="315"/>
      <c r="H77" s="315"/>
      <c r="I77" s="315"/>
      <c r="J77" s="315"/>
      <c r="K77" s="315"/>
      <c r="L77" s="315"/>
      <c r="M77" s="315"/>
      <c r="N77" s="270"/>
      <c r="O77" s="270"/>
    </row>
    <row r="78" spans="2:15">
      <c r="B78" s="270"/>
      <c r="C78" s="270"/>
      <c r="D78" s="315"/>
      <c r="E78" s="315"/>
      <c r="F78" s="315"/>
      <c r="G78" s="315"/>
      <c r="H78" s="315"/>
      <c r="I78" s="315"/>
      <c r="J78" s="315"/>
      <c r="K78" s="315"/>
      <c r="L78" s="315"/>
      <c r="M78" s="315"/>
      <c r="N78" s="270"/>
      <c r="O78" s="270"/>
    </row>
    <row r="79" spans="2:15">
      <c r="B79" s="270"/>
      <c r="C79" s="270"/>
      <c r="D79" s="315"/>
      <c r="E79" s="315"/>
      <c r="F79" s="315"/>
      <c r="G79" s="315"/>
      <c r="H79" s="315"/>
      <c r="I79" s="315"/>
      <c r="J79" s="315"/>
      <c r="K79" s="315"/>
      <c r="L79" s="315"/>
      <c r="M79" s="315"/>
      <c r="N79" s="270"/>
      <c r="O79" s="270"/>
    </row>
    <row r="80" spans="2:15">
      <c r="B80" s="270"/>
      <c r="C80" s="270"/>
      <c r="D80" s="315"/>
      <c r="E80" s="315"/>
      <c r="F80" s="315"/>
      <c r="G80" s="315"/>
      <c r="H80" s="315"/>
      <c r="I80" s="315"/>
      <c r="J80" s="315"/>
      <c r="K80" s="315"/>
      <c r="L80" s="315"/>
      <c r="M80" s="315"/>
      <c r="N80" s="270"/>
      <c r="O80" s="270"/>
    </row>
    <row r="81" spans="2:15">
      <c r="B81" s="270"/>
      <c r="C81" s="270"/>
      <c r="D81" s="315"/>
      <c r="E81" s="315"/>
      <c r="F81" s="315"/>
      <c r="G81" s="315"/>
      <c r="H81" s="315"/>
      <c r="I81" s="315"/>
      <c r="J81" s="315"/>
      <c r="K81" s="315"/>
      <c r="L81" s="315"/>
      <c r="M81" s="315"/>
      <c r="N81" s="270"/>
      <c r="O81" s="270"/>
    </row>
    <row r="82" spans="2:15">
      <c r="B82" s="270"/>
      <c r="C82" s="270"/>
      <c r="D82" s="315"/>
      <c r="E82" s="315"/>
      <c r="F82" s="315"/>
      <c r="G82" s="315"/>
      <c r="H82" s="315"/>
      <c r="I82" s="315"/>
      <c r="J82" s="315"/>
      <c r="K82" s="315"/>
      <c r="L82" s="315"/>
      <c r="M82" s="315"/>
      <c r="N82" s="270"/>
      <c r="O82" s="270"/>
    </row>
    <row r="83" spans="2:15">
      <c r="B83" s="270"/>
      <c r="C83" s="270"/>
      <c r="D83" s="315"/>
      <c r="E83" s="315"/>
      <c r="F83" s="315"/>
      <c r="G83" s="315"/>
      <c r="H83" s="315"/>
      <c r="I83" s="315"/>
      <c r="J83" s="315"/>
      <c r="K83" s="315"/>
      <c r="L83" s="315"/>
      <c r="M83" s="315"/>
      <c r="N83" s="270"/>
      <c r="O83" s="270"/>
    </row>
    <row r="84" spans="2:15">
      <c r="B84" s="270"/>
      <c r="C84" s="270"/>
      <c r="D84" s="315"/>
      <c r="E84" s="315"/>
      <c r="F84" s="315"/>
      <c r="G84" s="315"/>
      <c r="H84" s="315"/>
      <c r="I84" s="315"/>
      <c r="J84" s="315"/>
      <c r="K84" s="315"/>
      <c r="L84" s="315"/>
      <c r="M84" s="315"/>
      <c r="N84" s="270"/>
      <c r="O84" s="270"/>
    </row>
    <row r="85" spans="2:15">
      <c r="B85" s="270"/>
      <c r="C85" s="270"/>
      <c r="D85" s="315"/>
      <c r="E85" s="315"/>
      <c r="F85" s="315"/>
      <c r="G85" s="315"/>
      <c r="H85" s="315"/>
      <c r="I85" s="315"/>
      <c r="J85" s="315"/>
      <c r="K85" s="315"/>
      <c r="L85" s="315"/>
      <c r="M85" s="315"/>
      <c r="N85" s="270"/>
      <c r="O85" s="270"/>
    </row>
    <row r="86" spans="2:15">
      <c r="B86" s="270"/>
      <c r="C86" s="270"/>
      <c r="D86" s="315"/>
      <c r="E86" s="315"/>
      <c r="F86" s="315"/>
      <c r="G86" s="315"/>
      <c r="H86" s="315"/>
      <c r="I86" s="315"/>
      <c r="J86" s="315"/>
      <c r="K86" s="315"/>
      <c r="L86" s="315"/>
      <c r="M86" s="315"/>
      <c r="N86" s="270"/>
      <c r="O86" s="270"/>
    </row>
    <row r="87" spans="2:15">
      <c r="B87" s="270"/>
      <c r="C87" s="270"/>
      <c r="D87" s="315"/>
      <c r="E87" s="315"/>
      <c r="F87" s="315"/>
      <c r="G87" s="315"/>
      <c r="H87" s="315"/>
      <c r="I87" s="315"/>
      <c r="J87" s="315"/>
      <c r="K87" s="315"/>
      <c r="L87" s="315"/>
      <c r="M87" s="315"/>
      <c r="N87" s="270"/>
      <c r="O87" s="270"/>
    </row>
    <row r="88" spans="2:15">
      <c r="B88" s="270"/>
      <c r="C88" s="270"/>
      <c r="D88" s="315"/>
      <c r="E88" s="315"/>
      <c r="F88" s="315"/>
      <c r="G88" s="315"/>
      <c r="H88" s="315"/>
      <c r="I88" s="315"/>
      <c r="J88" s="315"/>
      <c r="K88" s="315"/>
      <c r="L88" s="315"/>
      <c r="M88" s="315"/>
      <c r="N88" s="270"/>
      <c r="O88" s="270"/>
    </row>
    <row r="89" spans="2:15">
      <c r="B89" s="270"/>
      <c r="C89" s="270"/>
      <c r="D89" s="315"/>
      <c r="E89" s="315"/>
      <c r="F89" s="315"/>
      <c r="G89" s="315"/>
      <c r="H89" s="315"/>
      <c r="I89" s="315"/>
      <c r="J89" s="315"/>
      <c r="K89" s="315"/>
      <c r="L89" s="315"/>
      <c r="M89" s="315"/>
      <c r="N89" s="270"/>
      <c r="O89" s="270"/>
    </row>
    <row r="90" spans="2:15">
      <c r="B90" s="270"/>
      <c r="C90" s="270"/>
      <c r="D90" s="315"/>
      <c r="E90" s="315"/>
      <c r="F90" s="315"/>
      <c r="G90" s="315"/>
      <c r="H90" s="315"/>
      <c r="I90" s="315"/>
      <c r="J90" s="315"/>
      <c r="K90" s="315"/>
      <c r="L90" s="315"/>
      <c r="M90" s="315"/>
      <c r="N90" s="270"/>
      <c r="O90" s="270"/>
    </row>
    <row r="91" spans="2:15">
      <c r="B91" s="270"/>
      <c r="C91" s="270"/>
      <c r="D91" s="315"/>
      <c r="E91" s="315"/>
      <c r="F91" s="315"/>
      <c r="G91" s="315"/>
      <c r="H91" s="315"/>
      <c r="I91" s="315"/>
      <c r="J91" s="315"/>
      <c r="K91" s="315"/>
      <c r="L91" s="315"/>
      <c r="M91" s="315"/>
      <c r="N91" s="270"/>
      <c r="O91" s="270"/>
    </row>
    <row r="92" spans="2:15">
      <c r="B92" s="270"/>
      <c r="C92" s="270"/>
      <c r="D92" s="315"/>
      <c r="E92" s="315"/>
      <c r="F92" s="315"/>
      <c r="G92" s="315"/>
      <c r="H92" s="315"/>
      <c r="I92" s="315"/>
      <c r="J92" s="315"/>
      <c r="K92" s="315"/>
      <c r="L92" s="315"/>
      <c r="M92" s="315"/>
      <c r="N92" s="270"/>
      <c r="O92" s="270"/>
    </row>
    <row r="93" spans="2:15">
      <c r="B93" s="270"/>
      <c r="C93" s="270"/>
      <c r="D93" s="315"/>
      <c r="E93" s="315"/>
      <c r="F93" s="315"/>
      <c r="G93" s="315"/>
      <c r="H93" s="315"/>
      <c r="I93" s="315"/>
      <c r="J93" s="315"/>
      <c r="K93" s="315"/>
      <c r="L93" s="315"/>
      <c r="M93" s="315"/>
      <c r="N93" s="270"/>
      <c r="O93" s="270"/>
    </row>
    <row r="94" spans="2:15">
      <c r="B94" s="270"/>
      <c r="C94" s="270"/>
      <c r="D94" s="315"/>
      <c r="E94" s="315"/>
      <c r="F94" s="315"/>
      <c r="G94" s="315"/>
      <c r="H94" s="315"/>
      <c r="I94" s="315"/>
      <c r="J94" s="315"/>
      <c r="K94" s="315"/>
      <c r="L94" s="315"/>
      <c r="M94" s="315"/>
      <c r="N94" s="270"/>
      <c r="O94" s="270"/>
    </row>
    <row r="95" spans="2:15">
      <c r="B95" s="270"/>
      <c r="C95" s="270"/>
      <c r="D95" s="315"/>
      <c r="E95" s="315"/>
      <c r="F95" s="315"/>
      <c r="G95" s="315"/>
      <c r="H95" s="315"/>
      <c r="I95" s="315"/>
      <c r="J95" s="315"/>
      <c r="K95" s="315"/>
      <c r="L95" s="315"/>
      <c r="M95" s="315"/>
      <c r="N95" s="270"/>
      <c r="O95" s="270"/>
    </row>
    <row r="96" spans="2:15">
      <c r="B96" s="270"/>
      <c r="C96" s="270"/>
      <c r="D96" s="315"/>
      <c r="E96" s="315"/>
      <c r="F96" s="315"/>
      <c r="G96" s="315"/>
      <c r="H96" s="315"/>
      <c r="I96" s="315"/>
      <c r="J96" s="315"/>
      <c r="K96" s="315"/>
      <c r="L96" s="315"/>
      <c r="M96" s="315"/>
      <c r="N96" s="270"/>
      <c r="O96" s="270"/>
    </row>
    <row r="97" spans="2:15">
      <c r="B97" s="270"/>
      <c r="C97" s="270"/>
      <c r="D97" s="315"/>
      <c r="E97" s="315"/>
      <c r="F97" s="315"/>
      <c r="G97" s="315"/>
      <c r="H97" s="315"/>
      <c r="I97" s="315"/>
      <c r="J97" s="315"/>
      <c r="K97" s="315"/>
      <c r="L97" s="315"/>
      <c r="M97" s="315"/>
      <c r="N97" s="270"/>
      <c r="O97" s="270"/>
    </row>
    <row r="98" spans="2:15">
      <c r="B98" s="270"/>
      <c r="C98" s="270"/>
      <c r="D98" s="315"/>
      <c r="E98" s="315"/>
      <c r="F98" s="315"/>
      <c r="G98" s="315"/>
      <c r="H98" s="315"/>
      <c r="I98" s="315"/>
      <c r="J98" s="315"/>
      <c r="K98" s="315"/>
      <c r="L98" s="315"/>
      <c r="M98" s="315"/>
      <c r="N98" s="270"/>
      <c r="O98" s="270"/>
    </row>
    <row r="99" spans="2:15">
      <c r="B99" s="270"/>
      <c r="C99" s="270"/>
      <c r="D99" s="315"/>
      <c r="E99" s="315"/>
      <c r="F99" s="315"/>
      <c r="G99" s="315"/>
      <c r="H99" s="315"/>
      <c r="I99" s="315"/>
      <c r="J99" s="315"/>
      <c r="K99" s="315"/>
      <c r="L99" s="315"/>
      <c r="M99" s="315"/>
      <c r="N99" s="270"/>
      <c r="O99" s="270"/>
    </row>
    <row r="100" spans="2:15">
      <c r="B100" s="270"/>
      <c r="C100" s="270"/>
      <c r="D100" s="315"/>
      <c r="E100" s="315"/>
      <c r="F100" s="315"/>
      <c r="G100" s="315"/>
      <c r="H100" s="315"/>
      <c r="I100" s="315"/>
      <c r="J100" s="315"/>
      <c r="K100" s="315"/>
      <c r="L100" s="315"/>
      <c r="M100" s="315"/>
      <c r="N100" s="270"/>
      <c r="O100" s="270"/>
    </row>
    <row r="101" spans="2:15">
      <c r="B101" s="270"/>
      <c r="C101" s="270"/>
      <c r="D101" s="315"/>
      <c r="E101" s="315"/>
      <c r="F101" s="315"/>
      <c r="G101" s="315"/>
      <c r="H101" s="315"/>
      <c r="I101" s="315"/>
      <c r="J101" s="315"/>
      <c r="K101" s="315"/>
      <c r="L101" s="315"/>
      <c r="M101" s="315"/>
      <c r="N101" s="270"/>
      <c r="O101" s="270"/>
    </row>
    <row r="102" spans="2:15">
      <c r="B102" s="270"/>
      <c r="C102" s="270"/>
      <c r="D102" s="315"/>
      <c r="E102" s="315"/>
      <c r="F102" s="315"/>
      <c r="G102" s="315"/>
      <c r="H102" s="315"/>
      <c r="I102" s="315"/>
      <c r="J102" s="315"/>
      <c r="K102" s="315"/>
      <c r="L102" s="315"/>
      <c r="M102" s="315"/>
      <c r="N102" s="270"/>
      <c r="O102" s="270"/>
    </row>
    <row r="103" spans="2:15">
      <c r="B103" s="270"/>
      <c r="C103" s="270"/>
      <c r="D103" s="315"/>
      <c r="E103" s="315"/>
      <c r="F103" s="315"/>
      <c r="G103" s="315"/>
      <c r="H103" s="315"/>
      <c r="I103" s="315"/>
      <c r="J103" s="315"/>
      <c r="K103" s="315"/>
      <c r="L103" s="315"/>
      <c r="M103" s="315"/>
      <c r="N103" s="270"/>
      <c r="O103" s="270"/>
    </row>
    <row r="104" spans="2:15">
      <c r="B104" s="270"/>
      <c r="C104" s="270"/>
      <c r="D104" s="315"/>
      <c r="E104" s="315"/>
      <c r="F104" s="315"/>
      <c r="G104" s="315"/>
      <c r="H104" s="315"/>
      <c r="I104" s="315"/>
      <c r="J104" s="315"/>
      <c r="K104" s="315"/>
      <c r="L104" s="315"/>
      <c r="M104" s="315"/>
      <c r="N104" s="270"/>
      <c r="O104" s="270"/>
    </row>
    <row r="105" spans="2:15">
      <c r="B105" s="270"/>
      <c r="C105" s="270"/>
      <c r="D105" s="315"/>
      <c r="E105" s="315"/>
      <c r="F105" s="315"/>
      <c r="G105" s="315"/>
      <c r="H105" s="315"/>
      <c r="I105" s="315"/>
      <c r="J105" s="315"/>
      <c r="K105" s="315"/>
      <c r="L105" s="315"/>
      <c r="M105" s="315"/>
      <c r="N105" s="270"/>
      <c r="O105" s="270"/>
    </row>
    <row r="106" spans="2:15">
      <c r="B106" s="270"/>
      <c r="C106" s="270"/>
      <c r="D106" s="315"/>
      <c r="E106" s="315"/>
      <c r="F106" s="315"/>
      <c r="G106" s="315"/>
      <c r="H106" s="315"/>
      <c r="I106" s="315"/>
      <c r="J106" s="315"/>
      <c r="K106" s="315"/>
      <c r="L106" s="315"/>
      <c r="M106" s="315"/>
      <c r="N106" s="270"/>
      <c r="O106" s="270"/>
    </row>
    <row r="107" spans="2:15">
      <c r="B107" s="270"/>
      <c r="C107" s="270"/>
      <c r="D107" s="315"/>
      <c r="E107" s="315"/>
      <c r="F107" s="315"/>
      <c r="G107" s="315"/>
      <c r="H107" s="315"/>
      <c r="I107" s="315"/>
      <c r="J107" s="315"/>
      <c r="K107" s="315"/>
      <c r="L107" s="315"/>
      <c r="M107" s="315"/>
      <c r="N107" s="270"/>
      <c r="O107" s="270"/>
    </row>
    <row r="108" spans="2:15">
      <c r="B108" s="270"/>
      <c r="C108" s="270"/>
      <c r="D108" s="315"/>
      <c r="E108" s="315"/>
      <c r="F108" s="315"/>
      <c r="G108" s="315"/>
      <c r="H108" s="315"/>
      <c r="I108" s="315"/>
      <c r="J108" s="315"/>
      <c r="K108" s="315"/>
      <c r="L108" s="315"/>
      <c r="M108" s="315"/>
      <c r="N108" s="270"/>
      <c r="O108" s="270"/>
    </row>
    <row r="109" spans="2:15">
      <c r="B109" s="270"/>
      <c r="C109" s="270"/>
      <c r="D109" s="315"/>
      <c r="E109" s="315"/>
      <c r="F109" s="315"/>
      <c r="G109" s="315"/>
      <c r="H109" s="315"/>
      <c r="I109" s="315"/>
      <c r="J109" s="315"/>
      <c r="K109" s="315"/>
      <c r="L109" s="315"/>
      <c r="M109" s="315"/>
      <c r="N109" s="270"/>
      <c r="O109" s="270"/>
    </row>
    <row r="110" spans="2:15">
      <c r="B110" s="270"/>
      <c r="C110" s="270"/>
      <c r="D110" s="315"/>
      <c r="E110" s="315"/>
      <c r="F110" s="315"/>
      <c r="G110" s="315"/>
      <c r="H110" s="315"/>
      <c r="I110" s="315"/>
      <c r="J110" s="315"/>
      <c r="K110" s="315"/>
      <c r="L110" s="315"/>
      <c r="M110" s="315"/>
      <c r="N110" s="270"/>
      <c r="O110" s="270"/>
    </row>
    <row r="111" spans="2:15">
      <c r="B111" s="270"/>
      <c r="C111" s="270"/>
      <c r="D111" s="315"/>
      <c r="E111" s="315"/>
      <c r="F111" s="315"/>
      <c r="G111" s="315"/>
      <c r="H111" s="315"/>
      <c r="I111" s="315"/>
      <c r="J111" s="315"/>
      <c r="K111" s="315"/>
      <c r="L111" s="315"/>
      <c r="M111" s="315"/>
      <c r="N111" s="270"/>
      <c r="O111" s="270"/>
    </row>
    <row r="112" spans="2:15">
      <c r="B112" s="270"/>
      <c r="C112" s="270"/>
      <c r="D112" s="315"/>
      <c r="E112" s="315"/>
      <c r="F112" s="315"/>
      <c r="G112" s="315"/>
      <c r="H112" s="315"/>
      <c r="I112" s="315"/>
      <c r="J112" s="315"/>
      <c r="K112" s="315"/>
      <c r="L112" s="315"/>
      <c r="M112" s="315"/>
      <c r="N112" s="270"/>
      <c r="O112" s="270"/>
    </row>
    <row r="113" spans="2:15">
      <c r="B113" s="270"/>
      <c r="C113" s="270"/>
      <c r="D113" s="315"/>
      <c r="E113" s="315"/>
      <c r="F113" s="315"/>
      <c r="G113" s="315"/>
      <c r="H113" s="315"/>
      <c r="I113" s="315"/>
      <c r="J113" s="315"/>
      <c r="K113" s="315"/>
      <c r="L113" s="315"/>
      <c r="M113" s="315"/>
      <c r="N113" s="270"/>
      <c r="O113" s="270"/>
    </row>
    <row r="114" spans="2:15">
      <c r="B114" s="270"/>
      <c r="C114" s="270"/>
      <c r="D114" s="315"/>
      <c r="E114" s="315"/>
      <c r="F114" s="315"/>
      <c r="G114" s="315"/>
      <c r="H114" s="315"/>
      <c r="I114" s="315"/>
      <c r="J114" s="315"/>
      <c r="K114" s="315"/>
      <c r="L114" s="315"/>
      <c r="M114" s="315"/>
      <c r="N114" s="270"/>
      <c r="O114" s="270"/>
    </row>
    <row r="115" spans="2:15">
      <c r="B115" s="270"/>
      <c r="C115" s="270"/>
      <c r="D115" s="315"/>
      <c r="E115" s="315"/>
      <c r="F115" s="315"/>
      <c r="G115" s="315"/>
      <c r="H115" s="315"/>
      <c r="I115" s="315"/>
      <c r="J115" s="315"/>
      <c r="K115" s="315"/>
      <c r="L115" s="315"/>
      <c r="M115" s="315"/>
      <c r="N115" s="270"/>
      <c r="O115" s="270"/>
    </row>
    <row r="116" spans="2:15">
      <c r="B116" s="270"/>
      <c r="C116" s="270"/>
      <c r="D116" s="315"/>
      <c r="E116" s="315"/>
      <c r="F116" s="315"/>
      <c r="G116" s="315"/>
      <c r="H116" s="315"/>
      <c r="I116" s="315"/>
      <c r="J116" s="315"/>
      <c r="K116" s="315"/>
      <c r="L116" s="315"/>
      <c r="M116" s="315"/>
      <c r="N116" s="270"/>
      <c r="O116" s="270"/>
    </row>
    <row r="117" spans="2:15">
      <c r="B117" s="270"/>
      <c r="C117" s="270"/>
      <c r="D117" s="315"/>
      <c r="E117" s="315"/>
      <c r="F117" s="315"/>
      <c r="G117" s="315"/>
      <c r="H117" s="315"/>
      <c r="I117" s="315"/>
      <c r="J117" s="315"/>
      <c r="K117" s="315"/>
      <c r="L117" s="315"/>
      <c r="M117" s="315"/>
      <c r="N117" s="270"/>
      <c r="O117" s="270"/>
    </row>
    <row r="118" spans="2:15">
      <c r="B118" s="270"/>
      <c r="C118" s="270"/>
      <c r="D118" s="315"/>
      <c r="E118" s="315"/>
      <c r="F118" s="315"/>
      <c r="G118" s="315"/>
      <c r="H118" s="315"/>
      <c r="I118" s="315"/>
      <c r="J118" s="315"/>
      <c r="K118" s="315"/>
      <c r="L118" s="315"/>
      <c r="M118" s="315"/>
      <c r="N118" s="270"/>
      <c r="O118" s="270"/>
    </row>
    <row r="119" spans="2:15">
      <c r="B119" s="270"/>
      <c r="C119" s="270"/>
      <c r="D119" s="315"/>
      <c r="E119" s="315"/>
      <c r="F119" s="315"/>
      <c r="G119" s="315"/>
      <c r="H119" s="315"/>
      <c r="I119" s="315"/>
      <c r="J119" s="315"/>
      <c r="K119" s="315"/>
      <c r="L119" s="315"/>
      <c r="M119" s="315"/>
      <c r="N119" s="270"/>
      <c r="O119" s="270"/>
    </row>
    <row r="120" spans="2:15">
      <c r="B120" s="270"/>
      <c r="C120" s="270"/>
      <c r="D120" s="315"/>
      <c r="E120" s="315"/>
      <c r="F120" s="315"/>
      <c r="G120" s="315"/>
      <c r="H120" s="315"/>
      <c r="I120" s="315"/>
      <c r="J120" s="315"/>
      <c r="K120" s="315"/>
      <c r="L120" s="315"/>
      <c r="M120" s="315"/>
      <c r="N120" s="270"/>
      <c r="O120" s="270"/>
    </row>
    <row r="121" spans="2:15">
      <c r="B121" s="270"/>
      <c r="C121" s="270"/>
      <c r="D121" s="315"/>
      <c r="E121" s="315"/>
      <c r="F121" s="315"/>
      <c r="G121" s="315"/>
      <c r="H121" s="315"/>
      <c r="I121" s="315"/>
      <c r="J121" s="315"/>
      <c r="K121" s="315"/>
      <c r="L121" s="315"/>
      <c r="M121" s="315"/>
      <c r="N121" s="270"/>
      <c r="O121" s="270"/>
    </row>
    <row r="122" spans="2:15">
      <c r="B122" s="270"/>
      <c r="C122" s="270"/>
      <c r="D122" s="315"/>
      <c r="E122" s="315"/>
      <c r="F122" s="315"/>
      <c r="G122" s="315"/>
      <c r="H122" s="315"/>
      <c r="I122" s="315"/>
      <c r="J122" s="315"/>
      <c r="K122" s="315"/>
      <c r="L122" s="315"/>
      <c r="M122" s="315"/>
      <c r="N122" s="270"/>
      <c r="O122" s="270"/>
    </row>
    <row r="123" spans="2:15">
      <c r="B123" s="270"/>
      <c r="C123" s="270"/>
      <c r="D123" s="315"/>
      <c r="E123" s="315"/>
      <c r="F123" s="315"/>
      <c r="G123" s="315"/>
      <c r="H123" s="315"/>
      <c r="I123" s="315"/>
      <c r="J123" s="315"/>
      <c r="K123" s="315"/>
      <c r="L123" s="315"/>
      <c r="M123" s="315"/>
      <c r="N123" s="270"/>
      <c r="O123" s="270"/>
    </row>
    <row r="124" spans="2:15">
      <c r="B124" s="270"/>
      <c r="C124" s="270"/>
      <c r="D124" s="315"/>
      <c r="E124" s="315"/>
      <c r="F124" s="315"/>
      <c r="G124" s="315"/>
      <c r="H124" s="315"/>
      <c r="I124" s="315"/>
      <c r="J124" s="315"/>
      <c r="K124" s="315"/>
      <c r="L124" s="315"/>
      <c r="M124" s="315"/>
      <c r="N124" s="270"/>
      <c r="O124" s="270"/>
    </row>
    <row r="125" spans="2:15">
      <c r="B125" s="270"/>
      <c r="C125" s="270"/>
      <c r="D125" s="315"/>
      <c r="E125" s="315"/>
      <c r="F125" s="315"/>
      <c r="G125" s="315"/>
      <c r="H125" s="315"/>
      <c r="I125" s="315"/>
      <c r="J125" s="315"/>
      <c r="K125" s="315"/>
      <c r="L125" s="315"/>
      <c r="M125" s="315"/>
      <c r="N125" s="270"/>
      <c r="O125" s="270"/>
    </row>
    <row r="126" spans="2:15">
      <c r="B126" s="270"/>
      <c r="C126" s="270"/>
      <c r="D126" s="315"/>
      <c r="E126" s="315"/>
      <c r="F126" s="315"/>
      <c r="G126" s="315"/>
      <c r="H126" s="315"/>
      <c r="I126" s="315"/>
      <c r="J126" s="315"/>
      <c r="K126" s="315"/>
      <c r="L126" s="315"/>
      <c r="M126" s="315"/>
      <c r="N126" s="270"/>
      <c r="O126" s="270"/>
    </row>
    <row r="127" spans="2:15">
      <c r="B127" s="270"/>
      <c r="C127" s="270"/>
      <c r="D127" s="315"/>
      <c r="E127" s="315"/>
      <c r="F127" s="315"/>
      <c r="G127" s="315"/>
      <c r="H127" s="315"/>
      <c r="I127" s="315"/>
      <c r="J127" s="315"/>
      <c r="K127" s="315"/>
      <c r="L127" s="315"/>
      <c r="M127" s="315"/>
      <c r="N127" s="270"/>
      <c r="O127" s="270"/>
    </row>
    <row r="128" spans="2:15">
      <c r="B128" s="270"/>
      <c r="C128" s="270"/>
      <c r="D128" s="315"/>
      <c r="E128" s="315"/>
      <c r="F128" s="315"/>
      <c r="G128" s="315"/>
      <c r="H128" s="315"/>
      <c r="I128" s="315"/>
      <c r="J128" s="315"/>
      <c r="K128" s="315"/>
      <c r="L128" s="315"/>
      <c r="M128" s="315"/>
      <c r="N128" s="270"/>
      <c r="O128" s="270"/>
    </row>
    <row r="129" spans="2:15">
      <c r="B129" s="270"/>
      <c r="C129" s="270"/>
      <c r="D129" s="315"/>
      <c r="E129" s="315"/>
      <c r="F129" s="315"/>
      <c r="G129" s="315"/>
      <c r="H129" s="315"/>
      <c r="I129" s="315"/>
      <c r="J129" s="315"/>
      <c r="K129" s="315"/>
      <c r="L129" s="315"/>
      <c r="M129" s="315"/>
      <c r="N129" s="270"/>
      <c r="O129" s="270"/>
    </row>
    <row r="130" spans="2:15">
      <c r="B130" s="270"/>
      <c r="C130" s="270"/>
      <c r="D130" s="315"/>
      <c r="E130" s="315"/>
      <c r="F130" s="315"/>
      <c r="G130" s="315"/>
      <c r="H130" s="315"/>
      <c r="I130" s="315"/>
      <c r="J130" s="315"/>
      <c r="K130" s="315"/>
      <c r="L130" s="315"/>
      <c r="M130" s="315"/>
      <c r="N130" s="270"/>
      <c r="O130" s="270"/>
    </row>
    <row r="131" spans="2:15">
      <c r="B131" s="270"/>
      <c r="C131" s="270"/>
      <c r="D131" s="315"/>
      <c r="E131" s="315"/>
      <c r="F131" s="315"/>
      <c r="G131" s="315"/>
      <c r="H131" s="315"/>
      <c r="I131" s="315"/>
      <c r="J131" s="315"/>
      <c r="K131" s="315"/>
      <c r="L131" s="315"/>
      <c r="M131" s="315"/>
      <c r="N131" s="270"/>
      <c r="O131" s="270"/>
    </row>
    <row r="132" spans="2:15">
      <c r="B132" s="270"/>
      <c r="C132" s="270"/>
      <c r="D132" s="315"/>
      <c r="E132" s="315"/>
      <c r="F132" s="315"/>
      <c r="G132" s="315"/>
      <c r="H132" s="315"/>
      <c r="I132" s="315"/>
      <c r="J132" s="315"/>
      <c r="K132" s="315"/>
      <c r="L132" s="315"/>
      <c r="M132" s="315"/>
      <c r="N132" s="270"/>
      <c r="O132" s="270"/>
    </row>
    <row r="133" spans="2:15">
      <c r="B133" s="270"/>
      <c r="C133" s="270"/>
      <c r="D133" s="315"/>
      <c r="E133" s="315"/>
      <c r="F133" s="315"/>
      <c r="G133" s="315"/>
      <c r="H133" s="315"/>
      <c r="I133" s="315"/>
      <c r="J133" s="315"/>
      <c r="K133" s="315"/>
      <c r="L133" s="315"/>
      <c r="M133" s="315"/>
      <c r="N133" s="270"/>
      <c r="O133" s="270"/>
    </row>
    <row r="134" spans="2:15">
      <c r="B134" s="270"/>
      <c r="C134" s="270"/>
      <c r="D134" s="315"/>
      <c r="E134" s="315"/>
      <c r="F134" s="315"/>
      <c r="G134" s="315"/>
      <c r="H134" s="315"/>
      <c r="I134" s="315"/>
      <c r="J134" s="315"/>
      <c r="K134" s="315"/>
      <c r="L134" s="315"/>
      <c r="M134" s="315"/>
      <c r="N134" s="270"/>
      <c r="O134" s="270"/>
    </row>
    <row r="135" spans="2:15">
      <c r="B135" s="270"/>
      <c r="C135" s="270"/>
      <c r="D135" s="315"/>
      <c r="E135" s="315"/>
      <c r="F135" s="315"/>
      <c r="G135" s="315"/>
      <c r="H135" s="315"/>
      <c r="I135" s="315"/>
      <c r="J135" s="315"/>
      <c r="K135" s="315"/>
      <c r="L135" s="315"/>
      <c r="M135" s="315"/>
      <c r="N135" s="270"/>
      <c r="O135" s="270"/>
    </row>
    <row r="136" spans="2:15">
      <c r="B136" s="270"/>
      <c r="C136" s="270"/>
      <c r="D136" s="315"/>
      <c r="E136" s="315"/>
      <c r="F136" s="315"/>
      <c r="G136" s="315"/>
      <c r="H136" s="315"/>
      <c r="I136" s="315"/>
      <c r="J136" s="315"/>
      <c r="K136" s="315"/>
      <c r="L136" s="315"/>
      <c r="M136" s="315"/>
      <c r="N136" s="270"/>
      <c r="O136" s="270"/>
    </row>
    <row r="137" spans="2:15">
      <c r="B137" s="270"/>
      <c r="C137" s="270"/>
      <c r="D137" s="315"/>
      <c r="E137" s="315"/>
      <c r="F137" s="315"/>
      <c r="G137" s="315"/>
      <c r="H137" s="315"/>
      <c r="I137" s="315"/>
      <c r="J137" s="315"/>
      <c r="K137" s="315"/>
      <c r="L137" s="315"/>
      <c r="M137" s="315"/>
      <c r="N137" s="270"/>
      <c r="O137" s="270"/>
    </row>
    <row r="138" spans="2:15">
      <c r="B138" s="270"/>
      <c r="C138" s="270"/>
      <c r="D138" s="315"/>
      <c r="E138" s="315"/>
      <c r="F138" s="315"/>
      <c r="G138" s="315"/>
      <c r="H138" s="315"/>
      <c r="I138" s="315"/>
      <c r="J138" s="315"/>
      <c r="K138" s="315"/>
      <c r="L138" s="315"/>
      <c r="M138" s="315"/>
      <c r="N138" s="270"/>
      <c r="O138" s="270"/>
    </row>
    <row r="139" spans="2:15">
      <c r="B139" s="270"/>
      <c r="C139" s="270"/>
      <c r="D139" s="315"/>
      <c r="E139" s="315"/>
      <c r="F139" s="315"/>
      <c r="G139" s="315"/>
      <c r="H139" s="315"/>
      <c r="I139" s="315"/>
      <c r="J139" s="315"/>
      <c r="K139" s="315"/>
      <c r="L139" s="315"/>
      <c r="M139" s="315"/>
      <c r="N139" s="270"/>
      <c r="O139" s="270"/>
    </row>
    <row r="140" spans="2:15">
      <c r="B140" s="270"/>
      <c r="C140" s="270"/>
      <c r="D140" s="315"/>
      <c r="E140" s="315"/>
      <c r="F140" s="315"/>
      <c r="G140" s="315"/>
      <c r="H140" s="315"/>
      <c r="I140" s="315"/>
      <c r="J140" s="315"/>
      <c r="K140" s="315"/>
      <c r="L140" s="315"/>
      <c r="M140" s="315"/>
      <c r="N140" s="270"/>
      <c r="O140" s="270"/>
    </row>
    <row r="141" spans="2:15">
      <c r="B141" s="270"/>
      <c r="C141" s="270"/>
      <c r="D141" s="315"/>
      <c r="E141" s="315"/>
      <c r="F141" s="315"/>
      <c r="G141" s="315"/>
      <c r="H141" s="315"/>
      <c r="I141" s="315"/>
      <c r="J141" s="315"/>
      <c r="K141" s="315"/>
      <c r="L141" s="315"/>
      <c r="M141" s="315"/>
      <c r="N141" s="270"/>
      <c r="O141" s="270"/>
    </row>
    <row r="142" spans="2:15">
      <c r="B142" s="270"/>
      <c r="C142" s="270"/>
      <c r="D142" s="315"/>
      <c r="E142" s="315"/>
      <c r="F142" s="315"/>
      <c r="G142" s="315"/>
      <c r="H142" s="315"/>
      <c r="I142" s="315"/>
      <c r="J142" s="315"/>
      <c r="K142" s="315"/>
      <c r="L142" s="315"/>
      <c r="M142" s="315"/>
      <c r="N142" s="270"/>
      <c r="O142" s="270"/>
    </row>
    <row r="143" spans="2:15">
      <c r="B143" s="270"/>
      <c r="C143" s="270"/>
      <c r="D143" s="315"/>
      <c r="E143" s="315"/>
      <c r="F143" s="315"/>
      <c r="G143" s="315"/>
      <c r="H143" s="315"/>
      <c r="I143" s="315"/>
      <c r="J143" s="315"/>
      <c r="K143" s="315"/>
      <c r="L143" s="315"/>
      <c r="M143" s="315"/>
      <c r="N143" s="270"/>
      <c r="O143" s="270"/>
    </row>
    <row r="144" spans="2:15">
      <c r="B144" s="270"/>
      <c r="C144" s="270"/>
      <c r="D144" s="315"/>
      <c r="E144" s="315"/>
      <c r="F144" s="315"/>
      <c r="G144" s="315"/>
      <c r="H144" s="315"/>
      <c r="I144" s="315"/>
      <c r="J144" s="315"/>
      <c r="K144" s="315"/>
      <c r="L144" s="315"/>
      <c r="M144" s="315"/>
      <c r="N144" s="270"/>
      <c r="O144" s="270"/>
    </row>
    <row r="145" spans="2:15">
      <c r="B145" s="270"/>
      <c r="C145" s="270"/>
      <c r="D145" s="315"/>
      <c r="E145" s="315"/>
      <c r="F145" s="315"/>
      <c r="G145" s="315"/>
      <c r="H145" s="315"/>
      <c r="I145" s="315"/>
      <c r="J145" s="315"/>
      <c r="K145" s="315"/>
      <c r="L145" s="315"/>
      <c r="M145" s="315"/>
      <c r="N145" s="270"/>
      <c r="O145" s="270"/>
    </row>
    <row r="146" spans="2:15">
      <c r="B146" s="270"/>
      <c r="C146" s="270"/>
      <c r="D146" s="315"/>
      <c r="E146" s="315"/>
      <c r="F146" s="315"/>
      <c r="G146" s="315"/>
      <c r="H146" s="315"/>
      <c r="I146" s="315"/>
      <c r="J146" s="315"/>
      <c r="K146" s="315"/>
      <c r="L146" s="315"/>
      <c r="M146" s="315"/>
      <c r="N146" s="270"/>
      <c r="O146" s="270"/>
    </row>
    <row r="147" spans="2:15">
      <c r="B147" s="270"/>
      <c r="C147" s="270"/>
      <c r="D147" s="315"/>
      <c r="E147" s="315"/>
      <c r="F147" s="315"/>
      <c r="G147" s="315"/>
      <c r="H147" s="315"/>
      <c r="I147" s="315"/>
      <c r="J147" s="315"/>
      <c r="K147" s="315"/>
      <c r="L147" s="315"/>
      <c r="M147" s="315"/>
      <c r="N147" s="270"/>
      <c r="O147" s="270"/>
    </row>
    <row r="148" spans="2:15">
      <c r="B148" s="270"/>
      <c r="C148" s="270"/>
      <c r="D148" s="315"/>
      <c r="E148" s="315"/>
      <c r="F148" s="315"/>
      <c r="G148" s="315"/>
      <c r="H148" s="315"/>
      <c r="I148" s="315"/>
      <c r="J148" s="315"/>
      <c r="K148" s="315"/>
      <c r="L148" s="315"/>
      <c r="M148" s="315"/>
      <c r="N148" s="270"/>
      <c r="O148" s="270"/>
    </row>
    <row r="149" spans="2:15">
      <c r="B149" s="270"/>
      <c r="C149" s="270"/>
      <c r="D149" s="315"/>
      <c r="E149" s="315"/>
      <c r="F149" s="315"/>
      <c r="G149" s="315"/>
      <c r="H149" s="315"/>
      <c r="I149" s="315"/>
      <c r="J149" s="315"/>
      <c r="K149" s="315"/>
      <c r="L149" s="315"/>
      <c r="M149" s="315"/>
      <c r="N149" s="270"/>
      <c r="O149" s="270"/>
    </row>
    <row r="150" spans="2:15">
      <c r="B150" s="270"/>
      <c r="C150" s="270"/>
      <c r="D150" s="315"/>
      <c r="E150" s="315"/>
      <c r="F150" s="315"/>
      <c r="G150" s="315"/>
      <c r="H150" s="315"/>
      <c r="I150" s="315"/>
      <c r="J150" s="315"/>
      <c r="K150" s="315"/>
      <c r="L150" s="315"/>
      <c r="M150" s="315"/>
      <c r="N150" s="270"/>
      <c r="O150" s="270"/>
    </row>
    <row r="151" spans="2:15">
      <c r="B151" s="270"/>
      <c r="C151" s="270"/>
      <c r="D151" s="315"/>
      <c r="E151" s="315"/>
      <c r="F151" s="315"/>
      <c r="G151" s="315"/>
      <c r="H151" s="315"/>
      <c r="I151" s="315"/>
      <c r="J151" s="315"/>
      <c r="K151" s="315"/>
      <c r="L151" s="315"/>
      <c r="M151" s="315"/>
      <c r="N151" s="270"/>
      <c r="O151" s="270"/>
    </row>
    <row r="152" spans="2:15">
      <c r="B152" s="270"/>
      <c r="C152" s="270"/>
      <c r="D152" s="315"/>
      <c r="E152" s="315"/>
      <c r="F152" s="315"/>
      <c r="G152" s="315"/>
      <c r="H152" s="315"/>
      <c r="I152" s="315"/>
      <c r="J152" s="315"/>
      <c r="K152" s="315"/>
      <c r="L152" s="315"/>
      <c r="M152" s="315"/>
      <c r="N152" s="270"/>
      <c r="O152" s="270"/>
    </row>
    <row r="153" spans="2:15">
      <c r="B153" s="270"/>
      <c r="C153" s="270"/>
      <c r="D153" s="315"/>
      <c r="E153" s="315"/>
      <c r="F153" s="315"/>
      <c r="G153" s="315"/>
      <c r="H153" s="315"/>
      <c r="I153" s="315"/>
      <c r="J153" s="315"/>
      <c r="K153" s="315"/>
      <c r="L153" s="315"/>
      <c r="M153" s="315"/>
      <c r="N153" s="270"/>
      <c r="O153" s="270"/>
    </row>
    <row r="154" spans="2:15">
      <c r="B154" s="270"/>
      <c r="C154" s="270"/>
      <c r="D154" s="315"/>
      <c r="E154" s="315"/>
      <c r="F154" s="315"/>
      <c r="G154" s="315"/>
      <c r="H154" s="315"/>
      <c r="I154" s="315"/>
      <c r="J154" s="315"/>
      <c r="K154" s="315"/>
      <c r="L154" s="315"/>
      <c r="M154" s="315"/>
      <c r="N154" s="270"/>
      <c r="O154" s="270"/>
    </row>
    <row r="155" spans="2:15">
      <c r="B155" s="270"/>
      <c r="C155" s="270"/>
      <c r="D155" s="315"/>
      <c r="E155" s="315"/>
      <c r="F155" s="315"/>
      <c r="G155" s="315"/>
      <c r="H155" s="315"/>
      <c r="I155" s="315"/>
      <c r="J155" s="315"/>
      <c r="K155" s="315"/>
      <c r="L155" s="315"/>
      <c r="M155" s="315"/>
      <c r="N155" s="270"/>
      <c r="O155" s="270"/>
    </row>
    <row r="156" spans="2:15">
      <c r="B156" s="270"/>
      <c r="C156" s="270"/>
      <c r="D156" s="315"/>
      <c r="E156" s="315"/>
      <c r="F156" s="315"/>
      <c r="G156" s="315"/>
      <c r="H156" s="315"/>
      <c r="I156" s="315"/>
      <c r="J156" s="315"/>
      <c r="K156" s="315"/>
      <c r="L156" s="315"/>
      <c r="M156" s="315"/>
      <c r="N156" s="270"/>
      <c r="O156" s="270"/>
    </row>
    <row r="157" spans="2:15">
      <c r="B157" s="270"/>
      <c r="C157" s="270"/>
      <c r="D157" s="315"/>
      <c r="E157" s="315"/>
      <c r="F157" s="315"/>
      <c r="G157" s="315"/>
      <c r="H157" s="315"/>
      <c r="I157" s="315"/>
      <c r="J157" s="315"/>
      <c r="K157" s="315"/>
      <c r="L157" s="315"/>
      <c r="M157" s="315"/>
      <c r="N157" s="270"/>
      <c r="O157" s="270"/>
    </row>
    <row r="158" spans="2:15">
      <c r="B158" s="270"/>
      <c r="C158" s="270"/>
      <c r="D158" s="315"/>
      <c r="E158" s="315"/>
      <c r="F158" s="315"/>
      <c r="G158" s="315"/>
      <c r="H158" s="315"/>
      <c r="I158" s="315"/>
      <c r="J158" s="315"/>
      <c r="K158" s="315"/>
      <c r="L158" s="315"/>
      <c r="M158" s="315"/>
      <c r="N158" s="270"/>
      <c r="O158" s="270"/>
    </row>
    <row r="159" spans="2:15">
      <c r="B159" s="270"/>
      <c r="C159" s="270"/>
      <c r="D159" s="315"/>
      <c r="E159" s="315"/>
      <c r="F159" s="315"/>
      <c r="G159" s="315"/>
      <c r="H159" s="315"/>
      <c r="I159" s="315"/>
      <c r="J159" s="315"/>
      <c r="K159" s="315"/>
      <c r="L159" s="315"/>
      <c r="M159" s="315"/>
      <c r="N159" s="270"/>
      <c r="O159" s="270"/>
    </row>
    <row r="160" spans="2:15">
      <c r="B160" s="270"/>
      <c r="C160" s="270"/>
      <c r="D160" s="315"/>
      <c r="E160" s="315"/>
      <c r="F160" s="315"/>
      <c r="G160" s="315"/>
      <c r="H160" s="315"/>
      <c r="I160" s="315"/>
      <c r="J160" s="315"/>
      <c r="K160" s="315"/>
      <c r="L160" s="315"/>
      <c r="M160" s="315"/>
      <c r="N160" s="270"/>
      <c r="O160" s="270"/>
    </row>
    <row r="161" spans="2:15">
      <c r="B161" s="270"/>
      <c r="C161" s="270"/>
      <c r="D161" s="315"/>
      <c r="E161" s="315"/>
      <c r="F161" s="315"/>
      <c r="G161" s="315"/>
      <c r="H161" s="315"/>
      <c r="I161" s="315"/>
      <c r="J161" s="315"/>
      <c r="K161" s="315"/>
      <c r="L161" s="315"/>
      <c r="M161" s="315"/>
      <c r="N161" s="270"/>
      <c r="O161" s="270"/>
    </row>
    <row r="162" spans="2:15">
      <c r="B162" s="270"/>
      <c r="C162" s="270"/>
      <c r="D162" s="315"/>
      <c r="E162" s="315"/>
      <c r="F162" s="315"/>
      <c r="G162" s="315"/>
      <c r="H162" s="315"/>
      <c r="I162" s="315"/>
      <c r="J162" s="315"/>
      <c r="K162" s="315"/>
      <c r="L162" s="315"/>
      <c r="M162" s="315"/>
      <c r="N162" s="270"/>
      <c r="O162" s="270"/>
    </row>
    <row r="163" spans="2:15">
      <c r="B163" s="270"/>
      <c r="C163" s="270"/>
      <c r="D163" s="315"/>
      <c r="E163" s="315"/>
      <c r="F163" s="315"/>
      <c r="G163" s="315"/>
      <c r="H163" s="315"/>
      <c r="I163" s="315"/>
      <c r="J163" s="315"/>
      <c r="K163" s="315"/>
      <c r="L163" s="315"/>
      <c r="M163" s="315"/>
      <c r="N163" s="270"/>
      <c r="O163" s="270"/>
    </row>
    <row r="164" spans="2:15">
      <c r="B164" s="270"/>
      <c r="C164" s="270"/>
      <c r="D164" s="315"/>
      <c r="E164" s="315"/>
      <c r="F164" s="315"/>
      <c r="G164" s="315"/>
      <c r="H164" s="315"/>
      <c r="I164" s="315"/>
      <c r="J164" s="315"/>
      <c r="K164" s="315"/>
      <c r="L164" s="315"/>
      <c r="M164" s="315"/>
      <c r="N164" s="270"/>
      <c r="O164" s="270"/>
    </row>
    <row r="165" spans="2:15">
      <c r="B165" s="270"/>
      <c r="C165" s="270"/>
      <c r="D165" s="315"/>
      <c r="E165" s="315"/>
      <c r="F165" s="315"/>
      <c r="G165" s="315"/>
      <c r="H165" s="315"/>
      <c r="I165" s="315"/>
      <c r="J165" s="315"/>
      <c r="K165" s="315"/>
      <c r="L165" s="315"/>
      <c r="M165" s="315"/>
      <c r="N165" s="270"/>
      <c r="O165" s="270"/>
    </row>
    <row r="166" spans="2:15">
      <c r="B166" s="270"/>
      <c r="C166" s="270"/>
      <c r="D166" s="315"/>
      <c r="E166" s="315"/>
      <c r="F166" s="315"/>
      <c r="G166" s="315"/>
      <c r="H166" s="315"/>
      <c r="I166" s="315"/>
      <c r="J166" s="315"/>
      <c r="K166" s="315"/>
      <c r="L166" s="315"/>
      <c r="M166" s="315"/>
      <c r="N166" s="270"/>
      <c r="O166" s="270"/>
    </row>
    <row r="167" spans="2:15">
      <c r="B167" s="270"/>
      <c r="C167" s="270"/>
      <c r="D167" s="315"/>
      <c r="E167" s="315"/>
      <c r="F167" s="315"/>
      <c r="G167" s="315"/>
      <c r="H167" s="315"/>
      <c r="I167" s="315"/>
      <c r="J167" s="315"/>
      <c r="K167" s="315"/>
      <c r="L167" s="315"/>
      <c r="M167" s="315"/>
      <c r="N167" s="270"/>
      <c r="O167" s="270"/>
    </row>
    <row r="168" spans="2:15">
      <c r="B168" s="270"/>
      <c r="C168" s="270"/>
      <c r="D168" s="315"/>
      <c r="E168" s="315"/>
      <c r="F168" s="315"/>
      <c r="G168" s="315"/>
      <c r="H168" s="315"/>
      <c r="I168" s="315"/>
      <c r="J168" s="315"/>
      <c r="K168" s="315"/>
      <c r="L168" s="315"/>
      <c r="M168" s="315"/>
      <c r="N168" s="270"/>
      <c r="O168" s="270"/>
    </row>
    <row r="169" spans="2:15">
      <c r="B169" s="270"/>
      <c r="C169" s="270"/>
      <c r="D169" s="315"/>
      <c r="E169" s="315"/>
      <c r="F169" s="315"/>
      <c r="G169" s="315"/>
      <c r="H169" s="315"/>
      <c r="I169" s="315"/>
      <c r="J169" s="315"/>
      <c r="K169" s="315"/>
      <c r="L169" s="315"/>
      <c r="M169" s="315"/>
      <c r="N169" s="270"/>
      <c r="O169" s="270"/>
    </row>
    <row r="170" spans="2:15">
      <c r="B170" s="270"/>
      <c r="C170" s="270"/>
      <c r="D170" s="315"/>
      <c r="E170" s="315"/>
      <c r="F170" s="315"/>
      <c r="G170" s="315"/>
      <c r="H170" s="315"/>
      <c r="I170" s="315"/>
      <c r="J170" s="315"/>
      <c r="K170" s="315"/>
      <c r="L170" s="315"/>
      <c r="M170" s="315"/>
      <c r="N170" s="270"/>
      <c r="O170" s="270"/>
    </row>
    <row r="171" spans="2:15">
      <c r="B171" s="270"/>
      <c r="C171" s="270"/>
      <c r="D171" s="315"/>
      <c r="E171" s="315"/>
      <c r="F171" s="315"/>
      <c r="G171" s="315"/>
      <c r="H171" s="315"/>
      <c r="I171" s="315"/>
      <c r="J171" s="315"/>
      <c r="K171" s="315"/>
      <c r="L171" s="315"/>
      <c r="M171" s="315"/>
      <c r="N171" s="270"/>
      <c r="O171" s="270"/>
    </row>
    <row r="172" spans="2:15">
      <c r="B172" s="270"/>
      <c r="C172" s="270"/>
      <c r="D172" s="315"/>
      <c r="E172" s="315"/>
      <c r="F172" s="315"/>
      <c r="G172" s="315"/>
      <c r="H172" s="315"/>
      <c r="I172" s="315"/>
      <c r="J172" s="315"/>
      <c r="K172" s="315"/>
      <c r="L172" s="315"/>
      <c r="M172" s="315"/>
      <c r="N172" s="270"/>
      <c r="O172" s="270"/>
    </row>
    <row r="173" spans="2:15">
      <c r="B173" s="270"/>
      <c r="C173" s="270"/>
      <c r="D173" s="315"/>
      <c r="E173" s="315"/>
      <c r="F173" s="315"/>
      <c r="G173" s="315"/>
      <c r="H173" s="315"/>
      <c r="I173" s="315"/>
      <c r="J173" s="315"/>
      <c r="K173" s="315"/>
      <c r="L173" s="315"/>
      <c r="M173" s="315"/>
      <c r="N173" s="270"/>
      <c r="O173" s="270"/>
    </row>
    <row r="174" spans="2:15">
      <c r="B174" s="270"/>
      <c r="C174" s="270"/>
      <c r="D174" s="315"/>
      <c r="E174" s="315"/>
      <c r="F174" s="315"/>
      <c r="G174" s="315"/>
      <c r="H174" s="315"/>
      <c r="I174" s="315"/>
      <c r="J174" s="315"/>
      <c r="K174" s="315"/>
      <c r="L174" s="315"/>
      <c r="M174" s="315"/>
      <c r="N174" s="270"/>
      <c r="O174" s="270"/>
    </row>
    <row r="175" spans="2:15">
      <c r="B175" s="270"/>
      <c r="C175" s="270"/>
      <c r="D175" s="315"/>
      <c r="E175" s="315"/>
      <c r="F175" s="315"/>
      <c r="G175" s="315"/>
      <c r="H175" s="315"/>
      <c r="I175" s="315"/>
      <c r="J175" s="315"/>
      <c r="K175" s="315"/>
      <c r="L175" s="315"/>
      <c r="M175" s="315"/>
      <c r="N175" s="270"/>
      <c r="O175" s="270"/>
    </row>
    <row r="176" spans="2:15">
      <c r="B176" s="270"/>
      <c r="C176" s="270"/>
      <c r="D176" s="315"/>
      <c r="E176" s="315"/>
      <c r="F176" s="315"/>
      <c r="G176" s="315"/>
      <c r="H176" s="315"/>
      <c r="I176" s="315"/>
      <c r="J176" s="315"/>
      <c r="K176" s="315"/>
      <c r="L176" s="315"/>
      <c r="M176" s="315"/>
      <c r="N176" s="270"/>
      <c r="O176" s="270"/>
    </row>
    <row r="177" spans="2:15">
      <c r="B177" s="270"/>
      <c r="C177" s="270"/>
      <c r="D177" s="315"/>
      <c r="E177" s="315"/>
      <c r="F177" s="315"/>
      <c r="G177" s="315"/>
      <c r="H177" s="315"/>
      <c r="I177" s="315"/>
      <c r="J177" s="315"/>
      <c r="K177" s="315"/>
      <c r="L177" s="315"/>
      <c r="M177" s="315"/>
      <c r="N177" s="270"/>
      <c r="O177" s="270"/>
    </row>
    <row r="178" spans="2:15">
      <c r="B178" s="270"/>
      <c r="C178" s="270"/>
      <c r="D178" s="315"/>
      <c r="E178" s="315"/>
      <c r="F178" s="315"/>
      <c r="G178" s="315"/>
      <c r="H178" s="315"/>
      <c r="I178" s="315"/>
      <c r="J178" s="315"/>
      <c r="K178" s="315"/>
      <c r="L178" s="315"/>
      <c r="M178" s="315"/>
      <c r="N178" s="270"/>
      <c r="O178" s="270"/>
    </row>
    <row r="179" spans="2:15">
      <c r="B179" s="270"/>
      <c r="C179" s="270"/>
      <c r="D179" s="315"/>
      <c r="E179" s="315"/>
      <c r="F179" s="315"/>
      <c r="G179" s="315"/>
      <c r="H179" s="315"/>
      <c r="I179" s="315"/>
      <c r="J179" s="315"/>
      <c r="K179" s="315"/>
      <c r="L179" s="315"/>
      <c r="M179" s="315"/>
      <c r="N179" s="270"/>
      <c r="O179" s="270"/>
    </row>
    <row r="180" spans="2:15">
      <c r="B180" s="270"/>
      <c r="C180" s="270"/>
      <c r="D180" s="315"/>
      <c r="E180" s="315"/>
      <c r="F180" s="315"/>
      <c r="G180" s="315"/>
      <c r="H180" s="315"/>
      <c r="I180" s="315"/>
      <c r="J180" s="315"/>
      <c r="K180" s="315"/>
      <c r="L180" s="315"/>
      <c r="M180" s="315"/>
      <c r="N180" s="270"/>
      <c r="O180" s="270"/>
    </row>
    <row r="181" spans="2:15">
      <c r="B181" s="270"/>
      <c r="C181" s="270"/>
      <c r="D181" s="315"/>
      <c r="E181" s="315"/>
      <c r="F181" s="315"/>
      <c r="G181" s="315"/>
      <c r="H181" s="315"/>
      <c r="I181" s="315"/>
      <c r="J181" s="315"/>
      <c r="K181" s="315"/>
      <c r="L181" s="315"/>
      <c r="M181" s="315"/>
      <c r="N181" s="270"/>
      <c r="O181" s="270"/>
    </row>
    <row r="182" spans="2:15">
      <c r="B182" s="270"/>
      <c r="C182" s="270"/>
      <c r="D182" s="315"/>
      <c r="E182" s="315"/>
      <c r="F182" s="315"/>
      <c r="G182" s="315"/>
      <c r="H182" s="315"/>
      <c r="I182" s="315"/>
      <c r="J182" s="315"/>
      <c r="K182" s="315"/>
      <c r="L182" s="315"/>
      <c r="M182" s="315"/>
      <c r="N182" s="270"/>
      <c r="O182" s="270"/>
    </row>
    <row r="183" spans="2:15">
      <c r="B183" s="270"/>
      <c r="C183" s="270"/>
      <c r="D183" s="315"/>
      <c r="E183" s="315"/>
      <c r="F183" s="315"/>
      <c r="G183" s="315"/>
      <c r="H183" s="315"/>
      <c r="I183" s="315"/>
      <c r="J183" s="315"/>
      <c r="K183" s="315"/>
      <c r="L183" s="315"/>
      <c r="M183" s="315"/>
      <c r="N183" s="270"/>
      <c r="O183" s="270"/>
    </row>
    <row r="184" spans="2:15">
      <c r="B184" s="270"/>
      <c r="C184" s="270"/>
      <c r="D184" s="315"/>
      <c r="E184" s="315"/>
      <c r="F184" s="315"/>
      <c r="G184" s="315"/>
      <c r="H184" s="315"/>
      <c r="I184" s="315"/>
      <c r="J184" s="315"/>
      <c r="K184" s="315"/>
      <c r="L184" s="315"/>
      <c r="M184" s="315"/>
      <c r="N184" s="270"/>
      <c r="O184" s="270"/>
    </row>
    <row r="185" spans="2:15">
      <c r="B185" s="270"/>
      <c r="C185" s="270"/>
      <c r="D185" s="315"/>
      <c r="E185" s="315"/>
      <c r="F185" s="315"/>
      <c r="G185" s="315"/>
      <c r="H185" s="315"/>
      <c r="I185" s="315"/>
      <c r="J185" s="315"/>
      <c r="K185" s="315"/>
      <c r="L185" s="315"/>
      <c r="M185" s="315"/>
      <c r="N185" s="270"/>
      <c r="O185" s="270"/>
    </row>
    <row r="186" spans="2:15">
      <c r="B186" s="270"/>
      <c r="C186" s="270"/>
      <c r="D186" s="315"/>
      <c r="E186" s="315"/>
      <c r="F186" s="315"/>
      <c r="G186" s="315"/>
      <c r="H186" s="315"/>
      <c r="I186" s="315"/>
      <c r="J186" s="315"/>
      <c r="K186" s="315"/>
      <c r="L186" s="315"/>
      <c r="M186" s="315"/>
      <c r="N186" s="270"/>
      <c r="O186" s="270"/>
    </row>
    <row r="187" spans="2:15">
      <c r="B187" s="270"/>
      <c r="C187" s="270"/>
      <c r="D187" s="315"/>
      <c r="E187" s="315"/>
      <c r="F187" s="315"/>
      <c r="G187" s="315"/>
      <c r="H187" s="315"/>
      <c r="I187" s="315"/>
      <c r="J187" s="315"/>
      <c r="K187" s="315"/>
      <c r="L187" s="315"/>
      <c r="M187" s="315"/>
      <c r="N187" s="270"/>
      <c r="O187" s="270"/>
    </row>
    <row r="188" spans="2:15">
      <c r="B188" s="270"/>
      <c r="C188" s="270"/>
      <c r="D188" s="315"/>
      <c r="E188" s="315"/>
      <c r="F188" s="315"/>
      <c r="G188" s="315"/>
      <c r="H188" s="315"/>
      <c r="I188" s="315"/>
      <c r="J188" s="315"/>
      <c r="K188" s="315"/>
      <c r="L188" s="315"/>
      <c r="M188" s="315"/>
      <c r="N188" s="270"/>
      <c r="O188" s="270"/>
    </row>
    <row r="189" spans="2:15">
      <c r="B189" s="270"/>
      <c r="C189" s="270"/>
      <c r="D189" s="315"/>
      <c r="E189" s="315"/>
      <c r="F189" s="315"/>
      <c r="G189" s="315"/>
      <c r="H189" s="315"/>
      <c r="I189" s="315"/>
      <c r="J189" s="315"/>
      <c r="K189" s="315"/>
      <c r="L189" s="315"/>
      <c r="M189" s="315"/>
      <c r="N189" s="270"/>
      <c r="O189" s="270"/>
    </row>
    <row r="190" spans="2:15">
      <c r="B190" s="270"/>
      <c r="C190" s="270"/>
      <c r="D190" s="315"/>
      <c r="E190" s="315"/>
      <c r="F190" s="315"/>
      <c r="G190" s="315"/>
      <c r="H190" s="315"/>
      <c r="I190" s="315"/>
      <c r="J190" s="315"/>
      <c r="K190" s="315"/>
      <c r="L190" s="315"/>
      <c r="M190" s="315"/>
      <c r="N190" s="270"/>
      <c r="O190" s="270"/>
    </row>
    <row r="191" spans="2:15">
      <c r="B191" s="270"/>
      <c r="C191" s="270"/>
      <c r="D191" s="315"/>
      <c r="E191" s="315"/>
      <c r="F191" s="315"/>
      <c r="G191" s="315"/>
      <c r="H191" s="315"/>
      <c r="I191" s="315"/>
      <c r="J191" s="315"/>
      <c r="K191" s="315"/>
      <c r="L191" s="315"/>
      <c r="M191" s="315"/>
      <c r="N191" s="270"/>
      <c r="O191" s="270"/>
    </row>
    <row r="192" spans="2:15">
      <c r="B192" s="270"/>
      <c r="C192" s="270"/>
      <c r="D192" s="315"/>
      <c r="E192" s="315"/>
      <c r="F192" s="315"/>
      <c r="G192" s="315"/>
      <c r="H192" s="315"/>
      <c r="I192" s="315"/>
      <c r="J192" s="315"/>
      <c r="K192" s="315"/>
      <c r="L192" s="315"/>
      <c r="M192" s="315"/>
      <c r="N192" s="270"/>
      <c r="O192" s="270"/>
    </row>
    <row r="193" spans="2:15">
      <c r="B193" s="270"/>
      <c r="C193" s="270"/>
      <c r="D193" s="315"/>
      <c r="E193" s="315"/>
      <c r="F193" s="315"/>
      <c r="G193" s="315"/>
      <c r="H193" s="315"/>
      <c r="I193" s="315"/>
      <c r="J193" s="315"/>
      <c r="K193" s="315"/>
      <c r="L193" s="315"/>
      <c r="M193" s="315"/>
      <c r="N193" s="270"/>
      <c r="O193" s="270"/>
    </row>
    <row r="194" spans="2:15">
      <c r="B194" s="270"/>
      <c r="C194" s="270"/>
      <c r="D194" s="315"/>
      <c r="E194" s="315"/>
      <c r="F194" s="315"/>
      <c r="G194" s="315"/>
      <c r="H194" s="315"/>
      <c r="I194" s="315"/>
      <c r="J194" s="315"/>
      <c r="K194" s="315"/>
      <c r="L194" s="315"/>
      <c r="M194" s="315"/>
      <c r="N194" s="270"/>
      <c r="O194" s="270"/>
    </row>
    <row r="195" spans="2:15">
      <c r="B195" s="270"/>
      <c r="C195" s="270"/>
      <c r="D195" s="315"/>
      <c r="E195" s="315"/>
      <c r="F195" s="315"/>
      <c r="G195" s="315"/>
      <c r="H195" s="315"/>
      <c r="I195" s="315"/>
      <c r="J195" s="315"/>
      <c r="K195" s="315"/>
      <c r="L195" s="315"/>
      <c r="M195" s="315"/>
      <c r="N195" s="270"/>
      <c r="O195" s="270"/>
    </row>
    <row r="196" spans="2:15">
      <c r="B196" s="270"/>
      <c r="C196" s="270"/>
      <c r="D196" s="315"/>
      <c r="E196" s="315"/>
      <c r="F196" s="315"/>
      <c r="G196" s="315"/>
      <c r="H196" s="315"/>
      <c r="I196" s="315"/>
      <c r="J196" s="315"/>
      <c r="K196" s="315"/>
      <c r="L196" s="315"/>
      <c r="M196" s="315"/>
      <c r="N196" s="270"/>
      <c r="O196" s="270"/>
    </row>
    <row r="197" spans="2:15">
      <c r="B197" s="270"/>
      <c r="C197" s="270"/>
      <c r="D197" s="315"/>
      <c r="E197" s="315"/>
      <c r="F197" s="315"/>
      <c r="G197" s="315"/>
      <c r="H197" s="315"/>
      <c r="I197" s="315"/>
      <c r="J197" s="315"/>
      <c r="K197" s="315"/>
      <c r="L197" s="315"/>
      <c r="M197" s="315"/>
      <c r="N197" s="270"/>
      <c r="O197" s="270"/>
    </row>
    <row r="198" spans="2:15">
      <c r="B198" s="270"/>
      <c r="C198" s="270"/>
      <c r="D198" s="315"/>
      <c r="E198" s="315"/>
      <c r="F198" s="315"/>
      <c r="G198" s="315"/>
      <c r="H198" s="315"/>
      <c r="I198" s="315"/>
      <c r="J198" s="315"/>
      <c r="K198" s="315"/>
      <c r="L198" s="315"/>
      <c r="M198" s="315"/>
      <c r="N198" s="270"/>
      <c r="O198" s="270"/>
    </row>
    <row r="199" spans="2:15">
      <c r="D199" s="264"/>
      <c r="E199" s="264"/>
      <c r="F199" s="264"/>
      <c r="G199" s="264"/>
      <c r="H199" s="264"/>
      <c r="I199" s="264"/>
      <c r="J199" s="264"/>
      <c r="K199" s="264"/>
      <c r="L199" s="264"/>
      <c r="M199" s="264"/>
    </row>
    <row r="200" spans="2:15">
      <c r="D200" s="264"/>
      <c r="E200" s="264"/>
      <c r="F200" s="264"/>
      <c r="G200" s="264"/>
      <c r="H200" s="264"/>
      <c r="I200" s="264"/>
      <c r="J200" s="264"/>
      <c r="K200" s="264"/>
      <c r="L200" s="264"/>
      <c r="M200" s="264"/>
    </row>
    <row r="201" spans="2:15">
      <c r="D201" s="264"/>
      <c r="E201" s="264"/>
      <c r="F201" s="264"/>
      <c r="G201" s="264"/>
      <c r="H201" s="264"/>
      <c r="I201" s="264"/>
      <c r="J201" s="264"/>
      <c r="K201" s="264"/>
      <c r="L201" s="264"/>
      <c r="M201" s="264"/>
    </row>
    <row r="202" spans="2:15">
      <c r="D202" s="264"/>
      <c r="E202" s="264"/>
      <c r="F202" s="264"/>
      <c r="G202" s="264"/>
      <c r="H202" s="264"/>
      <c r="I202" s="264"/>
      <c r="J202" s="264"/>
      <c r="K202" s="264"/>
      <c r="L202" s="264"/>
      <c r="M202" s="264"/>
    </row>
    <row r="203" spans="2:15">
      <c r="D203" s="264"/>
      <c r="E203" s="264"/>
      <c r="F203" s="264"/>
      <c r="G203" s="264"/>
      <c r="H203" s="264"/>
      <c r="I203" s="264"/>
      <c r="J203" s="264"/>
      <c r="K203" s="264"/>
      <c r="L203" s="264"/>
      <c r="M203" s="264"/>
    </row>
    <row r="204" spans="2:15">
      <c r="D204" s="264"/>
      <c r="E204" s="264"/>
      <c r="F204" s="264"/>
      <c r="G204" s="264"/>
      <c r="H204" s="264"/>
      <c r="I204" s="264"/>
      <c r="J204" s="264"/>
      <c r="K204" s="264"/>
      <c r="L204" s="264"/>
      <c r="M204" s="264"/>
    </row>
    <row r="205" spans="2:15">
      <c r="D205" s="264"/>
      <c r="E205" s="264"/>
      <c r="F205" s="264"/>
      <c r="G205" s="264"/>
      <c r="H205" s="264"/>
      <c r="I205" s="264"/>
      <c r="J205" s="264"/>
      <c r="K205" s="264"/>
      <c r="L205" s="264"/>
      <c r="M205" s="264"/>
    </row>
    <row r="206" spans="2:15">
      <c r="D206" s="264"/>
      <c r="E206" s="264"/>
      <c r="F206" s="264"/>
      <c r="G206" s="264"/>
      <c r="H206" s="264"/>
      <c r="I206" s="264"/>
      <c r="J206" s="264"/>
      <c r="K206" s="264"/>
      <c r="L206" s="264"/>
      <c r="M206" s="264"/>
    </row>
    <row r="207" spans="2:15">
      <c r="D207" s="264"/>
      <c r="E207" s="264"/>
      <c r="F207" s="264"/>
      <c r="G207" s="264"/>
      <c r="H207" s="264"/>
      <c r="I207" s="264"/>
      <c r="J207" s="264"/>
      <c r="K207" s="264"/>
      <c r="L207" s="264"/>
      <c r="M207" s="264"/>
    </row>
    <row r="208" spans="2:15">
      <c r="D208" s="264"/>
      <c r="E208" s="264"/>
      <c r="F208" s="264"/>
      <c r="G208" s="264"/>
      <c r="H208" s="264"/>
      <c r="I208" s="264"/>
      <c r="J208" s="264"/>
      <c r="K208" s="264"/>
      <c r="L208" s="264"/>
      <c r="M208" s="264"/>
    </row>
    <row r="209" spans="4:13">
      <c r="D209" s="264"/>
      <c r="E209" s="264"/>
      <c r="F209" s="264"/>
      <c r="G209" s="264"/>
      <c r="H209" s="264"/>
      <c r="I209" s="264"/>
      <c r="J209" s="264"/>
      <c r="K209" s="264"/>
      <c r="L209" s="264"/>
      <c r="M209" s="264"/>
    </row>
    <row r="210" spans="4:13">
      <c r="D210" s="264"/>
      <c r="E210" s="264"/>
      <c r="F210" s="264"/>
      <c r="G210" s="264"/>
      <c r="H210" s="264"/>
      <c r="I210" s="264"/>
      <c r="J210" s="264"/>
      <c r="K210" s="264"/>
      <c r="L210" s="264"/>
      <c r="M210" s="264"/>
    </row>
    <row r="211" spans="4:13">
      <c r="D211" s="264"/>
      <c r="E211" s="264"/>
      <c r="F211" s="264"/>
      <c r="G211" s="264"/>
      <c r="H211" s="264"/>
      <c r="I211" s="264"/>
      <c r="J211" s="264"/>
      <c r="K211" s="264"/>
      <c r="L211" s="264"/>
      <c r="M211" s="264"/>
    </row>
    <row r="212" spans="4:13">
      <c r="D212" s="264"/>
      <c r="E212" s="264"/>
      <c r="F212" s="264"/>
      <c r="G212" s="264"/>
      <c r="H212" s="264"/>
      <c r="I212" s="264"/>
      <c r="J212" s="264"/>
      <c r="K212" s="264"/>
      <c r="L212" s="264"/>
      <c r="M212" s="264"/>
    </row>
    <row r="213" spans="4:13">
      <c r="D213" s="264"/>
      <c r="E213" s="264"/>
      <c r="F213" s="264"/>
      <c r="G213" s="264"/>
      <c r="H213" s="264"/>
      <c r="I213" s="264"/>
      <c r="J213" s="264"/>
      <c r="K213" s="264"/>
      <c r="L213" s="264"/>
      <c r="M213" s="264"/>
    </row>
    <row r="214" spans="4:13">
      <c r="D214" s="264"/>
      <c r="E214" s="264"/>
      <c r="F214" s="264"/>
      <c r="G214" s="264"/>
      <c r="H214" s="264"/>
      <c r="I214" s="264"/>
      <c r="J214" s="264"/>
      <c r="K214" s="264"/>
      <c r="L214" s="264"/>
      <c r="M214" s="264"/>
    </row>
    <row r="215" spans="4:13">
      <c r="D215" s="264"/>
      <c r="E215" s="264"/>
      <c r="F215" s="264"/>
      <c r="G215" s="264"/>
      <c r="H215" s="264"/>
      <c r="I215" s="264"/>
      <c r="J215" s="264"/>
      <c r="K215" s="264"/>
      <c r="L215" s="264"/>
      <c r="M215" s="264"/>
    </row>
    <row r="216" spans="4:13">
      <c r="D216" s="264"/>
      <c r="E216" s="264"/>
      <c r="F216" s="264"/>
      <c r="G216" s="264"/>
      <c r="H216" s="264"/>
      <c r="I216" s="264"/>
      <c r="J216" s="264"/>
      <c r="K216" s="264"/>
      <c r="L216" s="264"/>
      <c r="M216" s="264"/>
    </row>
    <row r="217" spans="4:13">
      <c r="D217" s="264"/>
      <c r="E217" s="264"/>
      <c r="F217" s="264"/>
      <c r="G217" s="264"/>
      <c r="H217" s="264"/>
      <c r="I217" s="264"/>
      <c r="J217" s="264"/>
      <c r="K217" s="264"/>
      <c r="L217" s="264"/>
      <c r="M217" s="264"/>
    </row>
    <row r="218" spans="4:13">
      <c r="D218" s="264"/>
      <c r="E218" s="264"/>
      <c r="F218" s="264"/>
      <c r="G218" s="264"/>
      <c r="H218" s="264"/>
      <c r="I218" s="264"/>
      <c r="J218" s="264"/>
      <c r="K218" s="264"/>
      <c r="L218" s="264"/>
      <c r="M218" s="264"/>
    </row>
    <row r="219" spans="4:13">
      <c r="D219" s="264"/>
      <c r="E219" s="264"/>
      <c r="F219" s="264"/>
      <c r="G219" s="264"/>
      <c r="H219" s="264"/>
      <c r="I219" s="264"/>
      <c r="J219" s="264"/>
      <c r="K219" s="264"/>
      <c r="L219" s="264"/>
      <c r="M219" s="264"/>
    </row>
    <row r="220" spans="4:13">
      <c r="D220" s="264"/>
      <c r="E220" s="264"/>
      <c r="F220" s="264"/>
      <c r="G220" s="264"/>
      <c r="H220" s="264"/>
      <c r="I220" s="264"/>
      <c r="J220" s="264"/>
      <c r="K220" s="264"/>
      <c r="L220" s="264"/>
      <c r="M220" s="264"/>
    </row>
    <row r="221" spans="4:13">
      <c r="D221" s="264"/>
      <c r="E221" s="264"/>
      <c r="F221" s="264"/>
      <c r="G221" s="264"/>
      <c r="H221" s="264"/>
      <c r="I221" s="264"/>
      <c r="J221" s="264"/>
      <c r="K221" s="264"/>
      <c r="L221" s="264"/>
      <c r="M221" s="264"/>
    </row>
    <row r="222" spans="4:13">
      <c r="D222" s="264"/>
      <c r="E222" s="264"/>
      <c r="F222" s="264"/>
      <c r="G222" s="264"/>
      <c r="H222" s="264"/>
      <c r="I222" s="264"/>
      <c r="J222" s="264"/>
      <c r="K222" s="264"/>
      <c r="L222" s="264"/>
      <c r="M222" s="264"/>
    </row>
    <row r="223" spans="4:13">
      <c r="D223" s="264"/>
      <c r="E223" s="264"/>
      <c r="F223" s="264"/>
      <c r="G223" s="264"/>
      <c r="H223" s="264"/>
      <c r="I223" s="264"/>
      <c r="J223" s="264"/>
      <c r="K223" s="264"/>
      <c r="L223" s="264"/>
      <c r="M223" s="264"/>
    </row>
    <row r="224" spans="4:13">
      <c r="D224" s="264"/>
      <c r="E224" s="264"/>
      <c r="F224" s="264"/>
      <c r="G224" s="264"/>
      <c r="H224" s="264"/>
      <c r="I224" s="264"/>
      <c r="J224" s="264"/>
      <c r="K224" s="264"/>
      <c r="L224" s="264"/>
      <c r="M224" s="264"/>
    </row>
    <row r="225" spans="4:13">
      <c r="D225" s="264"/>
      <c r="E225" s="264"/>
      <c r="F225" s="264"/>
      <c r="G225" s="264"/>
      <c r="H225" s="264"/>
      <c r="I225" s="264"/>
      <c r="J225" s="264"/>
      <c r="K225" s="264"/>
      <c r="L225" s="264"/>
      <c r="M225" s="264"/>
    </row>
    <row r="226" spans="4:13">
      <c r="D226" s="264"/>
      <c r="E226" s="264"/>
      <c r="F226" s="264"/>
      <c r="G226" s="264"/>
      <c r="H226" s="264"/>
      <c r="I226" s="264"/>
      <c r="J226" s="264"/>
      <c r="K226" s="264"/>
      <c r="L226" s="264"/>
      <c r="M226" s="264"/>
    </row>
    <row r="227" spans="4:13">
      <c r="D227" s="264"/>
      <c r="E227" s="264"/>
      <c r="F227" s="264"/>
      <c r="G227" s="264"/>
      <c r="H227" s="264"/>
      <c r="I227" s="264"/>
      <c r="J227" s="264"/>
      <c r="K227" s="264"/>
      <c r="L227" s="264"/>
      <c r="M227" s="264"/>
    </row>
    <row r="228" spans="4:13">
      <c r="D228" s="264"/>
      <c r="E228" s="264"/>
      <c r="F228" s="264"/>
      <c r="G228" s="264"/>
      <c r="H228" s="264"/>
      <c r="I228" s="264"/>
      <c r="J228" s="264"/>
      <c r="K228" s="264"/>
      <c r="L228" s="264"/>
      <c r="M228" s="264"/>
    </row>
    <row r="229" spans="4:13">
      <c r="D229" s="264"/>
      <c r="E229" s="264"/>
      <c r="F229" s="264"/>
      <c r="G229" s="264"/>
      <c r="H229" s="264"/>
      <c r="I229" s="264"/>
      <c r="J229" s="264"/>
      <c r="K229" s="264"/>
      <c r="L229" s="264"/>
      <c r="M229" s="264"/>
    </row>
    <row r="230" spans="4:13">
      <c r="D230" s="264"/>
      <c r="E230" s="264"/>
      <c r="F230" s="264"/>
      <c r="G230" s="264"/>
      <c r="H230" s="264"/>
      <c r="I230" s="264"/>
      <c r="J230" s="264"/>
      <c r="K230" s="264"/>
      <c r="L230" s="264"/>
      <c r="M230" s="264"/>
    </row>
    <row r="231" spans="4:13">
      <c r="D231" s="264"/>
      <c r="E231" s="264"/>
      <c r="F231" s="264"/>
      <c r="G231" s="264"/>
      <c r="H231" s="264"/>
      <c r="I231" s="264"/>
      <c r="J231" s="264"/>
      <c r="K231" s="264"/>
      <c r="L231" s="264"/>
      <c r="M231" s="264"/>
    </row>
    <row r="232" spans="4:13">
      <c r="D232" s="264"/>
      <c r="E232" s="264"/>
      <c r="F232" s="264"/>
      <c r="G232" s="264"/>
      <c r="H232" s="264"/>
      <c r="I232" s="264"/>
      <c r="J232" s="264"/>
      <c r="K232" s="264"/>
      <c r="L232" s="264"/>
      <c r="M232" s="264"/>
    </row>
    <row r="233" spans="4:13">
      <c r="D233" s="264"/>
      <c r="E233" s="264"/>
      <c r="F233" s="264"/>
      <c r="G233" s="264"/>
      <c r="H233" s="264"/>
      <c r="I233" s="264"/>
      <c r="J233" s="264"/>
      <c r="K233" s="264"/>
      <c r="L233" s="264"/>
      <c r="M233" s="264"/>
    </row>
    <row r="234" spans="4:13">
      <c r="D234" s="264"/>
      <c r="E234" s="264"/>
      <c r="F234" s="264"/>
      <c r="G234" s="264"/>
      <c r="H234" s="264"/>
      <c r="I234" s="264"/>
      <c r="J234" s="264"/>
      <c r="K234" s="264"/>
      <c r="L234" s="264"/>
      <c r="M234" s="264"/>
    </row>
    <row r="235" spans="4:13">
      <c r="D235" s="264"/>
      <c r="E235" s="264"/>
      <c r="F235" s="264"/>
      <c r="G235" s="264"/>
      <c r="H235" s="264"/>
      <c r="I235" s="264"/>
      <c r="J235" s="264"/>
      <c r="K235" s="264"/>
      <c r="L235" s="264"/>
      <c r="M235" s="264"/>
    </row>
    <row r="236" spans="4:13">
      <c r="D236" s="264"/>
      <c r="E236" s="264"/>
      <c r="F236" s="264"/>
      <c r="G236" s="264"/>
      <c r="H236" s="264"/>
      <c r="I236" s="264"/>
      <c r="J236" s="264"/>
      <c r="K236" s="264"/>
      <c r="L236" s="264"/>
      <c r="M236" s="264"/>
    </row>
    <row r="237" spans="4:13">
      <c r="D237" s="264"/>
      <c r="E237" s="264"/>
      <c r="F237" s="264"/>
      <c r="G237" s="264"/>
      <c r="H237" s="264"/>
      <c r="I237" s="264"/>
      <c r="J237" s="264"/>
      <c r="K237" s="264"/>
      <c r="L237" s="264"/>
      <c r="M237" s="264"/>
    </row>
    <row r="238" spans="4:13">
      <c r="D238" s="264"/>
      <c r="E238" s="264"/>
      <c r="F238" s="264"/>
      <c r="G238" s="264"/>
      <c r="H238" s="264"/>
      <c r="I238" s="264"/>
      <c r="J238" s="264"/>
      <c r="K238" s="264"/>
      <c r="L238" s="264"/>
      <c r="M238" s="264"/>
    </row>
    <row r="239" spans="4:13">
      <c r="D239" s="264"/>
      <c r="E239" s="264"/>
      <c r="F239" s="264"/>
      <c r="G239" s="264"/>
      <c r="H239" s="264"/>
      <c r="I239" s="264"/>
      <c r="J239" s="264"/>
      <c r="K239" s="264"/>
      <c r="L239" s="264"/>
      <c r="M239" s="264"/>
    </row>
    <row r="240" spans="4:13">
      <c r="D240" s="264"/>
      <c r="E240" s="264"/>
      <c r="F240" s="264"/>
      <c r="G240" s="264"/>
      <c r="H240" s="264"/>
      <c r="I240" s="264"/>
      <c r="J240" s="264"/>
      <c r="K240" s="264"/>
      <c r="L240" s="264"/>
      <c r="M240" s="264"/>
    </row>
    <row r="241" spans="4:13">
      <c r="D241" s="264"/>
      <c r="E241" s="264"/>
      <c r="F241" s="264"/>
      <c r="G241" s="264"/>
      <c r="H241" s="264"/>
      <c r="I241" s="264"/>
      <c r="J241" s="264"/>
      <c r="K241" s="264"/>
      <c r="L241" s="264"/>
      <c r="M241" s="264"/>
    </row>
    <row r="242" spans="4:13">
      <c r="D242" s="264"/>
      <c r="E242" s="264"/>
      <c r="F242" s="264"/>
      <c r="G242" s="264"/>
      <c r="H242" s="264"/>
      <c r="I242" s="264"/>
      <c r="J242" s="264"/>
      <c r="K242" s="264"/>
      <c r="L242" s="264"/>
      <c r="M242" s="264"/>
    </row>
    <row r="243" spans="4:13">
      <c r="D243" s="264"/>
      <c r="E243" s="264"/>
      <c r="F243" s="264"/>
      <c r="G243" s="264"/>
      <c r="H243" s="264"/>
      <c r="I243" s="264"/>
      <c r="J243" s="264"/>
      <c r="K243" s="264"/>
      <c r="L243" s="264"/>
      <c r="M243" s="264"/>
    </row>
    <row r="244" spans="4:13">
      <c r="D244" s="264"/>
      <c r="E244" s="264"/>
      <c r="F244" s="264"/>
      <c r="G244" s="264"/>
      <c r="H244" s="264"/>
      <c r="I244" s="264"/>
      <c r="J244" s="264"/>
      <c r="K244" s="264"/>
      <c r="L244" s="264"/>
      <c r="M244" s="264"/>
    </row>
    <row r="245" spans="4:13">
      <c r="D245" s="264"/>
      <c r="E245" s="264"/>
      <c r="F245" s="264"/>
      <c r="G245" s="264"/>
      <c r="H245" s="264"/>
      <c r="I245" s="264"/>
      <c r="J245" s="264"/>
      <c r="K245" s="264"/>
      <c r="L245" s="264"/>
      <c r="M245" s="264"/>
    </row>
    <row r="246" spans="4:13">
      <c r="D246" s="264"/>
      <c r="E246" s="264"/>
      <c r="F246" s="264"/>
      <c r="G246" s="264"/>
      <c r="H246" s="264"/>
      <c r="I246" s="264"/>
      <c r="J246" s="264"/>
      <c r="K246" s="264"/>
      <c r="L246" s="264"/>
      <c r="M246" s="264"/>
    </row>
    <row r="247" spans="4:13">
      <c r="D247" s="264"/>
      <c r="E247" s="264"/>
      <c r="F247" s="264"/>
      <c r="G247" s="264"/>
      <c r="H247" s="264"/>
      <c r="I247" s="264"/>
      <c r="J247" s="264"/>
      <c r="K247" s="264"/>
      <c r="L247" s="264"/>
      <c r="M247" s="264"/>
    </row>
    <row r="248" spans="4:13">
      <c r="D248" s="264"/>
      <c r="E248" s="264"/>
      <c r="F248" s="264"/>
      <c r="G248" s="264"/>
      <c r="H248" s="264"/>
      <c r="I248" s="264"/>
      <c r="J248" s="264"/>
      <c r="K248" s="264"/>
      <c r="L248" s="264"/>
      <c r="M248" s="264"/>
    </row>
    <row r="249" spans="4:13">
      <c r="D249" s="264"/>
      <c r="E249" s="264"/>
      <c r="F249" s="264"/>
      <c r="G249" s="264"/>
      <c r="H249" s="264"/>
      <c r="I249" s="264"/>
      <c r="J249" s="264"/>
      <c r="K249" s="264"/>
      <c r="L249" s="264"/>
      <c r="M249" s="264"/>
    </row>
    <row r="250" spans="4:13">
      <c r="D250" s="264"/>
      <c r="E250" s="264"/>
      <c r="F250" s="264"/>
      <c r="G250" s="264"/>
      <c r="H250" s="264"/>
      <c r="I250" s="264"/>
      <c r="J250" s="264"/>
      <c r="K250" s="264"/>
      <c r="L250" s="264"/>
      <c r="M250" s="264"/>
    </row>
    <row r="251" spans="4:13">
      <c r="D251" s="264"/>
      <c r="E251" s="264"/>
      <c r="F251" s="264"/>
      <c r="G251" s="264"/>
      <c r="H251" s="264"/>
      <c r="I251" s="264"/>
      <c r="J251" s="264"/>
      <c r="K251" s="264"/>
      <c r="L251" s="264"/>
      <c r="M251" s="264"/>
    </row>
    <row r="252" spans="4:13">
      <c r="D252" s="264"/>
      <c r="E252" s="264"/>
      <c r="F252" s="264"/>
      <c r="G252" s="264"/>
      <c r="H252" s="264"/>
      <c r="I252" s="264"/>
      <c r="J252" s="264"/>
      <c r="K252" s="264"/>
      <c r="L252" s="264"/>
      <c r="M252" s="264"/>
    </row>
    <row r="253" spans="4:13">
      <c r="D253" s="264"/>
      <c r="E253" s="264"/>
      <c r="F253" s="264"/>
      <c r="G253" s="264"/>
      <c r="H253" s="264"/>
      <c r="I253" s="264"/>
      <c r="J253" s="264"/>
      <c r="K253" s="264"/>
      <c r="L253" s="264"/>
      <c r="M253" s="264"/>
    </row>
    <row r="254" spans="4:13">
      <c r="D254" s="264"/>
      <c r="E254" s="264"/>
      <c r="F254" s="264"/>
      <c r="G254" s="264"/>
      <c r="H254" s="264"/>
      <c r="I254" s="264"/>
      <c r="J254" s="264"/>
      <c r="K254" s="264"/>
      <c r="L254" s="264"/>
      <c r="M254" s="264"/>
    </row>
    <row r="255" spans="4:13">
      <c r="D255" s="264"/>
      <c r="E255" s="264"/>
      <c r="F255" s="264"/>
      <c r="G255" s="264"/>
      <c r="H255" s="264"/>
      <c r="I255" s="264"/>
      <c r="J255" s="264"/>
      <c r="K255" s="264"/>
      <c r="L255" s="264"/>
      <c r="M255" s="264"/>
    </row>
    <row r="256" spans="4:13">
      <c r="D256" s="264"/>
      <c r="E256" s="264"/>
      <c r="F256" s="264"/>
      <c r="G256" s="264"/>
      <c r="H256" s="264"/>
      <c r="I256" s="264"/>
      <c r="J256" s="264"/>
      <c r="K256" s="264"/>
      <c r="L256" s="264"/>
      <c r="M256" s="264"/>
    </row>
    <row r="257" spans="4:13">
      <c r="D257" s="264"/>
      <c r="E257" s="264"/>
      <c r="F257" s="264"/>
      <c r="G257" s="264"/>
      <c r="H257" s="264"/>
      <c r="I257" s="264"/>
      <c r="J257" s="264"/>
      <c r="K257" s="264"/>
      <c r="L257" s="264"/>
      <c r="M257" s="264"/>
    </row>
    <row r="258" spans="4:13">
      <c r="D258" s="264"/>
      <c r="E258" s="264"/>
      <c r="F258" s="264"/>
      <c r="G258" s="264"/>
      <c r="H258" s="264"/>
      <c r="I258" s="264"/>
      <c r="J258" s="264"/>
      <c r="K258" s="264"/>
      <c r="L258" s="264"/>
      <c r="M258" s="264"/>
    </row>
  </sheetData>
  <mergeCells count="5">
    <mergeCell ref="D56:M56"/>
    <mergeCell ref="D57:M57"/>
    <mergeCell ref="D58:M58"/>
    <mergeCell ref="D59:M59"/>
    <mergeCell ref="D55:M55"/>
  </mergeCells>
  <printOptions horizontalCentered="1"/>
  <pageMargins left="0.2" right="0.2" top="0.25" bottom="0.25" header="0.3" footer="0.3"/>
  <pageSetup scale="1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4"/>
  <sheetViews>
    <sheetView topLeftCell="A28" zoomScaleNormal="100" workbookViewId="0">
      <selection activeCell="M17" sqref="M17"/>
    </sheetView>
  </sheetViews>
  <sheetFormatPr defaultColWidth="9.140625" defaultRowHeight="15.75"/>
  <cols>
    <col min="1" max="1" width="7.7109375" style="10" customWidth="1"/>
    <col min="2" max="2" width="4.28515625" style="10" customWidth="1"/>
    <col min="3" max="3" width="50.28515625" style="10" customWidth="1"/>
    <col min="4" max="4" width="15.42578125" style="10" customWidth="1"/>
    <col min="5" max="5" width="18.5703125" style="10" customWidth="1"/>
    <col min="6" max="6" width="17" style="10" customWidth="1"/>
    <col min="7" max="7" width="18.140625" style="10" customWidth="1"/>
    <col min="8" max="8" width="17.85546875" style="10" customWidth="1"/>
    <col min="9" max="9" width="17.140625" style="10" customWidth="1"/>
    <col min="10" max="10" width="16.85546875" style="10" customWidth="1"/>
    <col min="11" max="11" width="17.42578125" style="10" customWidth="1"/>
    <col min="12" max="12" width="19.7109375" style="10" customWidth="1"/>
    <col min="13" max="13" width="49.85546875" style="10" customWidth="1"/>
    <col min="14" max="16384" width="9.140625" style="10"/>
  </cols>
  <sheetData>
    <row r="1" spans="1:13">
      <c r="A1" s="23"/>
      <c r="M1" s="262"/>
    </row>
    <row r="2" spans="1:13">
      <c r="K2" s="554" t="s">
        <v>496</v>
      </c>
      <c r="M2" s="262"/>
    </row>
    <row r="3" spans="1:13" ht="26.25">
      <c r="A3" s="65" t="s">
        <v>50</v>
      </c>
      <c r="B3" s="579"/>
      <c r="C3" s="579"/>
      <c r="D3" s="579"/>
      <c r="E3" s="579"/>
      <c r="F3" s="579"/>
      <c r="G3" s="579"/>
      <c r="H3" s="579"/>
      <c r="I3" s="579"/>
      <c r="J3" s="579"/>
      <c r="K3" s="579"/>
      <c r="M3" s="262"/>
    </row>
    <row r="4" spans="1:13">
      <c r="A4" s="573" t="s">
        <v>333</v>
      </c>
      <c r="B4" s="579"/>
      <c r="C4" s="579"/>
      <c r="D4" s="579"/>
      <c r="E4" s="579"/>
      <c r="F4" s="579"/>
      <c r="G4" s="579"/>
      <c r="H4" s="579"/>
      <c r="I4" s="579"/>
      <c r="J4" s="579"/>
      <c r="K4" s="579"/>
      <c r="M4" s="262"/>
    </row>
    <row r="5" spans="1:13">
      <c r="K5" s="270" t="s">
        <v>560</v>
      </c>
      <c r="M5" s="262"/>
    </row>
    <row r="6" spans="1:13">
      <c r="A6" s="153"/>
      <c r="B6" s="156"/>
      <c r="D6" s="156"/>
      <c r="E6" s="156"/>
      <c r="F6" s="156"/>
      <c r="G6" s="183"/>
      <c r="H6" s="156"/>
      <c r="I6" s="156"/>
      <c r="J6" s="156"/>
      <c r="K6" s="156"/>
      <c r="L6" s="156"/>
    </row>
    <row r="7" spans="1:13">
      <c r="A7" s="153"/>
      <c r="B7" s="156"/>
      <c r="C7" s="181"/>
      <c r="D7" s="181"/>
      <c r="E7" s="156"/>
      <c r="F7" s="156"/>
      <c r="G7" s="156"/>
      <c r="H7" s="156"/>
      <c r="I7" s="156"/>
      <c r="J7" s="156"/>
      <c r="K7" s="156"/>
      <c r="L7" s="156"/>
    </row>
    <row r="8" spans="1:13">
      <c r="A8" s="153"/>
      <c r="B8" s="156"/>
      <c r="C8" s="534" t="s">
        <v>538</v>
      </c>
      <c r="D8" s="181"/>
      <c r="E8" s="156"/>
      <c r="F8" s="156"/>
      <c r="G8" s="156"/>
      <c r="H8" s="156"/>
      <c r="I8" s="156"/>
      <c r="J8" s="156"/>
      <c r="K8" s="156"/>
      <c r="L8" s="183"/>
    </row>
    <row r="9" spans="1:13" ht="14.25" customHeight="1">
      <c r="A9" s="153"/>
      <c r="B9" s="156"/>
      <c r="C9" s="156"/>
      <c r="D9" s="156"/>
      <c r="E9" s="156"/>
      <c r="F9" s="156"/>
      <c r="G9" s="156"/>
      <c r="H9" s="156"/>
      <c r="I9" s="156"/>
      <c r="J9" s="156"/>
      <c r="K9" s="156"/>
      <c r="L9" s="156"/>
    </row>
    <row r="10" spans="1:13">
      <c r="A10" s="582" t="s">
        <v>211</v>
      </c>
      <c r="B10" s="582"/>
      <c r="C10" s="582"/>
      <c r="D10" s="582"/>
      <c r="E10" s="582"/>
      <c r="F10" s="582"/>
      <c r="G10" s="582"/>
      <c r="H10" s="582"/>
      <c r="I10" s="582"/>
      <c r="J10" s="582"/>
      <c r="K10" s="582"/>
      <c r="L10" s="580"/>
    </row>
    <row r="11" spans="1:13">
      <c r="A11" s="583" t="s">
        <v>229</v>
      </c>
      <c r="B11" s="584"/>
      <c r="C11" s="584"/>
      <c r="D11" s="584"/>
      <c r="E11" s="584"/>
      <c r="F11" s="584"/>
      <c r="G11" s="584"/>
      <c r="H11" s="584"/>
      <c r="I11" s="584"/>
      <c r="J11" s="584"/>
      <c r="K11" s="584"/>
      <c r="L11" s="581"/>
    </row>
    <row r="12" spans="1:13">
      <c r="A12" s="153"/>
      <c r="B12" s="156"/>
      <c r="C12" s="156"/>
      <c r="D12" s="156"/>
      <c r="E12" s="513"/>
      <c r="F12" s="156"/>
      <c r="G12" s="156"/>
      <c r="H12" s="514"/>
      <c r="I12" s="514"/>
      <c r="J12" s="514"/>
      <c r="K12" s="514"/>
      <c r="L12" s="514"/>
    </row>
    <row r="13" spans="1:13">
      <c r="A13" s="153"/>
      <c r="B13" s="156"/>
      <c r="C13" s="156"/>
      <c r="D13" s="156"/>
      <c r="E13" s="513"/>
      <c r="F13" s="513"/>
      <c r="G13" s="156"/>
      <c r="H13" s="514"/>
      <c r="I13" s="514"/>
      <c r="J13" s="514"/>
      <c r="K13" s="514"/>
      <c r="L13" s="514"/>
    </row>
    <row r="14" spans="1:13">
      <c r="A14" s="153"/>
      <c r="B14" s="156"/>
      <c r="C14" s="515" t="s">
        <v>22</v>
      </c>
      <c r="D14" s="515" t="s">
        <v>23</v>
      </c>
      <c r="E14" s="515" t="s">
        <v>212</v>
      </c>
      <c r="F14" s="515" t="s">
        <v>25</v>
      </c>
      <c r="G14" s="515" t="s">
        <v>26</v>
      </c>
      <c r="H14" s="515" t="s">
        <v>45</v>
      </c>
      <c r="I14" s="515" t="s">
        <v>100</v>
      </c>
      <c r="J14" s="515" t="s">
        <v>119</v>
      </c>
      <c r="K14" s="515" t="s">
        <v>120</v>
      </c>
      <c r="L14" s="156"/>
    </row>
    <row r="15" spans="1:13" s="332" customFormat="1" ht="80.099999999999994" customHeight="1">
      <c r="A15" s="516" t="s">
        <v>184</v>
      </c>
      <c r="B15" s="517"/>
      <c r="C15" s="518" t="s">
        <v>185</v>
      </c>
      <c r="D15" s="518" t="s">
        <v>186</v>
      </c>
      <c r="E15" s="519" t="s">
        <v>230</v>
      </c>
      <c r="F15" s="519" t="s">
        <v>231</v>
      </c>
      <c r="G15" s="518" t="s">
        <v>233</v>
      </c>
      <c r="H15" s="519" t="s">
        <v>234</v>
      </c>
      <c r="I15" s="519" t="s">
        <v>213</v>
      </c>
      <c r="J15" s="518" t="s">
        <v>214</v>
      </c>
      <c r="K15" s="520" t="s">
        <v>215</v>
      </c>
      <c r="L15" s="521"/>
    </row>
    <row r="16" spans="1:13" ht="46.5" customHeight="1">
      <c r="A16" s="522"/>
      <c r="B16" s="523"/>
      <c r="C16" s="523"/>
      <c r="D16" s="523"/>
      <c r="E16" s="524"/>
      <c r="F16" s="525" t="s">
        <v>232</v>
      </c>
      <c r="G16" s="525" t="s">
        <v>216</v>
      </c>
      <c r="H16" s="525" t="s">
        <v>235</v>
      </c>
      <c r="I16" s="524" t="s">
        <v>217</v>
      </c>
      <c r="J16" s="525" t="s">
        <v>218</v>
      </c>
      <c r="K16" s="526" t="s">
        <v>219</v>
      </c>
      <c r="L16" s="156"/>
    </row>
    <row r="17" spans="1:12">
      <c r="A17" s="527"/>
      <c r="B17" s="514"/>
      <c r="C17" s="514"/>
      <c r="D17" s="514"/>
      <c r="E17" s="528"/>
      <c r="F17" s="528"/>
      <c r="G17" s="528"/>
      <c r="H17" s="528"/>
      <c r="I17" s="528"/>
      <c r="J17" s="528"/>
      <c r="K17" s="529"/>
      <c r="L17" s="156"/>
    </row>
    <row r="18" spans="1:12">
      <c r="A18" s="530">
        <v>1</v>
      </c>
      <c r="B18" s="514" t="s">
        <v>52</v>
      </c>
      <c r="C18" s="514" t="s">
        <v>220</v>
      </c>
      <c r="D18" s="514"/>
      <c r="E18" s="531">
        <v>0</v>
      </c>
      <c r="F18" s="532"/>
      <c r="G18" s="532"/>
      <c r="H18" s="532"/>
      <c r="I18" s="532"/>
      <c r="J18" s="532"/>
      <c r="K18" s="533"/>
      <c r="L18" s="534"/>
    </row>
    <row r="19" spans="1:12">
      <c r="A19" s="527"/>
      <c r="B19" s="514"/>
      <c r="C19" s="514"/>
      <c r="D19" s="514"/>
      <c r="E19" s="532"/>
      <c r="F19" s="532"/>
      <c r="G19" s="532"/>
      <c r="H19" s="532"/>
      <c r="I19" s="532"/>
      <c r="J19" s="532"/>
      <c r="K19" s="533"/>
      <c r="L19" s="534"/>
    </row>
    <row r="20" spans="1:12">
      <c r="A20" s="535" t="s">
        <v>221</v>
      </c>
      <c r="B20" s="536"/>
      <c r="C20" s="537"/>
      <c r="D20" s="538" t="s">
        <v>206</v>
      </c>
      <c r="E20" s="539"/>
      <c r="F20" s="540">
        <v>0</v>
      </c>
      <c r="G20" s="539">
        <f>IF(F27&gt;0,(E18*(F20/F27)),0)</f>
        <v>0</v>
      </c>
      <c r="H20" s="541"/>
      <c r="I20" s="542">
        <f>H20-G20</f>
        <v>0</v>
      </c>
      <c r="J20" s="543">
        <f>IF(I30=0,0,(I20*((I29/I30)-1)))</f>
        <v>0</v>
      </c>
      <c r="K20" s="544">
        <f>I20+J20</f>
        <v>0</v>
      </c>
      <c r="L20" s="156"/>
    </row>
    <row r="21" spans="1:12">
      <c r="A21" s="535" t="s">
        <v>222</v>
      </c>
      <c r="B21" s="536"/>
      <c r="C21" s="537"/>
      <c r="D21" s="538" t="s">
        <v>206</v>
      </c>
      <c r="E21" s="539"/>
      <c r="F21" s="540">
        <v>0</v>
      </c>
      <c r="G21" s="539">
        <f>IF(F27&gt;0,(E18*(F21/F27)),0)</f>
        <v>0</v>
      </c>
      <c r="H21" s="541"/>
      <c r="I21" s="542">
        <f>H21-G21</f>
        <v>0</v>
      </c>
      <c r="J21" s="543">
        <f>IF(I31=0,0,(I21*((I30/I31)-1)))</f>
        <v>0</v>
      </c>
      <c r="K21" s="544">
        <f>I21+J21</f>
        <v>0</v>
      </c>
      <c r="L21" s="156"/>
    </row>
    <row r="22" spans="1:12">
      <c r="A22" s="535" t="s">
        <v>223</v>
      </c>
      <c r="B22" s="536"/>
      <c r="C22" s="537"/>
      <c r="D22" s="538" t="s">
        <v>206</v>
      </c>
      <c r="E22" s="539"/>
      <c r="F22" s="540">
        <v>0</v>
      </c>
      <c r="G22" s="539">
        <f>IF(F27&gt;0,(E18*(F22/F27)),0)</f>
        <v>0</v>
      </c>
      <c r="H22" s="541"/>
      <c r="I22" s="542">
        <f>H22-G22</f>
        <v>0</v>
      </c>
      <c r="J22" s="543">
        <f>IF(I32=0,0,(I22*((I31/I32)-1)))</f>
        <v>0</v>
      </c>
      <c r="K22" s="544">
        <f>I22+J22</f>
        <v>0</v>
      </c>
      <c r="L22" s="156"/>
    </row>
    <row r="23" spans="1:12">
      <c r="A23" s="545"/>
      <c r="B23" s="156"/>
      <c r="C23" s="156"/>
      <c r="D23" s="538"/>
      <c r="E23" s="539"/>
      <c r="F23" s="539"/>
      <c r="G23" s="539"/>
      <c r="H23" s="542"/>
      <c r="I23" s="542"/>
      <c r="J23" s="542"/>
      <c r="K23" s="544"/>
      <c r="L23" s="156"/>
    </row>
    <row r="24" spans="1:12">
      <c r="A24" s="263"/>
      <c r="E24" s="333"/>
      <c r="F24" s="333"/>
      <c r="G24" s="333"/>
      <c r="H24" s="268"/>
      <c r="I24" s="268"/>
      <c r="J24" s="333"/>
      <c r="K24" s="334"/>
    </row>
    <row r="25" spans="1:12">
      <c r="A25" s="263"/>
      <c r="C25" s="264"/>
      <c r="D25" s="264"/>
      <c r="E25" s="335"/>
      <c r="F25" s="335"/>
      <c r="G25" s="335"/>
      <c r="H25" s="336"/>
      <c r="I25" s="336"/>
      <c r="J25" s="335"/>
      <c r="K25" s="337"/>
    </row>
    <row r="26" spans="1:12">
      <c r="A26" s="265"/>
      <c r="B26" s="266"/>
      <c r="C26" s="267"/>
      <c r="D26" s="267"/>
      <c r="E26" s="338"/>
      <c r="F26" s="338"/>
      <c r="G26" s="338"/>
      <c r="H26" s="339"/>
      <c r="I26" s="339"/>
      <c r="J26" s="338"/>
      <c r="K26" s="340"/>
    </row>
    <row r="27" spans="1:12">
      <c r="A27" s="546" t="s">
        <v>224</v>
      </c>
      <c r="B27" s="177"/>
      <c r="C27" s="156" t="s">
        <v>128</v>
      </c>
      <c r="D27" s="181"/>
      <c r="E27" s="536"/>
      <c r="F27" s="341">
        <f>SUM(F20:F26)</f>
        <v>0</v>
      </c>
      <c r="G27" s="341">
        <f>SUM(G20:G26)</f>
        <v>0</v>
      </c>
      <c r="H27" s="342">
        <f>SUM(H20:H26)</f>
        <v>0</v>
      </c>
      <c r="I27" s="268"/>
      <c r="J27" s="333"/>
      <c r="K27" s="333"/>
      <c r="L27" s="333"/>
    </row>
    <row r="28" spans="1:12">
      <c r="A28" s="547"/>
      <c r="B28" s="547"/>
      <c r="C28" s="156"/>
      <c r="D28" s="156"/>
      <c r="E28" s="547"/>
    </row>
    <row r="29" spans="1:12">
      <c r="A29" s="536" t="s">
        <v>225</v>
      </c>
      <c r="B29" s="156"/>
      <c r="C29" s="156" t="s">
        <v>499</v>
      </c>
      <c r="D29" s="156"/>
      <c r="E29" s="156"/>
      <c r="I29" s="268">
        <v>0</v>
      </c>
    </row>
    <row r="30" spans="1:12">
      <c r="A30" s="536" t="s">
        <v>226</v>
      </c>
      <c r="B30" s="156"/>
      <c r="C30" s="156" t="s">
        <v>500</v>
      </c>
      <c r="D30" s="156"/>
      <c r="E30" s="156"/>
      <c r="I30" s="268">
        <v>0</v>
      </c>
    </row>
    <row r="31" spans="1:12">
      <c r="A31" s="536"/>
      <c r="B31" s="156"/>
      <c r="C31" s="156"/>
      <c r="D31" s="156"/>
      <c r="E31" s="156"/>
    </row>
    <row r="32" spans="1:12">
      <c r="A32" s="548"/>
      <c r="B32" s="156"/>
      <c r="C32" s="156"/>
      <c r="D32" s="156"/>
      <c r="E32" s="156"/>
      <c r="I32" s="333"/>
    </row>
    <row r="33" spans="1:12">
      <c r="A33" s="156"/>
      <c r="B33" s="156"/>
      <c r="C33" s="549"/>
      <c r="D33" s="156"/>
      <c r="E33" s="156"/>
    </row>
    <row r="34" spans="1:12">
      <c r="A34" s="156"/>
      <c r="B34" s="156"/>
      <c r="C34" s="156"/>
      <c r="D34" s="156"/>
      <c r="E34" s="156"/>
    </row>
    <row r="35" spans="1:12">
      <c r="A35" s="547" t="s">
        <v>227</v>
      </c>
      <c r="B35" s="547"/>
      <c r="C35" s="547"/>
      <c r="D35" s="547"/>
      <c r="E35" s="547"/>
      <c r="F35" s="264"/>
      <c r="G35" s="264"/>
      <c r="H35" s="264"/>
      <c r="I35" s="264"/>
      <c r="J35" s="264"/>
      <c r="K35" s="264"/>
      <c r="L35" s="264"/>
    </row>
    <row r="36" spans="1:12">
      <c r="A36" s="550"/>
      <c r="B36" s="547" t="s">
        <v>52</v>
      </c>
      <c r="C36" s="547" t="s">
        <v>228</v>
      </c>
      <c r="D36" s="547"/>
      <c r="E36" s="547"/>
      <c r="F36" s="264"/>
      <c r="G36" s="264"/>
      <c r="H36" s="264"/>
      <c r="I36" s="264"/>
      <c r="J36" s="264"/>
      <c r="K36" s="264"/>
      <c r="L36" s="264"/>
    </row>
    <row r="37" spans="1:12">
      <c r="A37" s="551"/>
      <c r="B37" s="156"/>
      <c r="C37" s="546"/>
      <c r="D37" s="546"/>
      <c r="E37" s="536"/>
      <c r="F37" s="261"/>
      <c r="G37" s="260"/>
      <c r="J37" s="269"/>
    </row>
    <row r="38" spans="1:12">
      <c r="A38" s="551"/>
      <c r="B38" s="156"/>
      <c r="C38" s="546"/>
      <c r="D38" s="546"/>
      <c r="E38" s="536"/>
      <c r="F38" s="261"/>
      <c r="G38" s="260"/>
      <c r="J38" s="269"/>
    </row>
    <row r="39" spans="1:12">
      <c r="C39" s="264"/>
      <c r="D39" s="264"/>
      <c r="E39" s="264"/>
      <c r="F39" s="264"/>
      <c r="G39" s="264"/>
      <c r="H39" s="264"/>
      <c r="I39" s="264"/>
      <c r="J39" s="264"/>
      <c r="K39" s="264"/>
      <c r="L39" s="264"/>
    </row>
    <row r="40" spans="1:12">
      <c r="C40" s="264"/>
      <c r="D40" s="264"/>
      <c r="E40" s="264"/>
      <c r="F40" s="264"/>
      <c r="G40" s="264"/>
      <c r="H40" s="264"/>
      <c r="I40" s="264"/>
      <c r="J40" s="264"/>
      <c r="K40" s="264"/>
      <c r="L40" s="264"/>
    </row>
    <row r="41" spans="1:12">
      <c r="C41" s="264"/>
      <c r="D41" s="264"/>
      <c r="E41" s="264"/>
      <c r="F41" s="264"/>
      <c r="G41" s="264"/>
      <c r="H41" s="264"/>
      <c r="I41" s="264"/>
      <c r="J41" s="264"/>
      <c r="K41" s="264"/>
      <c r="L41" s="264"/>
    </row>
    <row r="42" spans="1:12">
      <c r="C42" s="264"/>
      <c r="D42" s="264"/>
      <c r="E42" s="264"/>
      <c r="F42" s="264"/>
      <c r="G42" s="264"/>
      <c r="H42" s="264"/>
      <c r="I42" s="264"/>
      <c r="J42" s="264"/>
      <c r="K42" s="264"/>
      <c r="L42" s="264"/>
    </row>
    <row r="43" spans="1:12">
      <c r="C43" s="264"/>
      <c r="D43" s="264"/>
      <c r="E43" s="264"/>
      <c r="F43" s="264"/>
      <c r="G43" s="264"/>
      <c r="H43" s="264"/>
      <c r="I43" s="264"/>
      <c r="J43" s="264"/>
      <c r="K43" s="264"/>
      <c r="L43" s="264"/>
    </row>
    <row r="44" spans="1:12">
      <c r="C44" s="264"/>
      <c r="D44" s="264"/>
      <c r="E44" s="264"/>
      <c r="F44" s="264"/>
      <c r="G44" s="264"/>
      <c r="H44" s="264"/>
      <c r="I44" s="264"/>
      <c r="J44" s="264"/>
      <c r="K44" s="264"/>
      <c r="L44" s="264"/>
    </row>
    <row r="45" spans="1:12">
      <c r="C45" s="264"/>
      <c r="D45" s="264"/>
      <c r="E45" s="264"/>
      <c r="F45" s="264"/>
      <c r="G45" s="264"/>
      <c r="H45" s="264"/>
      <c r="I45" s="264"/>
      <c r="J45" s="264"/>
      <c r="K45" s="264"/>
      <c r="L45" s="264"/>
    </row>
    <row r="46" spans="1:12">
      <c r="C46" s="264"/>
      <c r="D46" s="264"/>
      <c r="E46" s="264"/>
      <c r="F46" s="264"/>
      <c r="G46" s="264"/>
      <c r="H46" s="264"/>
      <c r="I46" s="264"/>
      <c r="J46" s="264"/>
      <c r="K46" s="264"/>
      <c r="L46" s="264"/>
    </row>
    <row r="47" spans="1:12">
      <c r="C47" s="264"/>
      <c r="D47" s="264"/>
      <c r="E47" s="264"/>
      <c r="F47" s="264"/>
      <c r="G47" s="264"/>
      <c r="H47" s="264"/>
      <c r="I47" s="264"/>
      <c r="J47" s="264"/>
      <c r="K47" s="264"/>
      <c r="L47" s="264"/>
    </row>
    <row r="48" spans="1:12">
      <c r="C48" s="264"/>
      <c r="D48" s="264"/>
      <c r="E48" s="264"/>
      <c r="F48" s="264"/>
      <c r="G48" s="264"/>
      <c r="H48" s="264"/>
      <c r="I48" s="264"/>
      <c r="J48" s="264"/>
      <c r="K48" s="264"/>
      <c r="L48" s="264"/>
    </row>
    <row r="49" spans="3:12">
      <c r="C49" s="264"/>
      <c r="D49" s="264"/>
      <c r="E49" s="264"/>
      <c r="F49" s="264"/>
      <c r="G49" s="264"/>
      <c r="H49" s="264"/>
      <c r="I49" s="264"/>
      <c r="J49" s="264"/>
      <c r="K49" s="264"/>
      <c r="L49" s="264"/>
    </row>
    <row r="50" spans="3:12">
      <c r="C50" s="264"/>
      <c r="D50" s="264"/>
      <c r="E50" s="264"/>
      <c r="F50" s="264"/>
      <c r="G50" s="264"/>
      <c r="H50" s="264"/>
      <c r="I50" s="264"/>
      <c r="J50" s="264"/>
      <c r="K50" s="264"/>
      <c r="L50" s="264"/>
    </row>
    <row r="51" spans="3:12">
      <c r="C51" s="264"/>
      <c r="D51" s="264"/>
      <c r="E51" s="264"/>
      <c r="F51" s="264"/>
      <c r="G51" s="264"/>
      <c r="H51" s="264"/>
      <c r="I51" s="264"/>
      <c r="J51" s="264"/>
      <c r="K51" s="264"/>
      <c r="L51" s="264"/>
    </row>
    <row r="52" spans="3:12">
      <c r="C52" s="264"/>
      <c r="D52" s="264"/>
      <c r="E52" s="264"/>
      <c r="F52" s="264"/>
      <c r="G52" s="264"/>
      <c r="H52" s="264"/>
      <c r="I52" s="264"/>
      <c r="J52" s="264"/>
      <c r="K52" s="264"/>
      <c r="L52" s="264"/>
    </row>
    <row r="53" spans="3:12">
      <c r="C53" s="264"/>
      <c r="D53" s="264"/>
      <c r="E53" s="264"/>
      <c r="F53" s="264"/>
      <c r="G53" s="264"/>
      <c r="H53" s="264"/>
      <c r="I53" s="264"/>
      <c r="J53" s="264"/>
      <c r="K53" s="264"/>
      <c r="L53" s="264"/>
    </row>
    <row r="54" spans="3:12">
      <c r="C54" s="264"/>
      <c r="D54" s="264"/>
      <c r="E54" s="264"/>
      <c r="F54" s="264"/>
      <c r="G54" s="264"/>
      <c r="H54" s="264"/>
      <c r="I54" s="264"/>
      <c r="J54" s="264"/>
      <c r="K54" s="264"/>
      <c r="L54" s="264"/>
    </row>
    <row r="55" spans="3:12">
      <c r="C55" s="264"/>
      <c r="D55" s="264"/>
      <c r="E55" s="264"/>
      <c r="F55" s="264"/>
      <c r="G55" s="264"/>
      <c r="H55" s="264"/>
      <c r="I55" s="264"/>
      <c r="J55" s="264"/>
      <c r="K55" s="264"/>
      <c r="L55" s="264"/>
    </row>
    <row r="56" spans="3:12">
      <c r="C56" s="264"/>
      <c r="D56" s="264"/>
      <c r="E56" s="264"/>
      <c r="F56" s="264"/>
      <c r="G56" s="264"/>
      <c r="H56" s="264"/>
      <c r="I56" s="264"/>
      <c r="J56" s="264"/>
      <c r="K56" s="264"/>
      <c r="L56" s="264"/>
    </row>
    <row r="57" spans="3:12">
      <c r="C57" s="264"/>
      <c r="D57" s="264"/>
      <c r="E57" s="264"/>
      <c r="F57" s="264"/>
      <c r="G57" s="264"/>
      <c r="H57" s="264"/>
      <c r="I57" s="264"/>
      <c r="J57" s="264"/>
      <c r="K57" s="264"/>
      <c r="L57" s="264"/>
    </row>
    <row r="58" spans="3:12">
      <c r="C58" s="264"/>
      <c r="D58" s="264"/>
      <c r="E58" s="264"/>
      <c r="F58" s="264"/>
      <c r="G58" s="264"/>
      <c r="H58" s="264"/>
      <c r="I58" s="264"/>
      <c r="J58" s="264"/>
      <c r="K58" s="264"/>
      <c r="L58" s="264"/>
    </row>
    <row r="59" spans="3:12">
      <c r="C59" s="264"/>
      <c r="D59" s="264"/>
      <c r="E59" s="264"/>
      <c r="F59" s="264"/>
      <c r="G59" s="264"/>
      <c r="H59" s="264"/>
      <c r="I59" s="264"/>
      <c r="J59" s="264"/>
      <c r="K59" s="264"/>
      <c r="L59" s="264"/>
    </row>
    <row r="60" spans="3:12">
      <c r="C60" s="264"/>
      <c r="D60" s="264"/>
      <c r="E60" s="264"/>
      <c r="F60" s="264"/>
      <c r="G60" s="264"/>
      <c r="H60" s="264"/>
      <c r="I60" s="264"/>
      <c r="J60" s="264"/>
      <c r="K60" s="264"/>
      <c r="L60" s="264"/>
    </row>
    <row r="61" spans="3:12">
      <c r="C61" s="264"/>
      <c r="D61" s="264"/>
      <c r="E61" s="264"/>
      <c r="F61" s="264"/>
      <c r="G61" s="264"/>
      <c r="H61" s="264"/>
      <c r="I61" s="264"/>
      <c r="J61" s="264"/>
      <c r="K61" s="264"/>
      <c r="L61" s="264"/>
    </row>
    <row r="62" spans="3:12">
      <c r="C62" s="264"/>
      <c r="D62" s="264"/>
      <c r="E62" s="264"/>
      <c r="F62" s="264"/>
      <c r="G62" s="264"/>
      <c r="H62" s="264"/>
      <c r="I62" s="264"/>
      <c r="J62" s="264"/>
      <c r="K62" s="264"/>
      <c r="L62" s="264"/>
    </row>
    <row r="63" spans="3:12">
      <c r="C63" s="264"/>
      <c r="D63" s="264"/>
      <c r="E63" s="264"/>
      <c r="F63" s="264"/>
      <c r="G63" s="264"/>
      <c r="H63" s="264"/>
      <c r="I63" s="264"/>
      <c r="J63" s="264"/>
      <c r="K63" s="264"/>
      <c r="L63" s="264"/>
    </row>
    <row r="64" spans="3:12">
      <c r="C64" s="264"/>
      <c r="D64" s="264"/>
      <c r="E64" s="264"/>
      <c r="F64" s="264"/>
      <c r="G64" s="264"/>
      <c r="H64" s="264"/>
      <c r="I64" s="264"/>
      <c r="J64" s="264"/>
      <c r="K64" s="264"/>
      <c r="L64" s="264"/>
    </row>
    <row r="65" spans="3:12">
      <c r="C65" s="264"/>
      <c r="D65" s="264"/>
      <c r="E65" s="264"/>
      <c r="F65" s="264"/>
      <c r="G65" s="264"/>
      <c r="H65" s="264"/>
      <c r="I65" s="264"/>
      <c r="J65" s="264"/>
      <c r="K65" s="264"/>
      <c r="L65" s="264"/>
    </row>
    <row r="66" spans="3:12">
      <c r="C66" s="264"/>
      <c r="D66" s="264"/>
      <c r="E66" s="264"/>
      <c r="F66" s="264"/>
      <c r="G66" s="264"/>
      <c r="H66" s="264"/>
      <c r="I66" s="264"/>
      <c r="J66" s="264"/>
      <c r="K66" s="264"/>
      <c r="L66" s="264"/>
    </row>
    <row r="67" spans="3:12">
      <c r="C67" s="264"/>
      <c r="D67" s="264"/>
      <c r="E67" s="264"/>
      <c r="F67" s="264"/>
      <c r="G67" s="264"/>
      <c r="H67" s="264"/>
      <c r="I67" s="264"/>
      <c r="J67" s="264"/>
      <c r="K67" s="264"/>
      <c r="L67" s="264"/>
    </row>
    <row r="68" spans="3:12">
      <c r="C68" s="264"/>
      <c r="D68" s="264"/>
      <c r="E68" s="264"/>
      <c r="F68" s="264"/>
      <c r="G68" s="264"/>
      <c r="H68" s="264"/>
      <c r="I68" s="264"/>
      <c r="J68" s="264"/>
      <c r="K68" s="264"/>
      <c r="L68" s="264"/>
    </row>
    <row r="69" spans="3:12">
      <c r="C69" s="264"/>
      <c r="D69" s="264"/>
      <c r="E69" s="264"/>
      <c r="F69" s="264"/>
      <c r="G69" s="264"/>
      <c r="H69" s="264"/>
      <c r="I69" s="264"/>
      <c r="J69" s="264"/>
      <c r="K69" s="264"/>
      <c r="L69" s="264"/>
    </row>
    <row r="70" spans="3:12">
      <c r="C70" s="264"/>
      <c r="D70" s="264"/>
      <c r="E70" s="264"/>
      <c r="F70" s="264"/>
      <c r="G70" s="264"/>
      <c r="H70" s="264"/>
      <c r="I70" s="264"/>
      <c r="J70" s="264"/>
      <c r="K70" s="264"/>
      <c r="L70" s="264"/>
    </row>
    <row r="71" spans="3:12">
      <c r="C71" s="264"/>
      <c r="D71" s="264"/>
      <c r="E71" s="264"/>
      <c r="F71" s="264"/>
      <c r="G71" s="264"/>
      <c r="H71" s="264"/>
      <c r="I71" s="264"/>
      <c r="J71" s="264"/>
      <c r="K71" s="264"/>
      <c r="L71" s="264"/>
    </row>
    <row r="72" spans="3:12">
      <c r="C72" s="264"/>
      <c r="D72" s="264"/>
      <c r="E72" s="264"/>
      <c r="F72" s="264"/>
      <c r="G72" s="264"/>
      <c r="H72" s="264"/>
      <c r="I72" s="264"/>
      <c r="J72" s="264"/>
      <c r="K72" s="264"/>
      <c r="L72" s="264"/>
    </row>
    <row r="73" spans="3:12">
      <c r="C73" s="264"/>
      <c r="D73" s="264"/>
      <c r="E73" s="264"/>
      <c r="F73" s="264"/>
      <c r="G73" s="264"/>
      <c r="H73" s="264"/>
      <c r="I73" s="264"/>
      <c r="J73" s="264"/>
      <c r="K73" s="264"/>
      <c r="L73" s="264"/>
    </row>
    <row r="74" spans="3:12">
      <c r="C74" s="264"/>
      <c r="D74" s="264"/>
      <c r="E74" s="264"/>
      <c r="F74" s="264"/>
      <c r="G74" s="264"/>
      <c r="H74" s="264"/>
      <c r="I74" s="264"/>
      <c r="J74" s="264"/>
      <c r="K74" s="264"/>
      <c r="L74" s="264"/>
    </row>
    <row r="75" spans="3:12">
      <c r="C75" s="264"/>
      <c r="D75" s="264"/>
      <c r="E75" s="264"/>
      <c r="F75" s="264"/>
      <c r="G75" s="264"/>
      <c r="H75" s="264"/>
      <c r="I75" s="264"/>
      <c r="J75" s="264"/>
      <c r="K75" s="264"/>
      <c r="L75" s="264"/>
    </row>
    <row r="76" spans="3:12">
      <c r="C76" s="264"/>
      <c r="D76" s="264"/>
      <c r="E76" s="264"/>
      <c r="F76" s="264"/>
      <c r="G76" s="264"/>
      <c r="H76" s="264"/>
      <c r="I76" s="264"/>
      <c r="J76" s="264"/>
      <c r="K76" s="264"/>
      <c r="L76" s="264"/>
    </row>
    <row r="77" spans="3:12">
      <c r="C77" s="264"/>
      <c r="D77" s="264"/>
      <c r="E77" s="264"/>
      <c r="F77" s="264"/>
      <c r="G77" s="264"/>
      <c r="H77" s="264"/>
      <c r="I77" s="264"/>
      <c r="J77" s="264"/>
      <c r="K77" s="264"/>
      <c r="L77" s="264"/>
    </row>
    <row r="78" spans="3:12">
      <c r="C78" s="264"/>
      <c r="D78" s="264"/>
      <c r="E78" s="264"/>
      <c r="F78" s="264"/>
      <c r="G78" s="264"/>
      <c r="H78" s="264"/>
      <c r="I78" s="264"/>
      <c r="J78" s="264"/>
      <c r="K78" s="264"/>
      <c r="L78" s="264"/>
    </row>
    <row r="79" spans="3:12">
      <c r="C79" s="264"/>
      <c r="D79" s="264"/>
      <c r="E79" s="264"/>
      <c r="F79" s="264"/>
      <c r="G79" s="264"/>
      <c r="H79" s="264"/>
      <c r="I79" s="264"/>
      <c r="J79" s="264"/>
      <c r="K79" s="264"/>
      <c r="L79" s="264"/>
    </row>
    <row r="80" spans="3:12">
      <c r="C80" s="264"/>
      <c r="D80" s="264"/>
      <c r="E80" s="264"/>
      <c r="F80" s="264"/>
      <c r="G80" s="264"/>
      <c r="H80" s="264"/>
      <c r="I80" s="264"/>
      <c r="J80" s="264"/>
      <c r="K80" s="264"/>
      <c r="L80" s="264"/>
    </row>
    <row r="81" spans="3:12">
      <c r="C81" s="264"/>
      <c r="D81" s="264"/>
      <c r="E81" s="264"/>
      <c r="F81" s="264"/>
      <c r="G81" s="264"/>
      <c r="H81" s="264"/>
      <c r="I81" s="264"/>
      <c r="J81" s="264"/>
      <c r="K81" s="264"/>
      <c r="L81" s="264"/>
    </row>
    <row r="82" spans="3:12">
      <c r="C82" s="264"/>
      <c r="D82" s="264"/>
      <c r="E82" s="264"/>
      <c r="F82" s="264"/>
      <c r="G82" s="264"/>
      <c r="H82" s="264"/>
      <c r="I82" s="264"/>
      <c r="J82" s="264"/>
      <c r="K82" s="264"/>
      <c r="L82" s="264"/>
    </row>
    <row r="83" spans="3:12">
      <c r="C83" s="264"/>
      <c r="D83" s="264"/>
      <c r="E83" s="264"/>
      <c r="F83" s="264"/>
      <c r="G83" s="264"/>
      <c r="H83" s="264"/>
      <c r="I83" s="264"/>
      <c r="J83" s="264"/>
      <c r="K83" s="264"/>
      <c r="L83" s="264"/>
    </row>
    <row r="84" spans="3:12">
      <c r="C84" s="264"/>
      <c r="D84" s="264"/>
      <c r="E84" s="264"/>
      <c r="F84" s="264"/>
      <c r="G84" s="264"/>
      <c r="H84" s="264"/>
      <c r="I84" s="264"/>
      <c r="J84" s="264"/>
      <c r="K84" s="264"/>
      <c r="L84" s="264"/>
    </row>
    <row r="85" spans="3:12">
      <c r="C85" s="264"/>
      <c r="D85" s="264"/>
      <c r="E85" s="264"/>
      <c r="F85" s="264"/>
      <c r="G85" s="264"/>
      <c r="H85" s="264"/>
      <c r="I85" s="264"/>
      <c r="J85" s="264"/>
      <c r="K85" s="264"/>
      <c r="L85" s="264"/>
    </row>
    <row r="86" spans="3:12">
      <c r="C86" s="264"/>
      <c r="D86" s="264"/>
      <c r="E86" s="264"/>
      <c r="F86" s="264"/>
      <c r="G86" s="264"/>
      <c r="H86" s="264"/>
      <c r="I86" s="264"/>
      <c r="J86" s="264"/>
      <c r="K86" s="264"/>
      <c r="L86" s="264"/>
    </row>
    <row r="87" spans="3:12">
      <c r="C87" s="264"/>
      <c r="D87" s="264"/>
      <c r="E87" s="264"/>
      <c r="F87" s="264"/>
      <c r="G87" s="264"/>
      <c r="H87" s="264"/>
      <c r="I87" s="264"/>
      <c r="J87" s="264"/>
      <c r="K87" s="264"/>
      <c r="L87" s="264"/>
    </row>
    <row r="88" spans="3:12">
      <c r="C88" s="264"/>
      <c r="D88" s="264"/>
      <c r="E88" s="264"/>
      <c r="F88" s="264"/>
      <c r="G88" s="264"/>
      <c r="H88" s="264"/>
      <c r="I88" s="264"/>
      <c r="J88" s="264"/>
      <c r="K88" s="264"/>
      <c r="L88" s="264"/>
    </row>
    <row r="89" spans="3:12">
      <c r="C89" s="264"/>
      <c r="D89" s="264"/>
      <c r="E89" s="264"/>
      <c r="F89" s="264"/>
      <c r="G89" s="264"/>
      <c r="H89" s="264"/>
      <c r="I89" s="264"/>
      <c r="J89" s="264"/>
      <c r="K89" s="264"/>
      <c r="L89" s="264"/>
    </row>
    <row r="90" spans="3:12">
      <c r="C90" s="264"/>
      <c r="D90" s="264"/>
      <c r="E90" s="264"/>
      <c r="F90" s="264"/>
      <c r="G90" s="264"/>
      <c r="H90" s="264"/>
      <c r="I90" s="264"/>
      <c r="J90" s="264"/>
      <c r="K90" s="264"/>
      <c r="L90" s="264"/>
    </row>
    <row r="91" spans="3:12">
      <c r="C91" s="264"/>
      <c r="D91" s="264"/>
      <c r="E91" s="264"/>
      <c r="F91" s="264"/>
      <c r="G91" s="264"/>
      <c r="H91" s="264"/>
      <c r="I91" s="264"/>
      <c r="J91" s="264"/>
      <c r="K91" s="264"/>
      <c r="L91" s="264"/>
    </row>
    <row r="92" spans="3:12">
      <c r="C92" s="264"/>
      <c r="D92" s="264"/>
      <c r="E92" s="264"/>
      <c r="F92" s="264"/>
      <c r="G92" s="264"/>
      <c r="H92" s="264"/>
      <c r="I92" s="264"/>
      <c r="J92" s="264"/>
      <c r="K92" s="264"/>
      <c r="L92" s="264"/>
    </row>
    <row r="93" spans="3:12">
      <c r="C93" s="264"/>
      <c r="D93" s="264"/>
      <c r="E93" s="264"/>
      <c r="F93" s="264"/>
      <c r="G93" s="264"/>
      <c r="H93" s="264"/>
      <c r="I93" s="264"/>
      <c r="J93" s="264"/>
      <c r="K93" s="264"/>
      <c r="L93" s="264"/>
    </row>
    <row r="94" spans="3:12">
      <c r="C94" s="264"/>
      <c r="D94" s="264"/>
      <c r="E94" s="264"/>
      <c r="F94" s="264"/>
      <c r="G94" s="264"/>
      <c r="H94" s="264"/>
      <c r="I94" s="264"/>
      <c r="J94" s="264"/>
      <c r="K94" s="264"/>
      <c r="L94" s="264"/>
    </row>
    <row r="95" spans="3:12">
      <c r="C95" s="264"/>
      <c r="D95" s="264"/>
      <c r="E95" s="264"/>
      <c r="F95" s="264"/>
      <c r="G95" s="264"/>
      <c r="H95" s="264"/>
      <c r="I95" s="264"/>
      <c r="J95" s="264"/>
      <c r="K95" s="264"/>
      <c r="L95" s="264"/>
    </row>
    <row r="96" spans="3:12">
      <c r="C96" s="264"/>
      <c r="D96" s="264"/>
      <c r="E96" s="264"/>
      <c r="F96" s="264"/>
      <c r="G96" s="264"/>
      <c r="H96" s="264"/>
      <c r="I96" s="264"/>
      <c r="J96" s="264"/>
      <c r="K96" s="264"/>
      <c r="L96" s="264"/>
    </row>
    <row r="97" spans="3:12">
      <c r="C97" s="264"/>
      <c r="D97" s="264"/>
      <c r="E97" s="264"/>
      <c r="F97" s="264"/>
      <c r="G97" s="264"/>
      <c r="H97" s="264"/>
      <c r="I97" s="264"/>
      <c r="J97" s="264"/>
      <c r="K97" s="264"/>
      <c r="L97" s="264"/>
    </row>
    <row r="98" spans="3:12">
      <c r="C98" s="264"/>
      <c r="D98" s="264"/>
      <c r="E98" s="264"/>
      <c r="F98" s="264"/>
      <c r="G98" s="264"/>
      <c r="H98" s="264"/>
      <c r="I98" s="264"/>
      <c r="J98" s="264"/>
      <c r="K98" s="264"/>
      <c r="L98" s="264"/>
    </row>
    <row r="99" spans="3:12">
      <c r="C99" s="264"/>
      <c r="D99" s="264"/>
      <c r="E99" s="264"/>
      <c r="F99" s="264"/>
      <c r="G99" s="264"/>
      <c r="H99" s="264"/>
      <c r="I99" s="264"/>
      <c r="J99" s="264"/>
      <c r="K99" s="264"/>
      <c r="L99" s="264"/>
    </row>
    <row r="100" spans="3:12">
      <c r="C100" s="264"/>
      <c r="D100" s="264"/>
      <c r="E100" s="264"/>
      <c r="F100" s="264"/>
      <c r="G100" s="264"/>
      <c r="H100" s="264"/>
      <c r="I100" s="264"/>
      <c r="J100" s="264"/>
      <c r="K100" s="264"/>
      <c r="L100" s="264"/>
    </row>
    <row r="101" spans="3:12">
      <c r="C101" s="264"/>
      <c r="D101" s="264"/>
      <c r="E101" s="264"/>
      <c r="F101" s="264"/>
      <c r="G101" s="264"/>
      <c r="H101" s="264"/>
      <c r="I101" s="264"/>
      <c r="J101" s="264"/>
      <c r="K101" s="264"/>
      <c r="L101" s="264"/>
    </row>
    <row r="102" spans="3:12">
      <c r="C102" s="264"/>
      <c r="D102" s="264"/>
      <c r="E102" s="264"/>
      <c r="F102" s="264"/>
      <c r="G102" s="264"/>
      <c r="H102" s="264"/>
      <c r="I102" s="264"/>
      <c r="J102" s="264"/>
      <c r="K102" s="264"/>
      <c r="L102" s="264"/>
    </row>
    <row r="103" spans="3:12">
      <c r="C103" s="264"/>
      <c r="D103" s="264"/>
      <c r="E103" s="264"/>
      <c r="F103" s="264"/>
      <c r="G103" s="264"/>
      <c r="H103" s="264"/>
      <c r="I103" s="264"/>
      <c r="J103" s="264"/>
      <c r="K103" s="264"/>
      <c r="L103" s="264"/>
    </row>
    <row r="104" spans="3:12">
      <c r="C104" s="264"/>
      <c r="D104" s="264"/>
      <c r="E104" s="264"/>
      <c r="F104" s="264"/>
      <c r="G104" s="264"/>
      <c r="H104" s="264"/>
      <c r="I104" s="264"/>
      <c r="J104" s="264"/>
      <c r="K104" s="264"/>
      <c r="L104" s="264"/>
    </row>
    <row r="105" spans="3:12">
      <c r="C105" s="264"/>
      <c r="D105" s="264"/>
      <c r="E105" s="264"/>
      <c r="F105" s="264"/>
      <c r="G105" s="264"/>
      <c r="H105" s="264"/>
      <c r="I105" s="264"/>
      <c r="J105" s="264"/>
      <c r="K105" s="264"/>
      <c r="L105" s="264"/>
    </row>
    <row r="106" spans="3:12">
      <c r="C106" s="264"/>
      <c r="D106" s="264"/>
      <c r="E106" s="264"/>
      <c r="F106" s="264"/>
      <c r="G106" s="264"/>
      <c r="H106" s="264"/>
      <c r="I106" s="264"/>
      <c r="J106" s="264"/>
      <c r="K106" s="264"/>
      <c r="L106" s="264"/>
    </row>
    <row r="107" spans="3:12">
      <c r="C107" s="264"/>
      <c r="D107" s="264"/>
      <c r="E107" s="264"/>
      <c r="F107" s="264"/>
      <c r="G107" s="264"/>
      <c r="H107" s="264"/>
      <c r="I107" s="264"/>
      <c r="J107" s="264"/>
      <c r="K107" s="264"/>
      <c r="L107" s="264"/>
    </row>
    <row r="108" spans="3:12">
      <c r="C108" s="264"/>
      <c r="D108" s="264"/>
      <c r="E108" s="264"/>
      <c r="F108" s="264"/>
      <c r="G108" s="264"/>
      <c r="H108" s="264"/>
      <c r="I108" s="264"/>
      <c r="J108" s="264"/>
      <c r="K108" s="264"/>
      <c r="L108" s="264"/>
    </row>
    <row r="109" spans="3:12">
      <c r="C109" s="264"/>
      <c r="D109" s="264"/>
      <c r="E109" s="264"/>
      <c r="F109" s="264"/>
      <c r="G109" s="264"/>
      <c r="H109" s="264"/>
      <c r="I109" s="264"/>
      <c r="J109" s="264"/>
      <c r="K109" s="264"/>
      <c r="L109" s="264"/>
    </row>
    <row r="110" spans="3:12">
      <c r="C110" s="264"/>
      <c r="D110" s="264"/>
      <c r="E110" s="264"/>
      <c r="F110" s="264"/>
      <c r="G110" s="264"/>
      <c r="H110" s="264"/>
      <c r="I110" s="264"/>
      <c r="J110" s="264"/>
      <c r="K110" s="264"/>
      <c r="L110" s="264"/>
    </row>
    <row r="111" spans="3:12">
      <c r="C111" s="264"/>
      <c r="D111" s="264"/>
      <c r="E111" s="264"/>
      <c r="F111" s="264"/>
      <c r="G111" s="264"/>
      <c r="H111" s="264"/>
      <c r="I111" s="264"/>
      <c r="J111" s="264"/>
      <c r="K111" s="264"/>
      <c r="L111" s="264"/>
    </row>
    <row r="112" spans="3:12">
      <c r="C112" s="264"/>
      <c r="D112" s="264"/>
      <c r="E112" s="264"/>
      <c r="F112" s="264"/>
      <c r="G112" s="264"/>
      <c r="H112" s="264"/>
      <c r="I112" s="264"/>
      <c r="J112" s="264"/>
      <c r="K112" s="264"/>
      <c r="L112" s="264"/>
    </row>
    <row r="113" spans="3:12">
      <c r="C113" s="264"/>
      <c r="D113" s="264"/>
      <c r="E113" s="264"/>
      <c r="F113" s="264"/>
      <c r="G113" s="264"/>
      <c r="H113" s="264"/>
      <c r="I113" s="264"/>
      <c r="J113" s="264"/>
      <c r="K113" s="264"/>
      <c r="L113" s="264"/>
    </row>
    <row r="114" spans="3:12">
      <c r="C114" s="264"/>
      <c r="D114" s="264"/>
      <c r="E114" s="264"/>
      <c r="F114" s="264"/>
      <c r="G114" s="264"/>
      <c r="H114" s="264"/>
      <c r="I114" s="264"/>
      <c r="J114" s="264"/>
      <c r="K114" s="264"/>
      <c r="L114" s="264"/>
    </row>
    <row r="115" spans="3:12">
      <c r="C115" s="264"/>
      <c r="D115" s="264"/>
      <c r="E115" s="264"/>
      <c r="F115" s="264"/>
      <c r="G115" s="264"/>
      <c r="H115" s="264"/>
      <c r="I115" s="264"/>
      <c r="J115" s="264"/>
      <c r="K115" s="264"/>
      <c r="L115" s="264"/>
    </row>
    <row r="116" spans="3:12">
      <c r="C116" s="264"/>
      <c r="D116" s="264"/>
      <c r="E116" s="264"/>
      <c r="F116" s="264"/>
      <c r="G116" s="264"/>
      <c r="H116" s="264"/>
      <c r="I116" s="264"/>
      <c r="J116" s="264"/>
      <c r="K116" s="264"/>
      <c r="L116" s="264"/>
    </row>
    <row r="117" spans="3:12">
      <c r="C117" s="264"/>
      <c r="D117" s="264"/>
      <c r="E117" s="264"/>
      <c r="F117" s="264"/>
      <c r="G117" s="264"/>
      <c r="H117" s="264"/>
      <c r="I117" s="264"/>
      <c r="J117" s="264"/>
      <c r="K117" s="264"/>
      <c r="L117" s="264"/>
    </row>
    <row r="118" spans="3:12">
      <c r="C118" s="264"/>
      <c r="D118" s="264"/>
      <c r="E118" s="264"/>
      <c r="F118" s="264"/>
      <c r="G118" s="264"/>
      <c r="H118" s="264"/>
      <c r="I118" s="264"/>
      <c r="J118" s="264"/>
      <c r="K118" s="264"/>
      <c r="L118" s="264"/>
    </row>
    <row r="119" spans="3:12">
      <c r="C119" s="264"/>
      <c r="D119" s="264"/>
      <c r="E119" s="264"/>
      <c r="F119" s="264"/>
      <c r="G119" s="264"/>
      <c r="H119" s="264"/>
      <c r="I119" s="264"/>
      <c r="J119" s="264"/>
      <c r="K119" s="264"/>
      <c r="L119" s="264"/>
    </row>
    <row r="120" spans="3:12">
      <c r="C120" s="264"/>
      <c r="D120" s="264"/>
      <c r="E120" s="264"/>
      <c r="F120" s="264"/>
      <c r="G120" s="264"/>
      <c r="H120" s="264"/>
      <c r="I120" s="264"/>
      <c r="J120" s="264"/>
      <c r="K120" s="264"/>
      <c r="L120" s="264"/>
    </row>
    <row r="121" spans="3:12">
      <c r="C121" s="264"/>
      <c r="D121" s="264"/>
      <c r="E121" s="264"/>
      <c r="F121" s="264"/>
      <c r="G121" s="264"/>
      <c r="H121" s="264"/>
      <c r="I121" s="264"/>
      <c r="J121" s="264"/>
      <c r="K121" s="264"/>
      <c r="L121" s="264"/>
    </row>
    <row r="122" spans="3:12">
      <c r="C122" s="264"/>
      <c r="D122" s="264"/>
      <c r="E122" s="264"/>
      <c r="F122" s="264"/>
      <c r="G122" s="264"/>
      <c r="H122" s="264"/>
      <c r="I122" s="264"/>
      <c r="J122" s="264"/>
      <c r="K122" s="264"/>
      <c r="L122" s="264"/>
    </row>
    <row r="123" spans="3:12">
      <c r="C123" s="264"/>
      <c r="D123" s="264"/>
      <c r="E123" s="264"/>
      <c r="F123" s="264"/>
      <c r="G123" s="264"/>
      <c r="H123" s="264"/>
      <c r="I123" s="264"/>
      <c r="J123" s="264"/>
      <c r="K123" s="264"/>
      <c r="L123" s="264"/>
    </row>
    <row r="124" spans="3:12">
      <c r="C124" s="264"/>
      <c r="D124" s="264"/>
      <c r="E124" s="264"/>
      <c r="F124" s="264"/>
      <c r="G124" s="264"/>
      <c r="H124" s="264"/>
      <c r="I124" s="264"/>
      <c r="J124" s="264"/>
      <c r="K124" s="264"/>
      <c r="L124" s="264"/>
    </row>
    <row r="125" spans="3:12">
      <c r="C125" s="264"/>
      <c r="D125" s="264"/>
      <c r="E125" s="264"/>
      <c r="F125" s="264"/>
      <c r="G125" s="264"/>
      <c r="H125" s="264"/>
      <c r="I125" s="264"/>
      <c r="J125" s="264"/>
      <c r="K125" s="264"/>
      <c r="L125" s="264"/>
    </row>
    <row r="126" spans="3:12">
      <c r="C126" s="264"/>
      <c r="D126" s="264"/>
      <c r="E126" s="264"/>
      <c r="F126" s="264"/>
      <c r="G126" s="264"/>
      <c r="H126" s="264"/>
      <c r="I126" s="264"/>
      <c r="J126" s="264"/>
      <c r="K126" s="264"/>
      <c r="L126" s="264"/>
    </row>
    <row r="127" spans="3:12">
      <c r="C127" s="264"/>
      <c r="D127" s="264"/>
      <c r="E127" s="264"/>
      <c r="F127" s="264"/>
      <c r="G127" s="264"/>
      <c r="H127" s="264"/>
      <c r="I127" s="264"/>
      <c r="J127" s="264"/>
      <c r="K127" s="264"/>
      <c r="L127" s="264"/>
    </row>
    <row r="128" spans="3:12">
      <c r="C128" s="264"/>
      <c r="D128" s="264"/>
      <c r="E128" s="264"/>
      <c r="F128" s="264"/>
      <c r="G128" s="264"/>
      <c r="H128" s="264"/>
      <c r="I128" s="264"/>
      <c r="J128" s="264"/>
      <c r="K128" s="264"/>
      <c r="L128" s="264"/>
    </row>
    <row r="129" spans="3:12">
      <c r="C129" s="264"/>
      <c r="D129" s="264"/>
      <c r="E129" s="264"/>
      <c r="F129" s="264"/>
      <c r="G129" s="264"/>
      <c r="H129" s="264"/>
      <c r="I129" s="264"/>
      <c r="J129" s="264"/>
      <c r="K129" s="264"/>
      <c r="L129" s="264"/>
    </row>
    <row r="130" spans="3:12">
      <c r="C130" s="264"/>
      <c r="D130" s="264"/>
      <c r="E130" s="264"/>
      <c r="F130" s="264"/>
      <c r="G130" s="264"/>
      <c r="H130" s="264"/>
      <c r="I130" s="264"/>
      <c r="J130" s="264"/>
      <c r="K130" s="264"/>
      <c r="L130" s="264"/>
    </row>
    <row r="131" spans="3:12">
      <c r="C131" s="264"/>
      <c r="D131" s="264"/>
      <c r="E131" s="264"/>
      <c r="F131" s="264"/>
      <c r="G131" s="264"/>
      <c r="H131" s="264"/>
      <c r="I131" s="264"/>
      <c r="J131" s="264"/>
      <c r="K131" s="264"/>
      <c r="L131" s="264"/>
    </row>
    <row r="132" spans="3:12">
      <c r="C132" s="264"/>
      <c r="D132" s="264"/>
      <c r="E132" s="264"/>
      <c r="F132" s="264"/>
      <c r="G132" s="264"/>
      <c r="H132" s="264"/>
      <c r="I132" s="264"/>
      <c r="J132" s="264"/>
      <c r="K132" s="264"/>
      <c r="L132" s="264"/>
    </row>
    <row r="133" spans="3:12">
      <c r="C133" s="264"/>
      <c r="D133" s="264"/>
      <c r="E133" s="264"/>
      <c r="F133" s="264"/>
      <c r="G133" s="264"/>
      <c r="H133" s="264"/>
      <c r="I133" s="264"/>
      <c r="J133" s="264"/>
      <c r="K133" s="264"/>
      <c r="L133" s="264"/>
    </row>
    <row r="134" spans="3:12">
      <c r="C134" s="264"/>
      <c r="D134" s="264"/>
      <c r="E134" s="264"/>
      <c r="F134" s="264"/>
      <c r="G134" s="264"/>
      <c r="H134" s="264"/>
      <c r="I134" s="264"/>
      <c r="J134" s="264"/>
      <c r="K134" s="264"/>
      <c r="L134" s="264"/>
    </row>
    <row r="135" spans="3:12">
      <c r="C135" s="264"/>
      <c r="D135" s="264"/>
      <c r="E135" s="264"/>
      <c r="F135" s="264"/>
      <c r="G135" s="264"/>
      <c r="H135" s="264"/>
      <c r="I135" s="264"/>
      <c r="J135" s="264"/>
      <c r="K135" s="264"/>
      <c r="L135" s="264"/>
    </row>
    <row r="136" spans="3:12">
      <c r="C136" s="264"/>
      <c r="D136" s="264"/>
      <c r="E136" s="264"/>
      <c r="F136" s="264"/>
      <c r="G136" s="264"/>
      <c r="H136" s="264"/>
      <c r="I136" s="264"/>
      <c r="J136" s="264"/>
      <c r="K136" s="264"/>
      <c r="L136" s="264"/>
    </row>
    <row r="137" spans="3:12">
      <c r="C137" s="264"/>
      <c r="D137" s="264"/>
      <c r="E137" s="264"/>
      <c r="F137" s="264"/>
      <c r="G137" s="264"/>
      <c r="H137" s="264"/>
      <c r="I137" s="264"/>
      <c r="J137" s="264"/>
      <c r="K137" s="264"/>
      <c r="L137" s="264"/>
    </row>
    <row r="138" spans="3:12">
      <c r="C138" s="264"/>
      <c r="D138" s="264"/>
      <c r="E138" s="264"/>
      <c r="F138" s="264"/>
      <c r="G138" s="264"/>
      <c r="H138" s="264"/>
      <c r="I138" s="264"/>
      <c r="J138" s="264"/>
      <c r="K138" s="264"/>
      <c r="L138" s="264"/>
    </row>
    <row r="139" spans="3:12">
      <c r="C139" s="264"/>
      <c r="D139" s="264"/>
      <c r="E139" s="264"/>
      <c r="F139" s="264"/>
      <c r="G139" s="264"/>
      <c r="H139" s="264"/>
      <c r="I139" s="264"/>
      <c r="J139" s="264"/>
      <c r="K139" s="264"/>
      <c r="L139" s="264"/>
    </row>
    <row r="140" spans="3:12">
      <c r="C140" s="264"/>
      <c r="D140" s="264"/>
      <c r="E140" s="264"/>
      <c r="F140" s="264"/>
      <c r="G140" s="264"/>
      <c r="H140" s="264"/>
      <c r="I140" s="264"/>
      <c r="J140" s="264"/>
      <c r="K140" s="264"/>
      <c r="L140" s="264"/>
    </row>
    <row r="141" spans="3:12">
      <c r="C141" s="264"/>
      <c r="D141" s="264"/>
      <c r="E141" s="264"/>
      <c r="F141" s="264"/>
      <c r="G141" s="264"/>
      <c r="H141" s="264"/>
      <c r="I141" s="264"/>
      <c r="J141" s="264"/>
      <c r="K141" s="264"/>
      <c r="L141" s="264"/>
    </row>
    <row r="142" spans="3:12">
      <c r="C142" s="264"/>
      <c r="D142" s="264"/>
      <c r="E142" s="264"/>
      <c r="F142" s="264"/>
      <c r="G142" s="264"/>
      <c r="H142" s="264"/>
      <c r="I142" s="264"/>
      <c r="J142" s="264"/>
      <c r="K142" s="264"/>
      <c r="L142" s="264"/>
    </row>
    <row r="143" spans="3:12">
      <c r="C143" s="264"/>
      <c r="D143" s="264"/>
      <c r="E143" s="264"/>
      <c r="F143" s="264"/>
      <c r="G143" s="264"/>
      <c r="H143" s="264"/>
      <c r="I143" s="264"/>
      <c r="J143" s="264"/>
      <c r="K143" s="264"/>
      <c r="L143" s="264"/>
    </row>
    <row r="144" spans="3:12">
      <c r="C144" s="264"/>
      <c r="D144" s="264"/>
      <c r="E144" s="264"/>
      <c r="F144" s="264"/>
      <c r="G144" s="264"/>
      <c r="H144" s="264"/>
      <c r="I144" s="264"/>
      <c r="J144" s="264"/>
      <c r="K144" s="264"/>
      <c r="L144" s="264"/>
    </row>
    <row r="145" spans="3:12">
      <c r="C145" s="264"/>
      <c r="D145" s="264"/>
      <c r="E145" s="264"/>
      <c r="F145" s="264"/>
      <c r="G145" s="264"/>
      <c r="H145" s="264"/>
      <c r="I145" s="264"/>
      <c r="J145" s="264"/>
      <c r="K145" s="264"/>
      <c r="L145" s="264"/>
    </row>
    <row r="146" spans="3:12">
      <c r="C146" s="264"/>
      <c r="D146" s="264"/>
      <c r="E146" s="264"/>
      <c r="F146" s="264"/>
      <c r="G146" s="264"/>
      <c r="H146" s="264"/>
      <c r="I146" s="264"/>
      <c r="J146" s="264"/>
      <c r="K146" s="264"/>
      <c r="L146" s="264"/>
    </row>
    <row r="147" spans="3:12">
      <c r="C147" s="264"/>
      <c r="D147" s="264"/>
      <c r="E147" s="264"/>
      <c r="F147" s="264"/>
      <c r="G147" s="264"/>
      <c r="H147" s="264"/>
      <c r="I147" s="264"/>
      <c r="J147" s="264"/>
      <c r="K147" s="264"/>
      <c r="L147" s="264"/>
    </row>
    <row r="148" spans="3:12">
      <c r="C148" s="264"/>
      <c r="D148" s="264"/>
      <c r="E148" s="264"/>
      <c r="F148" s="264"/>
      <c r="G148" s="264"/>
      <c r="H148" s="264"/>
      <c r="I148" s="264"/>
      <c r="J148" s="264"/>
      <c r="K148" s="264"/>
      <c r="L148" s="264"/>
    </row>
    <row r="149" spans="3:12">
      <c r="C149" s="264"/>
      <c r="D149" s="264"/>
      <c r="E149" s="264"/>
      <c r="F149" s="264"/>
      <c r="G149" s="264"/>
      <c r="H149" s="264"/>
      <c r="I149" s="264"/>
      <c r="J149" s="264"/>
      <c r="K149" s="264"/>
      <c r="L149" s="264"/>
    </row>
    <row r="150" spans="3:12">
      <c r="C150" s="264"/>
      <c r="D150" s="264"/>
      <c r="E150" s="264"/>
      <c r="F150" s="264"/>
      <c r="G150" s="264"/>
      <c r="H150" s="264"/>
      <c r="I150" s="264"/>
      <c r="J150" s="264"/>
      <c r="K150" s="264"/>
      <c r="L150" s="264"/>
    </row>
    <row r="151" spans="3:12">
      <c r="C151" s="264"/>
      <c r="D151" s="264"/>
      <c r="E151" s="264"/>
      <c r="F151" s="264"/>
      <c r="G151" s="264"/>
      <c r="H151" s="264"/>
      <c r="I151" s="264"/>
      <c r="J151" s="264"/>
      <c r="K151" s="264"/>
      <c r="L151" s="264"/>
    </row>
    <row r="152" spans="3:12">
      <c r="C152" s="264"/>
      <c r="D152" s="264"/>
      <c r="E152" s="264"/>
      <c r="F152" s="264"/>
      <c r="G152" s="264"/>
      <c r="H152" s="264"/>
      <c r="I152" s="264"/>
      <c r="J152" s="264"/>
      <c r="K152" s="264"/>
      <c r="L152" s="264"/>
    </row>
    <row r="153" spans="3:12">
      <c r="C153" s="264"/>
      <c r="D153" s="264"/>
      <c r="E153" s="264"/>
      <c r="F153" s="264"/>
      <c r="G153" s="264"/>
      <c r="H153" s="264"/>
      <c r="I153" s="264"/>
      <c r="J153" s="264"/>
      <c r="K153" s="264"/>
      <c r="L153" s="264"/>
    </row>
    <row r="154" spans="3:12">
      <c r="C154" s="264"/>
      <c r="D154" s="264"/>
      <c r="E154" s="264"/>
      <c r="F154" s="264"/>
      <c r="G154" s="264"/>
      <c r="H154" s="264"/>
      <c r="I154" s="264"/>
      <c r="J154" s="264"/>
      <c r="K154" s="264"/>
      <c r="L154" s="264"/>
    </row>
    <row r="155" spans="3:12">
      <c r="C155" s="264"/>
      <c r="D155" s="264"/>
      <c r="E155" s="264"/>
      <c r="F155" s="264"/>
      <c r="G155" s="264"/>
      <c r="H155" s="264"/>
      <c r="I155" s="264"/>
      <c r="J155" s="264"/>
      <c r="K155" s="264"/>
      <c r="L155" s="264"/>
    </row>
    <row r="156" spans="3:12">
      <c r="C156" s="264"/>
      <c r="D156" s="264"/>
      <c r="E156" s="264"/>
      <c r="F156" s="264"/>
      <c r="G156" s="264"/>
      <c r="H156" s="264"/>
      <c r="I156" s="264"/>
      <c r="J156" s="264"/>
      <c r="K156" s="264"/>
      <c r="L156" s="264"/>
    </row>
    <row r="157" spans="3:12">
      <c r="C157" s="264"/>
      <c r="D157" s="264"/>
      <c r="E157" s="264"/>
      <c r="F157" s="264"/>
      <c r="G157" s="264"/>
      <c r="H157" s="264"/>
      <c r="I157" s="264"/>
      <c r="J157" s="264"/>
      <c r="K157" s="264"/>
      <c r="L157" s="264"/>
    </row>
    <row r="158" spans="3:12">
      <c r="C158" s="264"/>
      <c r="D158" s="264"/>
      <c r="E158" s="264"/>
      <c r="F158" s="264"/>
      <c r="G158" s="264"/>
      <c r="H158" s="264"/>
      <c r="I158" s="264"/>
      <c r="J158" s="264"/>
      <c r="K158" s="264"/>
      <c r="L158" s="264"/>
    </row>
    <row r="159" spans="3:12">
      <c r="C159" s="264"/>
      <c r="D159" s="264"/>
      <c r="E159" s="264"/>
      <c r="F159" s="264"/>
      <c r="G159" s="264"/>
      <c r="H159" s="264"/>
      <c r="I159" s="264"/>
      <c r="J159" s="264"/>
      <c r="K159" s="264"/>
      <c r="L159" s="264"/>
    </row>
    <row r="160" spans="3:12">
      <c r="C160" s="264"/>
      <c r="D160" s="264"/>
      <c r="E160" s="264"/>
      <c r="F160" s="264"/>
      <c r="G160" s="264"/>
      <c r="H160" s="264"/>
      <c r="I160" s="264"/>
      <c r="J160" s="264"/>
      <c r="K160" s="264"/>
      <c r="L160" s="264"/>
    </row>
    <row r="161" spans="3:12">
      <c r="C161" s="264"/>
      <c r="D161" s="264"/>
      <c r="E161" s="264"/>
      <c r="F161" s="264"/>
      <c r="G161" s="264"/>
      <c r="H161" s="264"/>
      <c r="I161" s="264"/>
      <c r="J161" s="264"/>
      <c r="K161" s="264"/>
      <c r="L161" s="264"/>
    </row>
    <row r="162" spans="3:12">
      <c r="C162" s="264"/>
      <c r="D162" s="264"/>
      <c r="E162" s="264"/>
      <c r="F162" s="264"/>
      <c r="G162" s="264"/>
      <c r="H162" s="264"/>
      <c r="I162" s="264"/>
      <c r="J162" s="264"/>
      <c r="K162" s="264"/>
      <c r="L162" s="264"/>
    </row>
    <row r="163" spans="3:12">
      <c r="C163" s="264"/>
      <c r="D163" s="264"/>
      <c r="E163" s="264"/>
      <c r="F163" s="264"/>
      <c r="G163" s="264"/>
      <c r="H163" s="264"/>
      <c r="I163" s="264"/>
      <c r="J163" s="264"/>
      <c r="K163" s="264"/>
      <c r="L163" s="264"/>
    </row>
    <row r="164" spans="3:12">
      <c r="C164" s="264"/>
      <c r="D164" s="264"/>
      <c r="E164" s="264"/>
      <c r="F164" s="264"/>
      <c r="G164" s="264"/>
      <c r="H164" s="264"/>
      <c r="I164" s="264"/>
      <c r="J164" s="264"/>
      <c r="K164" s="264"/>
      <c r="L164" s="264"/>
    </row>
    <row r="165" spans="3:12">
      <c r="C165" s="264"/>
      <c r="D165" s="264"/>
      <c r="E165" s="264"/>
      <c r="F165" s="264"/>
      <c r="G165" s="264"/>
      <c r="H165" s="264"/>
      <c r="I165" s="264"/>
      <c r="J165" s="264"/>
      <c r="K165" s="264"/>
      <c r="L165" s="264"/>
    </row>
    <row r="166" spans="3:12">
      <c r="C166" s="264"/>
      <c r="D166" s="264"/>
      <c r="E166" s="264"/>
      <c r="F166" s="264"/>
      <c r="G166" s="264"/>
      <c r="H166" s="264"/>
      <c r="I166" s="264"/>
      <c r="J166" s="264"/>
      <c r="K166" s="264"/>
      <c r="L166" s="264"/>
    </row>
    <row r="167" spans="3:12">
      <c r="C167" s="264"/>
      <c r="D167" s="264"/>
      <c r="E167" s="264"/>
      <c r="F167" s="264"/>
      <c r="G167" s="264"/>
      <c r="H167" s="264"/>
      <c r="I167" s="264"/>
      <c r="J167" s="264"/>
      <c r="K167" s="264"/>
      <c r="L167" s="264"/>
    </row>
    <row r="168" spans="3:12">
      <c r="C168" s="264"/>
      <c r="D168" s="264"/>
      <c r="E168" s="264"/>
      <c r="F168" s="264"/>
      <c r="G168" s="264"/>
      <c r="H168" s="264"/>
      <c r="I168" s="264"/>
      <c r="J168" s="264"/>
      <c r="K168" s="264"/>
      <c r="L168" s="264"/>
    </row>
    <row r="169" spans="3:12">
      <c r="C169" s="264"/>
      <c r="D169" s="264"/>
      <c r="E169" s="264"/>
      <c r="F169" s="264"/>
      <c r="G169" s="264"/>
      <c r="H169" s="264"/>
      <c r="I169" s="264"/>
      <c r="J169" s="264"/>
      <c r="K169" s="264"/>
      <c r="L169" s="264"/>
    </row>
    <row r="170" spans="3:12">
      <c r="C170" s="264"/>
      <c r="D170" s="264"/>
      <c r="E170" s="264"/>
      <c r="F170" s="264"/>
      <c r="G170" s="264"/>
      <c r="H170" s="264"/>
      <c r="I170" s="264"/>
      <c r="J170" s="264"/>
      <c r="K170" s="264"/>
      <c r="L170" s="264"/>
    </row>
    <row r="171" spans="3:12">
      <c r="C171" s="264"/>
      <c r="D171" s="264"/>
      <c r="E171" s="264"/>
      <c r="F171" s="264"/>
      <c r="G171" s="264"/>
      <c r="H171" s="264"/>
      <c r="I171" s="264"/>
      <c r="J171" s="264"/>
      <c r="K171" s="264"/>
      <c r="L171" s="264"/>
    </row>
    <row r="172" spans="3:12">
      <c r="C172" s="264"/>
      <c r="D172" s="264"/>
      <c r="E172" s="264"/>
      <c r="F172" s="264"/>
      <c r="G172" s="264"/>
      <c r="H172" s="264"/>
      <c r="I172" s="264"/>
      <c r="J172" s="264"/>
      <c r="K172" s="264"/>
      <c r="L172" s="264"/>
    </row>
    <row r="173" spans="3:12">
      <c r="C173" s="264"/>
      <c r="D173" s="264"/>
      <c r="E173" s="264"/>
      <c r="F173" s="264"/>
      <c r="G173" s="264"/>
      <c r="H173" s="264"/>
      <c r="I173" s="264"/>
      <c r="J173" s="264"/>
      <c r="K173" s="264"/>
      <c r="L173" s="264"/>
    </row>
    <row r="174" spans="3:12">
      <c r="C174" s="264"/>
      <c r="D174" s="264"/>
      <c r="E174" s="264"/>
      <c r="F174" s="264"/>
      <c r="G174" s="264"/>
      <c r="H174" s="264"/>
      <c r="I174" s="264"/>
      <c r="J174" s="264"/>
      <c r="K174" s="264"/>
      <c r="L174" s="264"/>
    </row>
    <row r="175" spans="3:12">
      <c r="C175" s="264"/>
      <c r="D175" s="264"/>
      <c r="E175" s="264"/>
      <c r="F175" s="264"/>
      <c r="G175" s="264"/>
      <c r="H175" s="264"/>
      <c r="I175" s="264"/>
      <c r="J175" s="264"/>
      <c r="K175" s="264"/>
      <c r="L175" s="264"/>
    </row>
    <row r="176" spans="3:12">
      <c r="C176" s="264"/>
      <c r="D176" s="264"/>
      <c r="E176" s="264"/>
      <c r="F176" s="264"/>
      <c r="G176" s="264"/>
      <c r="H176" s="264"/>
      <c r="I176" s="264"/>
      <c r="J176" s="264"/>
      <c r="K176" s="264"/>
      <c r="L176" s="264"/>
    </row>
    <row r="177" spans="3:12">
      <c r="C177" s="264"/>
      <c r="D177" s="264"/>
      <c r="E177" s="264"/>
      <c r="F177" s="264"/>
      <c r="G177" s="264"/>
      <c r="H177" s="264"/>
      <c r="I177" s="264"/>
      <c r="J177" s="264"/>
      <c r="K177" s="264"/>
      <c r="L177" s="264"/>
    </row>
    <row r="178" spans="3:12">
      <c r="C178" s="264"/>
      <c r="D178" s="264"/>
      <c r="E178" s="264"/>
      <c r="F178" s="264"/>
      <c r="G178" s="264"/>
      <c r="H178" s="264"/>
      <c r="I178" s="264"/>
      <c r="J178" s="264"/>
      <c r="K178" s="264"/>
      <c r="L178" s="264"/>
    </row>
    <row r="179" spans="3:12">
      <c r="C179" s="264"/>
      <c r="D179" s="264"/>
      <c r="E179" s="264"/>
      <c r="F179" s="264"/>
      <c r="G179" s="264"/>
      <c r="H179" s="264"/>
      <c r="I179" s="264"/>
      <c r="J179" s="264"/>
      <c r="K179" s="264"/>
      <c r="L179" s="264"/>
    </row>
    <row r="180" spans="3:12">
      <c r="C180" s="264"/>
      <c r="D180" s="264"/>
      <c r="E180" s="264"/>
      <c r="F180" s="264"/>
      <c r="G180" s="264"/>
      <c r="H180" s="264"/>
      <c r="I180" s="264"/>
      <c r="J180" s="264"/>
      <c r="K180" s="264"/>
      <c r="L180" s="264"/>
    </row>
    <row r="181" spans="3:12">
      <c r="C181" s="264"/>
      <c r="D181" s="264"/>
      <c r="E181" s="264"/>
      <c r="F181" s="264"/>
      <c r="G181" s="264"/>
      <c r="H181" s="264"/>
      <c r="I181" s="264"/>
      <c r="J181" s="264"/>
      <c r="K181" s="264"/>
      <c r="L181" s="264"/>
    </row>
    <row r="182" spans="3:12">
      <c r="C182" s="264"/>
      <c r="D182" s="264"/>
      <c r="E182" s="264"/>
      <c r="F182" s="264"/>
      <c r="G182" s="264"/>
      <c r="H182" s="264"/>
      <c r="I182" s="264"/>
      <c r="J182" s="264"/>
      <c r="K182" s="264"/>
      <c r="L182" s="264"/>
    </row>
    <row r="183" spans="3:12">
      <c r="C183" s="264"/>
      <c r="D183" s="264"/>
      <c r="E183" s="264"/>
      <c r="F183" s="264"/>
      <c r="G183" s="264"/>
      <c r="H183" s="264"/>
      <c r="I183" s="264"/>
      <c r="J183" s="264"/>
      <c r="K183" s="264"/>
      <c r="L183" s="264"/>
    </row>
    <row r="184" spans="3:12">
      <c r="C184" s="264"/>
      <c r="D184" s="264"/>
      <c r="E184" s="264"/>
      <c r="F184" s="264"/>
      <c r="G184" s="264"/>
      <c r="H184" s="264"/>
      <c r="I184" s="264"/>
      <c r="J184" s="264"/>
      <c r="K184" s="264"/>
      <c r="L184" s="264"/>
    </row>
    <row r="185" spans="3:12">
      <c r="C185" s="264"/>
      <c r="D185" s="264"/>
      <c r="E185" s="264"/>
      <c r="F185" s="264"/>
      <c r="G185" s="264"/>
      <c r="H185" s="264"/>
      <c r="I185" s="264"/>
      <c r="J185" s="264"/>
      <c r="K185" s="264"/>
      <c r="L185" s="264"/>
    </row>
    <row r="186" spans="3:12">
      <c r="C186" s="264"/>
      <c r="D186" s="264"/>
      <c r="E186" s="264"/>
      <c r="F186" s="264"/>
      <c r="G186" s="264"/>
      <c r="H186" s="264"/>
      <c r="I186" s="264"/>
      <c r="J186" s="264"/>
      <c r="K186" s="264"/>
      <c r="L186" s="264"/>
    </row>
    <row r="187" spans="3:12">
      <c r="C187" s="264"/>
      <c r="D187" s="264"/>
      <c r="E187" s="264"/>
      <c r="F187" s="264"/>
      <c r="G187" s="264"/>
      <c r="H187" s="264"/>
      <c r="I187" s="264"/>
      <c r="J187" s="264"/>
      <c r="K187" s="264"/>
      <c r="L187" s="264"/>
    </row>
    <row r="188" spans="3:12">
      <c r="C188" s="264"/>
      <c r="D188" s="264"/>
      <c r="E188" s="264"/>
      <c r="F188" s="264"/>
      <c r="G188" s="264"/>
      <c r="H188" s="264"/>
      <c r="I188" s="264"/>
      <c r="J188" s="264"/>
      <c r="K188" s="264"/>
      <c r="L188" s="264"/>
    </row>
    <row r="189" spans="3:12">
      <c r="C189" s="264"/>
      <c r="D189" s="264"/>
      <c r="E189" s="264"/>
      <c r="F189" s="264"/>
      <c r="G189" s="264"/>
      <c r="H189" s="264"/>
      <c r="I189" s="264"/>
      <c r="J189" s="264"/>
      <c r="K189" s="264"/>
      <c r="L189" s="264"/>
    </row>
    <row r="190" spans="3:12">
      <c r="C190" s="264"/>
      <c r="D190" s="264"/>
      <c r="E190" s="264"/>
      <c r="F190" s="264"/>
      <c r="G190" s="264"/>
      <c r="H190" s="264"/>
      <c r="I190" s="264"/>
      <c r="J190" s="264"/>
      <c r="K190" s="264"/>
      <c r="L190" s="264"/>
    </row>
    <row r="191" spans="3:12">
      <c r="C191" s="264"/>
      <c r="D191" s="264"/>
      <c r="E191" s="264"/>
      <c r="F191" s="264"/>
      <c r="G191" s="264"/>
      <c r="H191" s="264"/>
      <c r="I191" s="264"/>
      <c r="J191" s="264"/>
      <c r="K191" s="264"/>
      <c r="L191" s="264"/>
    </row>
    <row r="192" spans="3:12">
      <c r="C192" s="264"/>
      <c r="D192" s="264"/>
      <c r="E192" s="264"/>
      <c r="F192" s="264"/>
      <c r="G192" s="264"/>
      <c r="H192" s="264"/>
      <c r="I192" s="264"/>
      <c r="J192" s="264"/>
      <c r="K192" s="264"/>
      <c r="L192" s="264"/>
    </row>
    <row r="193" spans="3:12">
      <c r="C193" s="264"/>
      <c r="D193" s="264"/>
      <c r="E193" s="264"/>
      <c r="F193" s="264"/>
      <c r="G193" s="264"/>
      <c r="H193" s="264"/>
      <c r="I193" s="264"/>
      <c r="J193" s="264"/>
      <c r="K193" s="264"/>
      <c r="L193" s="264"/>
    </row>
    <row r="194" spans="3:12">
      <c r="C194" s="264"/>
      <c r="D194" s="264"/>
      <c r="E194" s="264"/>
      <c r="F194" s="264"/>
      <c r="G194" s="264"/>
      <c r="H194" s="264"/>
      <c r="I194" s="264"/>
      <c r="J194" s="264"/>
      <c r="K194" s="264"/>
      <c r="L194" s="264"/>
    </row>
    <row r="195" spans="3:12">
      <c r="C195" s="264"/>
      <c r="D195" s="264"/>
      <c r="E195" s="264"/>
      <c r="F195" s="264"/>
      <c r="G195" s="264"/>
      <c r="H195" s="264"/>
      <c r="I195" s="264"/>
      <c r="J195" s="264"/>
      <c r="K195" s="264"/>
      <c r="L195" s="264"/>
    </row>
    <row r="196" spans="3:12">
      <c r="C196" s="264"/>
      <c r="D196" s="264"/>
      <c r="E196" s="264"/>
      <c r="F196" s="264"/>
      <c r="G196" s="264"/>
      <c r="H196" s="264"/>
      <c r="I196" s="264"/>
      <c r="J196" s="264"/>
      <c r="K196" s="264"/>
      <c r="L196" s="264"/>
    </row>
    <row r="197" spans="3:12">
      <c r="C197" s="264"/>
      <c r="D197" s="264"/>
      <c r="E197" s="264"/>
      <c r="F197" s="264"/>
      <c r="G197" s="264"/>
      <c r="H197" s="264"/>
      <c r="I197" s="264"/>
      <c r="J197" s="264"/>
      <c r="K197" s="264"/>
      <c r="L197" s="264"/>
    </row>
    <row r="198" spans="3:12">
      <c r="C198" s="264"/>
      <c r="D198" s="264"/>
      <c r="E198" s="264"/>
      <c r="F198" s="264"/>
      <c r="G198" s="264"/>
      <c r="H198" s="264"/>
      <c r="I198" s="264"/>
      <c r="J198" s="264"/>
      <c r="K198" s="264"/>
      <c r="L198" s="264"/>
    </row>
    <row r="199" spans="3:12">
      <c r="C199" s="264"/>
      <c r="D199" s="264"/>
      <c r="E199" s="264"/>
      <c r="F199" s="264"/>
      <c r="G199" s="264"/>
      <c r="H199" s="264"/>
      <c r="I199" s="264"/>
      <c r="J199" s="264"/>
      <c r="K199" s="264"/>
      <c r="L199" s="264"/>
    </row>
    <row r="200" spans="3:12">
      <c r="C200" s="264"/>
      <c r="D200" s="264"/>
      <c r="E200" s="264"/>
      <c r="F200" s="264"/>
      <c r="G200" s="264"/>
      <c r="H200" s="264"/>
      <c r="I200" s="264"/>
      <c r="J200" s="264"/>
      <c r="K200" s="264"/>
      <c r="L200" s="264"/>
    </row>
    <row r="201" spans="3:12">
      <c r="C201" s="264"/>
      <c r="D201" s="264"/>
      <c r="E201" s="264"/>
      <c r="F201" s="264"/>
      <c r="G201" s="264"/>
      <c r="H201" s="264"/>
      <c r="I201" s="264"/>
      <c r="J201" s="264"/>
      <c r="K201" s="264"/>
      <c r="L201" s="264"/>
    </row>
    <row r="202" spans="3:12">
      <c r="C202" s="264"/>
      <c r="D202" s="264"/>
      <c r="E202" s="264"/>
      <c r="F202" s="264"/>
      <c r="G202" s="264"/>
      <c r="H202" s="264"/>
      <c r="I202" s="264"/>
      <c r="J202" s="264"/>
      <c r="K202" s="264"/>
      <c r="L202" s="264"/>
    </row>
    <row r="203" spans="3:12">
      <c r="C203" s="264"/>
      <c r="D203" s="264"/>
      <c r="E203" s="264"/>
      <c r="F203" s="264"/>
      <c r="G203" s="264"/>
      <c r="H203" s="264"/>
      <c r="I203" s="264"/>
      <c r="J203" s="264"/>
      <c r="K203" s="264"/>
      <c r="L203" s="264"/>
    </row>
    <row r="204" spans="3:12">
      <c r="C204" s="264"/>
      <c r="D204" s="264"/>
      <c r="E204" s="264"/>
      <c r="F204" s="264"/>
      <c r="G204" s="264"/>
      <c r="H204" s="264"/>
      <c r="I204" s="264"/>
      <c r="J204" s="264"/>
      <c r="K204" s="264"/>
      <c r="L204" s="264"/>
    </row>
    <row r="205" spans="3:12">
      <c r="C205" s="264"/>
      <c r="D205" s="264"/>
      <c r="E205" s="264"/>
      <c r="F205" s="264"/>
      <c r="G205" s="264"/>
      <c r="H205" s="264"/>
      <c r="I205" s="264"/>
      <c r="J205" s="264"/>
      <c r="K205" s="264"/>
      <c r="L205" s="264"/>
    </row>
    <row r="206" spans="3:12">
      <c r="C206" s="264"/>
      <c r="D206" s="264"/>
      <c r="E206" s="264"/>
      <c r="F206" s="264"/>
      <c r="G206" s="264"/>
      <c r="H206" s="264"/>
      <c r="I206" s="264"/>
      <c r="J206" s="264"/>
      <c r="K206" s="264"/>
      <c r="L206" s="264"/>
    </row>
    <row r="207" spans="3:12">
      <c r="C207" s="264"/>
      <c r="D207" s="264"/>
      <c r="E207" s="264"/>
      <c r="F207" s="264"/>
      <c r="G207" s="264"/>
      <c r="H207" s="264"/>
      <c r="I207" s="264"/>
      <c r="J207" s="264"/>
      <c r="K207" s="264"/>
      <c r="L207" s="264"/>
    </row>
    <row r="208" spans="3:12">
      <c r="C208" s="264"/>
      <c r="D208" s="264"/>
      <c r="E208" s="264"/>
      <c r="F208" s="264"/>
      <c r="G208" s="264"/>
      <c r="H208" s="264"/>
      <c r="I208" s="264"/>
      <c r="J208" s="264"/>
      <c r="K208" s="264"/>
      <c r="L208" s="264"/>
    </row>
    <row r="209" spans="3:12">
      <c r="C209" s="264"/>
      <c r="D209" s="264"/>
      <c r="E209" s="264"/>
      <c r="F209" s="264"/>
      <c r="G209" s="264"/>
      <c r="H209" s="264"/>
      <c r="I209" s="264"/>
      <c r="J209" s="264"/>
      <c r="K209" s="264"/>
      <c r="L209" s="264"/>
    </row>
    <row r="210" spans="3:12">
      <c r="C210" s="264"/>
      <c r="D210" s="264"/>
      <c r="E210" s="264"/>
      <c r="F210" s="264"/>
      <c r="G210" s="264"/>
      <c r="H210" s="264"/>
      <c r="I210" s="264"/>
      <c r="J210" s="264"/>
      <c r="K210" s="264"/>
      <c r="L210" s="264"/>
    </row>
    <row r="211" spans="3:12">
      <c r="C211" s="264"/>
      <c r="D211" s="264"/>
      <c r="E211" s="264"/>
      <c r="F211" s="264"/>
      <c r="G211" s="264"/>
      <c r="H211" s="264"/>
      <c r="I211" s="264"/>
      <c r="J211" s="264"/>
      <c r="K211" s="264"/>
      <c r="L211" s="264"/>
    </row>
    <row r="212" spans="3:12">
      <c r="C212" s="264"/>
      <c r="D212" s="264"/>
      <c r="E212" s="264"/>
      <c r="F212" s="264"/>
      <c r="G212" s="264"/>
      <c r="H212" s="264"/>
      <c r="I212" s="264"/>
      <c r="J212" s="264"/>
      <c r="K212" s="264"/>
      <c r="L212" s="264"/>
    </row>
    <row r="213" spans="3:12">
      <c r="C213" s="264"/>
      <c r="D213" s="264"/>
      <c r="E213" s="264"/>
      <c r="F213" s="264"/>
      <c r="G213" s="264"/>
      <c r="H213" s="264"/>
      <c r="I213" s="264"/>
      <c r="J213" s="264"/>
      <c r="K213" s="264"/>
      <c r="L213" s="264"/>
    </row>
    <row r="214" spans="3:12">
      <c r="C214" s="264"/>
      <c r="D214" s="264"/>
      <c r="E214" s="264"/>
      <c r="F214" s="264"/>
      <c r="G214" s="264"/>
      <c r="H214" s="264"/>
      <c r="I214" s="264"/>
      <c r="J214" s="264"/>
      <c r="K214" s="264"/>
      <c r="L214" s="264"/>
    </row>
    <row r="215" spans="3:12">
      <c r="C215" s="264"/>
      <c r="D215" s="264"/>
      <c r="E215" s="264"/>
      <c r="F215" s="264"/>
      <c r="G215" s="264"/>
      <c r="H215" s="264"/>
      <c r="I215" s="264"/>
      <c r="J215" s="264"/>
      <c r="K215" s="264"/>
      <c r="L215" s="264"/>
    </row>
    <row r="216" spans="3:12">
      <c r="C216" s="264"/>
      <c r="D216" s="264"/>
      <c r="E216" s="264"/>
      <c r="F216" s="264"/>
      <c r="G216" s="264"/>
      <c r="H216" s="264"/>
      <c r="I216" s="264"/>
      <c r="J216" s="264"/>
      <c r="K216" s="264"/>
      <c r="L216" s="264"/>
    </row>
    <row r="217" spans="3:12">
      <c r="C217" s="264"/>
      <c r="D217" s="264"/>
      <c r="E217" s="264"/>
      <c r="F217" s="264"/>
      <c r="G217" s="264"/>
      <c r="H217" s="264"/>
      <c r="I217" s="264"/>
      <c r="J217" s="264"/>
      <c r="K217" s="264"/>
      <c r="L217" s="264"/>
    </row>
    <row r="218" spans="3:12">
      <c r="C218" s="264"/>
      <c r="D218" s="264"/>
      <c r="E218" s="264"/>
      <c r="F218" s="264"/>
      <c r="G218" s="264"/>
      <c r="H218" s="264"/>
      <c r="I218" s="264"/>
      <c r="J218" s="264"/>
      <c r="K218" s="264"/>
      <c r="L218" s="264"/>
    </row>
    <row r="219" spans="3:12">
      <c r="C219" s="264"/>
      <c r="D219" s="264"/>
      <c r="E219" s="264"/>
      <c r="F219" s="264"/>
      <c r="G219" s="264"/>
      <c r="H219" s="264"/>
      <c r="I219" s="264"/>
      <c r="J219" s="264"/>
      <c r="K219" s="264"/>
      <c r="L219" s="264"/>
    </row>
    <row r="220" spans="3:12">
      <c r="C220" s="264"/>
      <c r="D220" s="264"/>
      <c r="E220" s="264"/>
      <c r="F220" s="264"/>
      <c r="G220" s="264"/>
      <c r="H220" s="264"/>
      <c r="I220" s="264"/>
      <c r="J220" s="264"/>
      <c r="K220" s="264"/>
      <c r="L220" s="264"/>
    </row>
    <row r="221" spans="3:12">
      <c r="C221" s="264"/>
      <c r="D221" s="264"/>
      <c r="E221" s="264"/>
      <c r="F221" s="264"/>
      <c r="G221" s="264"/>
      <c r="H221" s="264"/>
      <c r="I221" s="264"/>
      <c r="J221" s="264"/>
      <c r="K221" s="264"/>
      <c r="L221" s="264"/>
    </row>
    <row r="222" spans="3:12">
      <c r="C222" s="264"/>
      <c r="D222" s="264"/>
      <c r="E222" s="264"/>
      <c r="F222" s="264"/>
      <c r="G222" s="264"/>
      <c r="H222" s="264"/>
      <c r="I222" s="264"/>
      <c r="J222" s="264"/>
      <c r="K222" s="264"/>
      <c r="L222" s="264"/>
    </row>
    <row r="223" spans="3:12">
      <c r="C223" s="264"/>
      <c r="D223" s="264"/>
      <c r="E223" s="264"/>
      <c r="F223" s="264"/>
      <c r="G223" s="264"/>
      <c r="H223" s="264"/>
      <c r="I223" s="264"/>
      <c r="J223" s="264"/>
      <c r="K223" s="264"/>
      <c r="L223" s="264"/>
    </row>
    <row r="224" spans="3:12">
      <c r="C224" s="264"/>
      <c r="D224" s="264"/>
      <c r="E224" s="264"/>
      <c r="F224" s="264"/>
      <c r="G224" s="264"/>
      <c r="H224" s="264"/>
      <c r="I224" s="264"/>
      <c r="J224" s="264"/>
      <c r="K224" s="264"/>
      <c r="L224" s="264"/>
    </row>
    <row r="225" spans="3:12">
      <c r="C225" s="264"/>
      <c r="D225" s="264"/>
      <c r="E225" s="264"/>
      <c r="F225" s="264"/>
      <c r="G225" s="264"/>
      <c r="H225" s="264"/>
      <c r="I225" s="264"/>
      <c r="J225" s="264"/>
      <c r="K225" s="264"/>
      <c r="L225" s="264"/>
    </row>
    <row r="226" spans="3:12">
      <c r="C226" s="264"/>
      <c r="D226" s="264"/>
      <c r="E226" s="264"/>
      <c r="F226" s="264"/>
      <c r="G226" s="264"/>
      <c r="H226" s="264"/>
      <c r="I226" s="264"/>
      <c r="J226" s="264"/>
      <c r="K226" s="264"/>
      <c r="L226" s="264"/>
    </row>
    <row r="227" spans="3:12">
      <c r="C227" s="264"/>
      <c r="D227" s="264"/>
      <c r="E227" s="264"/>
      <c r="F227" s="264"/>
      <c r="G227" s="264"/>
      <c r="H227" s="264"/>
      <c r="I227" s="264"/>
      <c r="J227" s="264"/>
      <c r="K227" s="264"/>
      <c r="L227" s="264"/>
    </row>
    <row r="228" spans="3:12">
      <c r="C228" s="264"/>
      <c r="D228" s="264"/>
      <c r="E228" s="264"/>
      <c r="F228" s="264"/>
      <c r="G228" s="264"/>
      <c r="H228" s="264"/>
      <c r="I228" s="264"/>
      <c r="J228" s="264"/>
      <c r="K228" s="264"/>
      <c r="L228" s="264"/>
    </row>
    <row r="229" spans="3:12">
      <c r="C229" s="264"/>
      <c r="D229" s="264"/>
      <c r="E229" s="264"/>
      <c r="F229" s="264"/>
      <c r="G229" s="264"/>
      <c r="H229" s="264"/>
      <c r="I229" s="264"/>
      <c r="J229" s="264"/>
      <c r="K229" s="264"/>
      <c r="L229" s="264"/>
    </row>
    <row r="230" spans="3:12">
      <c r="C230" s="264"/>
      <c r="D230" s="264"/>
      <c r="E230" s="264"/>
      <c r="F230" s="264"/>
      <c r="G230" s="264"/>
      <c r="H230" s="264"/>
      <c r="I230" s="264"/>
      <c r="J230" s="264"/>
      <c r="K230" s="264"/>
      <c r="L230" s="264"/>
    </row>
    <row r="231" spans="3:12">
      <c r="C231" s="264"/>
      <c r="D231" s="264"/>
      <c r="E231" s="264"/>
      <c r="F231" s="264"/>
      <c r="G231" s="264"/>
      <c r="H231" s="264"/>
      <c r="I231" s="264"/>
      <c r="J231" s="264"/>
      <c r="K231" s="264"/>
      <c r="L231" s="264"/>
    </row>
    <row r="232" spans="3:12">
      <c r="C232" s="264"/>
      <c r="D232" s="264"/>
      <c r="E232" s="264"/>
      <c r="F232" s="264"/>
      <c r="G232" s="264"/>
      <c r="H232" s="264"/>
      <c r="I232" s="264"/>
      <c r="J232" s="264"/>
      <c r="K232" s="264"/>
      <c r="L232" s="264"/>
    </row>
    <row r="233" spans="3:12">
      <c r="C233" s="264"/>
      <c r="D233" s="264"/>
      <c r="E233" s="264"/>
      <c r="F233" s="264"/>
      <c r="G233" s="264"/>
      <c r="H233" s="264"/>
      <c r="I233" s="264"/>
      <c r="J233" s="264"/>
      <c r="K233" s="264"/>
      <c r="L233" s="264"/>
    </row>
    <row r="234" spans="3:12">
      <c r="C234" s="264"/>
      <c r="D234" s="264"/>
      <c r="E234" s="264"/>
      <c r="F234" s="264"/>
      <c r="G234" s="264"/>
      <c r="H234" s="264"/>
      <c r="I234" s="264"/>
      <c r="J234" s="264"/>
      <c r="K234" s="264"/>
      <c r="L234" s="264"/>
    </row>
  </sheetData>
  <printOptions horizontalCentered="1"/>
  <pageMargins left="0.2" right="0.2" top="0.5" bottom="0.5" header="0.3" footer="0.3"/>
  <pageSetup scale="1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1"/>
  <sheetViews>
    <sheetView topLeftCell="A42" zoomScale="50" zoomScaleNormal="50" workbookViewId="0">
      <selection activeCell="E25" sqref="E25:E26"/>
    </sheetView>
  </sheetViews>
  <sheetFormatPr defaultRowHeight="15"/>
  <cols>
    <col min="2" max="2" width="9.140625" style="361"/>
    <col min="3" max="3" width="74.5703125" customWidth="1"/>
    <col min="4" max="4" width="7.85546875" customWidth="1"/>
    <col min="5" max="5" width="13.28515625" customWidth="1"/>
    <col min="7" max="7" width="13.5703125" customWidth="1"/>
    <col min="8" max="8" width="13.5703125" style="476" customWidth="1"/>
    <col min="9" max="9" width="86" customWidth="1"/>
    <col min="12" max="12" width="13.28515625" customWidth="1"/>
  </cols>
  <sheetData>
    <row r="1" spans="1:19" s="476" customFormat="1"/>
    <row r="2" spans="1:19" s="476" customFormat="1" ht="15.75">
      <c r="I2" s="554" t="s">
        <v>497</v>
      </c>
    </row>
    <row r="3" spans="1:19" s="476" customFormat="1" ht="26.25">
      <c r="B3" s="65" t="s">
        <v>50</v>
      </c>
      <c r="C3" s="460"/>
      <c r="D3" s="460"/>
      <c r="E3" s="460"/>
      <c r="F3" s="460"/>
      <c r="G3" s="460"/>
      <c r="H3" s="460"/>
      <c r="I3" s="460"/>
    </row>
    <row r="4" spans="1:19" ht="15.75">
      <c r="B4" s="573" t="s">
        <v>456</v>
      </c>
      <c r="C4" s="585"/>
      <c r="D4" s="585"/>
      <c r="E4" s="585"/>
      <c r="F4" s="585"/>
      <c r="G4" s="585"/>
      <c r="H4" s="585"/>
      <c r="I4" s="585"/>
      <c r="J4" s="419"/>
      <c r="K4" s="419"/>
      <c r="L4" s="419"/>
      <c r="M4" s="419"/>
      <c r="N4" s="419"/>
      <c r="O4" s="419"/>
      <c r="P4" s="419"/>
      <c r="Q4" s="419"/>
      <c r="R4" s="419"/>
      <c r="S4" s="419"/>
    </row>
    <row r="5" spans="1:19" ht="15.75">
      <c r="A5" s="419"/>
      <c r="B5" s="419"/>
      <c r="C5" s="419"/>
      <c r="D5" s="419"/>
      <c r="E5" s="419"/>
      <c r="F5" s="419"/>
      <c r="G5" s="419"/>
      <c r="H5" s="479"/>
      <c r="I5" s="587" t="s">
        <v>558</v>
      </c>
      <c r="J5" s="419"/>
      <c r="K5" s="419"/>
      <c r="L5" s="419"/>
      <c r="M5" s="419"/>
      <c r="N5" s="419"/>
      <c r="O5" s="419"/>
      <c r="P5" s="419"/>
      <c r="Q5" s="419"/>
      <c r="R5" s="419"/>
      <c r="S5" s="419"/>
    </row>
    <row r="6" spans="1:19" ht="15.75">
      <c r="A6" s="419"/>
      <c r="B6" s="419"/>
      <c r="C6" s="419"/>
      <c r="D6" s="419"/>
      <c r="E6" s="419"/>
      <c r="F6" s="419"/>
      <c r="G6" s="419"/>
      <c r="H6" s="479"/>
      <c r="I6" s="419"/>
      <c r="J6" s="419"/>
      <c r="K6" s="419"/>
      <c r="L6" s="419"/>
      <c r="M6" s="419"/>
      <c r="N6" s="419"/>
      <c r="O6" s="419"/>
      <c r="P6" s="419"/>
      <c r="Q6" s="419"/>
      <c r="R6" s="419"/>
      <c r="S6" s="419"/>
    </row>
    <row r="7" spans="1:19" ht="15.75">
      <c r="A7" s="419"/>
      <c r="B7" s="419"/>
      <c r="C7" s="445" t="s">
        <v>539</v>
      </c>
      <c r="D7" s="419"/>
      <c r="E7" s="419"/>
      <c r="F7" s="419"/>
      <c r="G7" s="419"/>
      <c r="H7" s="479"/>
      <c r="I7" s="419"/>
      <c r="J7" s="419"/>
      <c r="K7" s="419"/>
      <c r="L7" s="419"/>
      <c r="M7" s="419"/>
      <c r="N7" s="419"/>
      <c r="O7" s="419"/>
      <c r="P7" s="419"/>
      <c r="Q7" s="419"/>
      <c r="R7" s="419"/>
      <c r="S7" s="419"/>
    </row>
    <row r="8" spans="1:19" s="476" customFormat="1" ht="15.75">
      <c r="A8" s="479"/>
      <c r="B8" s="479"/>
      <c r="C8" s="479"/>
      <c r="D8" s="479"/>
      <c r="E8" s="479"/>
      <c r="F8" s="479"/>
      <c r="G8" s="479"/>
      <c r="H8" s="479"/>
      <c r="I8" s="479"/>
      <c r="J8" s="479"/>
      <c r="K8" s="479"/>
      <c r="L8" s="479"/>
      <c r="M8" s="479"/>
      <c r="N8" s="479"/>
      <c r="O8" s="479"/>
      <c r="P8" s="479"/>
      <c r="Q8" s="479"/>
      <c r="R8" s="479"/>
      <c r="S8" s="479"/>
    </row>
    <row r="9" spans="1:19" ht="15.75">
      <c r="A9" s="419"/>
      <c r="B9" s="419"/>
      <c r="C9" s="427" t="s">
        <v>457</v>
      </c>
      <c r="D9" s="419"/>
      <c r="E9" s="419"/>
      <c r="F9" s="419"/>
      <c r="G9" s="419"/>
      <c r="H9" s="479"/>
      <c r="I9" s="419"/>
      <c r="J9" s="419"/>
      <c r="K9" s="419"/>
      <c r="L9" s="419"/>
      <c r="M9" s="419"/>
      <c r="N9" s="419"/>
      <c r="O9" s="419"/>
      <c r="P9" s="419"/>
      <c r="Q9" s="419"/>
      <c r="R9" s="419"/>
      <c r="S9" s="419"/>
    </row>
    <row r="10" spans="1:19" ht="15.75">
      <c r="A10" s="419"/>
      <c r="B10" s="419"/>
      <c r="C10" s="419"/>
      <c r="D10" s="419"/>
      <c r="E10" s="419"/>
      <c r="F10" s="419"/>
      <c r="G10" s="419"/>
      <c r="H10" s="479"/>
      <c r="I10" s="419"/>
      <c r="J10" s="419"/>
      <c r="K10" s="419"/>
      <c r="L10" s="419"/>
      <c r="M10" s="419"/>
      <c r="N10" s="419"/>
      <c r="O10" s="419"/>
      <c r="P10" s="419"/>
      <c r="Q10" s="419"/>
      <c r="R10" s="419"/>
      <c r="S10" s="419"/>
    </row>
    <row r="11" spans="1:19" ht="15.75">
      <c r="A11" s="419"/>
      <c r="B11" s="419"/>
      <c r="C11" s="419" t="s">
        <v>373</v>
      </c>
      <c r="D11" s="419"/>
      <c r="E11" s="419"/>
      <c r="F11" s="419"/>
      <c r="G11" s="419"/>
      <c r="H11" s="479"/>
      <c r="I11" s="419"/>
      <c r="J11" s="419"/>
      <c r="K11" s="419"/>
      <c r="L11" s="419"/>
      <c r="M11" s="419"/>
      <c r="N11" s="419"/>
      <c r="O11" s="419"/>
      <c r="P11" s="419"/>
      <c r="Q11" s="419"/>
      <c r="R11" s="419"/>
      <c r="S11" s="419"/>
    </row>
    <row r="12" spans="1:19" ht="15.75">
      <c r="A12" s="419"/>
      <c r="B12" s="421" t="s">
        <v>1</v>
      </c>
      <c r="C12" s="419"/>
      <c r="D12" s="419"/>
      <c r="E12" s="419"/>
      <c r="F12" s="419"/>
      <c r="G12" s="419"/>
      <c r="H12" s="479"/>
      <c r="I12" s="419"/>
      <c r="J12" s="419"/>
      <c r="K12" s="419"/>
      <c r="L12" s="419"/>
      <c r="M12" s="419"/>
      <c r="N12" s="419"/>
      <c r="O12" s="419"/>
      <c r="P12" s="419"/>
      <c r="Q12" s="419"/>
      <c r="R12" s="419"/>
      <c r="S12" s="419"/>
    </row>
    <row r="13" spans="1:19" ht="15.75">
      <c r="A13" s="419"/>
      <c r="B13" s="423" t="s">
        <v>2</v>
      </c>
      <c r="C13" s="423" t="s">
        <v>296</v>
      </c>
      <c r="D13" s="419"/>
      <c r="E13" s="444" t="s">
        <v>295</v>
      </c>
      <c r="F13" s="419"/>
      <c r="G13" s="423" t="s">
        <v>83</v>
      </c>
      <c r="H13" s="482" t="s">
        <v>398</v>
      </c>
      <c r="I13" s="423" t="s">
        <v>297</v>
      </c>
      <c r="J13" s="419"/>
      <c r="K13" s="419"/>
      <c r="M13" s="419"/>
      <c r="N13" s="419"/>
      <c r="O13" s="419"/>
      <c r="P13" s="419"/>
      <c r="Q13" s="419"/>
      <c r="R13" s="419"/>
      <c r="S13" s="419"/>
    </row>
    <row r="14" spans="1:19" ht="15.75">
      <c r="A14" s="419"/>
      <c r="B14" s="421" t="s">
        <v>22</v>
      </c>
      <c r="C14" s="421" t="s">
        <v>23</v>
      </c>
      <c r="D14" s="419"/>
      <c r="E14" s="421" t="s">
        <v>24</v>
      </c>
      <c r="F14" s="419"/>
      <c r="G14" s="421" t="s">
        <v>25</v>
      </c>
      <c r="H14" s="481" t="s">
        <v>26</v>
      </c>
      <c r="I14" s="421" t="s">
        <v>45</v>
      </c>
      <c r="J14" s="419"/>
      <c r="K14" s="419"/>
      <c r="L14" s="419"/>
      <c r="M14" s="419"/>
      <c r="N14" s="419"/>
      <c r="O14" s="419"/>
      <c r="P14" s="419"/>
      <c r="Q14" s="419"/>
      <c r="R14" s="419"/>
      <c r="S14" s="419"/>
    </row>
    <row r="15" spans="1:19" ht="15.75">
      <c r="A15" s="419"/>
      <c r="C15" s="419"/>
      <c r="D15" s="419"/>
      <c r="E15" s="419"/>
      <c r="F15" s="419"/>
      <c r="G15" s="419"/>
      <c r="H15" s="479"/>
      <c r="I15" s="419"/>
      <c r="J15" s="419"/>
      <c r="K15" s="419"/>
      <c r="L15" s="419"/>
      <c r="M15" s="419"/>
      <c r="N15" s="419"/>
      <c r="O15" s="419"/>
      <c r="P15" s="419"/>
      <c r="Q15" s="419"/>
      <c r="R15" s="419"/>
      <c r="S15" s="419"/>
    </row>
    <row r="16" spans="1:19" ht="15.75">
      <c r="A16" s="419"/>
      <c r="B16" s="421">
        <v>1</v>
      </c>
      <c r="C16" s="428" t="s">
        <v>381</v>
      </c>
      <c r="D16" s="419"/>
      <c r="E16" s="422" t="s">
        <v>294</v>
      </c>
      <c r="F16" s="419"/>
      <c r="G16" s="425"/>
      <c r="H16" s="484"/>
      <c r="I16" s="419" t="s">
        <v>400</v>
      </c>
      <c r="J16" s="419"/>
      <c r="K16" s="419"/>
      <c r="L16" s="419"/>
      <c r="M16" s="419"/>
      <c r="N16" s="419"/>
      <c r="O16" s="419"/>
      <c r="P16" s="419"/>
      <c r="Q16" s="419"/>
      <c r="R16" s="419"/>
      <c r="S16" s="419"/>
    </row>
    <row r="17" spans="1:19" ht="15.75">
      <c r="A17" s="419"/>
      <c r="B17" s="421">
        <f>B16+1</f>
        <v>2</v>
      </c>
      <c r="C17" s="419"/>
      <c r="D17" s="419"/>
      <c r="E17" s="419"/>
      <c r="F17" s="419"/>
      <c r="G17" s="420" t="s">
        <v>482</v>
      </c>
      <c r="H17" s="480"/>
      <c r="I17" s="419"/>
      <c r="J17" s="419"/>
      <c r="K17" s="419"/>
      <c r="L17" s="419"/>
      <c r="M17" s="419"/>
      <c r="N17" s="419"/>
      <c r="O17" s="419"/>
      <c r="P17" s="419"/>
      <c r="Q17" s="419"/>
      <c r="R17" s="419"/>
      <c r="S17" s="419"/>
    </row>
    <row r="18" spans="1:19" ht="15.75">
      <c r="A18" s="419"/>
      <c r="B18" s="481">
        <f t="shared" ref="B18:B47" si="0">B17+1</f>
        <v>3</v>
      </c>
      <c r="C18" s="479" t="s">
        <v>319</v>
      </c>
      <c r="D18" s="419"/>
      <c r="E18" s="482" t="s">
        <v>4</v>
      </c>
      <c r="F18" s="482" t="s">
        <v>380</v>
      </c>
      <c r="G18" s="593" t="s">
        <v>82</v>
      </c>
      <c r="H18" s="482"/>
      <c r="I18" s="473" t="s">
        <v>379</v>
      </c>
      <c r="J18" s="419"/>
      <c r="K18" s="419"/>
      <c r="L18" s="419"/>
      <c r="M18" s="419"/>
      <c r="N18" s="419"/>
      <c r="O18" s="419"/>
      <c r="P18" s="419"/>
      <c r="Q18" s="419"/>
      <c r="R18" s="419"/>
      <c r="S18" s="419"/>
    </row>
    <row r="19" spans="1:19" s="361" customFormat="1" ht="15.75">
      <c r="A19" s="419"/>
      <c r="B19" s="481">
        <f t="shared" si="0"/>
        <v>4</v>
      </c>
      <c r="C19" s="424" t="s">
        <v>531</v>
      </c>
      <c r="D19" s="419"/>
      <c r="E19" s="480">
        <v>250000</v>
      </c>
      <c r="F19" s="469">
        <v>0.35</v>
      </c>
      <c r="G19" s="425">
        <f t="shared" ref="G19:G28" si="1">F19*E19</f>
        <v>87500</v>
      </c>
      <c r="H19" s="484">
        <f>E19-G19</f>
        <v>162500</v>
      </c>
      <c r="I19" s="595" t="s">
        <v>525</v>
      </c>
      <c r="J19" s="419"/>
      <c r="K19" s="419"/>
      <c r="L19" s="419"/>
      <c r="M19" s="419"/>
      <c r="N19" s="419"/>
      <c r="O19" s="419"/>
      <c r="P19" s="419"/>
      <c r="Q19" s="419"/>
      <c r="R19" s="419"/>
      <c r="S19" s="419"/>
    </row>
    <row r="20" spans="1:19" s="361" customFormat="1" ht="15.75">
      <c r="A20" s="419"/>
      <c r="B20" s="481">
        <f t="shared" si="0"/>
        <v>5</v>
      </c>
      <c r="C20" s="424" t="s">
        <v>532</v>
      </c>
      <c r="D20" s="419"/>
      <c r="E20" s="480">
        <v>0</v>
      </c>
      <c r="F20" s="469">
        <v>1</v>
      </c>
      <c r="G20" s="484">
        <f t="shared" si="1"/>
        <v>0</v>
      </c>
      <c r="H20" s="484">
        <f t="shared" ref="H20:H28" si="2">E20-G20</f>
        <v>0</v>
      </c>
      <c r="I20" s="595" t="s">
        <v>483</v>
      </c>
      <c r="J20" s="419"/>
      <c r="K20" s="419"/>
      <c r="L20" s="419"/>
      <c r="M20" s="419"/>
      <c r="N20" s="419"/>
      <c r="O20" s="419"/>
      <c r="P20" s="419"/>
      <c r="Q20" s="419"/>
      <c r="R20" s="419"/>
      <c r="S20" s="419"/>
    </row>
    <row r="21" spans="1:19" s="361" customFormat="1" ht="15.75">
      <c r="A21" s="419"/>
      <c r="B21" s="481">
        <f t="shared" si="0"/>
        <v>6</v>
      </c>
      <c r="C21" s="424" t="s">
        <v>533</v>
      </c>
      <c r="D21" s="419"/>
      <c r="E21" s="480">
        <v>23333</v>
      </c>
      <c r="F21" s="469">
        <v>1</v>
      </c>
      <c r="G21" s="484">
        <f t="shared" si="1"/>
        <v>23333</v>
      </c>
      <c r="H21" s="484">
        <f t="shared" si="2"/>
        <v>0</v>
      </c>
      <c r="I21" s="595" t="s">
        <v>526</v>
      </c>
      <c r="J21" s="419"/>
      <c r="K21" s="419"/>
      <c r="L21" s="419"/>
      <c r="M21" s="419"/>
      <c r="N21" s="419"/>
      <c r="O21" s="419"/>
      <c r="P21" s="419"/>
      <c r="Q21" s="419"/>
      <c r="R21" s="419"/>
      <c r="S21" s="419"/>
    </row>
    <row r="22" spans="1:19" s="361" customFormat="1" ht="15.75">
      <c r="A22" s="419"/>
      <c r="B22" s="481">
        <f t="shared" si="0"/>
        <v>7</v>
      </c>
      <c r="C22" s="424" t="s">
        <v>531</v>
      </c>
      <c r="D22" s="419"/>
      <c r="E22" s="480">
        <v>30000</v>
      </c>
      <c r="F22" s="469">
        <v>0.35</v>
      </c>
      <c r="G22" s="484">
        <f t="shared" si="1"/>
        <v>10500</v>
      </c>
      <c r="H22" s="484">
        <f t="shared" si="2"/>
        <v>19500</v>
      </c>
      <c r="I22" s="595" t="s">
        <v>527</v>
      </c>
      <c r="J22" s="419"/>
      <c r="K22" s="419"/>
      <c r="L22" s="419"/>
      <c r="M22" s="419"/>
      <c r="N22" s="419"/>
      <c r="O22" s="419"/>
      <c r="P22" s="419"/>
      <c r="Q22" s="419"/>
      <c r="R22" s="419"/>
      <c r="S22" s="419"/>
    </row>
    <row r="23" spans="1:19" s="361" customFormat="1" ht="15.75">
      <c r="A23" s="419"/>
      <c r="B23" s="481">
        <f t="shared" si="0"/>
        <v>8</v>
      </c>
      <c r="C23" s="424" t="s">
        <v>531</v>
      </c>
      <c r="D23" s="419"/>
      <c r="E23" s="480">
        <v>80000</v>
      </c>
      <c r="F23" s="469">
        <v>0.35</v>
      </c>
      <c r="G23" s="484">
        <f t="shared" si="1"/>
        <v>28000</v>
      </c>
      <c r="H23" s="484">
        <f t="shared" si="2"/>
        <v>52000</v>
      </c>
      <c r="I23" s="424" t="s">
        <v>375</v>
      </c>
      <c r="J23" s="419"/>
      <c r="K23" s="419"/>
      <c r="L23" s="419"/>
      <c r="M23" s="419"/>
      <c r="N23" s="419"/>
      <c r="O23" s="419"/>
      <c r="P23" s="419"/>
      <c r="Q23" s="419"/>
      <c r="R23" s="419"/>
      <c r="S23" s="419"/>
    </row>
    <row r="24" spans="1:19" ht="15.75">
      <c r="A24" s="419"/>
      <c r="B24" s="481">
        <f t="shared" si="0"/>
        <v>9</v>
      </c>
      <c r="C24" s="424" t="s">
        <v>528</v>
      </c>
      <c r="D24" s="419"/>
      <c r="E24" s="480">
        <v>160000</v>
      </c>
      <c r="F24" s="469">
        <v>0.5</v>
      </c>
      <c r="G24" s="484">
        <f t="shared" si="1"/>
        <v>80000</v>
      </c>
      <c r="H24" s="484">
        <f t="shared" si="2"/>
        <v>80000</v>
      </c>
      <c r="I24" s="424" t="s">
        <v>376</v>
      </c>
      <c r="J24" s="419"/>
      <c r="K24" s="419"/>
      <c r="L24" s="419"/>
      <c r="M24" s="419"/>
      <c r="N24" s="419"/>
      <c r="O24" s="419"/>
      <c r="P24" s="419"/>
      <c r="Q24" s="419"/>
      <c r="R24" s="419"/>
      <c r="S24" s="419"/>
    </row>
    <row r="25" spans="1:19" s="476" customFormat="1" ht="15.75">
      <c r="A25" s="479"/>
      <c r="B25" s="481">
        <f t="shared" si="0"/>
        <v>10</v>
      </c>
      <c r="C25" s="483" t="s">
        <v>528</v>
      </c>
      <c r="D25" s="479"/>
      <c r="E25" s="619">
        <v>0</v>
      </c>
      <c r="F25" s="469">
        <v>1</v>
      </c>
      <c r="G25" s="484">
        <f t="shared" si="1"/>
        <v>0</v>
      </c>
      <c r="H25" s="484">
        <f t="shared" si="2"/>
        <v>0</v>
      </c>
      <c r="I25" s="483" t="s">
        <v>376</v>
      </c>
      <c r="J25" s="479"/>
      <c r="K25" s="479"/>
      <c r="L25" s="479"/>
      <c r="M25" s="479"/>
      <c r="N25" s="479"/>
      <c r="O25" s="479"/>
      <c r="P25" s="479"/>
      <c r="Q25" s="479"/>
      <c r="R25" s="479"/>
      <c r="S25" s="479"/>
    </row>
    <row r="26" spans="1:19" s="476" customFormat="1" ht="15.75">
      <c r="A26" s="479"/>
      <c r="B26" s="481">
        <f t="shared" si="0"/>
        <v>11</v>
      </c>
      <c r="C26" s="483" t="s">
        <v>528</v>
      </c>
      <c r="D26" s="479"/>
      <c r="E26" s="619">
        <v>0</v>
      </c>
      <c r="F26" s="469">
        <v>1</v>
      </c>
      <c r="G26" s="484">
        <f t="shared" si="1"/>
        <v>0</v>
      </c>
      <c r="H26" s="484">
        <f t="shared" si="2"/>
        <v>0</v>
      </c>
      <c r="I26" s="483" t="s">
        <v>376</v>
      </c>
      <c r="J26" s="479"/>
      <c r="K26" s="479"/>
      <c r="L26" s="479"/>
      <c r="M26" s="479"/>
      <c r="N26" s="479"/>
      <c r="O26" s="479"/>
      <c r="P26" s="479"/>
      <c r="Q26" s="479"/>
      <c r="R26" s="479"/>
      <c r="S26" s="479"/>
    </row>
    <row r="27" spans="1:19" s="476" customFormat="1" ht="15.75">
      <c r="A27" s="479"/>
      <c r="B27" s="481">
        <f t="shared" si="0"/>
        <v>12</v>
      </c>
      <c r="C27" s="483" t="s">
        <v>377</v>
      </c>
      <c r="D27" s="479"/>
      <c r="E27" s="480">
        <v>60000</v>
      </c>
      <c r="F27" s="469">
        <v>1</v>
      </c>
      <c r="G27" s="484">
        <f t="shared" si="1"/>
        <v>60000</v>
      </c>
      <c r="H27" s="484">
        <f t="shared" si="2"/>
        <v>0</v>
      </c>
      <c r="I27" s="483" t="s">
        <v>378</v>
      </c>
      <c r="J27" s="479"/>
      <c r="K27" s="479"/>
      <c r="L27" s="479"/>
      <c r="M27" s="479"/>
      <c r="N27" s="479"/>
      <c r="O27" s="479"/>
      <c r="P27" s="479"/>
      <c r="Q27" s="479"/>
      <c r="R27" s="479"/>
      <c r="S27" s="479"/>
    </row>
    <row r="28" spans="1:19" s="476" customFormat="1" ht="15.75">
      <c r="A28" s="479"/>
      <c r="B28" s="481">
        <f t="shared" si="0"/>
        <v>13</v>
      </c>
      <c r="C28" s="483" t="s">
        <v>414</v>
      </c>
      <c r="D28" s="479"/>
      <c r="E28" s="480">
        <v>20000</v>
      </c>
      <c r="F28" s="469">
        <v>0.35</v>
      </c>
      <c r="G28" s="484">
        <f t="shared" si="1"/>
        <v>7000</v>
      </c>
      <c r="H28" s="484">
        <f t="shared" si="2"/>
        <v>13000</v>
      </c>
      <c r="I28" s="483"/>
      <c r="J28" s="479"/>
      <c r="K28" s="479"/>
      <c r="L28" s="479"/>
      <c r="M28" s="479"/>
      <c r="N28" s="479"/>
      <c r="O28" s="479"/>
      <c r="P28" s="479"/>
      <c r="Q28" s="479"/>
      <c r="R28" s="479"/>
      <c r="S28" s="479"/>
    </row>
    <row r="29" spans="1:19" s="476" customFormat="1" ht="15.75">
      <c r="A29" s="479"/>
      <c r="B29" s="481">
        <f t="shared" si="0"/>
        <v>14</v>
      </c>
      <c r="C29" s="483" t="s">
        <v>415</v>
      </c>
      <c r="D29" s="479"/>
      <c r="E29" s="480">
        <v>9800</v>
      </c>
      <c r="F29" s="469">
        <v>1</v>
      </c>
      <c r="G29" s="484">
        <f t="shared" ref="G29:G31" si="3">F29*E29</f>
        <v>9800</v>
      </c>
      <c r="H29" s="484">
        <f t="shared" ref="H29:H31" si="4">E29-G29</f>
        <v>0</v>
      </c>
      <c r="I29" s="483"/>
      <c r="J29" s="479"/>
      <c r="K29" s="479"/>
      <c r="L29" s="479"/>
      <c r="M29" s="479"/>
      <c r="N29" s="479"/>
      <c r="O29" s="479"/>
      <c r="P29" s="479"/>
      <c r="Q29" s="479"/>
      <c r="R29" s="479"/>
      <c r="S29" s="479"/>
    </row>
    <row r="30" spans="1:19" s="476" customFormat="1" ht="15.75">
      <c r="A30" s="479"/>
      <c r="B30" s="481">
        <f t="shared" si="0"/>
        <v>15</v>
      </c>
      <c r="C30" s="483"/>
      <c r="D30" s="479"/>
      <c r="E30" s="480"/>
      <c r="F30" s="469"/>
      <c r="G30" s="484">
        <f t="shared" si="3"/>
        <v>0</v>
      </c>
      <c r="H30" s="484">
        <f t="shared" si="4"/>
        <v>0</v>
      </c>
      <c r="I30" s="483"/>
      <c r="J30" s="479"/>
      <c r="K30" s="479"/>
      <c r="L30" s="479"/>
      <c r="M30" s="479"/>
      <c r="N30" s="479"/>
      <c r="O30" s="479"/>
      <c r="P30" s="479"/>
      <c r="Q30" s="479"/>
      <c r="R30" s="479"/>
      <c r="S30" s="479"/>
    </row>
    <row r="31" spans="1:19" s="476" customFormat="1" ht="15.75">
      <c r="A31" s="479"/>
      <c r="B31" s="481">
        <f t="shared" si="0"/>
        <v>16</v>
      </c>
      <c r="C31" s="483" t="s">
        <v>399</v>
      </c>
      <c r="D31" s="479"/>
      <c r="E31" s="480"/>
      <c r="F31" s="469"/>
      <c r="G31" s="484">
        <f t="shared" si="3"/>
        <v>0</v>
      </c>
      <c r="H31" s="484">
        <f t="shared" si="4"/>
        <v>0</v>
      </c>
      <c r="I31" s="483"/>
      <c r="J31" s="479"/>
      <c r="K31" s="479"/>
      <c r="L31" s="479"/>
      <c r="M31" s="479"/>
      <c r="N31" s="479"/>
      <c r="O31" s="479"/>
      <c r="P31" s="479"/>
      <c r="Q31" s="479"/>
      <c r="R31" s="479"/>
      <c r="S31" s="479"/>
    </row>
    <row r="32" spans="1:19" s="361" customFormat="1" ht="15.75">
      <c r="A32" s="419"/>
      <c r="B32" s="481">
        <f t="shared" si="0"/>
        <v>17</v>
      </c>
      <c r="C32" s="479"/>
      <c r="D32" s="419"/>
      <c r="E32" s="480">
        <f>SUM(E19:E31)</f>
        <v>633133</v>
      </c>
      <c r="F32" s="469"/>
      <c r="G32" s="420">
        <f>SUM(G19:G31)</f>
        <v>306133</v>
      </c>
      <c r="H32" s="480">
        <f>SUM(H19:H31)</f>
        <v>327000</v>
      </c>
      <c r="I32" s="419" t="s">
        <v>325</v>
      </c>
      <c r="J32" s="419"/>
      <c r="K32" s="419"/>
      <c r="L32" s="419"/>
      <c r="M32" s="419"/>
      <c r="N32" s="419"/>
      <c r="O32" s="419"/>
      <c r="P32" s="419"/>
      <c r="Q32" s="419"/>
      <c r="R32" s="419"/>
      <c r="S32" s="419"/>
    </row>
    <row r="33" spans="1:19" s="361" customFormat="1" ht="15.75">
      <c r="A33" s="419"/>
      <c r="B33" s="481">
        <f t="shared" si="0"/>
        <v>18</v>
      </c>
      <c r="C33" s="479" t="s">
        <v>320</v>
      </c>
      <c r="D33" s="419"/>
      <c r="E33" s="480"/>
      <c r="F33" s="469"/>
      <c r="G33" s="511"/>
      <c r="H33" s="511"/>
      <c r="I33" s="512"/>
      <c r="J33" s="419"/>
      <c r="K33" s="419"/>
      <c r="L33" s="419"/>
      <c r="M33" s="419"/>
      <c r="N33" s="419"/>
      <c r="O33" s="419"/>
      <c r="P33" s="419"/>
      <c r="Q33" s="419"/>
      <c r="R33" s="419"/>
      <c r="S33" s="419"/>
    </row>
    <row r="34" spans="1:19" s="361" customFormat="1" ht="15.75">
      <c r="A34" s="419"/>
      <c r="B34" s="481">
        <f t="shared" si="0"/>
        <v>19</v>
      </c>
      <c r="C34" s="424" t="s">
        <v>374</v>
      </c>
      <c r="D34" s="419"/>
      <c r="E34" s="480"/>
      <c r="F34" s="469"/>
      <c r="G34" s="425">
        <v>0</v>
      </c>
      <c r="H34" s="484">
        <f t="shared" ref="H34:H38" si="5">E34-G34</f>
        <v>0</v>
      </c>
      <c r="I34" s="424" t="s">
        <v>298</v>
      </c>
      <c r="J34" s="419"/>
      <c r="K34" s="419"/>
      <c r="L34" s="419"/>
      <c r="M34" s="419"/>
      <c r="N34" s="419"/>
      <c r="O34" s="419"/>
      <c r="P34" s="419"/>
      <c r="Q34" s="419"/>
      <c r="R34" s="419"/>
      <c r="S34" s="419"/>
    </row>
    <row r="35" spans="1:19" s="361" customFormat="1" ht="15.75">
      <c r="A35" s="419"/>
      <c r="B35" s="481">
        <f t="shared" si="0"/>
        <v>20</v>
      </c>
      <c r="C35" s="424" t="s">
        <v>374</v>
      </c>
      <c r="D35" s="419"/>
      <c r="E35" s="480"/>
      <c r="F35" s="469"/>
      <c r="G35" s="425">
        <v>0</v>
      </c>
      <c r="H35" s="484">
        <f t="shared" si="5"/>
        <v>0</v>
      </c>
      <c r="I35" s="424" t="s">
        <v>298</v>
      </c>
      <c r="J35" s="419"/>
      <c r="K35" s="419"/>
      <c r="L35" s="419"/>
      <c r="M35" s="419"/>
      <c r="N35" s="419"/>
      <c r="O35" s="419"/>
      <c r="P35" s="419"/>
      <c r="Q35" s="419"/>
      <c r="R35" s="419"/>
      <c r="S35" s="419"/>
    </row>
    <row r="36" spans="1:19" s="361" customFormat="1" ht="15.75">
      <c r="A36" s="419"/>
      <c r="B36" s="481">
        <f t="shared" si="0"/>
        <v>21</v>
      </c>
      <c r="C36" s="424" t="s">
        <v>374</v>
      </c>
      <c r="D36" s="419"/>
      <c r="E36" s="480"/>
      <c r="F36" s="469"/>
      <c r="G36" s="425">
        <v>0</v>
      </c>
      <c r="H36" s="484">
        <f t="shared" si="5"/>
        <v>0</v>
      </c>
      <c r="I36" s="424" t="s">
        <v>298</v>
      </c>
      <c r="J36" s="419"/>
      <c r="K36" s="419"/>
      <c r="L36" s="419"/>
      <c r="M36" s="419"/>
      <c r="N36" s="419"/>
      <c r="O36" s="419"/>
      <c r="P36" s="419"/>
      <c r="Q36" s="419"/>
      <c r="R36" s="419"/>
      <c r="S36" s="419"/>
    </row>
    <row r="37" spans="1:19" s="361" customFormat="1" ht="15.75">
      <c r="A37" s="419"/>
      <c r="B37" s="481">
        <f t="shared" si="0"/>
        <v>22</v>
      </c>
      <c r="C37" s="424" t="s">
        <v>374</v>
      </c>
      <c r="D37" s="419"/>
      <c r="E37" s="480"/>
      <c r="F37" s="469"/>
      <c r="G37" s="425">
        <v>0</v>
      </c>
      <c r="H37" s="484">
        <f t="shared" si="5"/>
        <v>0</v>
      </c>
      <c r="I37" s="424" t="s">
        <v>298</v>
      </c>
      <c r="J37" s="419"/>
      <c r="K37" s="419"/>
      <c r="L37" s="419"/>
      <c r="M37" s="419"/>
      <c r="N37" s="419"/>
      <c r="O37" s="419"/>
      <c r="P37" s="419"/>
      <c r="Q37" s="419"/>
      <c r="R37" s="419"/>
      <c r="S37" s="419"/>
    </row>
    <row r="38" spans="1:19" s="361" customFormat="1" ht="17.25">
      <c r="A38" s="419"/>
      <c r="B38" s="481">
        <f t="shared" si="0"/>
        <v>23</v>
      </c>
      <c r="C38" s="424" t="s">
        <v>374</v>
      </c>
      <c r="D38" s="419"/>
      <c r="E38" s="480"/>
      <c r="F38" s="469"/>
      <c r="G38" s="426">
        <v>0</v>
      </c>
      <c r="H38" s="485">
        <f t="shared" si="5"/>
        <v>0</v>
      </c>
      <c r="I38" s="424" t="s">
        <v>298</v>
      </c>
      <c r="J38" s="419"/>
      <c r="K38" s="419"/>
      <c r="L38" s="419"/>
      <c r="M38" s="419"/>
      <c r="N38" s="419"/>
      <c r="O38" s="419"/>
      <c r="P38" s="419"/>
      <c r="Q38" s="419"/>
      <c r="R38" s="419"/>
      <c r="S38" s="419"/>
    </row>
    <row r="39" spans="1:19" s="361" customFormat="1" ht="15.75">
      <c r="A39" s="419"/>
      <c r="B39" s="481">
        <f t="shared" si="0"/>
        <v>24</v>
      </c>
      <c r="D39" s="419"/>
      <c r="E39" s="480"/>
      <c r="F39" s="469"/>
      <c r="G39" s="420">
        <f>SUM(G34:G38)</f>
        <v>0</v>
      </c>
      <c r="H39" s="480">
        <f>SUM(H34:H38)</f>
        <v>0</v>
      </c>
      <c r="I39" s="419" t="s">
        <v>326</v>
      </c>
      <c r="J39" s="419"/>
      <c r="K39" s="419"/>
      <c r="L39" s="419"/>
      <c r="M39" s="419"/>
      <c r="N39" s="419"/>
      <c r="O39" s="419"/>
      <c r="P39" s="419"/>
      <c r="Q39" s="419"/>
      <c r="R39" s="419"/>
      <c r="S39" s="419"/>
    </row>
    <row r="40" spans="1:19" s="361" customFormat="1" ht="15.75">
      <c r="A40" s="419"/>
      <c r="B40" s="481">
        <f t="shared" si="0"/>
        <v>25</v>
      </c>
      <c r="C40" s="419" t="s">
        <v>396</v>
      </c>
      <c r="D40" s="419"/>
      <c r="E40" s="480"/>
      <c r="F40" s="469"/>
      <c r="G40" s="511"/>
      <c r="H40" s="511"/>
      <c r="I40" s="512"/>
      <c r="J40" s="419"/>
      <c r="K40" s="419"/>
      <c r="L40" s="419"/>
      <c r="M40" s="419"/>
      <c r="N40" s="419"/>
      <c r="O40" s="419"/>
      <c r="P40" s="419"/>
      <c r="Q40" s="419"/>
      <c r="R40" s="419"/>
      <c r="S40" s="419"/>
    </row>
    <row r="41" spans="1:19" s="361" customFormat="1" ht="15.75">
      <c r="A41" s="419"/>
      <c r="B41" s="481">
        <f t="shared" si="0"/>
        <v>26</v>
      </c>
      <c r="C41" s="424" t="s">
        <v>397</v>
      </c>
      <c r="D41" s="419"/>
      <c r="E41" s="480"/>
      <c r="F41" s="469"/>
      <c r="G41" s="425">
        <v>0</v>
      </c>
      <c r="H41" s="484">
        <f t="shared" ref="H41:H45" si="6">E41-G41</f>
        <v>0</v>
      </c>
      <c r="I41" s="424" t="s">
        <v>298</v>
      </c>
      <c r="J41" s="419"/>
      <c r="K41" s="419"/>
      <c r="L41" s="419"/>
      <c r="M41" s="419"/>
      <c r="N41" s="419"/>
      <c r="O41" s="419"/>
      <c r="P41" s="419"/>
      <c r="Q41" s="419"/>
      <c r="R41" s="419"/>
      <c r="S41" s="419"/>
    </row>
    <row r="42" spans="1:19" s="361" customFormat="1" ht="15.75">
      <c r="A42" s="419"/>
      <c r="B42" s="481">
        <f t="shared" si="0"/>
        <v>27</v>
      </c>
      <c r="C42" s="483" t="s">
        <v>397</v>
      </c>
      <c r="D42" s="419"/>
      <c r="E42" s="480"/>
      <c r="F42" s="469"/>
      <c r="G42" s="425">
        <v>0</v>
      </c>
      <c r="H42" s="484">
        <f t="shared" si="6"/>
        <v>0</v>
      </c>
      <c r="I42" s="424" t="s">
        <v>298</v>
      </c>
      <c r="J42" s="419"/>
      <c r="K42" s="419"/>
      <c r="L42" s="419"/>
      <c r="M42" s="419"/>
      <c r="N42" s="419"/>
      <c r="O42" s="419"/>
      <c r="P42" s="419"/>
      <c r="Q42" s="419"/>
      <c r="R42" s="419"/>
      <c r="S42" s="419"/>
    </row>
    <row r="43" spans="1:19" s="361" customFormat="1" ht="15.75">
      <c r="A43" s="419"/>
      <c r="B43" s="481">
        <f t="shared" si="0"/>
        <v>28</v>
      </c>
      <c r="C43" s="483" t="s">
        <v>397</v>
      </c>
      <c r="D43" s="419"/>
      <c r="E43" s="480"/>
      <c r="F43" s="469"/>
      <c r="G43" s="425">
        <v>0</v>
      </c>
      <c r="H43" s="484">
        <f t="shared" si="6"/>
        <v>0</v>
      </c>
      <c r="I43" s="424" t="s">
        <v>298</v>
      </c>
      <c r="J43" s="419"/>
      <c r="K43" s="419"/>
      <c r="L43" s="419"/>
      <c r="M43" s="419"/>
      <c r="N43" s="419"/>
      <c r="O43" s="419"/>
      <c r="P43" s="419"/>
      <c r="Q43" s="419"/>
      <c r="R43" s="419"/>
      <c r="S43" s="419"/>
    </row>
    <row r="44" spans="1:19" s="361" customFormat="1" ht="15.75">
      <c r="A44" s="419"/>
      <c r="B44" s="481">
        <f t="shared" si="0"/>
        <v>29</v>
      </c>
      <c r="C44" s="483" t="s">
        <v>397</v>
      </c>
      <c r="D44" s="419"/>
      <c r="E44" s="480"/>
      <c r="F44" s="469"/>
      <c r="G44" s="425">
        <v>0</v>
      </c>
      <c r="H44" s="484">
        <f t="shared" si="6"/>
        <v>0</v>
      </c>
      <c r="I44" s="424" t="s">
        <v>298</v>
      </c>
      <c r="J44" s="419"/>
      <c r="K44" s="419"/>
      <c r="L44" s="419"/>
      <c r="M44" s="419"/>
      <c r="N44" s="419"/>
      <c r="O44" s="419"/>
      <c r="P44" s="419"/>
      <c r="Q44" s="419"/>
      <c r="R44" s="419"/>
      <c r="S44" s="419"/>
    </row>
    <row r="45" spans="1:19" s="361" customFormat="1" ht="17.25">
      <c r="A45" s="419"/>
      <c r="B45" s="481">
        <f t="shared" si="0"/>
        <v>30</v>
      </c>
      <c r="C45" s="483" t="s">
        <v>397</v>
      </c>
      <c r="D45" s="419"/>
      <c r="E45" s="480"/>
      <c r="F45" s="469"/>
      <c r="G45" s="426">
        <v>0</v>
      </c>
      <c r="H45" s="485">
        <f t="shared" si="6"/>
        <v>0</v>
      </c>
      <c r="I45" s="424" t="s">
        <v>298</v>
      </c>
      <c r="J45" s="419"/>
      <c r="K45" s="419"/>
      <c r="L45" s="419"/>
      <c r="M45" s="419"/>
      <c r="N45" s="419"/>
      <c r="O45" s="419"/>
      <c r="P45" s="419"/>
      <c r="Q45" s="419"/>
      <c r="R45" s="419"/>
      <c r="S45" s="419"/>
    </row>
    <row r="46" spans="1:19" s="361" customFormat="1" ht="15.75">
      <c r="A46" s="419"/>
      <c r="B46" s="481">
        <f t="shared" si="0"/>
        <v>31</v>
      </c>
      <c r="C46" s="419"/>
      <c r="D46" s="419"/>
      <c r="E46" s="480"/>
      <c r="F46" s="419"/>
      <c r="G46" s="420">
        <f>SUM(G41:G45)</f>
        <v>0</v>
      </c>
      <c r="H46" s="480">
        <f>SUM(H41:H45)</f>
        <v>0</v>
      </c>
      <c r="I46" s="479" t="s">
        <v>403</v>
      </c>
      <c r="J46" s="419"/>
      <c r="K46" s="419"/>
      <c r="L46" s="419"/>
      <c r="M46" s="419"/>
      <c r="N46" s="419"/>
      <c r="O46" s="419"/>
      <c r="P46" s="419"/>
      <c r="Q46" s="419"/>
      <c r="R46" s="419"/>
      <c r="S46" s="419"/>
    </row>
    <row r="47" spans="1:19" s="361" customFormat="1" ht="15.75">
      <c r="A47" s="419"/>
      <c r="B47" s="481">
        <f t="shared" si="0"/>
        <v>32</v>
      </c>
      <c r="C47" s="419"/>
      <c r="D47" s="419"/>
      <c r="E47" s="480"/>
      <c r="F47" s="419"/>
      <c r="G47" s="420"/>
      <c r="H47" s="480"/>
      <c r="I47" s="419"/>
      <c r="J47" s="419"/>
      <c r="K47" s="419"/>
      <c r="L47" s="419"/>
      <c r="M47" s="419"/>
      <c r="N47" s="419"/>
      <c r="O47" s="419"/>
      <c r="P47" s="419"/>
      <c r="Q47" s="419"/>
      <c r="R47" s="419"/>
      <c r="S47" s="419"/>
    </row>
    <row r="48" spans="1:19" s="476" customFormat="1" ht="15.75">
      <c r="A48" s="479"/>
      <c r="B48" s="481"/>
      <c r="C48" s="479"/>
      <c r="D48" s="479"/>
      <c r="E48" s="480"/>
      <c r="F48" s="479"/>
      <c r="G48" s="480"/>
      <c r="H48" s="480"/>
      <c r="I48" s="479"/>
      <c r="J48" s="479"/>
      <c r="K48" s="479"/>
      <c r="L48" s="479"/>
      <c r="M48" s="479"/>
      <c r="N48" s="479"/>
      <c r="O48" s="479"/>
      <c r="P48" s="479"/>
      <c r="Q48" s="479"/>
      <c r="R48" s="479"/>
      <c r="S48" s="479"/>
    </row>
    <row r="49" spans="1:19" s="476" customFormat="1" ht="26.25">
      <c r="A49" s="479"/>
      <c r="B49" s="65" t="s">
        <v>50</v>
      </c>
      <c r="C49" s="585"/>
      <c r="D49" s="585"/>
      <c r="E49" s="586"/>
      <c r="F49" s="585"/>
      <c r="G49" s="586"/>
      <c r="H49" s="586"/>
      <c r="I49" s="585"/>
      <c r="J49" s="479"/>
      <c r="K49" s="479"/>
      <c r="L49" s="479"/>
      <c r="M49" s="479"/>
      <c r="N49" s="479"/>
      <c r="O49" s="479"/>
      <c r="P49" s="479"/>
      <c r="Q49" s="479"/>
      <c r="R49" s="479"/>
      <c r="S49" s="479"/>
    </row>
    <row r="50" spans="1:19" s="476" customFormat="1" ht="15.75">
      <c r="A50" s="479"/>
      <c r="B50" s="573" t="s">
        <v>456</v>
      </c>
      <c r="C50" s="585"/>
      <c r="D50" s="585"/>
      <c r="E50" s="586"/>
      <c r="F50" s="585"/>
      <c r="G50" s="586"/>
      <c r="H50" s="586"/>
      <c r="I50" s="585"/>
      <c r="J50" s="479"/>
      <c r="K50" s="479"/>
      <c r="L50" s="479"/>
      <c r="M50" s="479"/>
      <c r="N50" s="479"/>
      <c r="O50" s="479"/>
      <c r="P50" s="479"/>
      <c r="Q50" s="479"/>
      <c r="R50" s="479"/>
      <c r="S50" s="479"/>
    </row>
    <row r="51" spans="1:19" s="476" customFormat="1" ht="15.75">
      <c r="A51" s="479"/>
      <c r="B51" s="481"/>
      <c r="C51" s="479"/>
      <c r="D51" s="479"/>
      <c r="E51" s="480"/>
      <c r="F51" s="479"/>
      <c r="G51" s="480"/>
      <c r="H51" s="480"/>
      <c r="I51" s="587" t="s">
        <v>559</v>
      </c>
      <c r="J51" s="479"/>
      <c r="K51" s="479"/>
      <c r="L51" s="479"/>
      <c r="M51" s="479"/>
      <c r="N51" s="479"/>
      <c r="O51" s="479"/>
      <c r="P51" s="479"/>
      <c r="Q51" s="479"/>
      <c r="R51" s="479"/>
      <c r="S51" s="479"/>
    </row>
    <row r="52" spans="1:19" s="361" customFormat="1" ht="15.75">
      <c r="A52" s="419"/>
      <c r="B52" s="481" t="s">
        <v>1</v>
      </c>
      <c r="C52" s="479"/>
      <c r="D52" s="479"/>
      <c r="E52" s="479"/>
      <c r="F52" s="479"/>
      <c r="G52" s="479"/>
      <c r="H52" s="479"/>
      <c r="I52" s="554" t="s">
        <v>497</v>
      </c>
      <c r="J52" s="419"/>
      <c r="K52" s="419"/>
      <c r="L52" s="419"/>
      <c r="M52" s="419"/>
      <c r="N52" s="419"/>
      <c r="O52" s="419"/>
      <c r="P52" s="419"/>
      <c r="Q52" s="419"/>
      <c r="R52" s="419"/>
      <c r="S52" s="419"/>
    </row>
    <row r="53" spans="1:19" s="476" customFormat="1" ht="15.75">
      <c r="A53" s="479"/>
      <c r="B53" s="482" t="s">
        <v>2</v>
      </c>
      <c r="C53" s="482" t="s">
        <v>296</v>
      </c>
      <c r="D53" s="479"/>
      <c r="E53" s="444" t="s">
        <v>295</v>
      </c>
      <c r="F53" s="479"/>
      <c r="G53" s="482" t="s">
        <v>83</v>
      </c>
      <c r="H53" s="482" t="s">
        <v>398</v>
      </c>
      <c r="I53" s="482" t="s">
        <v>297</v>
      </c>
      <c r="J53" s="479"/>
      <c r="K53" s="479"/>
      <c r="L53" s="479"/>
      <c r="M53" s="479"/>
      <c r="N53" s="479"/>
      <c r="O53" s="479"/>
      <c r="P53" s="479"/>
      <c r="Q53" s="479"/>
      <c r="R53" s="479"/>
      <c r="S53" s="479"/>
    </row>
    <row r="54" spans="1:19" s="361" customFormat="1" ht="15.75">
      <c r="A54" s="419"/>
      <c r="B54" s="481" t="s">
        <v>22</v>
      </c>
      <c r="C54" s="481" t="s">
        <v>23</v>
      </c>
      <c r="D54" s="479"/>
      <c r="E54" s="481" t="s">
        <v>24</v>
      </c>
      <c r="F54" s="479"/>
      <c r="G54" s="481" t="s">
        <v>25</v>
      </c>
      <c r="H54" s="481" t="s">
        <v>26</v>
      </c>
      <c r="I54" s="481" t="s">
        <v>45</v>
      </c>
      <c r="J54" s="419"/>
      <c r="K54" s="419"/>
      <c r="L54" s="419"/>
      <c r="M54" s="419"/>
      <c r="N54" s="419"/>
      <c r="O54" s="419"/>
      <c r="P54" s="419"/>
      <c r="Q54" s="419"/>
      <c r="R54" s="419"/>
      <c r="S54" s="419"/>
    </row>
    <row r="55" spans="1:19" ht="15.75">
      <c r="A55" s="419"/>
      <c r="B55" s="481"/>
      <c r="C55" s="419"/>
      <c r="D55" s="419"/>
      <c r="E55" s="480"/>
      <c r="F55" s="419"/>
      <c r="G55" s="420"/>
      <c r="H55" s="480"/>
      <c r="I55" s="419"/>
      <c r="J55" s="419"/>
      <c r="K55" s="419"/>
      <c r="L55" s="419"/>
      <c r="M55" s="419"/>
      <c r="N55" s="419"/>
      <c r="O55" s="419"/>
      <c r="P55" s="419"/>
      <c r="Q55" s="419"/>
      <c r="R55" s="419"/>
      <c r="S55" s="419"/>
    </row>
    <row r="56" spans="1:19" ht="15.75">
      <c r="A56" s="419"/>
      <c r="B56" s="481">
        <f>B47+1</f>
        <v>33</v>
      </c>
      <c r="C56" s="428" t="s">
        <v>300</v>
      </c>
      <c r="D56" s="419"/>
      <c r="E56" s="77" t="s">
        <v>118</v>
      </c>
      <c r="F56" s="419"/>
      <c r="G56" s="425">
        <v>0</v>
      </c>
      <c r="H56" s="484"/>
      <c r="I56" s="419" t="s">
        <v>577</v>
      </c>
      <c r="J56" s="419"/>
      <c r="K56" s="419"/>
      <c r="L56" s="419"/>
      <c r="M56" s="419"/>
      <c r="N56" s="419"/>
      <c r="O56" s="419"/>
      <c r="P56" s="419"/>
      <c r="Q56" s="419"/>
      <c r="R56" s="419"/>
      <c r="S56" s="419"/>
    </row>
    <row r="57" spans="1:19" ht="15.75">
      <c r="A57" s="419"/>
      <c r="B57" s="481">
        <f>B56+1</f>
        <v>34</v>
      </c>
      <c r="C57" s="419"/>
      <c r="D57" s="419"/>
      <c r="E57" s="419"/>
      <c r="F57" s="419"/>
      <c r="G57" s="420"/>
      <c r="H57" s="480"/>
      <c r="I57" s="419"/>
      <c r="J57" s="419"/>
      <c r="K57" s="419"/>
      <c r="L57" s="419"/>
      <c r="M57" s="419"/>
      <c r="N57" s="419"/>
      <c r="O57" s="419"/>
      <c r="P57" s="419"/>
      <c r="Q57" s="419"/>
      <c r="R57" s="419"/>
      <c r="S57" s="419"/>
    </row>
    <row r="58" spans="1:19" ht="15.75">
      <c r="A58" s="419"/>
      <c r="B58" s="481">
        <f t="shared" ref="B58:B105" si="7">B57+1</f>
        <v>35</v>
      </c>
      <c r="C58" s="479" t="s">
        <v>323</v>
      </c>
      <c r="D58" s="419"/>
      <c r="E58" s="419"/>
      <c r="F58" s="419"/>
      <c r="G58" s="361"/>
      <c r="I58" s="419"/>
      <c r="J58" s="419"/>
      <c r="K58" s="419"/>
      <c r="L58" s="419"/>
      <c r="M58" s="419"/>
      <c r="N58" s="419"/>
      <c r="O58" s="419"/>
      <c r="P58" s="419"/>
      <c r="Q58" s="419"/>
      <c r="R58" s="419"/>
      <c r="S58" s="419"/>
    </row>
    <row r="59" spans="1:19" ht="15.75">
      <c r="A59" s="419"/>
      <c r="B59" s="481">
        <f t="shared" si="7"/>
        <v>36</v>
      </c>
      <c r="C59" s="424" t="s">
        <v>416</v>
      </c>
      <c r="D59" s="419"/>
      <c r="E59" s="480">
        <f>522210+214106</f>
        <v>736316</v>
      </c>
      <c r="F59" s="469">
        <v>0.35</v>
      </c>
      <c r="G59" s="425">
        <f>F59*E59</f>
        <v>257710.59999999998</v>
      </c>
      <c r="H59" s="484">
        <f t="shared" ref="H59:H64" si="8">E59-G59</f>
        <v>478605.4</v>
      </c>
      <c r="I59" s="595" t="s">
        <v>524</v>
      </c>
      <c r="J59" s="419"/>
      <c r="K59" s="419"/>
      <c r="L59" s="419"/>
      <c r="M59" s="419"/>
      <c r="N59" s="419"/>
      <c r="O59" s="419"/>
      <c r="P59" s="419"/>
      <c r="Q59" s="419"/>
      <c r="R59" s="419"/>
      <c r="S59" s="419"/>
    </row>
    <row r="60" spans="1:19" ht="15.75">
      <c r="A60" s="419"/>
      <c r="B60" s="481">
        <f t="shared" si="7"/>
        <v>37</v>
      </c>
      <c r="C60" s="424" t="s">
        <v>321</v>
      </c>
      <c r="D60" s="419"/>
      <c r="E60" s="480"/>
      <c r="F60" s="419"/>
      <c r="G60" s="425">
        <v>0</v>
      </c>
      <c r="H60" s="484">
        <f t="shared" si="8"/>
        <v>0</v>
      </c>
      <c r="I60" s="424" t="s">
        <v>298</v>
      </c>
      <c r="J60" s="419"/>
      <c r="K60" s="419"/>
      <c r="L60" s="419"/>
      <c r="M60" s="419"/>
      <c r="N60" s="419"/>
      <c r="O60" s="419"/>
      <c r="P60" s="419"/>
      <c r="Q60" s="419"/>
      <c r="R60" s="419"/>
      <c r="S60" s="419"/>
    </row>
    <row r="61" spans="1:19" ht="15.75">
      <c r="A61" s="419"/>
      <c r="B61" s="481">
        <f t="shared" si="7"/>
        <v>38</v>
      </c>
      <c r="C61" s="424" t="s">
        <v>321</v>
      </c>
      <c r="D61" s="419"/>
      <c r="E61" s="480"/>
      <c r="F61" s="419"/>
      <c r="G61" s="425">
        <v>0</v>
      </c>
      <c r="H61" s="484">
        <f t="shared" si="8"/>
        <v>0</v>
      </c>
      <c r="I61" s="424" t="s">
        <v>298</v>
      </c>
      <c r="J61" s="419"/>
      <c r="K61" s="419"/>
      <c r="L61" s="419"/>
      <c r="M61" s="419"/>
      <c r="N61" s="419"/>
      <c r="O61" s="419"/>
      <c r="P61" s="419"/>
      <c r="Q61" s="419"/>
      <c r="R61" s="419"/>
      <c r="S61" s="419"/>
    </row>
    <row r="62" spans="1:19" ht="15.75">
      <c r="A62" s="419"/>
      <c r="B62" s="481">
        <f t="shared" si="7"/>
        <v>39</v>
      </c>
      <c r="C62" s="424" t="s">
        <v>321</v>
      </c>
      <c r="D62" s="419"/>
      <c r="E62" s="480"/>
      <c r="F62" s="419"/>
      <c r="G62" s="425">
        <v>0</v>
      </c>
      <c r="H62" s="484">
        <f t="shared" si="8"/>
        <v>0</v>
      </c>
      <c r="I62" s="424" t="s">
        <v>298</v>
      </c>
      <c r="J62" s="419"/>
      <c r="K62" s="419"/>
      <c r="L62" s="419"/>
      <c r="M62" s="419"/>
      <c r="N62" s="419"/>
      <c r="O62" s="419"/>
      <c r="P62" s="419"/>
      <c r="Q62" s="419"/>
      <c r="R62" s="419"/>
      <c r="S62" s="419"/>
    </row>
    <row r="63" spans="1:19" ht="15.75">
      <c r="A63" s="419"/>
      <c r="B63" s="481">
        <f t="shared" si="7"/>
        <v>40</v>
      </c>
      <c r="C63" s="424" t="s">
        <v>321</v>
      </c>
      <c r="D63" s="419"/>
      <c r="E63" s="480"/>
      <c r="F63" s="419"/>
      <c r="G63" s="425">
        <v>0</v>
      </c>
      <c r="H63" s="484">
        <f t="shared" si="8"/>
        <v>0</v>
      </c>
      <c r="I63" s="424" t="s">
        <v>298</v>
      </c>
      <c r="J63" s="419"/>
      <c r="K63" s="419"/>
      <c r="L63" s="419"/>
      <c r="M63" s="419"/>
      <c r="N63" s="419"/>
      <c r="O63" s="419"/>
      <c r="P63" s="419"/>
      <c r="Q63" s="419"/>
      <c r="R63" s="419"/>
      <c r="S63" s="419"/>
    </row>
    <row r="64" spans="1:19" ht="17.25">
      <c r="A64" s="419"/>
      <c r="B64" s="481">
        <f t="shared" si="7"/>
        <v>41</v>
      </c>
      <c r="C64" s="424" t="s">
        <v>321</v>
      </c>
      <c r="D64" s="419"/>
      <c r="E64" s="480"/>
      <c r="F64" s="419"/>
      <c r="G64" s="426">
        <v>0</v>
      </c>
      <c r="H64" s="485">
        <f t="shared" si="8"/>
        <v>0</v>
      </c>
      <c r="I64" s="424" t="s">
        <v>298</v>
      </c>
      <c r="J64" s="419"/>
      <c r="K64" s="419"/>
      <c r="L64" s="419"/>
      <c r="M64" s="419"/>
      <c r="N64" s="419"/>
      <c r="O64" s="419"/>
      <c r="P64" s="419"/>
      <c r="Q64" s="419"/>
      <c r="R64" s="419"/>
      <c r="S64" s="419"/>
    </row>
    <row r="65" spans="1:19" ht="15.75">
      <c r="A65" s="419"/>
      <c r="B65" s="481">
        <f t="shared" si="7"/>
        <v>42</v>
      </c>
      <c r="C65" s="419"/>
      <c r="D65" s="419"/>
      <c r="E65" s="480"/>
      <c r="F65" s="419"/>
      <c r="G65" s="420">
        <f>SUM(G59:G64)</f>
        <v>257710.59999999998</v>
      </c>
      <c r="H65" s="480">
        <f>SUM(H59:H64)</f>
        <v>478605.4</v>
      </c>
      <c r="I65" s="419" t="s">
        <v>322</v>
      </c>
      <c r="J65" s="419"/>
      <c r="K65" s="419"/>
      <c r="L65" s="419"/>
      <c r="M65" s="419"/>
      <c r="N65" s="419"/>
      <c r="O65" s="419"/>
      <c r="P65" s="419"/>
      <c r="Q65" s="419"/>
      <c r="R65" s="419"/>
      <c r="S65" s="419"/>
    </row>
    <row r="66" spans="1:19" s="361" customFormat="1" ht="15.75">
      <c r="A66" s="419"/>
      <c r="B66" s="481">
        <f t="shared" si="7"/>
        <v>43</v>
      </c>
      <c r="C66" s="479" t="s">
        <v>328</v>
      </c>
      <c r="D66" s="419"/>
      <c r="E66" s="480"/>
      <c r="F66" s="419"/>
      <c r="G66" s="511"/>
      <c r="H66" s="511"/>
      <c r="I66" s="512"/>
      <c r="J66" s="419"/>
      <c r="K66" s="419"/>
      <c r="L66" s="419"/>
      <c r="M66" s="419"/>
      <c r="N66" s="419"/>
      <c r="O66" s="419"/>
      <c r="P66" s="419"/>
      <c r="Q66" s="419"/>
      <c r="R66" s="419"/>
      <c r="S66" s="419"/>
    </row>
    <row r="67" spans="1:19" s="361" customFormat="1" ht="15.75">
      <c r="A67" s="419"/>
      <c r="B67" s="481">
        <f t="shared" si="7"/>
        <v>44</v>
      </c>
      <c r="C67" s="424" t="s">
        <v>324</v>
      </c>
      <c r="D67" s="419"/>
      <c r="E67" s="480"/>
      <c r="F67" s="419"/>
      <c r="G67" s="425">
        <v>0</v>
      </c>
      <c r="H67" s="484">
        <f t="shared" ref="H67:H71" si="9">E67-G67</f>
        <v>0</v>
      </c>
      <c r="I67" s="424" t="s">
        <v>298</v>
      </c>
      <c r="J67" s="419"/>
      <c r="K67" s="419"/>
      <c r="L67" s="419"/>
      <c r="M67" s="419"/>
      <c r="N67" s="419"/>
      <c r="O67" s="419"/>
      <c r="P67" s="419"/>
      <c r="Q67" s="419"/>
      <c r="R67" s="419"/>
      <c r="S67" s="419"/>
    </row>
    <row r="68" spans="1:19" s="361" customFormat="1" ht="15.75">
      <c r="A68" s="419"/>
      <c r="B68" s="481">
        <f t="shared" si="7"/>
        <v>45</v>
      </c>
      <c r="C68" s="424" t="s">
        <v>324</v>
      </c>
      <c r="D68" s="419"/>
      <c r="E68" s="480"/>
      <c r="F68" s="419"/>
      <c r="G68" s="425">
        <v>0</v>
      </c>
      <c r="H68" s="484">
        <f t="shared" si="9"/>
        <v>0</v>
      </c>
      <c r="I68" s="424" t="s">
        <v>298</v>
      </c>
      <c r="J68" s="419"/>
      <c r="K68" s="419"/>
      <c r="L68" s="419"/>
      <c r="M68" s="419"/>
      <c r="N68" s="419"/>
      <c r="O68" s="419"/>
      <c r="P68" s="419"/>
      <c r="Q68" s="419"/>
      <c r="R68" s="419"/>
      <c r="S68" s="419"/>
    </row>
    <row r="69" spans="1:19" s="361" customFormat="1" ht="15.75">
      <c r="A69" s="419"/>
      <c r="B69" s="481">
        <f t="shared" si="7"/>
        <v>46</v>
      </c>
      <c r="C69" s="424" t="s">
        <v>324</v>
      </c>
      <c r="D69" s="419"/>
      <c r="E69" s="480"/>
      <c r="F69" s="419"/>
      <c r="G69" s="425">
        <v>0</v>
      </c>
      <c r="H69" s="484">
        <f t="shared" si="9"/>
        <v>0</v>
      </c>
      <c r="I69" s="424" t="s">
        <v>298</v>
      </c>
      <c r="J69" s="419"/>
      <c r="K69" s="419"/>
      <c r="L69" s="419"/>
      <c r="M69" s="419"/>
      <c r="N69" s="419"/>
      <c r="O69" s="419"/>
      <c r="P69" s="419"/>
      <c r="Q69" s="419"/>
      <c r="R69" s="419"/>
      <c r="S69" s="419"/>
    </row>
    <row r="70" spans="1:19" s="361" customFormat="1" ht="15.75">
      <c r="A70" s="419"/>
      <c r="B70" s="481">
        <f t="shared" si="7"/>
        <v>47</v>
      </c>
      <c r="C70" s="424" t="s">
        <v>324</v>
      </c>
      <c r="D70" s="419"/>
      <c r="E70" s="480"/>
      <c r="F70" s="419"/>
      <c r="G70" s="425">
        <v>0</v>
      </c>
      <c r="H70" s="484">
        <f t="shared" si="9"/>
        <v>0</v>
      </c>
      <c r="I70" s="424" t="s">
        <v>298</v>
      </c>
      <c r="J70" s="419"/>
      <c r="K70" s="419"/>
      <c r="L70" s="419"/>
      <c r="M70" s="419"/>
      <c r="N70" s="419"/>
      <c r="O70" s="419"/>
      <c r="P70" s="419"/>
      <c r="Q70" s="419"/>
      <c r="R70" s="419"/>
      <c r="S70" s="419"/>
    </row>
    <row r="71" spans="1:19" s="361" customFormat="1" ht="17.25">
      <c r="A71" s="419"/>
      <c r="B71" s="481">
        <f t="shared" si="7"/>
        <v>48</v>
      </c>
      <c r="C71" s="424" t="s">
        <v>324</v>
      </c>
      <c r="D71" s="419"/>
      <c r="E71" s="480"/>
      <c r="F71" s="419"/>
      <c r="G71" s="426">
        <v>0</v>
      </c>
      <c r="H71" s="485">
        <f t="shared" si="9"/>
        <v>0</v>
      </c>
      <c r="I71" s="424" t="s">
        <v>298</v>
      </c>
      <c r="J71" s="419"/>
      <c r="K71" s="419"/>
      <c r="L71" s="419"/>
      <c r="M71" s="419"/>
      <c r="N71" s="419"/>
      <c r="O71" s="419"/>
      <c r="P71" s="419"/>
      <c r="Q71" s="419"/>
      <c r="R71" s="419"/>
      <c r="S71" s="419"/>
    </row>
    <row r="72" spans="1:19" s="361" customFormat="1" ht="15.75">
      <c r="A72" s="419"/>
      <c r="B72" s="481">
        <f t="shared" si="7"/>
        <v>49</v>
      </c>
      <c r="C72" s="419"/>
      <c r="D72" s="419"/>
      <c r="E72" s="480"/>
      <c r="F72" s="419"/>
      <c r="G72" s="420">
        <f>SUM(G67:G71)</f>
        <v>0</v>
      </c>
      <c r="H72" s="480">
        <f>SUM(H67:H71)</f>
        <v>0</v>
      </c>
      <c r="I72" s="419" t="s">
        <v>327</v>
      </c>
      <c r="J72" s="419"/>
      <c r="K72" s="419"/>
      <c r="L72" s="419"/>
      <c r="M72" s="419"/>
      <c r="N72" s="419"/>
      <c r="O72" s="419"/>
      <c r="P72" s="419"/>
      <c r="Q72" s="419"/>
      <c r="R72" s="419"/>
      <c r="S72" s="419"/>
    </row>
    <row r="73" spans="1:19" s="361" customFormat="1" ht="15.75">
      <c r="A73" s="419"/>
      <c r="B73" s="481">
        <f t="shared" si="7"/>
        <v>50</v>
      </c>
      <c r="C73" s="479" t="s">
        <v>401</v>
      </c>
      <c r="D73" s="419"/>
      <c r="E73" s="480"/>
      <c r="F73" s="419"/>
      <c r="G73" s="511"/>
      <c r="H73" s="511"/>
      <c r="I73" s="512"/>
      <c r="J73" s="512"/>
      <c r="K73" s="512"/>
      <c r="L73" s="419"/>
      <c r="M73" s="419"/>
      <c r="N73" s="419"/>
      <c r="O73" s="419"/>
      <c r="P73" s="419"/>
      <c r="Q73" s="419"/>
      <c r="R73" s="419"/>
      <c r="S73" s="419"/>
    </row>
    <row r="74" spans="1:19" s="361" customFormat="1" ht="15.75">
      <c r="A74" s="419"/>
      <c r="B74" s="481">
        <f t="shared" si="7"/>
        <v>51</v>
      </c>
      <c r="C74" s="424" t="s">
        <v>413</v>
      </c>
      <c r="D74" s="419"/>
      <c r="E74" s="480"/>
      <c r="F74" s="419"/>
      <c r="G74" s="425">
        <v>0</v>
      </c>
      <c r="H74" s="484">
        <f t="shared" ref="H74:H78" si="10">E74-G74</f>
        <v>0</v>
      </c>
      <c r="I74" s="424" t="s">
        <v>298</v>
      </c>
      <c r="J74" s="419"/>
      <c r="K74" s="419"/>
      <c r="L74" s="419"/>
      <c r="M74" s="419"/>
      <c r="N74" s="419"/>
      <c r="O74" s="419"/>
      <c r="P74" s="419"/>
      <c r="Q74" s="419"/>
      <c r="R74" s="419"/>
      <c r="S74" s="419"/>
    </row>
    <row r="75" spans="1:19" s="361" customFormat="1" ht="15.75">
      <c r="A75" s="419"/>
      <c r="B75" s="481">
        <f t="shared" si="7"/>
        <v>52</v>
      </c>
      <c r="C75" s="483" t="s">
        <v>413</v>
      </c>
      <c r="D75" s="419"/>
      <c r="E75" s="480"/>
      <c r="F75" s="419"/>
      <c r="G75" s="425">
        <v>0</v>
      </c>
      <c r="H75" s="484">
        <f t="shared" si="10"/>
        <v>0</v>
      </c>
      <c r="I75" s="424" t="s">
        <v>298</v>
      </c>
      <c r="J75" s="419"/>
      <c r="K75" s="419"/>
      <c r="L75" s="419"/>
      <c r="M75" s="419"/>
      <c r="N75" s="419"/>
      <c r="O75" s="419"/>
      <c r="P75" s="419"/>
      <c r="Q75" s="419"/>
      <c r="R75" s="419"/>
      <c r="S75" s="419"/>
    </row>
    <row r="76" spans="1:19" s="361" customFormat="1" ht="15.75">
      <c r="A76" s="419"/>
      <c r="B76" s="481">
        <f t="shared" si="7"/>
        <v>53</v>
      </c>
      <c r="C76" s="483" t="s">
        <v>413</v>
      </c>
      <c r="D76" s="419"/>
      <c r="E76" s="480"/>
      <c r="F76" s="419"/>
      <c r="G76" s="425">
        <v>0</v>
      </c>
      <c r="H76" s="484">
        <f t="shared" si="10"/>
        <v>0</v>
      </c>
      <c r="I76" s="424" t="s">
        <v>298</v>
      </c>
      <c r="J76" s="419"/>
      <c r="K76" s="419"/>
      <c r="L76" s="419"/>
      <c r="M76" s="419"/>
      <c r="N76" s="419"/>
      <c r="O76" s="419"/>
      <c r="P76" s="419"/>
      <c r="Q76" s="419"/>
      <c r="R76" s="419"/>
      <c r="S76" s="419"/>
    </row>
    <row r="77" spans="1:19" s="361" customFormat="1" ht="15.75">
      <c r="A77" s="419"/>
      <c r="B77" s="481">
        <f t="shared" si="7"/>
        <v>54</v>
      </c>
      <c r="C77" s="483" t="s">
        <v>413</v>
      </c>
      <c r="D77" s="419"/>
      <c r="E77" s="480"/>
      <c r="F77" s="419"/>
      <c r="G77" s="425">
        <v>0</v>
      </c>
      <c r="H77" s="484">
        <f t="shared" si="10"/>
        <v>0</v>
      </c>
      <c r="I77" s="424" t="s">
        <v>298</v>
      </c>
      <c r="J77" s="419"/>
      <c r="K77" s="419"/>
      <c r="L77" s="419"/>
      <c r="M77" s="419"/>
      <c r="N77" s="419"/>
      <c r="O77" s="419"/>
      <c r="P77" s="419"/>
      <c r="Q77" s="419"/>
      <c r="R77" s="419"/>
      <c r="S77" s="419"/>
    </row>
    <row r="78" spans="1:19" s="361" customFormat="1" ht="17.25">
      <c r="A78" s="419"/>
      <c r="B78" s="481">
        <f t="shared" si="7"/>
        <v>55</v>
      </c>
      <c r="C78" s="483" t="s">
        <v>413</v>
      </c>
      <c r="D78" s="419"/>
      <c r="E78" s="480"/>
      <c r="F78" s="419"/>
      <c r="G78" s="426">
        <v>0</v>
      </c>
      <c r="H78" s="485">
        <f t="shared" si="10"/>
        <v>0</v>
      </c>
      <c r="I78" s="424" t="s">
        <v>298</v>
      </c>
      <c r="J78" s="419"/>
      <c r="K78" s="419"/>
      <c r="L78" s="419"/>
      <c r="M78" s="419"/>
      <c r="N78" s="419"/>
      <c r="O78" s="419"/>
      <c r="P78" s="419"/>
      <c r="Q78" s="419"/>
      <c r="R78" s="419"/>
      <c r="S78" s="419"/>
    </row>
    <row r="79" spans="1:19" s="361" customFormat="1" ht="15.75">
      <c r="A79" s="419"/>
      <c r="B79" s="481">
        <f t="shared" si="7"/>
        <v>56</v>
      </c>
      <c r="C79" s="419" t="s">
        <v>401</v>
      </c>
      <c r="D79" s="419"/>
      <c r="E79" s="480"/>
      <c r="F79" s="419"/>
      <c r="G79" s="420">
        <f>SUM(G73:G78)</f>
        <v>0</v>
      </c>
      <c r="H79" s="480">
        <f>SUM(H74:H78)</f>
        <v>0</v>
      </c>
      <c r="I79" s="419" t="s">
        <v>402</v>
      </c>
      <c r="J79" s="419"/>
      <c r="K79" s="419"/>
      <c r="L79" s="419"/>
      <c r="M79" s="419"/>
      <c r="N79" s="419"/>
      <c r="O79" s="419"/>
      <c r="P79" s="419"/>
      <c r="Q79" s="419"/>
      <c r="R79" s="419"/>
      <c r="S79" s="419"/>
    </row>
    <row r="80" spans="1:19" s="361" customFormat="1" ht="15.75">
      <c r="A80" s="419"/>
      <c r="B80" s="481">
        <f t="shared" si="7"/>
        <v>57</v>
      </c>
      <c r="C80" s="419"/>
      <c r="D80" s="419"/>
      <c r="E80" s="480"/>
      <c r="F80" s="419"/>
      <c r="G80" s="420"/>
      <c r="H80" s="480"/>
      <c r="I80" s="419"/>
      <c r="J80" s="419"/>
      <c r="K80" s="419"/>
      <c r="L80" s="419"/>
      <c r="M80" s="419"/>
      <c r="N80" s="419"/>
      <c r="O80" s="419"/>
      <c r="P80" s="419"/>
      <c r="Q80" s="419"/>
      <c r="R80" s="419"/>
      <c r="S80" s="419"/>
    </row>
    <row r="81" spans="1:19" ht="15.75">
      <c r="A81" s="419"/>
      <c r="B81" s="481">
        <f t="shared" si="7"/>
        <v>58</v>
      </c>
      <c r="D81" s="419"/>
      <c r="E81" s="480"/>
      <c r="F81" s="419"/>
      <c r="G81" s="420"/>
      <c r="H81" s="480"/>
      <c r="I81" s="419"/>
      <c r="J81" s="419"/>
      <c r="K81" s="419"/>
      <c r="L81" s="419"/>
      <c r="M81" s="419"/>
      <c r="N81" s="419"/>
      <c r="O81" s="419"/>
      <c r="P81" s="419"/>
      <c r="Q81" s="419"/>
      <c r="R81" s="419"/>
      <c r="S81" s="419"/>
    </row>
    <row r="82" spans="1:19" ht="15.75">
      <c r="A82" s="419"/>
      <c r="B82" s="481">
        <f t="shared" si="7"/>
        <v>59</v>
      </c>
      <c r="C82" s="445" t="s">
        <v>334</v>
      </c>
      <c r="D82" s="419"/>
      <c r="E82" s="105" t="s">
        <v>122</v>
      </c>
      <c r="F82" s="419"/>
      <c r="G82" s="425">
        <v>0</v>
      </c>
      <c r="H82" s="484"/>
      <c r="I82" s="479" t="s">
        <v>577</v>
      </c>
      <c r="J82" s="419"/>
      <c r="K82" s="419"/>
      <c r="L82" s="419"/>
      <c r="M82" s="419"/>
      <c r="N82" s="419"/>
      <c r="O82" s="419"/>
      <c r="P82" s="419"/>
      <c r="Q82" s="419"/>
      <c r="R82" s="419"/>
      <c r="S82" s="419"/>
    </row>
    <row r="83" spans="1:19" ht="15.75">
      <c r="A83" s="419"/>
      <c r="B83" s="481">
        <f t="shared" si="7"/>
        <v>60</v>
      </c>
      <c r="D83" s="419"/>
      <c r="E83" s="480"/>
      <c r="F83" s="419"/>
      <c r="G83" s="420"/>
      <c r="H83" s="480"/>
      <c r="I83" s="419"/>
      <c r="J83" s="419"/>
      <c r="K83" s="419"/>
      <c r="L83" s="419"/>
      <c r="M83" s="419"/>
      <c r="N83" s="419"/>
      <c r="O83" s="419"/>
      <c r="P83" s="419"/>
      <c r="Q83" s="419"/>
      <c r="R83" s="419"/>
      <c r="S83" s="419"/>
    </row>
    <row r="84" spans="1:19" ht="15.75">
      <c r="A84" s="419"/>
      <c r="B84" s="481">
        <f t="shared" si="7"/>
        <v>61</v>
      </c>
      <c r="C84" s="419" t="s">
        <v>404</v>
      </c>
      <c r="D84" s="419"/>
      <c r="E84" s="480"/>
      <c r="F84" s="419"/>
      <c r="G84" s="361"/>
      <c r="I84" s="419"/>
      <c r="J84" s="419"/>
      <c r="K84" s="419"/>
      <c r="L84" s="419"/>
      <c r="M84" s="419"/>
      <c r="N84" s="419"/>
      <c r="O84" s="419"/>
      <c r="P84" s="419"/>
      <c r="Q84" s="419"/>
      <c r="R84" s="419"/>
      <c r="S84" s="419"/>
    </row>
    <row r="85" spans="1:19" ht="15.75">
      <c r="A85" s="419"/>
      <c r="B85" s="481">
        <f t="shared" si="7"/>
        <v>62</v>
      </c>
      <c r="C85" s="483" t="s">
        <v>406</v>
      </c>
      <c r="D85" s="419"/>
      <c r="E85" s="480"/>
      <c r="F85" s="419"/>
      <c r="G85" s="425">
        <v>0</v>
      </c>
      <c r="H85" s="484">
        <f t="shared" ref="H85:H90" si="11">E85-G85</f>
        <v>0</v>
      </c>
      <c r="I85" s="424" t="s">
        <v>298</v>
      </c>
      <c r="J85" s="419"/>
      <c r="K85" s="419"/>
      <c r="L85" s="419"/>
      <c r="M85" s="419"/>
      <c r="N85" s="419"/>
      <c r="O85" s="419"/>
      <c r="P85" s="419"/>
      <c r="Q85" s="419"/>
      <c r="R85" s="419"/>
      <c r="S85" s="419"/>
    </row>
    <row r="86" spans="1:19" ht="15.75">
      <c r="A86" s="419"/>
      <c r="B86" s="481">
        <f t="shared" si="7"/>
        <v>63</v>
      </c>
      <c r="C86" s="483" t="s">
        <v>406</v>
      </c>
      <c r="D86" s="419"/>
      <c r="E86" s="480"/>
      <c r="F86" s="419"/>
      <c r="G86" s="425">
        <v>0</v>
      </c>
      <c r="H86" s="484">
        <f t="shared" si="11"/>
        <v>0</v>
      </c>
      <c r="I86" s="424" t="s">
        <v>298</v>
      </c>
      <c r="J86" s="419"/>
      <c r="K86" s="419"/>
      <c r="L86" s="419"/>
      <c r="M86" s="419"/>
      <c r="N86" s="419"/>
      <c r="O86" s="419"/>
      <c r="P86" s="419"/>
      <c r="Q86" s="419"/>
      <c r="R86" s="419"/>
      <c r="S86" s="419"/>
    </row>
    <row r="87" spans="1:19" ht="15.75">
      <c r="A87" s="419"/>
      <c r="B87" s="481">
        <f t="shared" si="7"/>
        <v>64</v>
      </c>
      <c r="C87" s="483" t="s">
        <v>406</v>
      </c>
      <c r="D87" s="419"/>
      <c r="E87" s="480"/>
      <c r="F87" s="419"/>
      <c r="G87" s="425">
        <v>0</v>
      </c>
      <c r="H87" s="484">
        <f t="shared" si="11"/>
        <v>0</v>
      </c>
      <c r="I87" s="424" t="s">
        <v>298</v>
      </c>
      <c r="J87" s="419"/>
      <c r="K87" s="419"/>
      <c r="L87" s="419"/>
      <c r="M87" s="419"/>
      <c r="N87" s="419"/>
      <c r="O87" s="419"/>
      <c r="P87" s="419"/>
      <c r="Q87" s="419"/>
      <c r="R87" s="419"/>
      <c r="S87" s="419"/>
    </row>
    <row r="88" spans="1:19" ht="15.75">
      <c r="A88" s="419"/>
      <c r="B88" s="481">
        <f t="shared" si="7"/>
        <v>65</v>
      </c>
      <c r="C88" s="483" t="s">
        <v>406</v>
      </c>
      <c r="D88" s="419"/>
      <c r="E88" s="480"/>
      <c r="F88" s="419"/>
      <c r="G88" s="425">
        <v>0</v>
      </c>
      <c r="H88" s="484">
        <f t="shared" si="11"/>
        <v>0</v>
      </c>
      <c r="I88" s="424" t="s">
        <v>298</v>
      </c>
      <c r="J88" s="419"/>
      <c r="K88" s="419"/>
      <c r="L88" s="419"/>
      <c r="M88" s="419"/>
      <c r="N88" s="419"/>
      <c r="O88" s="419"/>
      <c r="P88" s="419"/>
      <c r="Q88" s="419"/>
      <c r="R88" s="419"/>
      <c r="S88" s="419"/>
    </row>
    <row r="89" spans="1:19" ht="15.75">
      <c r="A89" s="419"/>
      <c r="B89" s="481">
        <f t="shared" si="7"/>
        <v>66</v>
      </c>
      <c r="C89" s="483" t="s">
        <v>406</v>
      </c>
      <c r="D89" s="419"/>
      <c r="E89" s="480"/>
      <c r="F89" s="419"/>
      <c r="G89" s="425"/>
      <c r="H89" s="484">
        <f t="shared" si="11"/>
        <v>0</v>
      </c>
      <c r="I89" s="424" t="s">
        <v>298</v>
      </c>
      <c r="J89" s="419"/>
      <c r="K89" s="419"/>
      <c r="L89" s="419"/>
      <c r="M89" s="419"/>
      <c r="N89" s="419"/>
      <c r="O89" s="419"/>
      <c r="P89" s="419"/>
      <c r="Q89" s="419"/>
      <c r="R89" s="419"/>
      <c r="S89" s="419"/>
    </row>
    <row r="90" spans="1:19" ht="17.25">
      <c r="A90" s="419"/>
      <c r="B90" s="481">
        <f t="shared" si="7"/>
        <v>67</v>
      </c>
      <c r="C90" s="483" t="s">
        <v>406</v>
      </c>
      <c r="D90" s="419"/>
      <c r="E90" s="480"/>
      <c r="F90" s="419"/>
      <c r="G90" s="426">
        <v>0</v>
      </c>
      <c r="H90" s="484">
        <f t="shared" si="11"/>
        <v>0</v>
      </c>
      <c r="I90" s="424" t="s">
        <v>298</v>
      </c>
      <c r="J90" s="419"/>
      <c r="K90" s="419"/>
      <c r="L90" s="419"/>
      <c r="M90" s="419"/>
      <c r="N90" s="419"/>
      <c r="O90" s="419"/>
      <c r="P90" s="419"/>
      <c r="Q90" s="419"/>
      <c r="R90" s="419"/>
      <c r="S90" s="419"/>
    </row>
    <row r="91" spans="1:19" ht="15.75">
      <c r="A91" s="419"/>
      <c r="B91" s="481">
        <f t="shared" si="7"/>
        <v>68</v>
      </c>
      <c r="C91" s="479"/>
      <c r="D91" s="419"/>
      <c r="E91" s="480"/>
      <c r="F91" s="419"/>
      <c r="G91" s="420">
        <f>SUM(G85:G90)</f>
        <v>0</v>
      </c>
      <c r="H91" s="480">
        <f>SUM(H85:H90)</f>
        <v>0</v>
      </c>
      <c r="I91" s="419" t="s">
        <v>411</v>
      </c>
      <c r="J91" s="419"/>
      <c r="K91" s="419"/>
      <c r="L91" s="419"/>
      <c r="M91" s="419"/>
      <c r="N91" s="419"/>
      <c r="O91" s="419"/>
      <c r="P91" s="419"/>
      <c r="Q91" s="419"/>
      <c r="R91" s="419"/>
      <c r="S91" s="419"/>
    </row>
    <row r="92" spans="1:19" ht="15.75">
      <c r="B92" s="481">
        <f t="shared" si="7"/>
        <v>69</v>
      </c>
      <c r="C92" s="479" t="s">
        <v>405</v>
      </c>
      <c r="D92" s="419"/>
      <c r="E92" s="480"/>
      <c r="F92" s="419"/>
      <c r="G92" s="511"/>
      <c r="H92" s="511"/>
      <c r="I92" s="512"/>
      <c r="J92" s="352"/>
    </row>
    <row r="93" spans="1:19" ht="15.75">
      <c r="B93" s="481">
        <f t="shared" si="7"/>
        <v>70</v>
      </c>
      <c r="C93" s="483" t="s">
        <v>407</v>
      </c>
      <c r="D93" s="419"/>
      <c r="E93" s="480"/>
      <c r="F93" s="419"/>
      <c r="G93" s="425">
        <v>0</v>
      </c>
      <c r="H93" s="484">
        <f t="shared" ref="H93:H97" si="12">E93-G93</f>
        <v>0</v>
      </c>
      <c r="I93" s="424" t="s">
        <v>298</v>
      </c>
    </row>
    <row r="94" spans="1:19" ht="15.75">
      <c r="B94" s="481">
        <f t="shared" si="7"/>
        <v>71</v>
      </c>
      <c r="C94" s="483" t="s">
        <v>407</v>
      </c>
      <c r="D94" s="419"/>
      <c r="E94" s="480"/>
      <c r="F94" s="419"/>
      <c r="G94" s="425">
        <v>0</v>
      </c>
      <c r="H94" s="484">
        <f t="shared" si="12"/>
        <v>0</v>
      </c>
      <c r="I94" s="424" t="s">
        <v>298</v>
      </c>
    </row>
    <row r="95" spans="1:19" ht="15.75">
      <c r="B95" s="481">
        <f t="shared" si="7"/>
        <v>72</v>
      </c>
      <c r="C95" s="483" t="s">
        <v>407</v>
      </c>
      <c r="D95" s="419"/>
      <c r="E95" s="480"/>
      <c r="F95" s="419"/>
      <c r="G95" s="425">
        <v>0</v>
      </c>
      <c r="H95" s="484">
        <f t="shared" si="12"/>
        <v>0</v>
      </c>
      <c r="I95" s="424" t="s">
        <v>298</v>
      </c>
    </row>
    <row r="96" spans="1:19" ht="15.75">
      <c r="B96" s="481">
        <f t="shared" si="7"/>
        <v>73</v>
      </c>
      <c r="C96" s="483" t="s">
        <v>407</v>
      </c>
      <c r="D96" s="419"/>
      <c r="E96" s="480"/>
      <c r="F96" s="419"/>
      <c r="G96" s="425">
        <v>0</v>
      </c>
      <c r="H96" s="484">
        <f t="shared" si="12"/>
        <v>0</v>
      </c>
      <c r="I96" s="424" t="s">
        <v>298</v>
      </c>
    </row>
    <row r="97" spans="2:10" ht="17.25">
      <c r="B97" s="481">
        <f t="shared" si="7"/>
        <v>74</v>
      </c>
      <c r="C97" s="483" t="s">
        <v>407</v>
      </c>
      <c r="D97" s="419"/>
      <c r="E97" s="480"/>
      <c r="F97" s="419"/>
      <c r="G97" s="426">
        <v>0</v>
      </c>
      <c r="H97" s="485">
        <f t="shared" si="12"/>
        <v>0</v>
      </c>
      <c r="I97" s="424" t="s">
        <v>298</v>
      </c>
    </row>
    <row r="98" spans="2:10" ht="15.75">
      <c r="B98" s="481">
        <f t="shared" si="7"/>
        <v>75</v>
      </c>
      <c r="C98" s="419"/>
      <c r="D98" s="419"/>
      <c r="E98" s="480"/>
      <c r="F98" s="419"/>
      <c r="G98" s="420">
        <f>SUM(G93:G97)</f>
        <v>0</v>
      </c>
      <c r="H98" s="480">
        <f>SUM(H93:H97)</f>
        <v>0</v>
      </c>
      <c r="I98" s="419" t="s">
        <v>410</v>
      </c>
    </row>
    <row r="99" spans="2:10" ht="15.75">
      <c r="B99" s="481">
        <f t="shared" si="7"/>
        <v>76</v>
      </c>
      <c r="C99" s="479" t="s">
        <v>409</v>
      </c>
      <c r="D99" s="419"/>
      <c r="E99" s="480"/>
      <c r="F99" s="419"/>
      <c r="G99" s="511"/>
      <c r="H99" s="511"/>
      <c r="I99" s="512"/>
      <c r="J99" s="352"/>
    </row>
    <row r="100" spans="2:10" ht="15.75">
      <c r="B100" s="481">
        <f t="shared" si="7"/>
        <v>77</v>
      </c>
      <c r="C100" s="483" t="s">
        <v>408</v>
      </c>
      <c r="D100" s="419"/>
      <c r="E100" s="480"/>
      <c r="F100" s="419"/>
      <c r="G100" s="425">
        <v>0</v>
      </c>
      <c r="H100" s="484">
        <f t="shared" ref="H100:H104" si="13">E100-G100</f>
        <v>0</v>
      </c>
      <c r="I100" s="424" t="s">
        <v>298</v>
      </c>
    </row>
    <row r="101" spans="2:10" ht="15.75">
      <c r="B101" s="481">
        <f t="shared" si="7"/>
        <v>78</v>
      </c>
      <c r="C101" s="483" t="s">
        <v>408</v>
      </c>
      <c r="D101" s="419"/>
      <c r="E101" s="480"/>
      <c r="F101" s="419"/>
      <c r="G101" s="425">
        <v>0</v>
      </c>
      <c r="H101" s="484">
        <f t="shared" si="13"/>
        <v>0</v>
      </c>
      <c r="I101" s="424" t="s">
        <v>298</v>
      </c>
    </row>
    <row r="102" spans="2:10" ht="15.75">
      <c r="B102" s="481">
        <f t="shared" si="7"/>
        <v>79</v>
      </c>
      <c r="C102" s="483" t="s">
        <v>408</v>
      </c>
      <c r="D102" s="419"/>
      <c r="E102" s="480"/>
      <c r="F102" s="419"/>
      <c r="G102" s="425">
        <v>0</v>
      </c>
      <c r="H102" s="484">
        <f t="shared" si="13"/>
        <v>0</v>
      </c>
      <c r="I102" s="424" t="s">
        <v>298</v>
      </c>
    </row>
    <row r="103" spans="2:10" ht="15.75">
      <c r="B103" s="481">
        <f t="shared" si="7"/>
        <v>80</v>
      </c>
      <c r="C103" s="483" t="s">
        <v>408</v>
      </c>
      <c r="D103" s="419"/>
      <c r="E103" s="480"/>
      <c r="F103" s="419"/>
      <c r="G103" s="425">
        <v>0</v>
      </c>
      <c r="H103" s="484">
        <f t="shared" si="13"/>
        <v>0</v>
      </c>
      <c r="I103" s="424" t="s">
        <v>298</v>
      </c>
    </row>
    <row r="104" spans="2:10" ht="17.25">
      <c r="B104" s="481">
        <f t="shared" si="7"/>
        <v>81</v>
      </c>
      <c r="C104" s="483" t="s">
        <v>408</v>
      </c>
      <c r="D104" s="419"/>
      <c r="E104" s="480"/>
      <c r="F104" s="419"/>
      <c r="G104" s="426">
        <v>0</v>
      </c>
      <c r="H104" s="485">
        <f t="shared" si="13"/>
        <v>0</v>
      </c>
      <c r="I104" s="424" t="s">
        <v>298</v>
      </c>
    </row>
    <row r="105" spans="2:10" ht="15.75">
      <c r="B105" s="481">
        <f t="shared" si="7"/>
        <v>82</v>
      </c>
      <c r="C105" s="419" t="s">
        <v>578</v>
      </c>
      <c r="D105" s="419"/>
      <c r="E105" s="480"/>
      <c r="F105" s="419"/>
      <c r="G105" s="420">
        <f>SUM(G99:G104)</f>
        <v>0</v>
      </c>
      <c r="H105" s="480">
        <f>SUM(H100:H104)</f>
        <v>0</v>
      </c>
      <c r="I105" s="419" t="s">
        <v>412</v>
      </c>
    </row>
    <row r="106" spans="2:10" ht="15.75">
      <c r="C106" s="419"/>
      <c r="D106" s="419"/>
      <c r="E106" s="480"/>
      <c r="F106" s="419"/>
      <c r="G106" s="420"/>
      <c r="H106" s="480"/>
      <c r="I106" s="419"/>
    </row>
    <row r="107" spans="2:10" ht="15.75">
      <c r="C107" s="419"/>
      <c r="D107" s="419"/>
      <c r="E107" s="480"/>
      <c r="F107" s="419"/>
      <c r="G107" s="420"/>
      <c r="H107" s="480"/>
      <c r="I107" s="419"/>
    </row>
    <row r="108" spans="2:10">
      <c r="E108" s="16"/>
    </row>
    <row r="109" spans="2:10">
      <c r="E109" s="16"/>
    </row>
    <row r="110" spans="2:10">
      <c r="C110" s="352"/>
      <c r="E110" s="16"/>
    </row>
    <row r="111" spans="2:10">
      <c r="E111" s="16"/>
    </row>
  </sheetData>
  <printOptions horizontalCentered="1"/>
  <pageMargins left="0.45" right="0.45" top="0.5" bottom="0.5" header="0.3" footer="0.3"/>
  <pageSetup scale="56" fitToHeight="2" orientation="landscape" r:id="rId1"/>
  <headerFooter>
    <oddFooter xml:space="preserve">&amp;CADD LINES AND ZONES FOR DATA IN FUTURE AS NEEDED
</oddFooter>
  </headerFooter>
  <rowBreaks count="1" manualBreakCount="1">
    <brk id="48" min="1"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39"/>
  <sheetViews>
    <sheetView topLeftCell="A10" workbookViewId="0">
      <selection activeCell="H6" sqref="H6"/>
    </sheetView>
  </sheetViews>
  <sheetFormatPr defaultRowHeight="15"/>
  <cols>
    <col min="3" max="3" width="61" bestFit="1" customWidth="1"/>
    <col min="6" max="6" width="13.7109375" customWidth="1"/>
  </cols>
  <sheetData>
    <row r="2" spans="2:6" ht="15.75">
      <c r="B2" s="604"/>
      <c r="C2" s="604"/>
      <c r="D2" s="604"/>
      <c r="E2" s="604"/>
      <c r="F2" s="565" t="s">
        <v>542</v>
      </c>
    </row>
    <row r="3" spans="2:6" s="476" customFormat="1" ht="15.75">
      <c r="B3" s="604"/>
      <c r="C3" s="604"/>
      <c r="D3" s="604"/>
      <c r="E3" s="604"/>
      <c r="F3" s="565"/>
    </row>
    <row r="4" spans="2:6" ht="15.75">
      <c r="B4" s="604"/>
      <c r="C4" s="604"/>
      <c r="D4" s="604"/>
      <c r="E4" s="604"/>
      <c r="F4" s="270" t="s">
        <v>556</v>
      </c>
    </row>
    <row r="5" spans="2:6" ht="26.25">
      <c r="B5" s="604"/>
      <c r="C5" s="65" t="s">
        <v>50</v>
      </c>
      <c r="D5" s="605"/>
      <c r="E5" s="605"/>
      <c r="F5" s="605"/>
    </row>
    <row r="6" spans="2:6" ht="15.75">
      <c r="B6" s="604"/>
      <c r="C6" s="573" t="s">
        <v>545</v>
      </c>
      <c r="D6" s="605"/>
      <c r="E6" s="605"/>
      <c r="F6" s="605"/>
    </row>
    <row r="7" spans="2:6" s="476" customFormat="1" ht="15.75">
      <c r="B7" s="604"/>
      <c r="C7" s="570"/>
      <c r="D7" s="604"/>
      <c r="E7" s="604"/>
      <c r="F7" s="604"/>
    </row>
    <row r="8" spans="2:6" s="476" customFormat="1" ht="15.75">
      <c r="B8" s="604"/>
      <c r="C8" s="570"/>
      <c r="D8" s="604"/>
      <c r="E8" s="604"/>
      <c r="F8" s="604"/>
    </row>
    <row r="9" spans="2:6" s="476" customFormat="1" ht="15.75">
      <c r="B9" s="606" t="s">
        <v>1</v>
      </c>
      <c r="C9" s="570"/>
      <c r="D9" s="604"/>
      <c r="E9" s="604"/>
      <c r="F9" s="604"/>
    </row>
    <row r="10" spans="2:6">
      <c r="B10" s="606" t="s">
        <v>2</v>
      </c>
      <c r="C10" s="606" t="s">
        <v>296</v>
      </c>
      <c r="D10" s="604" t="s">
        <v>551</v>
      </c>
      <c r="E10" s="604"/>
      <c r="F10" s="607">
        <v>2019</v>
      </c>
    </row>
    <row r="11" spans="2:6">
      <c r="B11" s="608" t="s">
        <v>22</v>
      </c>
      <c r="C11" s="608" t="s">
        <v>23</v>
      </c>
      <c r="D11" s="604"/>
      <c r="E11" s="604"/>
      <c r="F11" s="608" t="s">
        <v>24</v>
      </c>
    </row>
    <row r="12" spans="2:6">
      <c r="B12" s="604"/>
      <c r="C12" s="604"/>
      <c r="D12" s="604"/>
      <c r="E12" s="604"/>
      <c r="F12" s="604"/>
    </row>
    <row r="13" spans="2:6" ht="17.25">
      <c r="B13" s="606">
        <v>1</v>
      </c>
      <c r="C13" s="604" t="s">
        <v>579</v>
      </c>
      <c r="D13" s="604"/>
      <c r="E13" s="604"/>
      <c r="F13" s="609">
        <f>VLOOKUP($F$10,'H-32A-WP06 - Debt Service'!B31:M100,12,FALSE)+VLOOKUP($F$10,'H-32A-WP06 - Debt Service'!O31:Z100,12,FALSE)+'H-32A-WP06b - Int on Work Cap'!I19</f>
        <v>177335.79176354778</v>
      </c>
    </row>
    <row r="14" spans="2:6">
      <c r="B14" s="606">
        <f>B13+1</f>
        <v>2</v>
      </c>
      <c r="C14" s="604"/>
      <c r="D14" s="604"/>
      <c r="E14" s="604"/>
      <c r="F14" s="604"/>
    </row>
    <row r="15" spans="2:6">
      <c r="B15" s="606">
        <f t="shared" ref="B15:B26" si="0">B14+1</f>
        <v>3</v>
      </c>
      <c r="C15" s="604" t="s">
        <v>546</v>
      </c>
      <c r="D15" s="604"/>
      <c r="E15" s="604"/>
      <c r="F15" s="610"/>
    </row>
    <row r="16" spans="2:6">
      <c r="B16" s="606">
        <f t="shared" si="0"/>
        <v>4</v>
      </c>
      <c r="C16" s="604" t="s">
        <v>549</v>
      </c>
      <c r="D16" s="604"/>
      <c r="E16" s="604"/>
      <c r="F16" s="610">
        <f>'H-32A-WP06b - Int on Work Cap'!I19</f>
        <v>26250</v>
      </c>
    </row>
    <row r="17" spans="2:6">
      <c r="B17" s="606">
        <f t="shared" si="0"/>
        <v>5</v>
      </c>
      <c r="C17" s="604" t="s">
        <v>547</v>
      </c>
      <c r="D17" s="604"/>
      <c r="E17" s="604"/>
      <c r="F17" s="611">
        <v>0</v>
      </c>
    </row>
    <row r="18" spans="2:6">
      <c r="B18" s="606">
        <f t="shared" si="0"/>
        <v>6</v>
      </c>
      <c r="C18" s="612" t="s">
        <v>548</v>
      </c>
      <c r="D18" s="604"/>
      <c r="E18" s="604"/>
      <c r="F18" s="611">
        <v>0</v>
      </c>
    </row>
    <row r="19" spans="2:6">
      <c r="B19" s="606">
        <f t="shared" si="0"/>
        <v>7</v>
      </c>
      <c r="C19" s="604" t="s">
        <v>550</v>
      </c>
      <c r="D19" s="604"/>
      <c r="E19" s="604"/>
      <c r="F19" s="611">
        <v>0</v>
      </c>
    </row>
    <row r="20" spans="2:6">
      <c r="B20" s="606">
        <f t="shared" si="0"/>
        <v>8</v>
      </c>
      <c r="C20" s="604"/>
      <c r="D20" s="604"/>
      <c r="E20" s="604"/>
      <c r="F20" s="610"/>
    </row>
    <row r="21" spans="2:6">
      <c r="B21" s="606">
        <f t="shared" si="0"/>
        <v>9</v>
      </c>
      <c r="C21" s="604" t="s">
        <v>552</v>
      </c>
      <c r="D21" s="604"/>
      <c r="E21" s="604"/>
      <c r="F21" s="610">
        <f>F13-SUM(F16:F19)</f>
        <v>151085.79176354778</v>
      </c>
    </row>
    <row r="22" spans="2:6">
      <c r="B22" s="606">
        <f t="shared" si="0"/>
        <v>10</v>
      </c>
      <c r="C22" s="604" t="s">
        <v>553</v>
      </c>
      <c r="D22" s="604"/>
      <c r="E22" s="604"/>
      <c r="F22" s="613">
        <v>0.4</v>
      </c>
    </row>
    <row r="23" spans="2:6">
      <c r="B23" s="606">
        <f t="shared" si="0"/>
        <v>11</v>
      </c>
      <c r="C23" s="604" t="s">
        <v>554</v>
      </c>
      <c r="D23" s="604"/>
      <c r="E23" s="604"/>
      <c r="F23" s="614">
        <f>F22*F21</f>
        <v>60434.316705419114</v>
      </c>
    </row>
    <row r="24" spans="2:6">
      <c r="B24" s="606">
        <f t="shared" si="0"/>
        <v>12</v>
      </c>
      <c r="C24" s="604"/>
      <c r="D24" s="604"/>
      <c r="E24" s="604"/>
      <c r="F24" s="604"/>
    </row>
    <row r="25" spans="2:6">
      <c r="B25" s="606">
        <f t="shared" si="0"/>
        <v>13</v>
      </c>
      <c r="C25" s="615" t="s">
        <v>73</v>
      </c>
      <c r="D25" s="604"/>
      <c r="E25" s="604"/>
      <c r="F25" s="604"/>
    </row>
    <row r="26" spans="2:6">
      <c r="B26" s="606">
        <f t="shared" si="0"/>
        <v>14</v>
      </c>
      <c r="C26" s="615" t="s">
        <v>555</v>
      </c>
      <c r="D26" s="604"/>
      <c r="E26" s="604"/>
      <c r="F26" s="604"/>
    </row>
    <row r="27" spans="2:6">
      <c r="B27" s="604"/>
      <c r="C27" s="604"/>
      <c r="D27" s="604"/>
      <c r="E27" s="604"/>
      <c r="F27" s="604"/>
    </row>
    <row r="28" spans="2:6">
      <c r="B28" s="604"/>
      <c r="C28" s="604"/>
      <c r="D28" s="604"/>
      <c r="E28" s="604"/>
      <c r="F28" s="604"/>
    </row>
    <row r="29" spans="2:6">
      <c r="B29" s="604"/>
      <c r="C29" s="604"/>
      <c r="D29" s="604"/>
      <c r="E29" s="604"/>
      <c r="F29" s="604"/>
    </row>
    <row r="30" spans="2:6">
      <c r="B30" s="604"/>
      <c r="C30" s="604"/>
      <c r="D30" s="604"/>
      <c r="E30" s="604"/>
      <c r="F30" s="604"/>
    </row>
    <row r="31" spans="2:6">
      <c r="B31" s="604"/>
      <c r="C31" s="604"/>
      <c r="D31" s="604"/>
      <c r="E31" s="604"/>
      <c r="F31" s="604"/>
    </row>
    <row r="32" spans="2:6">
      <c r="B32" s="604"/>
      <c r="C32" s="604"/>
      <c r="D32" s="604"/>
      <c r="E32" s="604"/>
      <c r="F32" s="604"/>
    </row>
    <row r="33" spans="2:6">
      <c r="B33" s="604"/>
      <c r="C33" s="604"/>
      <c r="D33" s="604"/>
      <c r="E33" s="604"/>
      <c r="F33" s="604"/>
    </row>
    <row r="34" spans="2:6">
      <c r="B34" s="604"/>
      <c r="C34" s="604"/>
      <c r="D34" s="604"/>
      <c r="E34" s="604"/>
      <c r="F34" s="604"/>
    </row>
    <row r="35" spans="2:6">
      <c r="B35" s="604"/>
      <c r="C35" s="604"/>
      <c r="D35" s="604"/>
      <c r="E35" s="604"/>
      <c r="F35" s="604"/>
    </row>
    <row r="36" spans="2:6">
      <c r="B36" s="604"/>
      <c r="C36" s="604"/>
      <c r="D36" s="604"/>
      <c r="E36" s="604"/>
      <c r="F36" s="604"/>
    </row>
    <row r="37" spans="2:6">
      <c r="B37" s="604"/>
      <c r="C37" s="604"/>
      <c r="D37" s="604"/>
      <c r="E37" s="604"/>
      <c r="F37" s="604"/>
    </row>
    <row r="38" spans="2:6">
      <c r="B38" s="604"/>
      <c r="C38" s="604"/>
      <c r="D38" s="604"/>
      <c r="E38" s="604"/>
      <c r="F38" s="604"/>
    </row>
    <row r="39" spans="2:6">
      <c r="B39" s="604"/>
      <c r="C39" s="604"/>
      <c r="D39" s="604"/>
      <c r="E39" s="604"/>
      <c r="F39" s="604"/>
    </row>
  </sheetData>
  <printOptions horizontalCentered="1"/>
  <pageMargins left="0.45" right="0.45" top="0.75" bottom="0.75" header="0.3" footer="0.3"/>
  <pageSetup scale="94"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
  <sheetViews>
    <sheetView topLeftCell="A31" workbookViewId="0">
      <selection activeCell="M17" sqref="M17"/>
    </sheetView>
  </sheetViews>
  <sheetFormatPr defaultColWidth="9.140625" defaultRowHeight="15.75"/>
  <cols>
    <col min="1" max="1" width="9" style="25" customWidth="1"/>
    <col min="2" max="2" width="13.85546875" style="24" customWidth="1"/>
    <col min="3" max="3" width="9.140625" style="24"/>
    <col min="4" max="4" width="3.5703125" style="24" customWidth="1"/>
    <col min="5" max="10" width="16.42578125" style="25" customWidth="1"/>
    <col min="11" max="11" width="7.42578125" style="25" customWidth="1"/>
    <col min="12" max="12" width="17.7109375" style="24" customWidth="1"/>
    <col min="13" max="13" width="19.28515625" style="26" bestFit="1" customWidth="1"/>
    <col min="14" max="14" width="16.7109375" style="24" customWidth="1"/>
    <col min="15" max="16384" width="9.140625" style="24"/>
  </cols>
  <sheetData>
    <row r="1" spans="1:11" ht="21">
      <c r="A1" s="461"/>
      <c r="J1" s="554" t="s">
        <v>487</v>
      </c>
    </row>
    <row r="2" spans="1:11" ht="26.25">
      <c r="A2" s="65" t="s">
        <v>50</v>
      </c>
      <c r="B2" s="66"/>
      <c r="C2" s="66"/>
      <c r="D2" s="66"/>
      <c r="E2" s="66"/>
      <c r="F2" s="66"/>
      <c r="G2" s="66"/>
      <c r="H2" s="66"/>
      <c r="I2" s="66"/>
      <c r="J2" s="66"/>
    </row>
    <row r="3" spans="1:11" ht="21">
      <c r="A3" s="67" t="s">
        <v>96</v>
      </c>
      <c r="B3" s="66"/>
      <c r="C3" s="66"/>
      <c r="D3" s="66"/>
      <c r="E3" s="66"/>
      <c r="F3" s="66"/>
      <c r="G3" s="66"/>
      <c r="H3" s="66"/>
      <c r="I3" s="66"/>
      <c r="J3" s="66"/>
    </row>
    <row r="4" spans="1:11">
      <c r="J4" s="25" t="s">
        <v>570</v>
      </c>
    </row>
    <row r="5" spans="1:11">
      <c r="A5" s="23" t="str">
        <f>J1</f>
        <v>Attachment H-32A - WP01 - Plant</v>
      </c>
      <c r="J5" s="25" t="str">
        <f>'Attachment H-32A'!K8</f>
        <v>Projected</v>
      </c>
    </row>
    <row r="7" spans="1:11">
      <c r="A7" s="24"/>
    </row>
    <row r="8" spans="1:11">
      <c r="A8" s="27" t="s">
        <v>1</v>
      </c>
      <c r="B8" s="62"/>
      <c r="C8" s="40"/>
    </row>
    <row r="9" spans="1:11">
      <c r="A9" s="68" t="s">
        <v>2</v>
      </c>
      <c r="B9" s="68" t="s">
        <v>98</v>
      </c>
      <c r="C9" s="68" t="s">
        <v>97</v>
      </c>
      <c r="D9" s="69"/>
      <c r="E9" s="68" t="s">
        <v>42</v>
      </c>
      <c r="F9" s="68" t="s">
        <v>9</v>
      </c>
      <c r="G9" s="68" t="s">
        <v>43</v>
      </c>
      <c r="H9" s="68" t="s">
        <v>46</v>
      </c>
      <c r="I9" s="68" t="s">
        <v>51</v>
      </c>
      <c r="J9" s="68" t="s">
        <v>4</v>
      </c>
      <c r="K9" s="24"/>
    </row>
    <row r="10" spans="1:11">
      <c r="A10" s="25" t="s">
        <v>22</v>
      </c>
      <c r="B10" s="25" t="s">
        <v>23</v>
      </c>
      <c r="C10" s="25" t="s">
        <v>24</v>
      </c>
      <c r="D10" s="25"/>
      <c r="E10" s="25" t="s">
        <v>25</v>
      </c>
      <c r="F10" s="25" t="s">
        <v>26</v>
      </c>
      <c r="G10" s="25" t="s">
        <v>45</v>
      </c>
      <c r="H10" s="25" t="s">
        <v>100</v>
      </c>
      <c r="I10" s="25" t="s">
        <v>119</v>
      </c>
      <c r="J10" s="25" t="s">
        <v>120</v>
      </c>
      <c r="K10" s="24"/>
    </row>
    <row r="11" spans="1:11">
      <c r="D11" s="28" t="s">
        <v>52</v>
      </c>
      <c r="E11" s="29" t="s">
        <v>53</v>
      </c>
      <c r="F11" s="29" t="s">
        <v>54</v>
      </c>
      <c r="G11" s="29" t="s">
        <v>55</v>
      </c>
      <c r="H11" s="29" t="s">
        <v>56</v>
      </c>
      <c r="I11" s="29" t="s">
        <v>57</v>
      </c>
      <c r="J11" s="24"/>
      <c r="K11" s="24"/>
    </row>
    <row r="12" spans="1:11">
      <c r="D12" s="28"/>
      <c r="E12" s="29"/>
      <c r="F12" s="29"/>
      <c r="G12" s="29"/>
      <c r="H12" s="29"/>
      <c r="I12" s="29"/>
      <c r="J12" s="24"/>
      <c r="K12" s="24"/>
    </row>
    <row r="13" spans="1:11">
      <c r="A13" s="30">
        <v>1</v>
      </c>
      <c r="B13" s="24" t="s">
        <v>58</v>
      </c>
      <c r="C13" s="31">
        <v>2018</v>
      </c>
      <c r="E13" s="32"/>
      <c r="F13" s="32">
        <f>'H-32A-WP06 - Debt Service'!M22+'H-32A-WP06 - Debt Service'!Z22</f>
        <v>1089272</v>
      </c>
      <c r="G13" s="32"/>
      <c r="H13" s="32">
        <v>0</v>
      </c>
      <c r="I13" s="32">
        <v>0</v>
      </c>
      <c r="J13" s="33">
        <f>SUM(E13:I13)</f>
        <v>1089272</v>
      </c>
      <c r="K13" s="33"/>
    </row>
    <row r="14" spans="1:11">
      <c r="A14" s="30">
        <f>A13+1</f>
        <v>2</v>
      </c>
      <c r="B14" s="24" t="s">
        <v>59</v>
      </c>
      <c r="C14" s="34">
        <f>C13+1</f>
        <v>2019</v>
      </c>
      <c r="E14" s="32"/>
      <c r="F14" s="32">
        <f>F13</f>
        <v>1089272</v>
      </c>
      <c r="G14" s="32"/>
      <c r="H14" s="32">
        <v>0</v>
      </c>
      <c r="I14" s="32">
        <v>0</v>
      </c>
      <c r="J14" s="33">
        <f t="shared" ref="J14:J25" si="0">SUM(E14:I14)</f>
        <v>1089272</v>
      </c>
      <c r="K14" s="33"/>
    </row>
    <row r="15" spans="1:11">
      <c r="A15" s="30">
        <f t="shared" ref="A15:A51" si="1">A14+1</f>
        <v>3</v>
      </c>
      <c r="B15" s="24" t="s">
        <v>60</v>
      </c>
      <c r="C15" s="34">
        <f>C14</f>
        <v>2019</v>
      </c>
      <c r="E15" s="32"/>
      <c r="F15" s="32">
        <f t="shared" ref="F15:F25" si="2">F14</f>
        <v>1089272</v>
      </c>
      <c r="G15" s="32"/>
      <c r="H15" s="32">
        <v>0</v>
      </c>
      <c r="I15" s="32">
        <v>0</v>
      </c>
      <c r="J15" s="33">
        <f t="shared" si="0"/>
        <v>1089272</v>
      </c>
      <c r="K15" s="33"/>
    </row>
    <row r="16" spans="1:11">
      <c r="A16" s="30">
        <f t="shared" si="1"/>
        <v>4</v>
      </c>
      <c r="B16" s="24" t="s">
        <v>61</v>
      </c>
      <c r="C16" s="34">
        <f t="shared" ref="C16:C25" si="3">C15</f>
        <v>2019</v>
      </c>
      <c r="E16" s="32"/>
      <c r="F16" s="32">
        <f t="shared" si="2"/>
        <v>1089272</v>
      </c>
      <c r="G16" s="32"/>
      <c r="H16" s="32">
        <v>0</v>
      </c>
      <c r="I16" s="32">
        <v>0</v>
      </c>
      <c r="J16" s="33">
        <f t="shared" si="0"/>
        <v>1089272</v>
      </c>
      <c r="K16" s="33"/>
    </row>
    <row r="17" spans="1:12">
      <c r="A17" s="30">
        <f t="shared" si="1"/>
        <v>5</v>
      </c>
      <c r="B17" s="24" t="s">
        <v>62</v>
      </c>
      <c r="C17" s="34">
        <f t="shared" si="3"/>
        <v>2019</v>
      </c>
      <c r="E17" s="32"/>
      <c r="F17" s="32">
        <f t="shared" si="2"/>
        <v>1089272</v>
      </c>
      <c r="G17" s="32"/>
      <c r="H17" s="32">
        <v>0</v>
      </c>
      <c r="I17" s="32">
        <v>0</v>
      </c>
      <c r="J17" s="33">
        <f t="shared" si="0"/>
        <v>1089272</v>
      </c>
      <c r="K17" s="33"/>
    </row>
    <row r="18" spans="1:12">
      <c r="A18" s="30">
        <f t="shared" si="1"/>
        <v>6</v>
      </c>
      <c r="B18" s="24" t="s">
        <v>63</v>
      </c>
      <c r="C18" s="34">
        <f t="shared" si="3"/>
        <v>2019</v>
      </c>
      <c r="E18" s="32"/>
      <c r="F18" s="32">
        <f t="shared" si="2"/>
        <v>1089272</v>
      </c>
      <c r="G18" s="32"/>
      <c r="H18" s="32">
        <v>0</v>
      </c>
      <c r="I18" s="32">
        <v>0</v>
      </c>
      <c r="J18" s="33">
        <f t="shared" si="0"/>
        <v>1089272</v>
      </c>
      <c r="K18" s="33"/>
    </row>
    <row r="19" spans="1:12">
      <c r="A19" s="30">
        <f t="shared" si="1"/>
        <v>7</v>
      </c>
      <c r="B19" s="24" t="s">
        <v>64</v>
      </c>
      <c r="C19" s="34">
        <f t="shared" si="3"/>
        <v>2019</v>
      </c>
      <c r="E19" s="32"/>
      <c r="F19" s="32">
        <f t="shared" si="2"/>
        <v>1089272</v>
      </c>
      <c r="G19" s="32"/>
      <c r="H19" s="32">
        <v>0</v>
      </c>
      <c r="I19" s="32">
        <v>0</v>
      </c>
      <c r="J19" s="33">
        <f t="shared" si="0"/>
        <v>1089272</v>
      </c>
      <c r="K19" s="33"/>
    </row>
    <row r="20" spans="1:12">
      <c r="A20" s="30">
        <f t="shared" si="1"/>
        <v>8</v>
      </c>
      <c r="B20" s="24" t="s">
        <v>65</v>
      </c>
      <c r="C20" s="34">
        <f t="shared" si="3"/>
        <v>2019</v>
      </c>
      <c r="E20" s="32"/>
      <c r="F20" s="32">
        <f t="shared" si="2"/>
        <v>1089272</v>
      </c>
      <c r="G20" s="32"/>
      <c r="H20" s="32">
        <v>0</v>
      </c>
      <c r="I20" s="32">
        <v>0</v>
      </c>
      <c r="J20" s="33">
        <f t="shared" si="0"/>
        <v>1089272</v>
      </c>
      <c r="K20" s="33"/>
    </row>
    <row r="21" spans="1:12">
      <c r="A21" s="30">
        <f t="shared" si="1"/>
        <v>9</v>
      </c>
      <c r="B21" s="24" t="s">
        <v>66</v>
      </c>
      <c r="C21" s="34">
        <f t="shared" si="3"/>
        <v>2019</v>
      </c>
      <c r="E21" s="32"/>
      <c r="F21" s="32">
        <f t="shared" si="2"/>
        <v>1089272</v>
      </c>
      <c r="G21" s="32"/>
      <c r="H21" s="32">
        <v>0</v>
      </c>
      <c r="I21" s="32">
        <v>0</v>
      </c>
      <c r="J21" s="33">
        <f t="shared" si="0"/>
        <v>1089272</v>
      </c>
      <c r="K21" s="33"/>
    </row>
    <row r="22" spans="1:12">
      <c r="A22" s="30">
        <f t="shared" si="1"/>
        <v>10</v>
      </c>
      <c r="B22" s="24" t="s">
        <v>67</v>
      </c>
      <c r="C22" s="34">
        <f t="shared" si="3"/>
        <v>2019</v>
      </c>
      <c r="E22" s="32"/>
      <c r="F22" s="32">
        <f t="shared" si="2"/>
        <v>1089272</v>
      </c>
      <c r="G22" s="32"/>
      <c r="H22" s="32">
        <v>0</v>
      </c>
      <c r="I22" s="32">
        <v>0</v>
      </c>
      <c r="J22" s="33">
        <f t="shared" si="0"/>
        <v>1089272</v>
      </c>
      <c r="K22" s="33"/>
    </row>
    <row r="23" spans="1:12">
      <c r="A23" s="30">
        <f t="shared" si="1"/>
        <v>11</v>
      </c>
      <c r="B23" s="24" t="s">
        <v>68</v>
      </c>
      <c r="C23" s="34">
        <f t="shared" si="3"/>
        <v>2019</v>
      </c>
      <c r="E23" s="32"/>
      <c r="F23" s="32">
        <f t="shared" si="2"/>
        <v>1089272</v>
      </c>
      <c r="G23" s="32"/>
      <c r="H23" s="32">
        <v>0</v>
      </c>
      <c r="I23" s="32">
        <v>0</v>
      </c>
      <c r="J23" s="33">
        <f t="shared" si="0"/>
        <v>1089272</v>
      </c>
      <c r="K23" s="33"/>
    </row>
    <row r="24" spans="1:12">
      <c r="A24" s="30">
        <f t="shared" si="1"/>
        <v>12</v>
      </c>
      <c r="B24" s="24" t="s">
        <v>69</v>
      </c>
      <c r="C24" s="34">
        <f t="shared" si="3"/>
        <v>2019</v>
      </c>
      <c r="E24" s="32"/>
      <c r="F24" s="32">
        <f t="shared" si="2"/>
        <v>1089272</v>
      </c>
      <c r="G24" s="32"/>
      <c r="H24" s="32">
        <v>0</v>
      </c>
      <c r="I24" s="32">
        <v>0</v>
      </c>
      <c r="J24" s="33">
        <f t="shared" si="0"/>
        <v>1089272</v>
      </c>
      <c r="K24" s="33"/>
    </row>
    <row r="25" spans="1:12">
      <c r="A25" s="30">
        <f t="shared" si="1"/>
        <v>13</v>
      </c>
      <c r="B25" s="24" t="s">
        <v>58</v>
      </c>
      <c r="C25" s="34">
        <f t="shared" si="3"/>
        <v>2019</v>
      </c>
      <c r="E25" s="32"/>
      <c r="F25" s="32">
        <f t="shared" si="2"/>
        <v>1089272</v>
      </c>
      <c r="G25" s="32"/>
      <c r="H25" s="32">
        <v>0</v>
      </c>
      <c r="I25" s="32">
        <v>0</v>
      </c>
      <c r="J25" s="33">
        <f t="shared" si="0"/>
        <v>1089272</v>
      </c>
      <c r="K25" s="33"/>
    </row>
    <row r="26" spans="1:12">
      <c r="A26" s="30">
        <f t="shared" si="1"/>
        <v>14</v>
      </c>
      <c r="E26" s="35"/>
      <c r="F26" s="35"/>
      <c r="G26" s="35"/>
      <c r="H26" s="35"/>
      <c r="I26" s="35"/>
      <c r="J26" s="33"/>
      <c r="K26" s="33"/>
    </row>
    <row r="27" spans="1:12">
      <c r="A27" s="30">
        <f t="shared" si="1"/>
        <v>15</v>
      </c>
      <c r="B27" s="24" t="s">
        <v>70</v>
      </c>
      <c r="E27" s="35">
        <f>SUM(E13:E25)/13</f>
        <v>0</v>
      </c>
      <c r="F27" s="35">
        <f t="shared" ref="F27:I27" si="4">SUM(F13:F25)/13</f>
        <v>1089272</v>
      </c>
      <c r="G27" s="35">
        <f t="shared" si="4"/>
        <v>0</v>
      </c>
      <c r="H27" s="35">
        <f t="shared" si="4"/>
        <v>0</v>
      </c>
      <c r="I27" s="35">
        <f t="shared" si="4"/>
        <v>0</v>
      </c>
      <c r="J27" s="35">
        <f>SUM(J13:J25)/13</f>
        <v>1089272</v>
      </c>
      <c r="K27" s="35"/>
    </row>
    <row r="28" spans="1:12">
      <c r="A28" s="30">
        <f t="shared" si="1"/>
        <v>16</v>
      </c>
    </row>
    <row r="29" spans="1:12">
      <c r="A29" s="30">
        <f t="shared" si="1"/>
        <v>17</v>
      </c>
    </row>
    <row r="30" spans="1:12">
      <c r="A30" s="30">
        <f t="shared" si="1"/>
        <v>18</v>
      </c>
      <c r="B30" s="36" t="s">
        <v>71</v>
      </c>
      <c r="C30" s="37"/>
      <c r="D30" s="37"/>
      <c r="E30" s="38"/>
      <c r="F30" s="38"/>
      <c r="G30" s="39"/>
      <c r="H30" s="24"/>
      <c r="I30" s="40"/>
      <c r="J30" s="40"/>
      <c r="K30" s="40"/>
      <c r="L30" s="40"/>
    </row>
    <row r="31" spans="1:12">
      <c r="A31" s="30">
        <f t="shared" si="1"/>
        <v>19</v>
      </c>
      <c r="B31" s="41"/>
      <c r="C31" s="42"/>
      <c r="D31" s="42"/>
      <c r="E31" s="42"/>
      <c r="F31" s="43" t="s">
        <v>9</v>
      </c>
      <c r="G31" s="44"/>
      <c r="H31" s="24"/>
      <c r="I31" s="40"/>
      <c r="J31" s="40"/>
      <c r="K31" s="40"/>
      <c r="L31" s="40"/>
    </row>
    <row r="32" spans="1:12">
      <c r="A32" s="30">
        <f t="shared" si="1"/>
        <v>20</v>
      </c>
      <c r="B32" s="41"/>
      <c r="C32" s="42"/>
      <c r="D32" s="42"/>
      <c r="E32" s="42"/>
      <c r="F32" s="43"/>
      <c r="G32" s="44"/>
      <c r="H32" s="24"/>
      <c r="I32" s="40"/>
      <c r="J32" s="40"/>
      <c r="K32" s="40"/>
      <c r="L32" s="40"/>
    </row>
    <row r="33" spans="1:12">
      <c r="A33" s="30">
        <f t="shared" si="1"/>
        <v>21</v>
      </c>
      <c r="B33" s="41"/>
      <c r="C33" s="42"/>
      <c r="D33" s="45" t="s">
        <v>52</v>
      </c>
      <c r="E33" s="42"/>
      <c r="F33" s="46" t="s">
        <v>72</v>
      </c>
      <c r="G33" s="44"/>
      <c r="H33" s="24"/>
      <c r="I33" s="40"/>
      <c r="J33" s="40"/>
      <c r="K33" s="40"/>
      <c r="L33" s="40"/>
    </row>
    <row r="34" spans="1:12">
      <c r="A34" s="30">
        <f t="shared" si="1"/>
        <v>22</v>
      </c>
      <c r="B34" s="41" t="s">
        <v>58</v>
      </c>
      <c r="C34" s="47">
        <v>2018</v>
      </c>
      <c r="D34" s="42"/>
      <c r="E34" s="42"/>
      <c r="F34" s="48">
        <v>0</v>
      </c>
      <c r="G34" s="44"/>
      <c r="H34" s="24"/>
      <c r="I34" s="40"/>
      <c r="J34" s="40"/>
      <c r="K34" s="40"/>
      <c r="L34" s="40"/>
    </row>
    <row r="35" spans="1:12">
      <c r="A35" s="30">
        <f t="shared" si="1"/>
        <v>23</v>
      </c>
      <c r="B35" s="41" t="s">
        <v>59</v>
      </c>
      <c r="C35" s="49">
        <f>C34+1</f>
        <v>2019</v>
      </c>
      <c r="D35" s="42"/>
      <c r="E35" s="42"/>
      <c r="F35" s="48">
        <v>0</v>
      </c>
      <c r="G35" s="44"/>
      <c r="H35" s="24"/>
      <c r="I35" s="40"/>
      <c r="J35" s="40"/>
      <c r="K35" s="40"/>
      <c r="L35" s="40"/>
    </row>
    <row r="36" spans="1:12">
      <c r="A36" s="30">
        <f t="shared" si="1"/>
        <v>24</v>
      </c>
      <c r="B36" s="41" t="s">
        <v>60</v>
      </c>
      <c r="C36" s="49">
        <f>C35</f>
        <v>2019</v>
      </c>
      <c r="D36" s="42"/>
      <c r="E36" s="42"/>
      <c r="F36" s="48">
        <v>0</v>
      </c>
      <c r="G36" s="44"/>
      <c r="H36" s="24"/>
      <c r="I36" s="40"/>
      <c r="J36" s="40"/>
      <c r="K36" s="40"/>
      <c r="L36" s="40"/>
    </row>
    <row r="37" spans="1:12">
      <c r="A37" s="30">
        <f t="shared" si="1"/>
        <v>25</v>
      </c>
      <c r="B37" s="41" t="s">
        <v>61</v>
      </c>
      <c r="C37" s="49">
        <f t="shared" ref="C37:C46" si="5">C36</f>
        <v>2019</v>
      </c>
      <c r="D37" s="42"/>
      <c r="E37" s="42"/>
      <c r="F37" s="48">
        <v>0</v>
      </c>
      <c r="G37" s="44"/>
      <c r="H37" s="24"/>
      <c r="I37" s="40"/>
      <c r="J37" s="40"/>
      <c r="K37" s="40"/>
      <c r="L37" s="40"/>
    </row>
    <row r="38" spans="1:12">
      <c r="A38" s="30">
        <f t="shared" si="1"/>
        <v>26</v>
      </c>
      <c r="B38" s="41" t="s">
        <v>62</v>
      </c>
      <c r="C38" s="49">
        <f t="shared" si="5"/>
        <v>2019</v>
      </c>
      <c r="D38" s="42"/>
      <c r="E38" s="42"/>
      <c r="F38" s="48">
        <v>0</v>
      </c>
      <c r="G38" s="44"/>
      <c r="H38" s="24"/>
      <c r="I38" s="40"/>
      <c r="J38" s="40"/>
      <c r="K38" s="40"/>
      <c r="L38" s="40"/>
    </row>
    <row r="39" spans="1:12">
      <c r="A39" s="30">
        <f t="shared" si="1"/>
        <v>27</v>
      </c>
      <c r="B39" s="41" t="s">
        <v>63</v>
      </c>
      <c r="C39" s="49">
        <f t="shared" si="5"/>
        <v>2019</v>
      </c>
      <c r="D39" s="42"/>
      <c r="E39" s="42"/>
      <c r="F39" s="48">
        <v>0</v>
      </c>
      <c r="G39" s="44"/>
      <c r="H39" s="24"/>
      <c r="I39" s="24"/>
      <c r="J39" s="24"/>
      <c r="K39" s="24"/>
    </row>
    <row r="40" spans="1:12">
      <c r="A40" s="30">
        <f t="shared" si="1"/>
        <v>28</v>
      </c>
      <c r="B40" s="41" t="s">
        <v>64</v>
      </c>
      <c r="C40" s="49">
        <f t="shared" si="5"/>
        <v>2019</v>
      </c>
      <c r="D40" s="42"/>
      <c r="E40" s="42"/>
      <c r="F40" s="48">
        <v>0</v>
      </c>
      <c r="G40" s="44"/>
      <c r="H40" s="24"/>
      <c r="I40" s="24"/>
      <c r="J40" s="24"/>
      <c r="K40" s="24"/>
    </row>
    <row r="41" spans="1:12">
      <c r="A41" s="30">
        <f t="shared" si="1"/>
        <v>29</v>
      </c>
      <c r="B41" s="41" t="s">
        <v>65</v>
      </c>
      <c r="C41" s="49">
        <f t="shared" si="5"/>
        <v>2019</v>
      </c>
      <c r="D41" s="42"/>
      <c r="E41" s="42"/>
      <c r="F41" s="48">
        <v>0</v>
      </c>
      <c r="G41" s="44"/>
      <c r="H41" s="24"/>
      <c r="I41" s="24"/>
      <c r="J41" s="24"/>
      <c r="K41" s="24"/>
    </row>
    <row r="42" spans="1:12">
      <c r="A42" s="30">
        <f t="shared" si="1"/>
        <v>30</v>
      </c>
      <c r="B42" s="41" t="s">
        <v>66</v>
      </c>
      <c r="C42" s="49">
        <f t="shared" si="5"/>
        <v>2019</v>
      </c>
      <c r="D42" s="42"/>
      <c r="E42" s="42"/>
      <c r="F42" s="48">
        <v>0</v>
      </c>
      <c r="G42" s="44"/>
      <c r="H42" s="24"/>
      <c r="I42" s="24"/>
      <c r="J42" s="24"/>
      <c r="K42" s="24"/>
    </row>
    <row r="43" spans="1:12">
      <c r="A43" s="30">
        <f t="shared" si="1"/>
        <v>31</v>
      </c>
      <c r="B43" s="41" t="s">
        <v>67</v>
      </c>
      <c r="C43" s="49">
        <f t="shared" si="5"/>
        <v>2019</v>
      </c>
      <c r="D43" s="42"/>
      <c r="E43" s="42"/>
      <c r="F43" s="48">
        <v>0</v>
      </c>
      <c r="G43" s="44"/>
      <c r="H43" s="24"/>
      <c r="I43" s="24"/>
      <c r="J43" s="24"/>
      <c r="K43" s="24"/>
    </row>
    <row r="44" spans="1:12">
      <c r="A44" s="30">
        <f t="shared" si="1"/>
        <v>32</v>
      </c>
      <c r="B44" s="41" t="s">
        <v>68</v>
      </c>
      <c r="C44" s="49">
        <f t="shared" si="5"/>
        <v>2019</v>
      </c>
      <c r="D44" s="42"/>
      <c r="E44" s="42"/>
      <c r="F44" s="48">
        <v>0</v>
      </c>
      <c r="G44" s="44"/>
      <c r="H44" s="24"/>
      <c r="I44" s="24"/>
      <c r="J44" s="24"/>
      <c r="K44" s="24"/>
    </row>
    <row r="45" spans="1:12">
      <c r="A45" s="30">
        <f t="shared" si="1"/>
        <v>33</v>
      </c>
      <c r="B45" s="41" t="s">
        <v>69</v>
      </c>
      <c r="C45" s="49">
        <f t="shared" si="5"/>
        <v>2019</v>
      </c>
      <c r="D45" s="42"/>
      <c r="E45" s="42"/>
      <c r="F45" s="48">
        <v>0</v>
      </c>
      <c r="G45" s="44"/>
      <c r="H45" s="24"/>
      <c r="I45" s="24"/>
      <c r="J45" s="24"/>
      <c r="K45" s="24"/>
    </row>
    <row r="46" spans="1:12">
      <c r="A46" s="30">
        <f t="shared" si="1"/>
        <v>34</v>
      </c>
      <c r="B46" s="41" t="s">
        <v>58</v>
      </c>
      <c r="C46" s="49">
        <f t="shared" si="5"/>
        <v>2019</v>
      </c>
      <c r="D46" s="42"/>
      <c r="E46" s="42"/>
      <c r="F46" s="48">
        <v>0</v>
      </c>
      <c r="G46" s="44"/>
      <c r="H46" s="24"/>
      <c r="I46" s="24"/>
      <c r="J46" s="24"/>
      <c r="K46" s="24"/>
    </row>
    <row r="47" spans="1:12">
      <c r="A47" s="30">
        <f t="shared" si="1"/>
        <v>35</v>
      </c>
      <c r="B47" s="41"/>
      <c r="C47" s="42"/>
      <c r="D47" s="42"/>
      <c r="E47" s="42"/>
      <c r="F47" s="50"/>
      <c r="G47" s="44"/>
      <c r="H47" s="24"/>
      <c r="I47" s="24"/>
      <c r="J47" s="24"/>
      <c r="K47" s="24"/>
    </row>
    <row r="48" spans="1:12">
      <c r="A48" s="30">
        <f t="shared" si="1"/>
        <v>36</v>
      </c>
      <c r="B48" s="51" t="s">
        <v>70</v>
      </c>
      <c r="C48" s="52"/>
      <c r="D48" s="52"/>
      <c r="E48" s="52"/>
      <c r="F48" s="53">
        <f>SUM(F34:F46)/13</f>
        <v>0</v>
      </c>
      <c r="G48" s="54"/>
      <c r="H48" s="24"/>
      <c r="I48" s="24"/>
      <c r="J48" s="24"/>
      <c r="K48" s="24"/>
    </row>
    <row r="49" spans="1:3">
      <c r="A49" s="30">
        <f t="shared" si="1"/>
        <v>37</v>
      </c>
    </row>
    <row r="50" spans="1:3">
      <c r="A50" s="30">
        <f t="shared" si="1"/>
        <v>38</v>
      </c>
      <c r="B50" s="24" t="s">
        <v>73</v>
      </c>
    </row>
    <row r="51" spans="1:3">
      <c r="A51" s="30">
        <f t="shared" si="1"/>
        <v>39</v>
      </c>
      <c r="B51" s="25" t="s">
        <v>52</v>
      </c>
      <c r="C51" s="24" t="s">
        <v>74</v>
      </c>
    </row>
  </sheetData>
  <printOptions horizontalCentered="1"/>
  <pageMargins left="0.45" right="0.45" top="0.5" bottom="0.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workbookViewId="0">
      <selection activeCell="I12" sqref="I12"/>
    </sheetView>
  </sheetViews>
  <sheetFormatPr defaultColWidth="9.140625" defaultRowHeight="15.75"/>
  <cols>
    <col min="1" max="1" width="8.7109375" style="203" customWidth="1"/>
    <col min="2" max="2" width="13.85546875" style="204" customWidth="1"/>
    <col min="3" max="3" width="9.140625" style="204"/>
    <col min="4" max="4" width="15" style="204" customWidth="1"/>
    <col min="5" max="6" width="16.42578125" style="203" customWidth="1"/>
    <col min="7" max="7" width="11.28515625" style="203" customWidth="1"/>
    <col min="8" max="10" width="16.42578125" style="203" customWidth="1"/>
    <col min="11" max="11" width="7.42578125" style="203" customWidth="1"/>
    <col min="12" max="12" width="17.5703125" style="204" customWidth="1"/>
    <col min="13" max="13" width="17.42578125" style="206" bestFit="1" customWidth="1"/>
    <col min="14" max="14" width="15.140625" style="204" bestFit="1" customWidth="1"/>
    <col min="15" max="16384" width="9.140625" style="204"/>
  </cols>
  <sheetData>
    <row r="1" spans="1:15">
      <c r="J1" s="554" t="s">
        <v>488</v>
      </c>
    </row>
    <row r="2" spans="1:15" ht="26.25">
      <c r="C2" s="65" t="s">
        <v>50</v>
      </c>
      <c r="D2" s="207"/>
      <c r="E2" s="207"/>
      <c r="F2" s="207"/>
      <c r="G2" s="207"/>
      <c r="H2" s="207"/>
      <c r="I2" s="207"/>
      <c r="J2" s="207"/>
    </row>
    <row r="3" spans="1:15" ht="18.75">
      <c r="C3" s="555" t="s">
        <v>440</v>
      </c>
      <c r="D3" s="207"/>
      <c r="E3" s="207"/>
      <c r="F3" s="207"/>
      <c r="G3" s="207"/>
      <c r="H3" s="207"/>
      <c r="I3" s="207"/>
      <c r="J3" s="207"/>
    </row>
    <row r="4" spans="1:15">
      <c r="J4" s="203" t="s">
        <v>569</v>
      </c>
    </row>
    <row r="6" spans="1:15" ht="21">
      <c r="A6" s="491"/>
      <c r="I6" s="205"/>
    </row>
    <row r="7" spans="1:15">
      <c r="A7" s="23"/>
      <c r="B7" s="207"/>
      <c r="C7" s="23" t="str">
        <f ca="1">RIGHT(CELL("filename",D7),LEN(CELL("filename",D7))-FIND("]",CELL("filename",D7)))</f>
        <v>H-32A-WP02 - Revenue Credits</v>
      </c>
      <c r="D7" s="207"/>
      <c r="E7" s="207"/>
      <c r="F7" s="207"/>
      <c r="G7" s="207"/>
      <c r="H7" s="207"/>
      <c r="I7" s="207"/>
      <c r="J7" s="207"/>
    </row>
    <row r="8" spans="1:15">
      <c r="B8" s="395"/>
      <c r="C8" s="395"/>
      <c r="D8" s="395"/>
      <c r="E8" s="395"/>
      <c r="F8" s="395"/>
      <c r="G8" s="395"/>
      <c r="H8" s="395"/>
      <c r="I8" s="395"/>
      <c r="J8" s="395"/>
      <c r="K8" s="396"/>
      <c r="L8" s="397"/>
      <c r="M8" s="398"/>
      <c r="N8" s="397"/>
      <c r="O8" s="397"/>
    </row>
    <row r="9" spans="1:15">
      <c r="B9" s="397"/>
      <c r="C9" s="397"/>
      <c r="D9" s="397"/>
      <c r="E9" s="396"/>
      <c r="F9" s="396"/>
      <c r="G9" s="396"/>
      <c r="H9" s="396"/>
      <c r="I9" s="396"/>
      <c r="J9" s="396"/>
      <c r="K9" s="396"/>
      <c r="L9" s="397"/>
      <c r="M9" s="398"/>
      <c r="N9" s="397"/>
      <c r="O9" s="397"/>
    </row>
    <row r="10" spans="1:15">
      <c r="A10" s="205"/>
      <c r="B10" s="397"/>
      <c r="C10" s="397"/>
      <c r="D10" s="397" t="s">
        <v>421</v>
      </c>
      <c r="E10" s="396"/>
      <c r="F10" s="396"/>
      <c r="G10" s="396"/>
      <c r="H10" s="396"/>
      <c r="I10" s="396"/>
      <c r="J10" s="396"/>
      <c r="K10" s="396"/>
      <c r="L10" s="397"/>
      <c r="M10" s="398"/>
      <c r="N10" s="397"/>
      <c r="O10" s="397"/>
    </row>
    <row r="11" spans="1:15">
      <c r="A11" s="205"/>
      <c r="B11" s="397"/>
      <c r="C11" s="396" t="s">
        <v>292</v>
      </c>
      <c r="D11" s="397"/>
      <c r="E11" s="396"/>
      <c r="F11" s="396"/>
      <c r="G11" s="396"/>
      <c r="H11" s="396"/>
      <c r="I11" s="396"/>
      <c r="J11" s="396"/>
      <c r="K11" s="396"/>
      <c r="L11" s="397"/>
      <c r="M11" s="398"/>
      <c r="N11" s="397"/>
      <c r="O11" s="397"/>
    </row>
    <row r="12" spans="1:15">
      <c r="A12" s="205"/>
      <c r="B12" s="397"/>
      <c r="C12" s="412" t="s">
        <v>2</v>
      </c>
      <c r="D12" s="556" t="s">
        <v>3</v>
      </c>
      <c r="E12" s="396"/>
      <c r="F12" s="396"/>
      <c r="G12" s="396"/>
      <c r="H12" s="412" t="s">
        <v>83</v>
      </c>
      <c r="I12" s="413" t="s">
        <v>574</v>
      </c>
      <c r="J12" s="396"/>
      <c r="K12" s="396"/>
      <c r="L12" s="397"/>
      <c r="M12" s="398"/>
      <c r="N12" s="397"/>
      <c r="O12" s="397"/>
    </row>
    <row r="13" spans="1:15">
      <c r="A13" s="208"/>
      <c r="B13" s="399"/>
      <c r="C13" s="25" t="s">
        <v>22</v>
      </c>
      <c r="D13" s="25" t="s">
        <v>23</v>
      </c>
      <c r="E13" s="204"/>
      <c r="F13" s="204"/>
      <c r="G13" s="204"/>
      <c r="H13" s="25" t="s">
        <v>24</v>
      </c>
      <c r="I13" s="225" t="s">
        <v>25</v>
      </c>
      <c r="J13" s="204"/>
      <c r="K13" s="225"/>
      <c r="L13" s="397"/>
      <c r="M13" s="398"/>
      <c r="N13" s="397"/>
      <c r="O13" s="397"/>
    </row>
    <row r="14" spans="1:15">
      <c r="A14" s="209"/>
      <c r="B14" s="400"/>
      <c r="C14" s="400"/>
      <c r="D14" s="397"/>
      <c r="E14" s="400"/>
      <c r="F14" s="400"/>
      <c r="G14" s="400"/>
      <c r="H14" s="400" t="s">
        <v>536</v>
      </c>
      <c r="I14" s="204"/>
      <c r="J14" s="400"/>
      <c r="K14" s="397"/>
      <c r="L14" s="397"/>
      <c r="M14" s="398"/>
      <c r="N14" s="397"/>
      <c r="O14" s="397"/>
    </row>
    <row r="15" spans="1:15">
      <c r="A15" s="209"/>
      <c r="B15" s="400"/>
      <c r="C15" s="400"/>
      <c r="D15" s="397"/>
      <c r="E15" s="400"/>
      <c r="F15" s="400"/>
      <c r="G15" s="400"/>
      <c r="H15" s="400"/>
      <c r="I15" s="400"/>
      <c r="J15" s="400"/>
      <c r="K15" s="397"/>
      <c r="L15" s="397"/>
      <c r="M15" s="398"/>
      <c r="N15" s="397"/>
      <c r="O15" s="397"/>
    </row>
    <row r="16" spans="1:15">
      <c r="B16" s="396"/>
      <c r="C16" s="396">
        <v>1</v>
      </c>
      <c r="D16" s="70" t="s">
        <v>288</v>
      </c>
      <c r="E16" s="396"/>
      <c r="F16" s="396"/>
      <c r="G16" s="396"/>
      <c r="H16" s="411">
        <v>0</v>
      </c>
      <c r="I16" s="410"/>
      <c r="J16" s="410"/>
      <c r="K16" s="414"/>
      <c r="L16" s="414"/>
      <c r="M16" s="398"/>
      <c r="N16" s="397"/>
      <c r="O16" s="397"/>
    </row>
    <row r="17" spans="1:15">
      <c r="B17" s="397"/>
      <c r="C17" s="396">
        <f>C16+1</f>
        <v>2</v>
      </c>
      <c r="D17" s="397" t="s">
        <v>286</v>
      </c>
      <c r="E17" s="401"/>
      <c r="F17" s="401"/>
      <c r="G17" s="401"/>
      <c r="H17" s="418">
        <v>0</v>
      </c>
      <c r="I17" s="411"/>
      <c r="J17" s="414"/>
      <c r="K17" s="414"/>
      <c r="L17" s="414"/>
      <c r="M17" s="398"/>
      <c r="N17" s="397"/>
      <c r="O17" s="397"/>
    </row>
    <row r="18" spans="1:15">
      <c r="B18" s="397"/>
      <c r="C18" s="396">
        <f t="shared" ref="C18:C30" si="0">C17+1</f>
        <v>3</v>
      </c>
      <c r="D18" s="397" t="s">
        <v>290</v>
      </c>
      <c r="E18" s="401"/>
      <c r="F18" s="401"/>
      <c r="G18" s="401"/>
      <c r="H18" s="411">
        <f>H16-H17</f>
        <v>0</v>
      </c>
      <c r="I18" s="411"/>
      <c r="J18" s="414"/>
      <c r="K18" s="414"/>
      <c r="L18" s="414"/>
      <c r="M18" s="398"/>
      <c r="N18" s="397"/>
      <c r="O18" s="397"/>
    </row>
    <row r="19" spans="1:15">
      <c r="B19" s="397"/>
      <c r="C19" s="396">
        <f t="shared" si="0"/>
        <v>4</v>
      </c>
      <c r="D19" s="397"/>
      <c r="E19" s="401"/>
      <c r="F19" s="401"/>
      <c r="G19" s="401"/>
      <c r="H19" s="411"/>
      <c r="I19" s="411"/>
      <c r="J19" s="414"/>
      <c r="K19" s="414"/>
      <c r="L19" s="414"/>
      <c r="M19" s="398"/>
      <c r="N19" s="397"/>
      <c r="O19" s="397"/>
    </row>
    <row r="20" spans="1:15">
      <c r="B20" s="397"/>
      <c r="C20" s="396">
        <f t="shared" si="0"/>
        <v>5</v>
      </c>
      <c r="D20" s="397"/>
      <c r="E20" s="401"/>
      <c r="F20" s="401"/>
      <c r="G20" s="401"/>
      <c r="H20" s="411"/>
      <c r="I20" s="411"/>
      <c r="J20" s="414"/>
      <c r="K20" s="414"/>
      <c r="L20" s="414"/>
      <c r="M20" s="398"/>
      <c r="N20" s="397"/>
      <c r="O20" s="397"/>
    </row>
    <row r="21" spans="1:15">
      <c r="B21" s="397"/>
      <c r="C21" s="396">
        <f t="shared" si="0"/>
        <v>6</v>
      </c>
      <c r="D21" s="402"/>
      <c r="E21" s="401"/>
      <c r="F21" s="401"/>
      <c r="G21" s="401"/>
      <c r="H21" s="411"/>
      <c r="I21" s="411"/>
      <c r="J21" s="414"/>
      <c r="K21" s="414"/>
      <c r="L21" s="414"/>
      <c r="M21" s="398"/>
      <c r="N21" s="397"/>
      <c r="O21" s="397"/>
    </row>
    <row r="22" spans="1:15">
      <c r="A22" s="210"/>
      <c r="B22" s="397"/>
      <c r="C22" s="396">
        <f t="shared" si="0"/>
        <v>7</v>
      </c>
      <c r="D22" s="70" t="s">
        <v>289</v>
      </c>
      <c r="E22" s="404"/>
      <c r="F22" s="404"/>
      <c r="G22" s="404"/>
      <c r="H22" s="411">
        <v>0</v>
      </c>
      <c r="I22" s="411"/>
      <c r="J22" s="415"/>
      <c r="K22" s="415"/>
      <c r="L22" s="414"/>
      <c r="M22" s="398"/>
      <c r="N22" s="398"/>
      <c r="O22" s="397"/>
    </row>
    <row r="23" spans="1:15">
      <c r="A23" s="210"/>
      <c r="B23" s="397"/>
      <c r="C23" s="396">
        <f t="shared" si="0"/>
        <v>8</v>
      </c>
      <c r="D23" s="397" t="s">
        <v>287</v>
      </c>
      <c r="E23" s="404"/>
      <c r="F23" s="404"/>
      <c r="G23" s="404"/>
      <c r="H23" s="418">
        <v>0</v>
      </c>
      <c r="I23" s="411"/>
      <c r="J23" s="415"/>
      <c r="K23" s="415"/>
      <c r="L23" s="414"/>
      <c r="M23" s="398"/>
      <c r="N23" s="398"/>
      <c r="O23" s="397"/>
    </row>
    <row r="24" spans="1:15">
      <c r="A24" s="210"/>
      <c r="B24" s="397"/>
      <c r="C24" s="396">
        <f t="shared" si="0"/>
        <v>9</v>
      </c>
      <c r="D24" s="397" t="s">
        <v>291</v>
      </c>
      <c r="E24" s="404"/>
      <c r="F24" s="404"/>
      <c r="G24" s="404"/>
      <c r="H24" s="411">
        <f>H22-H23</f>
        <v>0</v>
      </c>
      <c r="I24" s="411"/>
      <c r="J24" s="415"/>
      <c r="K24" s="415"/>
      <c r="L24" s="414"/>
      <c r="M24" s="398"/>
      <c r="N24" s="398"/>
      <c r="O24" s="397"/>
    </row>
    <row r="25" spans="1:15">
      <c r="A25" s="210"/>
      <c r="B25" s="397"/>
      <c r="C25" s="396">
        <f t="shared" si="0"/>
        <v>10</v>
      </c>
      <c r="D25" s="397"/>
      <c r="E25" s="404"/>
      <c r="F25" s="404"/>
      <c r="G25" s="404"/>
      <c r="H25" s="411"/>
      <c r="I25" s="411"/>
      <c r="J25" s="415"/>
      <c r="K25" s="415"/>
      <c r="L25" s="414"/>
      <c r="M25" s="398"/>
      <c r="N25" s="398"/>
      <c r="O25" s="397"/>
    </row>
    <row r="26" spans="1:15">
      <c r="A26" s="210"/>
      <c r="B26" s="397"/>
      <c r="C26" s="396">
        <f t="shared" si="0"/>
        <v>11</v>
      </c>
      <c r="D26" s="397"/>
      <c r="E26" s="404"/>
      <c r="F26" s="404"/>
      <c r="G26" s="404"/>
      <c r="H26" s="411"/>
      <c r="I26" s="411"/>
      <c r="J26" s="415"/>
      <c r="K26" s="415"/>
      <c r="L26" s="414"/>
      <c r="M26" s="398"/>
      <c r="N26" s="398"/>
      <c r="O26" s="397"/>
    </row>
    <row r="27" spans="1:15">
      <c r="A27" s="210"/>
      <c r="B27" s="397"/>
      <c r="C27" s="396">
        <f t="shared" si="0"/>
        <v>12</v>
      </c>
      <c r="D27" s="397" t="s">
        <v>293</v>
      </c>
      <c r="E27" s="404"/>
      <c r="F27" s="404"/>
      <c r="G27" s="404"/>
      <c r="H27" s="411">
        <v>0</v>
      </c>
      <c r="I27" s="411"/>
      <c r="J27" s="415"/>
      <c r="K27" s="415"/>
      <c r="L27" s="414"/>
      <c r="M27" s="398"/>
      <c r="N27" s="398"/>
      <c r="O27" s="397"/>
    </row>
    <row r="28" spans="1:15">
      <c r="A28" s="210"/>
      <c r="B28" s="397"/>
      <c r="C28" s="396">
        <f t="shared" si="0"/>
        <v>13</v>
      </c>
      <c r="D28" s="397"/>
      <c r="E28" s="404"/>
      <c r="F28" s="404"/>
      <c r="G28" s="404"/>
      <c r="H28" s="411"/>
      <c r="I28" s="411"/>
      <c r="J28" s="415"/>
      <c r="K28" s="415"/>
      <c r="L28" s="414"/>
      <c r="M28" s="398"/>
      <c r="N28" s="398"/>
      <c r="O28" s="397"/>
    </row>
    <row r="29" spans="1:15">
      <c r="A29" s="210"/>
      <c r="B29" s="397"/>
      <c r="C29" s="396">
        <f t="shared" si="0"/>
        <v>14</v>
      </c>
      <c r="D29" s="397"/>
      <c r="E29" s="404"/>
      <c r="F29" s="404"/>
      <c r="G29" s="404"/>
      <c r="H29" s="411"/>
      <c r="I29" s="411"/>
      <c r="J29" s="415"/>
      <c r="K29" s="415"/>
      <c r="L29" s="414"/>
      <c r="M29" s="398"/>
      <c r="N29" s="398"/>
      <c r="O29" s="397"/>
    </row>
    <row r="30" spans="1:15">
      <c r="A30" s="210"/>
      <c r="B30" s="397"/>
      <c r="C30" s="396">
        <f t="shared" si="0"/>
        <v>15</v>
      </c>
      <c r="D30" s="397"/>
      <c r="E30" s="404"/>
      <c r="F30" s="404"/>
      <c r="G30" s="404"/>
      <c r="H30" s="411"/>
      <c r="I30" s="411"/>
      <c r="J30" s="415"/>
      <c r="K30" s="415"/>
      <c r="L30" s="414"/>
      <c r="M30" s="398"/>
      <c r="N30" s="398"/>
      <c r="O30" s="397"/>
    </row>
    <row r="31" spans="1:15">
      <c r="A31" s="210"/>
      <c r="B31" s="397"/>
      <c r="C31" s="403"/>
      <c r="D31" s="397"/>
      <c r="E31" s="404"/>
      <c r="F31" s="404"/>
      <c r="G31" s="404"/>
      <c r="H31" s="411"/>
      <c r="I31" s="411"/>
      <c r="J31" s="415"/>
      <c r="K31" s="415"/>
      <c r="L31" s="414"/>
      <c r="M31" s="398"/>
      <c r="N31" s="398"/>
      <c r="O31" s="397"/>
    </row>
    <row r="32" spans="1:15">
      <c r="A32" s="210"/>
      <c r="B32" s="397"/>
      <c r="C32" s="403"/>
      <c r="D32" s="397"/>
      <c r="E32" s="404"/>
      <c r="F32" s="404"/>
      <c r="G32" s="404"/>
      <c r="H32" s="411"/>
      <c r="I32" s="411"/>
      <c r="J32" s="415"/>
      <c r="K32" s="415"/>
      <c r="L32" s="414"/>
      <c r="M32" s="398"/>
      <c r="N32" s="398"/>
      <c r="O32" s="397"/>
    </row>
    <row r="33" spans="1:15">
      <c r="A33" s="210"/>
      <c r="B33" s="397"/>
      <c r="C33" s="403"/>
      <c r="D33" s="397"/>
      <c r="E33" s="404"/>
      <c r="F33" s="404"/>
      <c r="G33" s="404"/>
      <c r="H33" s="411"/>
      <c r="I33" s="411"/>
      <c r="J33" s="415"/>
      <c r="K33" s="415"/>
      <c r="L33" s="414"/>
      <c r="M33" s="398"/>
      <c r="N33" s="398"/>
      <c r="O33" s="397"/>
    </row>
    <row r="34" spans="1:15">
      <c r="A34" s="210"/>
      <c r="B34" s="397"/>
      <c r="C34" s="403"/>
      <c r="D34" s="397"/>
      <c r="E34" s="404"/>
      <c r="F34" s="404"/>
      <c r="G34" s="404"/>
      <c r="H34" s="411"/>
      <c r="I34" s="411"/>
      <c r="J34" s="415"/>
      <c r="K34" s="415"/>
      <c r="L34" s="414"/>
      <c r="M34" s="398"/>
      <c r="N34" s="398"/>
      <c r="O34" s="397"/>
    </row>
    <row r="35" spans="1:15">
      <c r="A35" s="210"/>
      <c r="B35" s="397"/>
      <c r="C35" s="397"/>
      <c r="D35" s="397"/>
      <c r="E35" s="404"/>
      <c r="F35" s="404"/>
      <c r="G35" s="404"/>
      <c r="H35" s="411"/>
      <c r="I35" s="411"/>
      <c r="J35" s="415"/>
      <c r="K35" s="415"/>
      <c r="L35" s="414"/>
      <c r="M35" s="398"/>
      <c r="N35" s="398"/>
      <c r="O35" s="397"/>
    </row>
    <row r="36" spans="1:15">
      <c r="A36" s="210"/>
      <c r="B36" s="397"/>
      <c r="C36" s="397"/>
      <c r="D36" s="397"/>
      <c r="E36" s="404"/>
      <c r="F36" s="404"/>
      <c r="G36" s="404"/>
      <c r="H36" s="411"/>
      <c r="I36" s="411"/>
      <c r="J36" s="411"/>
      <c r="K36" s="411"/>
      <c r="L36" s="414"/>
      <c r="M36" s="398"/>
      <c r="N36" s="398"/>
      <c r="O36" s="397"/>
    </row>
    <row r="37" spans="1:15">
      <c r="A37" s="210"/>
      <c r="B37" s="397"/>
      <c r="C37" s="397"/>
      <c r="D37" s="397"/>
      <c r="E37" s="396"/>
      <c r="F37" s="396"/>
      <c r="G37" s="396"/>
      <c r="H37" s="410"/>
      <c r="I37" s="410"/>
      <c r="J37" s="410"/>
      <c r="K37" s="410"/>
      <c r="L37" s="414"/>
      <c r="M37" s="398"/>
      <c r="N37" s="397"/>
      <c r="O37" s="397"/>
    </row>
    <row r="38" spans="1:15">
      <c r="A38" s="210"/>
      <c r="B38" s="397"/>
      <c r="C38" s="397"/>
      <c r="D38" s="397"/>
      <c r="E38" s="396"/>
      <c r="F38" s="396"/>
      <c r="G38" s="396"/>
      <c r="H38" s="410"/>
      <c r="I38" s="410"/>
      <c r="J38" s="410"/>
      <c r="K38" s="410"/>
      <c r="L38" s="414"/>
      <c r="M38" s="398"/>
      <c r="N38" s="397"/>
      <c r="O38" s="397"/>
    </row>
    <row r="39" spans="1:15">
      <c r="A39" s="210"/>
      <c r="B39" s="405"/>
      <c r="C39" s="406"/>
      <c r="D39" s="406"/>
      <c r="E39" s="407"/>
      <c r="F39" s="407"/>
      <c r="G39" s="407"/>
      <c r="H39" s="416"/>
      <c r="I39" s="416"/>
      <c r="J39" s="410"/>
      <c r="K39" s="416"/>
      <c r="L39" s="417"/>
      <c r="M39" s="408"/>
      <c r="N39" s="397"/>
      <c r="O39" s="397"/>
    </row>
    <row r="40" spans="1:15">
      <c r="A40" s="210"/>
      <c r="B40" s="397"/>
      <c r="C40" s="397"/>
      <c r="D40" s="397"/>
      <c r="E40" s="397"/>
      <c r="F40" s="409"/>
      <c r="G40" s="397"/>
      <c r="H40" s="414"/>
      <c r="I40" s="414"/>
      <c r="J40" s="414"/>
      <c r="K40" s="414"/>
      <c r="L40" s="414"/>
      <c r="M40" s="398"/>
      <c r="N40" s="397"/>
      <c r="O40" s="397"/>
    </row>
    <row r="41" spans="1:15">
      <c r="A41" s="210"/>
      <c r="B41" s="397"/>
      <c r="C41" s="397"/>
      <c r="D41" s="397"/>
      <c r="E41" s="397"/>
      <c r="F41" s="409"/>
      <c r="G41" s="397"/>
      <c r="H41" s="414"/>
      <c r="I41" s="414"/>
      <c r="J41" s="414"/>
      <c r="K41" s="414"/>
      <c r="L41" s="414"/>
      <c r="M41" s="398"/>
      <c r="N41" s="397"/>
      <c r="O41" s="397"/>
    </row>
    <row r="42" spans="1:15">
      <c r="A42" s="210"/>
      <c r="B42" s="397"/>
      <c r="C42" s="397"/>
      <c r="D42" s="402"/>
      <c r="E42" s="397"/>
      <c r="F42" s="401"/>
      <c r="G42" s="397"/>
      <c r="H42" s="414"/>
      <c r="I42" s="414"/>
      <c r="J42" s="414"/>
      <c r="K42" s="414"/>
      <c r="L42" s="414"/>
      <c r="M42" s="398"/>
      <c r="N42" s="397"/>
      <c r="O42" s="397"/>
    </row>
    <row r="43" spans="1:15">
      <c r="A43" s="210"/>
      <c r="B43" s="397"/>
      <c r="C43" s="403"/>
      <c r="D43" s="397"/>
      <c r="E43" s="397"/>
      <c r="F43" s="404"/>
      <c r="G43" s="397"/>
      <c r="H43" s="414"/>
      <c r="I43" s="414"/>
      <c r="J43" s="414"/>
      <c r="K43" s="414"/>
      <c r="L43" s="414"/>
      <c r="M43" s="398"/>
      <c r="N43" s="397"/>
      <c r="O43" s="397"/>
    </row>
    <row r="44" spans="1:15">
      <c r="A44" s="210"/>
      <c r="B44" s="397"/>
      <c r="C44" s="403"/>
      <c r="D44" s="397"/>
      <c r="E44" s="397"/>
      <c r="F44" s="404"/>
      <c r="G44" s="397"/>
      <c r="H44" s="414"/>
      <c r="I44" s="414"/>
      <c r="J44" s="414"/>
      <c r="K44" s="414"/>
      <c r="L44" s="414"/>
      <c r="M44" s="398"/>
      <c r="N44" s="397"/>
      <c r="O44" s="397"/>
    </row>
    <row r="45" spans="1:15">
      <c r="A45" s="210"/>
      <c r="B45" s="397"/>
      <c r="C45" s="403"/>
      <c r="D45" s="397"/>
      <c r="E45" s="397"/>
      <c r="F45" s="404"/>
      <c r="G45" s="397"/>
      <c r="H45" s="414"/>
      <c r="I45" s="414"/>
      <c r="J45" s="414"/>
      <c r="K45" s="414"/>
      <c r="L45" s="414"/>
      <c r="M45" s="398"/>
      <c r="N45" s="397"/>
      <c r="O45" s="397"/>
    </row>
    <row r="46" spans="1:15">
      <c r="A46" s="210"/>
      <c r="B46" s="397"/>
      <c r="C46" s="403"/>
      <c r="D46" s="397"/>
      <c r="E46" s="397"/>
      <c r="F46" s="404"/>
      <c r="G46" s="397"/>
      <c r="H46" s="397"/>
      <c r="I46" s="397"/>
      <c r="J46" s="397"/>
      <c r="K46" s="397"/>
      <c r="L46" s="397"/>
      <c r="M46" s="398"/>
      <c r="N46" s="397"/>
      <c r="O46" s="397"/>
    </row>
    <row r="47" spans="1:15">
      <c r="A47" s="210"/>
      <c r="B47" s="397"/>
      <c r="C47" s="403"/>
      <c r="D47" s="397"/>
      <c r="E47" s="397"/>
      <c r="F47" s="404"/>
      <c r="G47" s="397"/>
      <c r="H47" s="397"/>
      <c r="I47" s="397"/>
      <c r="J47" s="397"/>
      <c r="K47" s="397"/>
      <c r="L47" s="397"/>
      <c r="M47" s="398"/>
      <c r="N47" s="397"/>
      <c r="O47" s="397"/>
    </row>
    <row r="48" spans="1:15">
      <c r="A48" s="210"/>
      <c r="B48" s="397"/>
      <c r="C48" s="403"/>
      <c r="D48" s="397"/>
      <c r="E48" s="397"/>
      <c r="F48" s="404"/>
      <c r="G48" s="397"/>
      <c r="H48" s="397"/>
      <c r="I48" s="397"/>
      <c r="J48" s="397"/>
      <c r="K48" s="397"/>
      <c r="L48" s="397"/>
      <c r="M48" s="398"/>
      <c r="N48" s="397"/>
      <c r="O48" s="397"/>
    </row>
    <row r="49" spans="1:15">
      <c r="A49" s="210"/>
      <c r="B49" s="397"/>
      <c r="C49" s="403"/>
      <c r="D49" s="397"/>
      <c r="E49" s="397"/>
      <c r="F49" s="404"/>
      <c r="G49" s="397"/>
      <c r="H49" s="397"/>
      <c r="I49" s="397"/>
      <c r="J49" s="397"/>
      <c r="K49" s="397"/>
      <c r="L49" s="397"/>
      <c r="M49" s="398"/>
      <c r="N49" s="397"/>
      <c r="O49" s="397"/>
    </row>
    <row r="50" spans="1:15">
      <c r="A50" s="210"/>
      <c r="C50" s="211"/>
      <c r="E50" s="204"/>
      <c r="F50" s="212"/>
      <c r="G50" s="204"/>
      <c r="H50" s="204"/>
      <c r="I50" s="204"/>
      <c r="J50" s="204"/>
      <c r="K50" s="204"/>
    </row>
    <row r="51" spans="1:15">
      <c r="A51" s="210"/>
      <c r="C51" s="211"/>
      <c r="E51" s="204"/>
      <c r="F51" s="212"/>
      <c r="G51" s="204"/>
      <c r="H51" s="204"/>
      <c r="I51" s="204"/>
      <c r="J51" s="204"/>
      <c r="K51" s="204"/>
    </row>
    <row r="52" spans="1:15">
      <c r="A52" s="210"/>
      <c r="C52" s="211"/>
      <c r="E52" s="204"/>
      <c r="F52" s="212"/>
      <c r="G52" s="204"/>
      <c r="H52" s="204"/>
      <c r="I52" s="204"/>
      <c r="J52" s="204"/>
      <c r="K52" s="204"/>
    </row>
    <row r="53" spans="1:15">
      <c r="A53" s="210"/>
      <c r="C53" s="211"/>
      <c r="E53" s="204"/>
      <c r="F53" s="212"/>
      <c r="G53" s="204"/>
      <c r="H53" s="204"/>
      <c r="I53" s="204"/>
      <c r="J53" s="204"/>
      <c r="K53" s="204"/>
    </row>
    <row r="54" spans="1:15">
      <c r="A54" s="210"/>
      <c r="C54" s="211"/>
      <c r="E54" s="204"/>
      <c r="F54" s="212"/>
      <c r="G54" s="204"/>
      <c r="H54" s="204"/>
      <c r="I54" s="204"/>
      <c r="J54" s="204"/>
      <c r="K54" s="204"/>
    </row>
    <row r="55" spans="1:15">
      <c r="A55" s="210"/>
      <c r="C55" s="211"/>
      <c r="E55" s="204"/>
      <c r="F55" s="212"/>
      <c r="G55" s="204"/>
      <c r="H55" s="204"/>
      <c r="I55" s="204"/>
      <c r="J55" s="204"/>
      <c r="K55" s="204"/>
    </row>
    <row r="56" spans="1:15">
      <c r="A56" s="210"/>
      <c r="E56" s="204"/>
      <c r="F56" s="212"/>
      <c r="G56" s="204"/>
      <c r="H56" s="204"/>
      <c r="I56" s="204"/>
      <c r="J56" s="204"/>
      <c r="K56" s="204"/>
    </row>
    <row r="57" spans="1:15">
      <c r="A57" s="210"/>
      <c r="E57" s="204"/>
      <c r="F57" s="212"/>
      <c r="G57" s="204"/>
      <c r="H57" s="204"/>
      <c r="I57" s="204"/>
      <c r="J57" s="204"/>
      <c r="K57" s="204"/>
    </row>
    <row r="63" spans="1:15">
      <c r="A63" s="204"/>
    </row>
  </sheetData>
  <printOptions horizontalCentered="1"/>
  <pageMargins left="0.45" right="0.45" top="0.5" bottom="0.5" header="0.3" footer="0.3"/>
  <pageSetup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6"/>
  <sheetViews>
    <sheetView topLeftCell="A94" zoomScaleNormal="100" workbookViewId="0">
      <selection activeCell="F49" sqref="F49"/>
    </sheetView>
  </sheetViews>
  <sheetFormatPr defaultColWidth="9.140625" defaultRowHeight="15"/>
  <cols>
    <col min="1" max="1" width="9.140625" style="55"/>
    <col min="2" max="2" width="31.7109375" style="55" customWidth="1"/>
    <col min="3" max="3" width="12.85546875" style="55" customWidth="1"/>
    <col min="4" max="4" width="11.7109375" style="55" customWidth="1"/>
    <col min="5" max="5" width="12.5703125" style="55" bestFit="1" customWidth="1"/>
    <col min="6" max="6" width="16.28515625" style="55" customWidth="1"/>
    <col min="7" max="7" width="13" style="55" customWidth="1"/>
    <col min="8" max="8" width="15.85546875" style="55" customWidth="1"/>
    <col min="9" max="9" width="9.140625" style="55"/>
    <col min="10" max="10" width="16.7109375" style="55" customWidth="1"/>
    <col min="11" max="11" width="39.7109375" style="55" bestFit="1" customWidth="1"/>
    <col min="12" max="12" width="3.28515625" style="55" customWidth="1"/>
    <col min="13" max="13" width="3" style="55" customWidth="1"/>
    <col min="14" max="14" width="2.85546875" style="55" customWidth="1"/>
    <col min="15" max="15" width="14.42578125" style="55" bestFit="1" customWidth="1"/>
    <col min="16" max="20" width="9.140625" style="55"/>
    <col min="21" max="21" width="39.7109375" style="55" bestFit="1" customWidth="1"/>
    <col min="22" max="22" width="2.85546875" style="55" customWidth="1"/>
    <col min="23" max="23" width="2.42578125" style="55" customWidth="1"/>
    <col min="24" max="24" width="3.140625" style="55" customWidth="1"/>
    <col min="25" max="25" width="14.42578125" style="55" bestFit="1" customWidth="1"/>
    <col min="26" max="16384" width="9.140625" style="55"/>
  </cols>
  <sheetData>
    <row r="1" spans="1:26" s="477" customFormat="1" ht="21">
      <c r="A1" s="491"/>
    </row>
    <row r="2" spans="1:26" s="477" customFormat="1" ht="15.75">
      <c r="J2" s="554" t="s">
        <v>489</v>
      </c>
    </row>
    <row r="3" spans="1:26" s="477" customFormat="1" ht="26.25">
      <c r="B3" s="65" t="s">
        <v>50</v>
      </c>
      <c r="C3" s="460"/>
      <c r="D3" s="460"/>
      <c r="E3" s="460"/>
      <c r="F3" s="460"/>
    </row>
    <row r="4" spans="1:26" s="477" customFormat="1" ht="18.75">
      <c r="B4" s="555" t="s">
        <v>441</v>
      </c>
      <c r="C4" s="460"/>
      <c r="D4" s="460"/>
      <c r="E4" s="460"/>
      <c r="F4" s="460"/>
      <c r="I4" s="477" t="s">
        <v>568</v>
      </c>
    </row>
    <row r="6" spans="1:26">
      <c r="B6" s="55" t="s">
        <v>420</v>
      </c>
    </row>
    <row r="7" spans="1:26">
      <c r="B7" s="20" t="s">
        <v>50</v>
      </c>
      <c r="C7" s="20"/>
      <c r="D7" s="20"/>
      <c r="E7" s="20"/>
      <c r="F7" s="20"/>
      <c r="K7" s="20" t="s">
        <v>50</v>
      </c>
      <c r="L7" s="460"/>
      <c r="M7" s="460"/>
      <c r="N7" s="460"/>
      <c r="O7" s="460"/>
      <c r="U7" s="20" t="s">
        <v>50</v>
      </c>
      <c r="V7" s="460"/>
      <c r="W7" s="460"/>
      <c r="X7" s="460"/>
      <c r="Y7" s="460"/>
    </row>
    <row r="8" spans="1:26">
      <c r="B8" s="20" t="s">
        <v>355</v>
      </c>
      <c r="C8" s="20"/>
      <c r="D8" s="20"/>
      <c r="E8" s="20"/>
      <c r="F8" s="20"/>
      <c r="K8" s="20" t="s">
        <v>76</v>
      </c>
      <c r="L8" s="460"/>
      <c r="M8" s="460"/>
      <c r="N8" s="460"/>
      <c r="O8" s="460"/>
      <c r="U8" s="20" t="s">
        <v>76</v>
      </c>
      <c r="V8" s="460"/>
      <c r="W8" s="460"/>
      <c r="X8" s="460"/>
      <c r="Y8" s="460"/>
    </row>
    <row r="9" spans="1:26">
      <c r="B9" s="20"/>
      <c r="C9" s="20"/>
      <c r="D9" s="20"/>
      <c r="E9" s="20"/>
      <c r="F9" s="20" t="s">
        <v>358</v>
      </c>
    </row>
    <row r="10" spans="1:26">
      <c r="B10" s="20"/>
      <c r="C10" s="20"/>
      <c r="D10" s="20"/>
      <c r="E10" s="20"/>
      <c r="F10" s="451" t="s">
        <v>348</v>
      </c>
      <c r="K10" s="20"/>
      <c r="L10" s="20"/>
      <c r="M10" s="20"/>
      <c r="N10" s="20"/>
      <c r="O10" s="451" t="s">
        <v>348</v>
      </c>
      <c r="U10" s="20"/>
      <c r="V10" s="20"/>
      <c r="W10" s="20"/>
      <c r="X10" s="20"/>
      <c r="Y10" s="451" t="s">
        <v>348</v>
      </c>
    </row>
    <row r="11" spans="1:26">
      <c r="F11" s="17" t="s">
        <v>349</v>
      </c>
      <c r="O11" s="17" t="s">
        <v>349</v>
      </c>
      <c r="Y11" s="17" t="s">
        <v>349</v>
      </c>
    </row>
    <row r="12" spans="1:26">
      <c r="B12" s="457" t="s">
        <v>77</v>
      </c>
      <c r="C12" s="454"/>
      <c r="D12" s="454"/>
      <c r="E12" s="454"/>
      <c r="F12" s="458">
        <v>2018</v>
      </c>
      <c r="G12" s="60"/>
      <c r="K12" s="452" t="s">
        <v>351</v>
      </c>
      <c r="L12" s="60"/>
      <c r="M12" s="60"/>
      <c r="N12" s="60"/>
      <c r="O12" s="450">
        <v>2019</v>
      </c>
      <c r="P12" s="60"/>
      <c r="U12" s="452" t="s">
        <v>351</v>
      </c>
      <c r="V12" s="60"/>
      <c r="W12" s="60"/>
      <c r="X12" s="60"/>
      <c r="Y12" s="450">
        <v>2020</v>
      </c>
      <c r="Z12" s="60"/>
    </row>
    <row r="13" spans="1:26">
      <c r="B13" s="489" t="s">
        <v>356</v>
      </c>
      <c r="C13" s="454"/>
      <c r="D13" s="454"/>
      <c r="E13" s="454"/>
      <c r="F13" s="455"/>
      <c r="G13" s="60"/>
      <c r="K13" s="453" t="s">
        <v>350</v>
      </c>
      <c r="L13" s="454"/>
      <c r="M13" s="454"/>
      <c r="N13" s="454"/>
      <c r="O13" s="455">
        <v>0</v>
      </c>
      <c r="P13" s="60"/>
      <c r="U13" s="453" t="s">
        <v>350</v>
      </c>
      <c r="V13" s="454"/>
      <c r="W13" s="454"/>
      <c r="X13" s="454"/>
      <c r="Y13" s="455">
        <v>0</v>
      </c>
      <c r="Z13" s="60"/>
    </row>
    <row r="14" spans="1:26">
      <c r="B14" s="596" t="s">
        <v>356</v>
      </c>
      <c r="C14" s="454"/>
      <c r="D14" s="454"/>
      <c r="E14" s="454"/>
      <c r="F14" s="455">
        <f>21346*2</f>
        <v>42692</v>
      </c>
      <c r="G14" s="60"/>
      <c r="K14" s="453" t="s">
        <v>350</v>
      </c>
      <c r="L14" s="454"/>
      <c r="M14" s="454"/>
      <c r="N14" s="454"/>
      <c r="O14" s="455">
        <v>0</v>
      </c>
      <c r="P14" s="60"/>
      <c r="U14" s="453" t="s">
        <v>350</v>
      </c>
      <c r="V14" s="454"/>
      <c r="W14" s="454"/>
      <c r="X14" s="454"/>
      <c r="Y14" s="455">
        <v>0</v>
      </c>
      <c r="Z14" s="60"/>
    </row>
    <row r="15" spans="1:26">
      <c r="B15" s="596" t="s">
        <v>356</v>
      </c>
      <c r="C15" s="454"/>
      <c r="D15" s="454"/>
      <c r="E15" s="454"/>
      <c r="F15" s="455">
        <v>64323</v>
      </c>
      <c r="G15" s="60"/>
      <c r="K15" s="453" t="s">
        <v>350</v>
      </c>
      <c r="L15" s="454"/>
      <c r="M15" s="454"/>
      <c r="N15" s="454"/>
      <c r="O15" s="455">
        <v>0</v>
      </c>
      <c r="P15" s="60"/>
      <c r="U15" s="453" t="s">
        <v>350</v>
      </c>
      <c r="V15" s="454"/>
      <c r="W15" s="454"/>
      <c r="X15" s="454"/>
      <c r="Y15" s="455">
        <v>0</v>
      </c>
      <c r="Z15" s="60"/>
    </row>
    <row r="16" spans="1:26" ht="17.25">
      <c r="B16" s="596" t="s">
        <v>356</v>
      </c>
      <c r="C16" s="454"/>
      <c r="D16" s="454"/>
      <c r="E16" s="454"/>
      <c r="F16" s="466">
        <v>5003</v>
      </c>
      <c r="G16" s="60"/>
      <c r="K16" s="453" t="s">
        <v>350</v>
      </c>
      <c r="L16" s="454"/>
      <c r="M16" s="454"/>
      <c r="N16" s="454"/>
      <c r="O16" s="456">
        <v>0</v>
      </c>
      <c r="P16" s="60"/>
      <c r="U16" s="453" t="s">
        <v>350</v>
      </c>
      <c r="V16" s="454"/>
      <c r="W16" s="454"/>
      <c r="X16" s="454"/>
      <c r="Y16" s="456">
        <v>0</v>
      </c>
      <c r="Z16" s="60"/>
    </row>
    <row r="17" spans="2:26" s="477" customFormat="1" ht="17.25">
      <c r="B17" s="601"/>
      <c r="C17" s="600"/>
      <c r="D17" s="600"/>
      <c r="E17" s="600"/>
      <c r="F17" s="602"/>
      <c r="G17" s="60"/>
      <c r="K17" s="453"/>
      <c r="L17" s="454"/>
      <c r="M17" s="454"/>
      <c r="N17" s="454"/>
      <c r="O17" s="490"/>
      <c r="P17" s="60"/>
      <c r="U17" s="453"/>
      <c r="V17" s="454"/>
      <c r="W17" s="454"/>
      <c r="X17" s="454"/>
      <c r="Y17" s="490"/>
      <c r="Z17" s="60"/>
    </row>
    <row r="18" spans="2:26" s="477" customFormat="1" ht="17.25">
      <c r="B18" s="596" t="s">
        <v>356</v>
      </c>
      <c r="C18" s="454"/>
      <c r="D18" s="454"/>
      <c r="E18" s="454"/>
      <c r="F18" s="466">
        <v>37000</v>
      </c>
      <c r="G18" s="60"/>
      <c r="K18" s="453"/>
      <c r="L18" s="454"/>
      <c r="M18" s="454"/>
      <c r="N18" s="454"/>
      <c r="O18" s="490"/>
      <c r="P18" s="60"/>
      <c r="U18" s="453"/>
      <c r="V18" s="454"/>
      <c r="W18" s="454"/>
      <c r="X18" s="454"/>
      <c r="Y18" s="490"/>
      <c r="Z18" s="60"/>
    </row>
    <row r="19" spans="2:26" s="477" customFormat="1" ht="17.25">
      <c r="B19" s="489" t="s">
        <v>357</v>
      </c>
      <c r="C19" s="454"/>
      <c r="D19" s="454"/>
      <c r="E19" s="454"/>
      <c r="F19" s="466">
        <f>SUM(F14:F18)</f>
        <v>149018</v>
      </c>
      <c r="G19" s="60"/>
      <c r="K19" s="453"/>
      <c r="L19" s="454"/>
      <c r="M19" s="454"/>
      <c r="N19" s="454"/>
      <c r="O19" s="490"/>
      <c r="P19" s="60"/>
      <c r="U19" s="453"/>
      <c r="V19" s="454"/>
      <c r="W19" s="454"/>
      <c r="X19" s="454"/>
      <c r="Y19" s="490"/>
      <c r="Z19" s="60"/>
    </row>
    <row r="20" spans="2:26" s="477" customFormat="1" ht="17.25">
      <c r="B20" s="596" t="s">
        <v>531</v>
      </c>
      <c r="C20" s="454"/>
      <c r="D20" s="454"/>
      <c r="E20" s="454"/>
      <c r="F20" s="466">
        <v>27583</v>
      </c>
      <c r="G20" s="60"/>
      <c r="K20" s="453"/>
      <c r="L20" s="454"/>
      <c r="M20" s="454"/>
      <c r="N20" s="454"/>
      <c r="O20" s="490"/>
      <c r="P20" s="60"/>
      <c r="U20" s="453"/>
      <c r="V20" s="454"/>
      <c r="W20" s="454"/>
      <c r="X20" s="454"/>
      <c r="Y20" s="490"/>
      <c r="Z20" s="60"/>
    </row>
    <row r="21" spans="2:26" s="477" customFormat="1" ht="17.25">
      <c r="B21" s="489" t="s">
        <v>360</v>
      </c>
      <c r="C21" s="454"/>
      <c r="D21" s="454"/>
      <c r="E21" s="454"/>
      <c r="F21" s="466">
        <f>325+325+14+14</f>
        <v>678</v>
      </c>
      <c r="G21" s="60"/>
      <c r="K21" s="453"/>
      <c r="L21" s="454"/>
      <c r="M21" s="454"/>
      <c r="N21" s="454"/>
      <c r="O21" s="490"/>
      <c r="P21" s="60"/>
      <c r="U21" s="453"/>
      <c r="V21" s="454"/>
      <c r="W21" s="454"/>
      <c r="X21" s="454"/>
      <c r="Y21" s="490"/>
      <c r="Z21" s="60"/>
    </row>
    <row r="22" spans="2:26" s="477" customFormat="1" ht="17.25">
      <c r="B22" s="489" t="s">
        <v>361</v>
      </c>
      <c r="C22" s="454"/>
      <c r="D22" s="454"/>
      <c r="E22" s="454"/>
      <c r="F22" s="466">
        <f>G104</f>
        <v>68920.618266666657</v>
      </c>
      <c r="G22" s="60"/>
      <c r="K22" s="453"/>
      <c r="L22" s="454"/>
      <c r="M22" s="454"/>
      <c r="N22" s="454"/>
      <c r="O22" s="490"/>
      <c r="P22" s="60"/>
      <c r="U22" s="453"/>
      <c r="V22" s="454"/>
      <c r="W22" s="454"/>
      <c r="X22" s="454"/>
      <c r="Y22" s="490"/>
      <c r="Z22" s="60"/>
    </row>
    <row r="23" spans="2:26" s="477" customFormat="1" ht="17.25">
      <c r="B23" s="596" t="s">
        <v>531</v>
      </c>
      <c r="C23" s="454"/>
      <c r="D23" s="454"/>
      <c r="E23" s="454"/>
      <c r="F23" s="466">
        <f>4275*2</f>
        <v>8550</v>
      </c>
      <c r="G23" s="60"/>
      <c r="K23" s="453"/>
      <c r="L23" s="454"/>
      <c r="M23" s="454"/>
      <c r="N23" s="454"/>
      <c r="O23" s="490"/>
      <c r="P23" s="60"/>
      <c r="U23" s="453"/>
      <c r="V23" s="454"/>
      <c r="W23" s="454"/>
      <c r="X23" s="454"/>
      <c r="Y23" s="490"/>
      <c r="Z23" s="60"/>
    </row>
    <row r="24" spans="2:26" s="477" customFormat="1" ht="17.25">
      <c r="B24" s="552" t="s">
        <v>435</v>
      </c>
      <c r="C24" s="454"/>
      <c r="D24" s="454"/>
      <c r="E24" s="454"/>
      <c r="F24" s="466">
        <v>1500</v>
      </c>
      <c r="G24" s="60"/>
      <c r="K24" s="453"/>
      <c r="L24" s="454"/>
      <c r="M24" s="454"/>
      <c r="N24" s="454"/>
      <c r="O24" s="490"/>
      <c r="P24" s="60"/>
      <c r="U24" s="453"/>
      <c r="V24" s="454"/>
      <c r="W24" s="454"/>
      <c r="X24" s="454"/>
      <c r="Y24" s="490"/>
      <c r="Z24" s="60"/>
    </row>
    <row r="25" spans="2:26" s="477" customFormat="1" ht="17.25">
      <c r="B25" s="616"/>
      <c r="C25" s="617"/>
      <c r="D25" s="617"/>
      <c r="E25" s="617"/>
      <c r="F25" s="466"/>
      <c r="G25" s="60"/>
      <c r="K25" s="453"/>
      <c r="L25" s="454"/>
      <c r="M25" s="454"/>
      <c r="N25" s="454"/>
      <c r="O25" s="490"/>
      <c r="P25" s="60"/>
      <c r="U25" s="453"/>
      <c r="V25" s="454"/>
      <c r="W25" s="454"/>
      <c r="X25" s="454"/>
      <c r="Y25" s="490"/>
      <c r="Z25" s="60"/>
    </row>
    <row r="26" spans="2:26" s="477" customFormat="1" ht="17.25">
      <c r="B26" s="616"/>
      <c r="C26" s="617"/>
      <c r="D26" s="617"/>
      <c r="E26" s="617"/>
      <c r="F26" s="466"/>
      <c r="G26" s="60"/>
      <c r="K26" s="453"/>
      <c r="L26" s="454"/>
      <c r="M26" s="454"/>
      <c r="N26" s="454"/>
      <c r="O26" s="490"/>
      <c r="P26" s="60"/>
      <c r="U26" s="453"/>
      <c r="V26" s="454"/>
      <c r="W26" s="454"/>
      <c r="X26" s="454"/>
      <c r="Y26" s="490"/>
      <c r="Z26" s="60"/>
    </row>
    <row r="27" spans="2:26" s="477" customFormat="1" ht="17.25">
      <c r="B27" s="616"/>
      <c r="C27" s="617"/>
      <c r="D27" s="617"/>
      <c r="E27" s="617"/>
      <c r="F27" s="466"/>
      <c r="G27" s="60"/>
      <c r="K27" s="453"/>
      <c r="L27" s="454"/>
      <c r="M27" s="454"/>
      <c r="N27" s="454"/>
      <c r="O27" s="490"/>
      <c r="P27" s="60"/>
      <c r="U27" s="453"/>
      <c r="V27" s="454"/>
      <c r="W27" s="454"/>
      <c r="X27" s="454"/>
      <c r="Y27" s="490"/>
      <c r="Z27" s="60"/>
    </row>
    <row r="28" spans="2:26" s="477" customFormat="1" ht="17.25">
      <c r="B28" s="457"/>
      <c r="C28" s="454"/>
      <c r="D28" s="454"/>
      <c r="E28" s="454"/>
      <c r="F28" s="466"/>
      <c r="G28" s="60"/>
      <c r="K28" s="453"/>
      <c r="L28" s="454"/>
      <c r="M28" s="454"/>
      <c r="N28" s="454"/>
      <c r="O28" s="490"/>
      <c r="P28" s="60"/>
      <c r="U28" s="453"/>
      <c r="V28" s="454"/>
      <c r="W28" s="454"/>
      <c r="X28" s="454"/>
      <c r="Y28" s="490"/>
      <c r="Z28" s="60"/>
    </row>
    <row r="29" spans="2:26">
      <c r="B29" s="59" t="s">
        <v>78</v>
      </c>
      <c r="C29" s="60"/>
      <c r="D29" s="60"/>
      <c r="E29" s="60"/>
      <c r="F29" s="61">
        <f>SUM(F19:F28)</f>
        <v>256249.61826666666</v>
      </c>
      <c r="G29" s="60"/>
      <c r="K29" s="452" t="s">
        <v>352</v>
      </c>
      <c r="L29" s="60"/>
      <c r="M29" s="60"/>
      <c r="N29" s="60"/>
      <c r="O29" s="61">
        <f>SUM(O13:O16)</f>
        <v>0</v>
      </c>
      <c r="P29" s="60"/>
      <c r="U29" s="452" t="s">
        <v>352</v>
      </c>
      <c r="V29" s="60"/>
      <c r="W29" s="60"/>
      <c r="X29" s="60"/>
      <c r="Y29" s="61">
        <f>SUM(Y13:Y16)</f>
        <v>0</v>
      </c>
      <c r="Z29" s="60"/>
    </row>
    <row r="30" spans="2:26">
      <c r="B30" s="60"/>
      <c r="C30" s="60"/>
      <c r="D30" s="60"/>
      <c r="E30" s="60"/>
      <c r="F30" s="60"/>
      <c r="G30" s="60"/>
      <c r="K30" s="60"/>
      <c r="L30" s="60"/>
      <c r="M30" s="60"/>
      <c r="N30" s="60"/>
      <c r="O30" s="60"/>
      <c r="P30" s="60"/>
      <c r="U30" s="60"/>
      <c r="V30" s="60"/>
      <c r="W30" s="60"/>
      <c r="X30" s="60"/>
      <c r="Y30" s="60"/>
      <c r="Z30" s="60"/>
    </row>
    <row r="31" spans="2:26">
      <c r="B31" s="603" t="s">
        <v>575</v>
      </c>
      <c r="C31" s="60"/>
      <c r="D31" s="60"/>
      <c r="E31" s="60"/>
      <c r="F31" s="459">
        <v>2</v>
      </c>
      <c r="G31" s="449" t="s">
        <v>342</v>
      </c>
      <c r="K31" s="603" t="s">
        <v>575</v>
      </c>
      <c r="L31" s="60"/>
      <c r="M31" s="60"/>
      <c r="N31" s="60"/>
      <c r="O31" s="459">
        <v>2</v>
      </c>
      <c r="P31" s="449" t="s">
        <v>342</v>
      </c>
      <c r="U31" s="603" t="s">
        <v>575</v>
      </c>
      <c r="V31" s="60"/>
      <c r="W31" s="60"/>
      <c r="X31" s="60"/>
      <c r="Y31" s="459">
        <v>2</v>
      </c>
      <c r="Z31" s="449" t="s">
        <v>342</v>
      </c>
    </row>
    <row r="32" spans="2:26">
      <c r="B32" s="60"/>
      <c r="C32" s="60"/>
      <c r="D32" s="60"/>
      <c r="E32" s="60"/>
      <c r="F32" s="60"/>
      <c r="G32" s="60"/>
      <c r="K32" s="60"/>
      <c r="L32" s="60"/>
      <c r="M32" s="60"/>
      <c r="N32" s="60"/>
      <c r="O32" s="60"/>
      <c r="P32" s="60"/>
      <c r="U32" s="60"/>
      <c r="V32" s="60"/>
      <c r="W32" s="60"/>
      <c r="X32" s="60"/>
      <c r="Y32" s="60"/>
      <c r="Z32" s="60"/>
    </row>
    <row r="33" spans="2:26">
      <c r="B33" s="60" t="s">
        <v>79</v>
      </c>
      <c r="C33" s="60"/>
      <c r="D33" s="60"/>
      <c r="E33" s="60"/>
      <c r="F33" s="459">
        <v>3</v>
      </c>
      <c r="G33" s="478" t="s">
        <v>371</v>
      </c>
      <c r="K33" s="60" t="s">
        <v>79</v>
      </c>
      <c r="L33" s="60"/>
      <c r="M33" s="60"/>
      <c r="N33" s="60"/>
      <c r="O33" s="459">
        <v>3</v>
      </c>
      <c r="P33" s="60" t="s">
        <v>80</v>
      </c>
      <c r="U33" s="60" t="s">
        <v>79</v>
      </c>
      <c r="V33" s="60"/>
      <c r="W33" s="60"/>
      <c r="X33" s="60"/>
      <c r="Y33" s="459">
        <v>3</v>
      </c>
      <c r="Z33" s="60" t="s">
        <v>80</v>
      </c>
    </row>
    <row r="34" spans="2:26">
      <c r="B34" s="60"/>
      <c r="C34" s="60"/>
      <c r="D34" s="60"/>
      <c r="E34" s="60"/>
      <c r="F34" s="60"/>
      <c r="G34" s="60"/>
      <c r="K34" s="60"/>
      <c r="L34" s="60"/>
      <c r="M34" s="60"/>
      <c r="N34" s="60"/>
      <c r="O34" s="60"/>
      <c r="P34" s="60"/>
      <c r="U34" s="60"/>
      <c r="V34" s="60"/>
      <c r="W34" s="60"/>
      <c r="X34" s="60"/>
      <c r="Y34" s="60"/>
      <c r="Z34" s="60"/>
    </row>
    <row r="35" spans="2:26">
      <c r="B35" s="60" t="s">
        <v>81</v>
      </c>
      <c r="C35" s="60"/>
      <c r="D35" s="60"/>
      <c r="E35" s="60"/>
      <c r="F35" s="61">
        <f>F29/F31/F33</f>
        <v>42708.269711111112</v>
      </c>
      <c r="G35" s="449" t="s">
        <v>345</v>
      </c>
      <c r="K35" s="60" t="s">
        <v>81</v>
      </c>
      <c r="L35" s="60"/>
      <c r="M35" s="60"/>
      <c r="N35" s="60"/>
      <c r="O35" s="61">
        <f>O29/O31/O33</f>
        <v>0</v>
      </c>
      <c r="P35" s="449" t="s">
        <v>345</v>
      </c>
      <c r="U35" s="60" t="s">
        <v>81</v>
      </c>
      <c r="V35" s="60"/>
      <c r="W35" s="60"/>
      <c r="X35" s="60"/>
      <c r="Y35" s="61">
        <f>Y29/Y31/Y33</f>
        <v>0</v>
      </c>
      <c r="Z35" s="449" t="s">
        <v>345</v>
      </c>
    </row>
    <row r="36" spans="2:26">
      <c r="B36" s="592" t="s">
        <v>477</v>
      </c>
      <c r="C36" s="60"/>
      <c r="D36" s="60"/>
      <c r="E36" s="60"/>
      <c r="F36" s="61">
        <f>F29/F31</f>
        <v>128124.80913333333</v>
      </c>
      <c r="G36" s="449" t="s">
        <v>347</v>
      </c>
      <c r="K36" s="449" t="s">
        <v>346</v>
      </c>
      <c r="L36" s="60"/>
      <c r="M36" s="60"/>
      <c r="N36" s="60"/>
      <c r="O36" s="61">
        <f>O29/O31</f>
        <v>0</v>
      </c>
      <c r="P36" s="449" t="s">
        <v>347</v>
      </c>
      <c r="U36" s="449" t="s">
        <v>346</v>
      </c>
      <c r="V36" s="60"/>
      <c r="W36" s="60"/>
      <c r="X36" s="60"/>
      <c r="Y36" s="61">
        <f>Y29/Y31</f>
        <v>0</v>
      </c>
      <c r="Z36" s="449" t="s">
        <v>347</v>
      </c>
    </row>
    <row r="38" spans="2:26">
      <c r="B38" s="347" t="s">
        <v>434</v>
      </c>
      <c r="F38" s="17"/>
      <c r="G38" s="17"/>
      <c r="H38" s="17" t="s">
        <v>337</v>
      </c>
    </row>
    <row r="39" spans="2:26">
      <c r="F39" s="18" t="s">
        <v>4</v>
      </c>
      <c r="G39" s="18" t="s">
        <v>336</v>
      </c>
      <c r="H39" s="18" t="s">
        <v>150</v>
      </c>
    </row>
    <row r="40" spans="2:26">
      <c r="F40" s="18"/>
      <c r="G40" s="18"/>
      <c r="H40" s="18"/>
    </row>
    <row r="41" spans="2:26">
      <c r="B41" s="447" t="s">
        <v>528</v>
      </c>
      <c r="C41" s="447"/>
      <c r="D41" s="447"/>
      <c r="E41" s="447"/>
      <c r="F41" s="488">
        <v>82308</v>
      </c>
      <c r="G41" s="447">
        <v>1</v>
      </c>
      <c r="H41" s="446">
        <f>IF(F41=0,0,F41/G41)</f>
        <v>82308</v>
      </c>
    </row>
    <row r="42" spans="2:26">
      <c r="B42" s="447" t="s">
        <v>529</v>
      </c>
      <c r="C42" s="447"/>
      <c r="D42" s="447"/>
      <c r="E42" s="447"/>
      <c r="F42" s="488">
        <v>18000</v>
      </c>
      <c r="G42" s="447">
        <v>1</v>
      </c>
      <c r="H42" s="446">
        <f t="shared" ref="H42:H48" si="0">IF(F42=0,0,F42/G42)</f>
        <v>18000</v>
      </c>
    </row>
    <row r="43" spans="2:26">
      <c r="B43" s="447"/>
      <c r="C43" s="447"/>
      <c r="D43" s="487"/>
      <c r="E43" s="447"/>
      <c r="F43" s="488"/>
      <c r="G43" s="447">
        <v>1</v>
      </c>
      <c r="H43" s="446">
        <f t="shared" si="0"/>
        <v>0</v>
      </c>
    </row>
    <row r="44" spans="2:26">
      <c r="B44" s="447" t="s">
        <v>529</v>
      </c>
      <c r="C44" s="447"/>
      <c r="D44" s="447"/>
      <c r="E44" s="447"/>
      <c r="F44" s="488">
        <v>14321</v>
      </c>
      <c r="G44" s="447">
        <v>1</v>
      </c>
      <c r="H44" s="446">
        <f t="shared" si="0"/>
        <v>14321</v>
      </c>
      <c r="I44" s="55" t="s">
        <v>338</v>
      </c>
    </row>
    <row r="45" spans="2:26">
      <c r="B45" s="447" t="s">
        <v>359</v>
      </c>
      <c r="C45" s="447"/>
      <c r="D45" s="447"/>
      <c r="E45" s="447"/>
      <c r="F45" s="488">
        <v>90000</v>
      </c>
      <c r="G45" s="447">
        <v>1</v>
      </c>
      <c r="H45" s="446">
        <f t="shared" si="0"/>
        <v>90000</v>
      </c>
    </row>
    <row r="46" spans="2:26">
      <c r="B46" s="447" t="s">
        <v>529</v>
      </c>
      <c r="C46" s="447"/>
      <c r="D46" s="447"/>
      <c r="E46" s="447"/>
      <c r="F46" s="488">
        <f>25000+20000+1068+22417</f>
        <v>68485</v>
      </c>
      <c r="G46" s="447">
        <v>1</v>
      </c>
      <c r="H46" s="446">
        <f t="shared" si="0"/>
        <v>68485</v>
      </c>
    </row>
    <row r="47" spans="2:26">
      <c r="B47" s="447" t="s">
        <v>436</v>
      </c>
      <c r="C47" s="447"/>
      <c r="D47" s="447"/>
      <c r="E47" s="447"/>
      <c r="F47" s="488">
        <v>1000</v>
      </c>
      <c r="G47" s="447">
        <v>1</v>
      </c>
      <c r="H47" s="446">
        <f t="shared" si="0"/>
        <v>1000</v>
      </c>
    </row>
    <row r="48" spans="2:26">
      <c r="B48" s="447" t="s">
        <v>437</v>
      </c>
      <c r="C48" s="447"/>
      <c r="D48" s="447"/>
      <c r="E48" s="447"/>
      <c r="F48" s="488">
        <f>1351+471+9525</f>
        <v>11347</v>
      </c>
      <c r="G48" s="447">
        <v>1</v>
      </c>
      <c r="H48" s="486">
        <f t="shared" si="0"/>
        <v>11347</v>
      </c>
    </row>
    <row r="49" spans="2:10">
      <c r="B49" s="489" t="s">
        <v>361</v>
      </c>
      <c r="C49" s="487"/>
      <c r="D49" s="487"/>
      <c r="E49" s="487"/>
      <c r="F49" s="488">
        <f>G104+G105</f>
        <v>264868.27283333335</v>
      </c>
      <c r="G49" s="487">
        <v>1</v>
      </c>
      <c r="H49" s="486">
        <f t="shared" ref="H49" si="1">IF(F49=0,0,F49/G49)</f>
        <v>264868.27283333335</v>
      </c>
    </row>
    <row r="50" spans="2:10" s="477" customFormat="1">
      <c r="B50" s="596" t="s">
        <v>530</v>
      </c>
      <c r="C50" s="487"/>
      <c r="D50" s="487"/>
      <c r="E50" s="487"/>
      <c r="F50" s="488">
        <v>17500</v>
      </c>
      <c r="G50" s="487">
        <v>1</v>
      </c>
      <c r="H50" s="486">
        <f t="shared" ref="H50" si="2">IF(F50=0,0,F50/G50)</f>
        <v>17500</v>
      </c>
    </row>
    <row r="51" spans="2:10" s="477" customFormat="1">
      <c r="B51" s="596" t="s">
        <v>528</v>
      </c>
      <c r="C51" s="487"/>
      <c r="D51" s="487"/>
      <c r="E51" s="487"/>
      <c r="F51" s="618">
        <v>0</v>
      </c>
      <c r="G51" s="487">
        <v>1</v>
      </c>
      <c r="H51" s="486">
        <f t="shared" ref="H51" si="3">IF(F51=0,0,F51/G51)</f>
        <v>0</v>
      </c>
    </row>
    <row r="52" spans="2:10" s="477" customFormat="1">
      <c r="B52" s="596" t="s">
        <v>528</v>
      </c>
      <c r="C52" s="487"/>
      <c r="D52" s="487"/>
      <c r="E52" s="487"/>
      <c r="F52" s="488">
        <v>10000</v>
      </c>
      <c r="G52" s="487">
        <v>1</v>
      </c>
      <c r="H52" s="486">
        <f t="shared" ref="H52" si="4">IF(F52=0,0,F52/G52)</f>
        <v>10000</v>
      </c>
    </row>
    <row r="53" spans="2:10" s="477" customFormat="1">
      <c r="B53" s="596" t="s">
        <v>528</v>
      </c>
      <c r="C53" s="487"/>
      <c r="D53" s="487"/>
      <c r="E53" s="487"/>
      <c r="F53" s="618">
        <v>0</v>
      </c>
      <c r="G53" s="487">
        <v>1</v>
      </c>
      <c r="H53" s="486">
        <f t="shared" ref="H53" si="5">IF(F53=0,0,F53/G53)</f>
        <v>0</v>
      </c>
    </row>
    <row r="54" spans="2:10" s="477" customFormat="1">
      <c r="B54" s="489" t="s">
        <v>362</v>
      </c>
      <c r="C54" s="487"/>
      <c r="D54" s="487"/>
      <c r="E54" s="487"/>
      <c r="F54" s="488">
        <f>SUM(F41:F53)</f>
        <v>577829.27283333335</v>
      </c>
      <c r="G54" s="487"/>
      <c r="H54" s="467">
        <f>SUM(H41:H53)</f>
        <v>577829.27283333335</v>
      </c>
    </row>
    <row r="56" spans="2:10" s="477" customFormat="1"/>
    <row r="57" spans="2:10" s="477" customFormat="1" ht="15.75">
      <c r="J57" s="554" t="s">
        <v>489</v>
      </c>
    </row>
    <row r="58" spans="2:10" s="477" customFormat="1"/>
    <row r="59" spans="2:10">
      <c r="B59" s="347" t="s">
        <v>339</v>
      </c>
      <c r="F59" s="17"/>
      <c r="G59" s="17"/>
      <c r="H59" s="17" t="s">
        <v>337</v>
      </c>
      <c r="I59" s="55" t="s">
        <v>534</v>
      </c>
    </row>
    <row r="60" spans="2:10">
      <c r="F60" s="18" t="s">
        <v>4</v>
      </c>
      <c r="G60" s="18" t="s">
        <v>336</v>
      </c>
      <c r="H60" s="18" t="s">
        <v>150</v>
      </c>
    </row>
    <row r="61" spans="2:10">
      <c r="F61" s="18"/>
      <c r="G61" s="18"/>
      <c r="H61" s="18"/>
    </row>
    <row r="62" spans="2:10">
      <c r="B62" s="487" t="s">
        <v>340</v>
      </c>
      <c r="C62" s="447"/>
      <c r="D62" s="447"/>
      <c r="E62" s="447"/>
      <c r="F62" s="448">
        <v>0</v>
      </c>
      <c r="G62" s="447">
        <v>0</v>
      </c>
      <c r="H62" s="446">
        <f>IF(F62=0,0,F62/G62)</f>
        <v>0</v>
      </c>
    </row>
    <row r="63" spans="2:10">
      <c r="B63" s="447" t="s">
        <v>340</v>
      </c>
      <c r="C63" s="447"/>
      <c r="D63" s="447"/>
      <c r="E63" s="447"/>
      <c r="F63" s="448">
        <v>0</v>
      </c>
      <c r="G63" s="447">
        <v>0</v>
      </c>
      <c r="H63" s="446">
        <f t="shared" ref="H63:H68" si="6">IF(F63=0,0,F63/G63)</f>
        <v>0</v>
      </c>
    </row>
    <row r="64" spans="2:10">
      <c r="B64" s="447" t="s">
        <v>340</v>
      </c>
      <c r="C64" s="447"/>
      <c r="D64" s="447"/>
      <c r="E64" s="447"/>
      <c r="F64" s="448">
        <v>0</v>
      </c>
      <c r="G64" s="447">
        <v>0</v>
      </c>
      <c r="H64" s="446">
        <f t="shared" si="6"/>
        <v>0</v>
      </c>
    </row>
    <row r="65" spans="2:10">
      <c r="B65" s="447" t="s">
        <v>340</v>
      </c>
      <c r="C65" s="447"/>
      <c r="D65" s="447"/>
      <c r="E65" s="447"/>
      <c r="F65" s="448">
        <v>0</v>
      </c>
      <c r="G65" s="447">
        <v>0</v>
      </c>
      <c r="H65" s="446">
        <f t="shared" si="6"/>
        <v>0</v>
      </c>
      <c r="I65" s="55" t="s">
        <v>338</v>
      </c>
    </row>
    <row r="66" spans="2:10">
      <c r="B66" s="447" t="s">
        <v>340</v>
      </c>
      <c r="C66" s="447"/>
      <c r="D66" s="447"/>
      <c r="E66" s="447"/>
      <c r="F66" s="448">
        <v>0</v>
      </c>
      <c r="G66" s="447">
        <v>0</v>
      </c>
      <c r="H66" s="446">
        <f t="shared" si="6"/>
        <v>0</v>
      </c>
    </row>
    <row r="67" spans="2:10">
      <c r="B67" s="447" t="s">
        <v>340</v>
      </c>
      <c r="C67" s="447"/>
      <c r="D67" s="447"/>
      <c r="E67" s="447"/>
      <c r="F67" s="448">
        <v>0</v>
      </c>
      <c r="G67" s="447">
        <v>0</v>
      </c>
      <c r="H67" s="446">
        <f t="shared" si="6"/>
        <v>0</v>
      </c>
    </row>
    <row r="68" spans="2:10">
      <c r="B68" s="447" t="s">
        <v>340</v>
      </c>
      <c r="C68" s="447"/>
      <c r="D68" s="447"/>
      <c r="E68" s="447"/>
      <c r="F68" s="448">
        <v>0</v>
      </c>
      <c r="G68" s="447">
        <v>0</v>
      </c>
      <c r="H68" s="446">
        <f t="shared" si="6"/>
        <v>0</v>
      </c>
    </row>
    <row r="69" spans="2:10">
      <c r="B69" s="447" t="s">
        <v>341</v>
      </c>
      <c r="C69" s="447"/>
      <c r="D69" s="447"/>
      <c r="E69" s="447"/>
      <c r="F69" s="447"/>
      <c r="G69" s="447"/>
      <c r="H69" s="446">
        <f>SUM(H62:H68)</f>
        <v>0</v>
      </c>
    </row>
    <row r="71" spans="2:10">
      <c r="B71" s="487" t="s">
        <v>372</v>
      </c>
    </row>
    <row r="72" spans="2:10">
      <c r="B72" s="465"/>
      <c r="C72" s="463"/>
      <c r="D72" s="463"/>
      <c r="E72" s="463"/>
      <c r="F72" s="464"/>
      <c r="G72" s="464"/>
      <c r="H72" s="464"/>
      <c r="I72" s="463"/>
      <c r="J72" s="463"/>
    </row>
    <row r="73" spans="2:10">
      <c r="B73" s="476" t="s">
        <v>363</v>
      </c>
      <c r="C73" s="476"/>
      <c r="D73" s="476"/>
      <c r="E73" s="476"/>
      <c r="F73" s="476"/>
      <c r="G73" s="476"/>
      <c r="H73" s="476"/>
      <c r="I73" s="463"/>
      <c r="J73" s="463"/>
    </row>
    <row r="74" spans="2:10">
      <c r="B74" s="476" t="s">
        <v>364</v>
      </c>
      <c r="C74" s="476" t="s">
        <v>365</v>
      </c>
      <c r="D74" s="476" t="s">
        <v>366</v>
      </c>
      <c r="E74" s="476" t="s">
        <v>367</v>
      </c>
      <c r="F74" s="476"/>
      <c r="G74" s="476"/>
      <c r="H74" s="476"/>
      <c r="I74" s="463"/>
      <c r="J74" s="463"/>
    </row>
    <row r="75" spans="2:10">
      <c r="B75" s="17">
        <v>1</v>
      </c>
      <c r="C75" s="471">
        <v>0.1</v>
      </c>
      <c r="D75" s="468">
        <f>C75*2080*$G$75/12</f>
        <v>52</v>
      </c>
      <c r="E75" s="476"/>
      <c r="F75" s="476"/>
      <c r="G75" s="476">
        <v>3</v>
      </c>
      <c r="H75" s="476" t="s">
        <v>438</v>
      </c>
      <c r="I75" s="463"/>
      <c r="J75" s="463"/>
    </row>
    <row r="76" spans="2:10">
      <c r="B76" s="17">
        <f>B75+1</f>
        <v>2</v>
      </c>
      <c r="C76" s="471">
        <v>0.1</v>
      </c>
      <c r="D76" s="468">
        <f t="shared" ref="D76:D90" si="7">C76*2080*$G$75/12</f>
        <v>52</v>
      </c>
      <c r="E76" s="476"/>
      <c r="F76" s="476"/>
      <c r="G76" s="476"/>
      <c r="H76" s="476"/>
      <c r="I76" s="463"/>
      <c r="J76" s="463"/>
    </row>
    <row r="77" spans="2:10">
      <c r="B77" s="17">
        <f t="shared" ref="B77:B90" si="8">B76+1</f>
        <v>3</v>
      </c>
      <c r="C77" s="471">
        <v>0.5</v>
      </c>
      <c r="D77" s="468">
        <f t="shared" si="7"/>
        <v>260</v>
      </c>
      <c r="E77" s="476"/>
      <c r="F77" s="476"/>
      <c r="G77" s="476"/>
      <c r="H77" s="476"/>
      <c r="I77" s="463"/>
      <c r="J77" s="463"/>
    </row>
    <row r="78" spans="2:10">
      <c r="B78" s="17">
        <f t="shared" si="8"/>
        <v>4</v>
      </c>
      <c r="C78" s="471">
        <v>0.35</v>
      </c>
      <c r="D78" s="468">
        <f t="shared" si="7"/>
        <v>182</v>
      </c>
      <c r="E78" s="476"/>
      <c r="F78" s="476"/>
      <c r="G78" s="476"/>
      <c r="H78" s="476"/>
      <c r="I78" s="463"/>
      <c r="J78" s="463"/>
    </row>
    <row r="79" spans="2:10">
      <c r="B79" s="17">
        <f t="shared" si="8"/>
        <v>5</v>
      </c>
      <c r="C79" s="471">
        <v>0.9</v>
      </c>
      <c r="D79" s="468">
        <f>C79*2080*$G$75/12</f>
        <v>468</v>
      </c>
      <c r="E79" s="476"/>
      <c r="F79" s="476"/>
      <c r="G79" s="476"/>
      <c r="H79" s="476"/>
      <c r="I79" s="463"/>
      <c r="J79" s="463"/>
    </row>
    <row r="80" spans="2:10">
      <c r="B80" s="17">
        <f t="shared" si="8"/>
        <v>6</v>
      </c>
      <c r="C80" s="471">
        <v>0.1</v>
      </c>
      <c r="D80" s="468">
        <f t="shared" si="7"/>
        <v>52</v>
      </c>
      <c r="E80" s="476"/>
      <c r="F80" s="476"/>
      <c r="G80" s="476"/>
      <c r="H80" s="476"/>
      <c r="I80" s="463"/>
      <c r="J80" s="463"/>
    </row>
    <row r="81" spans="2:10">
      <c r="B81" s="17">
        <f t="shared" si="8"/>
        <v>7</v>
      </c>
      <c r="C81" s="471">
        <v>0.1</v>
      </c>
      <c r="D81" s="468">
        <f t="shared" si="7"/>
        <v>52</v>
      </c>
      <c r="E81" s="476"/>
      <c r="F81" s="476"/>
      <c r="G81" s="476"/>
      <c r="H81" s="476"/>
      <c r="I81" s="463"/>
      <c r="J81" s="463"/>
    </row>
    <row r="82" spans="2:10">
      <c r="B82" s="17">
        <f t="shared" si="8"/>
        <v>8</v>
      </c>
      <c r="C82" s="471">
        <v>0.1</v>
      </c>
      <c r="D82" s="468">
        <f t="shared" si="7"/>
        <v>52</v>
      </c>
      <c r="E82" s="476"/>
      <c r="F82" s="476"/>
      <c r="G82" s="476"/>
      <c r="H82" s="476"/>
      <c r="I82" s="463"/>
      <c r="J82" s="463"/>
    </row>
    <row r="83" spans="2:10">
      <c r="B83" s="17">
        <f t="shared" si="8"/>
        <v>9</v>
      </c>
      <c r="C83" s="471">
        <v>0.05</v>
      </c>
      <c r="D83" s="468">
        <f t="shared" si="7"/>
        <v>26</v>
      </c>
      <c r="E83" s="476"/>
      <c r="F83" s="476"/>
      <c r="G83" s="476"/>
      <c r="H83" s="476"/>
    </row>
    <row r="84" spans="2:10">
      <c r="B84" s="17">
        <f t="shared" si="8"/>
        <v>10</v>
      </c>
      <c r="C84" s="471">
        <v>0.2</v>
      </c>
      <c r="D84" s="468">
        <f t="shared" si="7"/>
        <v>104</v>
      </c>
      <c r="E84" s="476"/>
      <c r="F84" s="476"/>
      <c r="G84" s="476"/>
      <c r="H84" s="476"/>
    </row>
    <row r="85" spans="2:10">
      <c r="B85" s="17">
        <f t="shared" si="8"/>
        <v>11</v>
      </c>
      <c r="C85" s="471">
        <v>0.2</v>
      </c>
      <c r="D85" s="468">
        <f t="shared" si="7"/>
        <v>104</v>
      </c>
      <c r="E85" s="476"/>
      <c r="F85" s="476"/>
      <c r="G85" s="476"/>
      <c r="H85" s="476"/>
    </row>
    <row r="86" spans="2:10">
      <c r="B86" s="17">
        <f t="shared" si="8"/>
        <v>12</v>
      </c>
      <c r="C86" s="471">
        <v>0.05</v>
      </c>
      <c r="D86" s="468">
        <f t="shared" si="7"/>
        <v>26</v>
      </c>
      <c r="E86" s="476"/>
      <c r="F86" s="476"/>
      <c r="G86" s="476"/>
      <c r="H86" s="476"/>
    </row>
    <row r="87" spans="2:10">
      <c r="B87" s="17">
        <f t="shared" si="8"/>
        <v>13</v>
      </c>
      <c r="C87" s="471">
        <v>0.05</v>
      </c>
      <c r="D87" s="468">
        <f t="shared" si="7"/>
        <v>26</v>
      </c>
      <c r="E87" s="476"/>
      <c r="F87" s="476"/>
      <c r="G87" s="476"/>
      <c r="H87" s="476"/>
    </row>
    <row r="88" spans="2:10">
      <c r="B88" s="17">
        <f t="shared" si="8"/>
        <v>14</v>
      </c>
      <c r="C88" s="471">
        <v>0.2</v>
      </c>
      <c r="D88" s="468">
        <f t="shared" si="7"/>
        <v>104</v>
      </c>
      <c r="E88" s="476"/>
      <c r="F88" s="476"/>
      <c r="G88" s="476"/>
      <c r="H88" s="476"/>
    </row>
    <row r="89" spans="2:10">
      <c r="B89" s="17">
        <f t="shared" si="8"/>
        <v>15</v>
      </c>
      <c r="C89" s="471">
        <v>0.2</v>
      </c>
      <c r="D89" s="468">
        <f t="shared" si="7"/>
        <v>104</v>
      </c>
      <c r="E89" s="476"/>
      <c r="F89" s="476"/>
      <c r="G89" s="476"/>
      <c r="H89" s="476"/>
    </row>
    <row r="90" spans="2:10">
      <c r="B90" s="17">
        <f t="shared" si="8"/>
        <v>16</v>
      </c>
      <c r="C90" s="471">
        <v>0.05</v>
      </c>
      <c r="D90" s="468">
        <f t="shared" si="7"/>
        <v>26</v>
      </c>
      <c r="E90" s="476"/>
      <c r="F90" s="476" t="s">
        <v>368</v>
      </c>
      <c r="G90" s="476"/>
      <c r="H90" s="476"/>
    </row>
    <row r="91" spans="2:10">
      <c r="B91" s="476" t="s">
        <v>369</v>
      </c>
      <c r="C91" s="471"/>
      <c r="D91" s="468">
        <f>SUM(D75:D90)</f>
        <v>1690</v>
      </c>
      <c r="E91" s="476"/>
      <c r="F91" s="472">
        <v>75</v>
      </c>
      <c r="G91" s="476"/>
      <c r="H91" s="476"/>
    </row>
    <row r="92" spans="2:10">
      <c r="B92" s="476"/>
      <c r="C92" s="471"/>
      <c r="D92" s="476"/>
      <c r="E92" s="475">
        <f>D91*$E$73</f>
        <v>0</v>
      </c>
      <c r="F92" s="476"/>
      <c r="G92" s="476"/>
      <c r="H92" s="476"/>
    </row>
    <row r="93" spans="2:10">
      <c r="B93" s="476" t="s">
        <v>370</v>
      </c>
      <c r="C93" s="471">
        <v>0.41</v>
      </c>
      <c r="D93" s="476"/>
      <c r="E93" s="475">
        <f>D91*F91</f>
        <v>126750</v>
      </c>
      <c r="F93" s="476"/>
      <c r="G93" s="476"/>
      <c r="H93" s="476"/>
    </row>
    <row r="94" spans="2:10" ht="17.25">
      <c r="B94" s="476" t="s">
        <v>540</v>
      </c>
      <c r="C94" s="476"/>
      <c r="D94" s="476"/>
      <c r="E94" s="474">
        <f>E93*C93</f>
        <v>51967.5</v>
      </c>
      <c r="F94" s="476"/>
      <c r="G94" s="476"/>
      <c r="H94" s="476"/>
    </row>
    <row r="95" spans="2:10">
      <c r="B95" s="476"/>
      <c r="C95" s="476"/>
      <c r="D95" s="476"/>
      <c r="E95" s="470">
        <f>E94+E93</f>
        <v>178717.5</v>
      </c>
      <c r="F95" s="476" t="s">
        <v>472</v>
      </c>
      <c r="G95" s="476"/>
      <c r="H95" s="476"/>
    </row>
    <row r="96" spans="2:10">
      <c r="B96" s="476"/>
      <c r="C96" s="476"/>
      <c r="D96" s="476"/>
      <c r="E96" s="476"/>
      <c r="F96" s="476"/>
      <c r="G96" s="476"/>
      <c r="H96" s="476"/>
    </row>
    <row r="97" spans="2:8">
      <c r="B97" s="348"/>
      <c r="C97" s="476"/>
      <c r="D97" s="476"/>
      <c r="E97" s="476"/>
      <c r="F97" s="476"/>
      <c r="G97" s="476"/>
      <c r="H97" s="476"/>
    </row>
    <row r="98" spans="2:8">
      <c r="B98" s="348"/>
      <c r="C98" s="594">
        <v>155071.39109999998</v>
      </c>
      <c r="D98" s="352" t="s">
        <v>473</v>
      </c>
      <c r="E98" s="352"/>
      <c r="F98" s="352"/>
      <c r="G98" s="352"/>
      <c r="H98" s="352"/>
    </row>
    <row r="99" spans="2:8">
      <c r="B99" s="348"/>
      <c r="C99" s="594">
        <f>E95</f>
        <v>178717.5</v>
      </c>
      <c r="D99" s="352" t="s">
        <v>474</v>
      </c>
      <c r="E99" s="352"/>
      <c r="F99" s="352"/>
      <c r="G99" s="352"/>
      <c r="H99" s="352"/>
    </row>
    <row r="100" spans="2:8">
      <c r="B100" s="463"/>
      <c r="C100" s="594">
        <f>SUM(C98:C99)</f>
        <v>333788.89110000001</v>
      </c>
      <c r="D100" s="352" t="s">
        <v>4</v>
      </c>
      <c r="E100" s="352"/>
      <c r="F100" s="352"/>
      <c r="G100" s="352"/>
      <c r="H100" s="352"/>
    </row>
    <row r="101" spans="2:8">
      <c r="C101" s="352"/>
      <c r="D101" s="352"/>
      <c r="E101" s="352"/>
      <c r="F101" s="352"/>
      <c r="G101" s="352"/>
      <c r="H101" s="352"/>
    </row>
    <row r="102" spans="2:8">
      <c r="B102" s="348"/>
      <c r="C102" s="352" t="s">
        <v>475</v>
      </c>
      <c r="D102" s="352"/>
      <c r="E102" s="352"/>
      <c r="F102" s="352"/>
      <c r="G102" s="352"/>
      <c r="H102" s="352"/>
    </row>
    <row r="103" spans="2:8">
      <c r="B103" s="348"/>
      <c r="C103" s="352" t="s">
        <v>476</v>
      </c>
      <c r="D103" s="352"/>
      <c r="E103" s="352"/>
      <c r="F103" s="352"/>
      <c r="G103" s="594">
        <f>(C98/9)*8</f>
        <v>137841.23653333331</v>
      </c>
      <c r="H103" s="352"/>
    </row>
    <row r="104" spans="2:8">
      <c r="B104" s="348"/>
      <c r="C104" s="352" t="s">
        <v>478</v>
      </c>
      <c r="D104" s="352"/>
      <c r="E104" s="352"/>
      <c r="F104" s="352"/>
      <c r="G104" s="594">
        <f>G103/2</f>
        <v>68920.618266666657</v>
      </c>
      <c r="H104" s="352"/>
    </row>
    <row r="105" spans="2:8">
      <c r="C105" s="352" t="s">
        <v>479</v>
      </c>
      <c r="D105" s="352"/>
      <c r="E105" s="352"/>
      <c r="F105" s="352"/>
      <c r="G105" s="594">
        <f>C100-G103</f>
        <v>195947.65456666669</v>
      </c>
      <c r="H105" s="352"/>
    </row>
    <row r="106" spans="2:8">
      <c r="C106" s="352"/>
      <c r="D106" s="352"/>
      <c r="E106" s="352"/>
      <c r="F106" s="352"/>
      <c r="G106" s="352"/>
      <c r="H106" s="352"/>
    </row>
  </sheetData>
  <printOptions horizontalCentered="1"/>
  <pageMargins left="0.45" right="0.45" top="0.5" bottom="0.5" header="0.3" footer="0.3"/>
  <pageSetup scale="67" fitToHeight="2" orientation="portrait" r:id="rId1"/>
  <headerFooter>
    <oddFooter xml:space="preserve">&amp;CADD LINES AND CATEGORIES AS NEEDED
</oddFooter>
  </headerFooter>
  <rowBreaks count="1" manualBreakCount="1">
    <brk id="56"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topLeftCell="A9" workbookViewId="0">
      <selection activeCell="E38" sqref="E38"/>
    </sheetView>
  </sheetViews>
  <sheetFormatPr defaultRowHeight="15"/>
  <cols>
    <col min="3" max="3" width="2.85546875" customWidth="1"/>
    <col min="4" max="4" width="6" customWidth="1"/>
    <col min="5" max="5" width="37" customWidth="1"/>
    <col min="6" max="6" width="13.140625" customWidth="1"/>
    <col min="7" max="7" width="12.5703125" customWidth="1"/>
    <col min="8" max="8" width="14.85546875" customWidth="1"/>
    <col min="9" max="9" width="12.5703125" customWidth="1"/>
  </cols>
  <sheetData>
    <row r="1" spans="2:13" ht="15.75">
      <c r="H1" s="23"/>
      <c r="I1" s="554" t="s">
        <v>490</v>
      </c>
    </row>
    <row r="2" spans="2:13" s="476" customFormat="1" ht="26.25">
      <c r="B2" s="65" t="s">
        <v>50</v>
      </c>
      <c r="C2" s="460"/>
      <c r="D2" s="460"/>
      <c r="E2" s="460"/>
      <c r="F2" s="460"/>
      <c r="G2" s="460"/>
      <c r="H2" s="460"/>
      <c r="I2" s="557"/>
    </row>
    <row r="3" spans="2:13" s="476" customFormat="1" ht="18.75">
      <c r="B3" s="555" t="s">
        <v>445</v>
      </c>
      <c r="C3" s="460"/>
      <c r="D3" s="460"/>
      <c r="E3" s="460"/>
      <c r="F3" s="460"/>
      <c r="G3" s="460"/>
      <c r="H3" s="460"/>
      <c r="I3" s="557"/>
    </row>
    <row r="4" spans="2:13">
      <c r="I4" t="s">
        <v>567</v>
      </c>
    </row>
    <row r="6" spans="2:13">
      <c r="E6" s="598" t="s">
        <v>424</v>
      </c>
    </row>
    <row r="7" spans="2:13">
      <c r="B7" t="s">
        <v>184</v>
      </c>
    </row>
    <row r="9" spans="2:13">
      <c r="B9" s="17">
        <v>1</v>
      </c>
      <c r="D9" s="349" t="s">
        <v>557</v>
      </c>
    </row>
    <row r="10" spans="2:13">
      <c r="B10" s="17">
        <f>B9+1</f>
        <v>2</v>
      </c>
      <c r="E10" s="17" t="s">
        <v>22</v>
      </c>
      <c r="F10" s="17" t="s">
        <v>23</v>
      </c>
      <c r="G10" s="17" t="s">
        <v>24</v>
      </c>
      <c r="H10" s="17" t="s">
        <v>25</v>
      </c>
      <c r="I10" s="17" t="s">
        <v>26</v>
      </c>
    </row>
    <row r="11" spans="2:13">
      <c r="B11" s="17">
        <f t="shared" ref="B11:B38" si="0">B10+1</f>
        <v>3</v>
      </c>
      <c r="I11" s="17" t="s">
        <v>87</v>
      </c>
    </row>
    <row r="12" spans="2:13">
      <c r="B12" s="17">
        <f t="shared" si="0"/>
        <v>4</v>
      </c>
      <c r="F12" s="18" t="s">
        <v>82</v>
      </c>
      <c r="G12" s="18" t="s">
        <v>84</v>
      </c>
      <c r="H12" s="18" t="s">
        <v>422</v>
      </c>
      <c r="I12" s="18" t="s">
        <v>4</v>
      </c>
    </row>
    <row r="13" spans="2:13">
      <c r="B13" s="17">
        <f t="shared" si="0"/>
        <v>5</v>
      </c>
    </row>
    <row r="14" spans="2:13">
      <c r="B14" s="17">
        <f t="shared" si="0"/>
        <v>6</v>
      </c>
      <c r="E14" t="s">
        <v>260</v>
      </c>
      <c r="F14" s="56">
        <f>'H-32A-WP06 - Debt Service'!M22+'H-32A-WP06 - Debt Service'!Z22</f>
        <v>1089272</v>
      </c>
      <c r="G14" s="56">
        <v>0</v>
      </c>
      <c r="H14" s="56">
        <v>0</v>
      </c>
      <c r="I14" s="56">
        <f>H14+G14+F14</f>
        <v>1089272</v>
      </c>
      <c r="J14" s="16"/>
      <c r="K14" s="16"/>
      <c r="L14" s="16"/>
      <c r="M14" s="16"/>
    </row>
    <row r="15" spans="2:13" ht="17.25">
      <c r="B15" s="17">
        <f t="shared" si="0"/>
        <v>7</v>
      </c>
      <c r="E15" t="s">
        <v>85</v>
      </c>
      <c r="F15" s="57">
        <v>0</v>
      </c>
      <c r="G15" s="57">
        <v>0</v>
      </c>
      <c r="H15" s="57">
        <v>0</v>
      </c>
      <c r="I15" s="57">
        <f>H15+G15+F15</f>
        <v>0</v>
      </c>
      <c r="J15" s="16"/>
      <c r="K15" s="16"/>
      <c r="L15" s="16"/>
      <c r="M15" s="16"/>
    </row>
    <row r="16" spans="2:13">
      <c r="B16" s="17">
        <f t="shared" si="0"/>
        <v>8</v>
      </c>
      <c r="E16" t="s">
        <v>86</v>
      </c>
      <c r="F16" s="16">
        <f>F14-F15</f>
        <v>1089272</v>
      </c>
      <c r="G16" s="16">
        <f t="shared" ref="G16:H16" si="1">G14-G15</f>
        <v>0</v>
      </c>
      <c r="H16" s="16">
        <f t="shared" si="1"/>
        <v>0</v>
      </c>
      <c r="I16" s="16">
        <f>H16+G16+F16</f>
        <v>1089272</v>
      </c>
      <c r="J16" s="16"/>
      <c r="K16" s="16"/>
      <c r="L16" s="16"/>
      <c r="M16" s="16"/>
    </row>
    <row r="17" spans="2:13">
      <c r="B17" s="17">
        <f t="shared" si="0"/>
        <v>9</v>
      </c>
      <c r="F17" s="16"/>
      <c r="G17" s="16"/>
      <c r="H17" s="16"/>
      <c r="I17" s="16"/>
      <c r="J17" s="16"/>
      <c r="K17" s="16"/>
      <c r="L17" s="16"/>
      <c r="M17" s="16"/>
    </row>
    <row r="18" spans="2:13">
      <c r="B18" s="17">
        <f t="shared" si="0"/>
        <v>10</v>
      </c>
      <c r="E18" s="352" t="s">
        <v>88</v>
      </c>
      <c r="F18" s="358">
        <f>IFERROR(F16/$I$16,"0%")</f>
        <v>1</v>
      </c>
      <c r="G18" s="358">
        <f t="shared" ref="G18:H18" si="2">IFERROR(G16/$I$16,"0%")</f>
        <v>0</v>
      </c>
      <c r="H18" s="358">
        <f t="shared" si="2"/>
        <v>0</v>
      </c>
      <c r="I18" s="16"/>
      <c r="J18" s="16"/>
      <c r="K18" s="16"/>
      <c r="L18" s="16"/>
      <c r="M18" s="16"/>
    </row>
    <row r="19" spans="2:13">
      <c r="B19" s="17">
        <f t="shared" si="0"/>
        <v>11</v>
      </c>
      <c r="F19" s="16"/>
      <c r="G19" s="16"/>
      <c r="H19" s="16"/>
      <c r="I19" s="16"/>
      <c r="J19" s="16"/>
      <c r="K19" s="16"/>
      <c r="L19" s="16"/>
      <c r="M19" s="16"/>
    </row>
    <row r="20" spans="2:13">
      <c r="B20" s="17">
        <f t="shared" si="0"/>
        <v>12</v>
      </c>
      <c r="E20" t="s">
        <v>248</v>
      </c>
      <c r="F20" s="16">
        <f>F18*F16</f>
        <v>1089272</v>
      </c>
      <c r="G20" s="16">
        <f t="shared" ref="G20:H20" si="3">G18*G16</f>
        <v>0</v>
      </c>
      <c r="H20" s="16">
        <f t="shared" si="3"/>
        <v>0</v>
      </c>
      <c r="I20" s="348">
        <f>H20+G20+F20</f>
        <v>1089272</v>
      </c>
      <c r="J20" s="16"/>
      <c r="K20" s="16"/>
      <c r="L20" s="16"/>
      <c r="M20" s="16"/>
    </row>
    <row r="21" spans="2:13">
      <c r="B21" s="17">
        <f t="shared" si="0"/>
        <v>13</v>
      </c>
      <c r="F21" s="16"/>
      <c r="G21" s="16"/>
      <c r="H21" s="16"/>
      <c r="I21" s="16"/>
      <c r="J21" s="16"/>
      <c r="K21" s="16"/>
      <c r="L21" s="16"/>
      <c r="M21" s="16"/>
    </row>
    <row r="22" spans="2:13">
      <c r="B22" s="17">
        <f t="shared" si="0"/>
        <v>14</v>
      </c>
      <c r="F22" s="16"/>
      <c r="G22" s="16"/>
      <c r="H22" s="16"/>
      <c r="I22" s="16"/>
      <c r="J22" s="16"/>
      <c r="K22" s="16"/>
      <c r="L22" s="16"/>
      <c r="M22" s="16"/>
    </row>
    <row r="23" spans="2:13">
      <c r="B23" s="17">
        <f t="shared" si="0"/>
        <v>15</v>
      </c>
      <c r="D23" s="349" t="s">
        <v>247</v>
      </c>
      <c r="F23" s="16"/>
      <c r="G23" s="16"/>
      <c r="H23" s="16"/>
      <c r="I23" s="16"/>
      <c r="J23" s="16"/>
      <c r="K23" s="16"/>
      <c r="L23" s="16"/>
      <c r="M23" s="16"/>
    </row>
    <row r="24" spans="2:13">
      <c r="B24" s="17">
        <f t="shared" si="0"/>
        <v>16</v>
      </c>
      <c r="F24" s="16"/>
      <c r="G24" s="16"/>
      <c r="H24" s="16"/>
      <c r="I24" s="16"/>
      <c r="J24" s="16"/>
      <c r="K24" s="16"/>
      <c r="L24" s="16"/>
      <c r="M24" s="16"/>
    </row>
    <row r="25" spans="2:13">
      <c r="B25" s="17">
        <f t="shared" si="0"/>
        <v>17</v>
      </c>
      <c r="F25" s="16"/>
      <c r="G25" s="16"/>
      <c r="H25" s="16"/>
      <c r="I25" s="16"/>
      <c r="J25" s="16"/>
      <c r="K25" s="16"/>
      <c r="L25" s="16"/>
      <c r="M25" s="16"/>
    </row>
    <row r="26" spans="2:13">
      <c r="B26" s="17">
        <f t="shared" si="0"/>
        <v>18</v>
      </c>
      <c r="I26" s="17" t="s">
        <v>87</v>
      </c>
      <c r="J26" s="16"/>
      <c r="K26" s="16"/>
      <c r="L26" s="16"/>
      <c r="M26" s="16"/>
    </row>
    <row r="27" spans="2:13">
      <c r="B27" s="17">
        <f t="shared" si="0"/>
        <v>19</v>
      </c>
      <c r="F27" s="18" t="s">
        <v>82</v>
      </c>
      <c r="G27" s="18" t="s">
        <v>84</v>
      </c>
      <c r="H27" s="18" t="s">
        <v>423</v>
      </c>
      <c r="I27" s="18" t="s">
        <v>4</v>
      </c>
      <c r="J27" s="16"/>
      <c r="K27" s="16"/>
      <c r="L27" s="16"/>
      <c r="M27" s="16"/>
    </row>
    <row r="28" spans="2:13">
      <c r="B28" s="17">
        <f t="shared" si="0"/>
        <v>20</v>
      </c>
      <c r="J28" s="16"/>
      <c r="K28" s="16"/>
      <c r="L28" s="16"/>
      <c r="M28" s="16"/>
    </row>
    <row r="29" spans="2:13">
      <c r="B29" s="17">
        <f t="shared" si="0"/>
        <v>21</v>
      </c>
      <c r="E29" t="s">
        <v>83</v>
      </c>
      <c r="F29" s="56">
        <f>'H-32A-WP01 - Plant'!F40</f>
        <v>0</v>
      </c>
      <c r="G29" s="56">
        <v>0</v>
      </c>
      <c r="H29" s="56">
        <v>0</v>
      </c>
      <c r="I29" s="56">
        <f>H29+G29+F29</f>
        <v>0</v>
      </c>
      <c r="J29" s="16"/>
      <c r="K29" s="16"/>
      <c r="L29" s="16"/>
      <c r="M29" s="16"/>
    </row>
    <row r="30" spans="2:13">
      <c r="B30" s="17">
        <f t="shared" si="0"/>
        <v>22</v>
      </c>
      <c r="F30" s="16"/>
      <c r="G30" s="16"/>
      <c r="H30" s="16"/>
      <c r="I30" s="16"/>
      <c r="J30" s="16"/>
      <c r="K30" s="16"/>
      <c r="L30" s="16"/>
      <c r="M30" s="16"/>
    </row>
    <row r="31" spans="2:13">
      <c r="B31" s="17">
        <f t="shared" si="0"/>
        <v>23</v>
      </c>
      <c r="E31" s="352" t="s">
        <v>88</v>
      </c>
      <c r="F31" s="358" t="str">
        <f>IFERROR(F29/$I$29,"0%")</f>
        <v>0%</v>
      </c>
      <c r="G31" s="358" t="str">
        <f t="shared" ref="G31:H31" si="4">IFERROR(G29/$I$29,"0%")</f>
        <v>0%</v>
      </c>
      <c r="H31" s="358" t="str">
        <f t="shared" si="4"/>
        <v>0%</v>
      </c>
      <c r="I31" s="16"/>
      <c r="J31" s="16"/>
      <c r="K31" s="16"/>
      <c r="L31" s="16"/>
      <c r="M31" s="16"/>
    </row>
    <row r="32" spans="2:13">
      <c r="B32" s="17">
        <f t="shared" si="0"/>
        <v>24</v>
      </c>
      <c r="F32" s="16"/>
      <c r="G32" s="16"/>
      <c r="H32" s="16"/>
      <c r="I32" s="16"/>
      <c r="J32" s="16"/>
      <c r="K32" s="16"/>
      <c r="L32" s="16"/>
      <c r="M32" s="16"/>
    </row>
    <row r="33" spans="2:9">
      <c r="B33" s="17">
        <f t="shared" si="0"/>
        <v>25</v>
      </c>
      <c r="E33" t="s">
        <v>248</v>
      </c>
      <c r="F33" s="16">
        <f>F31*F29</f>
        <v>0</v>
      </c>
      <c r="G33" s="16">
        <f t="shared" ref="G33:H33" si="5">G31*G29</f>
        <v>0</v>
      </c>
      <c r="H33" s="16">
        <f t="shared" si="5"/>
        <v>0</v>
      </c>
      <c r="I33" s="348">
        <f>H33+G33+F33</f>
        <v>0</v>
      </c>
    </row>
    <row r="34" spans="2:9">
      <c r="B34" s="17">
        <f t="shared" si="0"/>
        <v>26</v>
      </c>
    </row>
    <row r="35" spans="2:9">
      <c r="B35" s="17">
        <f t="shared" si="0"/>
        <v>27</v>
      </c>
    </row>
    <row r="36" spans="2:9">
      <c r="B36" s="17">
        <f t="shared" si="0"/>
        <v>28</v>
      </c>
      <c r="D36" s="349" t="s">
        <v>257</v>
      </c>
    </row>
    <row r="37" spans="2:9">
      <c r="B37" s="17">
        <f t="shared" si="0"/>
        <v>29</v>
      </c>
    </row>
    <row r="38" spans="2:9">
      <c r="B38" s="17">
        <f t="shared" si="0"/>
        <v>30</v>
      </c>
      <c r="E38" t="s">
        <v>576</v>
      </c>
      <c r="F38" s="351">
        <f>F16/I16</f>
        <v>1</v>
      </c>
      <c r="G38" s="351">
        <f>G16/I16</f>
        <v>0</v>
      </c>
      <c r="H38" s="351">
        <f>H16/I16</f>
        <v>0</v>
      </c>
    </row>
  </sheetData>
  <printOptions horizontalCentered="1"/>
  <pageMargins left="0.45" right="0.45" top="0.5" bottom="0.5" header="0.3" footer="0.3"/>
  <pageSetup scale="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zoomScale="80" zoomScaleNormal="80" workbookViewId="0">
      <selection activeCell="M17" sqref="M17"/>
    </sheetView>
  </sheetViews>
  <sheetFormatPr defaultColWidth="9.140625" defaultRowHeight="15.75"/>
  <cols>
    <col min="1" max="1" width="24.140625" style="222" customWidth="1"/>
    <col min="2" max="2" width="32.5703125" style="223" customWidth="1"/>
    <col min="3" max="3" width="11.5703125" style="223" customWidth="1"/>
    <col min="4" max="4" width="22.28515625" style="222" customWidth="1"/>
    <col min="5" max="9" width="20.28515625" style="222" customWidth="1"/>
    <col min="10" max="10" width="24.140625" style="222" customWidth="1"/>
    <col min="11" max="16384" width="9.140625" style="222"/>
  </cols>
  <sheetData>
    <row r="1" spans="1:12" ht="16.5" customHeight="1">
      <c r="A1" s="23"/>
      <c r="B1" s="23"/>
      <c r="C1" s="23"/>
      <c r="D1" s="24"/>
      <c r="E1" s="24"/>
      <c r="F1" s="24"/>
      <c r="G1" s="24"/>
      <c r="H1" s="24"/>
      <c r="I1" s="24"/>
      <c r="J1" s="225"/>
      <c r="K1" s="24"/>
      <c r="L1" s="24"/>
    </row>
    <row r="2" spans="1:12">
      <c r="B2" s="23"/>
      <c r="C2" s="23"/>
      <c r="D2" s="226"/>
      <c r="E2" s="24"/>
      <c r="F2" s="24"/>
      <c r="G2" s="24"/>
      <c r="H2" s="24"/>
      <c r="I2" s="554" t="s">
        <v>491</v>
      </c>
      <c r="J2" s="225"/>
      <c r="K2" s="24"/>
      <c r="L2" s="24"/>
    </row>
    <row r="3" spans="1:12" ht="26.25">
      <c r="B3" s="65" t="s">
        <v>50</v>
      </c>
      <c r="C3" s="557"/>
      <c r="D3" s="561"/>
      <c r="E3" s="66"/>
      <c r="F3" s="66"/>
      <c r="G3" s="66"/>
      <c r="H3" s="66"/>
      <c r="I3" s="562"/>
      <c r="J3" s="225"/>
      <c r="K3" s="24"/>
      <c r="L3" s="24"/>
    </row>
    <row r="4" spans="1:12" ht="18.75">
      <c r="B4" s="555" t="s">
        <v>447</v>
      </c>
      <c r="C4" s="557"/>
      <c r="D4" s="561"/>
      <c r="E4" s="66"/>
      <c r="F4" s="66"/>
      <c r="G4" s="66"/>
      <c r="H4" s="66"/>
      <c r="I4" s="562"/>
      <c r="J4" s="225"/>
      <c r="K4" s="24"/>
      <c r="L4" s="24"/>
    </row>
    <row r="5" spans="1:12" ht="16.5" customHeight="1">
      <c r="B5" s="23"/>
      <c r="C5" s="23"/>
      <c r="D5" s="226"/>
      <c r="E5" s="24"/>
      <c r="F5" s="24"/>
      <c r="G5" s="24"/>
      <c r="H5" s="24"/>
      <c r="I5" s="565" t="s">
        <v>566</v>
      </c>
      <c r="J5" s="225"/>
      <c r="K5" s="24"/>
      <c r="L5" s="24"/>
    </row>
    <row r="6" spans="1:12" ht="20.100000000000001" customHeight="1">
      <c r="B6" s="23"/>
      <c r="C6" s="23"/>
      <c r="D6" s="24"/>
      <c r="E6" s="24"/>
      <c r="F6" s="24"/>
      <c r="G6" s="24"/>
      <c r="H6" s="24"/>
      <c r="I6" s="24"/>
      <c r="J6" s="24"/>
      <c r="K6" s="24"/>
      <c r="L6" s="24"/>
    </row>
    <row r="7" spans="1:12" ht="20.100000000000001" customHeight="1">
      <c r="B7" s="621" t="s">
        <v>391</v>
      </c>
      <c r="C7" s="621"/>
      <c r="D7" s="621"/>
      <c r="E7" s="621"/>
      <c r="F7" s="621"/>
      <c r="G7" s="621"/>
      <c r="H7" s="621"/>
      <c r="I7" s="621"/>
      <c r="J7" s="24"/>
      <c r="K7" s="24"/>
      <c r="L7" s="24"/>
    </row>
    <row r="8" spans="1:12" ht="20.100000000000001" customHeight="1">
      <c r="B8" s="622"/>
      <c r="C8" s="622"/>
      <c r="D8" s="622"/>
      <c r="E8" s="622"/>
      <c r="F8" s="622"/>
      <c r="G8" s="622"/>
      <c r="H8" s="622"/>
      <c r="I8" s="622"/>
      <c r="J8" s="24"/>
      <c r="K8" s="24"/>
      <c r="L8" s="24"/>
    </row>
    <row r="9" spans="1:12" ht="20.100000000000001" customHeight="1" thickBot="1">
      <c r="B9" s="25"/>
      <c r="C9" s="25"/>
      <c r="D9" s="24"/>
      <c r="E9" s="24"/>
      <c r="F9" s="24"/>
      <c r="G9" s="24"/>
      <c r="H9" s="24"/>
      <c r="I9" s="24"/>
      <c r="J9" s="24"/>
      <c r="K9" s="24"/>
      <c r="L9" s="24"/>
    </row>
    <row r="10" spans="1:12" s="224" customFormat="1" ht="47.25">
      <c r="B10" s="228" t="s">
        <v>469</v>
      </c>
      <c r="C10" s="227"/>
      <c r="D10" s="228" t="s">
        <v>161</v>
      </c>
      <c r="E10" s="227"/>
      <c r="F10" s="228" t="s">
        <v>354</v>
      </c>
      <c r="G10" s="229"/>
      <c r="H10" s="230"/>
      <c r="I10" s="230"/>
      <c r="J10" s="229"/>
      <c r="K10" s="229"/>
      <c r="L10" s="229"/>
    </row>
    <row r="11" spans="1:12" ht="20.100000000000001" customHeight="1">
      <c r="B11" s="231"/>
      <c r="C11" s="232"/>
      <c r="D11" s="231"/>
      <c r="E11" s="232"/>
      <c r="F11" s="233"/>
      <c r="G11" s="24"/>
      <c r="H11" s="232"/>
      <c r="I11" s="232"/>
      <c r="J11" s="24"/>
      <c r="K11" s="24"/>
      <c r="L11" s="24"/>
    </row>
    <row r="12" spans="1:12" ht="20.100000000000001" customHeight="1" thickBot="1">
      <c r="B12" s="355">
        <v>0</v>
      </c>
      <c r="C12" s="234" t="str">
        <f>"-"</f>
        <v>-</v>
      </c>
      <c r="D12" s="355">
        <v>0</v>
      </c>
      <c r="E12" s="234" t="str">
        <f>"="</f>
        <v>=</v>
      </c>
      <c r="F12" s="259">
        <f>IF(D12=0,0,D12-B12)</f>
        <v>0</v>
      </c>
      <c r="G12" s="24"/>
      <c r="H12" s="232"/>
      <c r="I12" s="232"/>
      <c r="J12" s="24"/>
      <c r="K12" s="24"/>
      <c r="L12" s="24"/>
    </row>
    <row r="13" spans="1:12" ht="20.100000000000001" customHeight="1" thickBot="1">
      <c r="B13" s="235"/>
      <c r="C13" s="236"/>
      <c r="D13" s="235"/>
      <c r="E13" s="236"/>
      <c r="F13" s="235"/>
      <c r="G13" s="237"/>
      <c r="H13" s="237"/>
      <c r="I13" s="237"/>
      <c r="J13" s="24"/>
      <c r="K13" s="24"/>
      <c r="L13" s="24"/>
    </row>
    <row r="14" spans="1:12" ht="20.100000000000001" customHeight="1">
      <c r="B14" s="238"/>
      <c r="C14" s="239"/>
      <c r="D14" s="240"/>
      <c r="E14" s="239"/>
      <c r="F14" s="240"/>
      <c r="G14" s="232"/>
      <c r="H14" s="232"/>
      <c r="I14" s="232"/>
      <c r="J14" s="24"/>
      <c r="K14" s="24"/>
      <c r="L14" s="24"/>
    </row>
    <row r="15" spans="1:12" ht="47.25">
      <c r="B15" s="623"/>
      <c r="C15" s="623"/>
      <c r="D15" s="241" t="s">
        <v>146</v>
      </c>
      <c r="E15" s="241" t="s">
        <v>147</v>
      </c>
      <c r="F15" s="234" t="s">
        <v>148</v>
      </c>
      <c r="G15" s="242" t="s">
        <v>149</v>
      </c>
      <c r="H15" s="241" t="s">
        <v>150</v>
      </c>
      <c r="I15" s="241" t="s">
        <v>151</v>
      </c>
      <c r="J15" s="24"/>
      <c r="K15" s="24"/>
      <c r="L15" s="24"/>
    </row>
    <row r="16" spans="1:12" ht="32.1" customHeight="1">
      <c r="B16" s="624" t="s">
        <v>152</v>
      </c>
      <c r="C16" s="624"/>
      <c r="D16" s="624"/>
      <c r="E16" s="357">
        <f>0.0425/12</f>
        <v>3.5416666666666669E-3</v>
      </c>
      <c r="F16" s="240"/>
      <c r="G16" s="232"/>
      <c r="H16" s="232"/>
      <c r="I16" s="232"/>
      <c r="J16" s="24"/>
      <c r="K16" s="24"/>
      <c r="L16" s="24"/>
    </row>
    <row r="17" spans="2:12" ht="20.100000000000001" customHeight="1">
      <c r="B17" s="244"/>
      <c r="C17" s="239"/>
      <c r="D17" s="232"/>
      <c r="E17" s="243"/>
      <c r="F17" s="240"/>
      <c r="G17" s="232"/>
      <c r="H17" s="232"/>
      <c r="I17" s="232"/>
      <c r="J17" s="24"/>
      <c r="K17" s="24"/>
      <c r="L17" s="24"/>
    </row>
    <row r="18" spans="2:12" ht="20.100000000000001" customHeight="1">
      <c r="B18" s="244" t="s">
        <v>163</v>
      </c>
      <c r="C18" s="239"/>
      <c r="D18" s="232"/>
      <c r="E18" s="243"/>
      <c r="F18" s="240"/>
      <c r="G18" s="232"/>
      <c r="H18" s="232"/>
      <c r="I18" s="232"/>
      <c r="J18" s="24"/>
      <c r="K18" s="24"/>
      <c r="L18" s="24"/>
    </row>
    <row r="19" spans="2:12" ht="20.100000000000001" customHeight="1">
      <c r="B19" s="245" t="s">
        <v>0</v>
      </c>
      <c r="C19" s="239"/>
      <c r="D19" s="239"/>
      <c r="E19" s="239" t="s">
        <v>0</v>
      </c>
      <c r="F19" s="232"/>
      <c r="G19" s="232"/>
      <c r="H19" s="232"/>
      <c r="I19" s="232"/>
      <c r="J19" s="24"/>
      <c r="K19" s="24"/>
      <c r="L19" s="24"/>
    </row>
    <row r="20" spans="2:12" ht="20.100000000000001" customHeight="1">
      <c r="B20" s="246" t="s">
        <v>153</v>
      </c>
      <c r="C20" s="239"/>
      <c r="D20" s="239"/>
      <c r="E20" s="232"/>
      <c r="F20" s="232"/>
      <c r="G20" s="234" t="s">
        <v>154</v>
      </c>
      <c r="H20" s="239"/>
      <c r="I20" s="239"/>
      <c r="J20" s="24"/>
      <c r="K20" s="24"/>
      <c r="L20" s="24"/>
    </row>
    <row r="21" spans="2:12" ht="20.100000000000001" customHeight="1">
      <c r="B21" s="232" t="s">
        <v>59</v>
      </c>
      <c r="C21" s="356" t="s">
        <v>162</v>
      </c>
      <c r="D21" s="247">
        <f>+F12/12</f>
        <v>0</v>
      </c>
      <c r="E21" s="248">
        <f>+E16</f>
        <v>3.5416666666666669E-3</v>
      </c>
      <c r="F21" s="249">
        <v>12</v>
      </c>
      <c r="G21" s="247">
        <f t="shared" ref="G21:G32" si="0">E21*D21*F21*-1</f>
        <v>0</v>
      </c>
      <c r="H21" s="247"/>
      <c r="I21" s="247">
        <f>(-G21+D21)*-1</f>
        <v>0</v>
      </c>
      <c r="J21" s="24"/>
      <c r="K21" s="24"/>
      <c r="L21" s="24"/>
    </row>
    <row r="22" spans="2:12" ht="20.100000000000001" customHeight="1">
      <c r="B22" s="232" t="s">
        <v>60</v>
      </c>
      <c r="C22" s="232" t="str">
        <f>C21</f>
        <v>Year 2019</v>
      </c>
      <c r="D22" s="247">
        <f>+D21</f>
        <v>0</v>
      </c>
      <c r="E22" s="248">
        <f>+E21</f>
        <v>3.5416666666666669E-3</v>
      </c>
      <c r="F22" s="250">
        <f t="shared" ref="F22:F32" si="1">+F21-1</f>
        <v>11</v>
      </c>
      <c r="G22" s="247">
        <f t="shared" si="0"/>
        <v>0</v>
      </c>
      <c r="H22" s="247"/>
      <c r="I22" s="247">
        <f t="shared" ref="I22:I32" si="2">(-G22+D22)*-1</f>
        <v>0</v>
      </c>
      <c r="J22" s="24"/>
      <c r="K22" s="24"/>
      <c r="L22" s="24"/>
    </row>
    <row r="23" spans="2:12" ht="20.100000000000001" customHeight="1">
      <c r="B23" s="232" t="s">
        <v>61</v>
      </c>
      <c r="C23" s="232" t="str">
        <f>C22</f>
        <v>Year 2019</v>
      </c>
      <c r="D23" s="247">
        <f t="shared" ref="D23:E32" si="3">+D22</f>
        <v>0</v>
      </c>
      <c r="E23" s="248">
        <f t="shared" si="3"/>
        <v>3.5416666666666669E-3</v>
      </c>
      <c r="F23" s="250">
        <f t="shared" si="1"/>
        <v>10</v>
      </c>
      <c r="G23" s="247">
        <f t="shared" si="0"/>
        <v>0</v>
      </c>
      <c r="H23" s="247"/>
      <c r="I23" s="247">
        <f t="shared" si="2"/>
        <v>0</v>
      </c>
      <c r="J23" s="24"/>
      <c r="K23" s="24"/>
      <c r="L23" s="24"/>
    </row>
    <row r="24" spans="2:12" ht="20.100000000000001" customHeight="1">
      <c r="B24" s="232" t="s">
        <v>62</v>
      </c>
      <c r="C24" s="232" t="str">
        <f t="shared" ref="C24:C31" si="4">C23</f>
        <v>Year 2019</v>
      </c>
      <c r="D24" s="247">
        <f t="shared" si="3"/>
        <v>0</v>
      </c>
      <c r="E24" s="248">
        <f t="shared" si="3"/>
        <v>3.5416666666666669E-3</v>
      </c>
      <c r="F24" s="250">
        <f t="shared" si="1"/>
        <v>9</v>
      </c>
      <c r="G24" s="247">
        <f t="shared" si="0"/>
        <v>0</v>
      </c>
      <c r="H24" s="247"/>
      <c r="I24" s="247">
        <f>(-G24+D24)*-1</f>
        <v>0</v>
      </c>
      <c r="J24" s="24"/>
      <c r="K24" s="24"/>
      <c r="L24" s="24"/>
    </row>
    <row r="25" spans="2:12" ht="20.100000000000001" customHeight="1">
      <c r="B25" s="232" t="s">
        <v>63</v>
      </c>
      <c r="C25" s="232" t="str">
        <f t="shared" si="4"/>
        <v>Year 2019</v>
      </c>
      <c r="D25" s="247">
        <f t="shared" si="3"/>
        <v>0</v>
      </c>
      <c r="E25" s="248">
        <f t="shared" si="3"/>
        <v>3.5416666666666669E-3</v>
      </c>
      <c r="F25" s="250">
        <f t="shared" si="1"/>
        <v>8</v>
      </c>
      <c r="G25" s="247">
        <f>E25*D25*F25*-1</f>
        <v>0</v>
      </c>
      <c r="H25" s="247"/>
      <c r="I25" s="247">
        <f t="shared" si="2"/>
        <v>0</v>
      </c>
      <c r="J25" s="24"/>
      <c r="K25" s="24"/>
      <c r="L25" s="24"/>
    </row>
    <row r="26" spans="2:12" ht="20.100000000000001" customHeight="1">
      <c r="B26" s="232" t="s">
        <v>64</v>
      </c>
      <c r="C26" s="232" t="str">
        <f t="shared" si="4"/>
        <v>Year 2019</v>
      </c>
      <c r="D26" s="247">
        <f t="shared" si="3"/>
        <v>0</v>
      </c>
      <c r="E26" s="248">
        <f t="shared" si="3"/>
        <v>3.5416666666666669E-3</v>
      </c>
      <c r="F26" s="250">
        <f t="shared" si="1"/>
        <v>7</v>
      </c>
      <c r="G26" s="247">
        <f t="shared" si="0"/>
        <v>0</v>
      </c>
      <c r="H26" s="247"/>
      <c r="I26" s="247">
        <f t="shared" si="2"/>
        <v>0</v>
      </c>
      <c r="J26" s="24"/>
      <c r="K26" s="24"/>
      <c r="L26" s="24"/>
    </row>
    <row r="27" spans="2:12" ht="20.100000000000001" customHeight="1">
      <c r="B27" s="232" t="s">
        <v>65</v>
      </c>
      <c r="C27" s="232" t="str">
        <f t="shared" si="4"/>
        <v>Year 2019</v>
      </c>
      <c r="D27" s="247">
        <f t="shared" si="3"/>
        <v>0</v>
      </c>
      <c r="E27" s="248">
        <f t="shared" si="3"/>
        <v>3.5416666666666669E-3</v>
      </c>
      <c r="F27" s="250">
        <f t="shared" si="1"/>
        <v>6</v>
      </c>
      <c r="G27" s="247">
        <f t="shared" si="0"/>
        <v>0</v>
      </c>
      <c r="H27" s="247"/>
      <c r="I27" s="247">
        <f t="shared" si="2"/>
        <v>0</v>
      </c>
      <c r="J27" s="24"/>
      <c r="K27" s="24"/>
      <c r="L27" s="24"/>
    </row>
    <row r="28" spans="2:12" ht="20.100000000000001" customHeight="1">
      <c r="B28" s="232" t="s">
        <v>66</v>
      </c>
      <c r="C28" s="232" t="str">
        <f t="shared" si="4"/>
        <v>Year 2019</v>
      </c>
      <c r="D28" s="247">
        <f t="shared" si="3"/>
        <v>0</v>
      </c>
      <c r="E28" s="248">
        <f t="shared" si="3"/>
        <v>3.5416666666666669E-3</v>
      </c>
      <c r="F28" s="250">
        <f t="shared" si="1"/>
        <v>5</v>
      </c>
      <c r="G28" s="247">
        <f t="shared" si="0"/>
        <v>0</v>
      </c>
      <c r="H28" s="247"/>
      <c r="I28" s="247">
        <f t="shared" si="2"/>
        <v>0</v>
      </c>
      <c r="J28" s="24"/>
      <c r="K28" s="24"/>
      <c r="L28" s="24"/>
    </row>
    <row r="29" spans="2:12" ht="20.100000000000001" customHeight="1">
      <c r="B29" s="232" t="s">
        <v>67</v>
      </c>
      <c r="C29" s="232" t="str">
        <f t="shared" si="4"/>
        <v>Year 2019</v>
      </c>
      <c r="D29" s="247">
        <f t="shared" si="3"/>
        <v>0</v>
      </c>
      <c r="E29" s="248">
        <f t="shared" si="3"/>
        <v>3.5416666666666669E-3</v>
      </c>
      <c r="F29" s="250">
        <f t="shared" si="1"/>
        <v>4</v>
      </c>
      <c r="G29" s="247">
        <f t="shared" si="0"/>
        <v>0</v>
      </c>
      <c r="H29" s="247"/>
      <c r="I29" s="247">
        <f t="shared" si="2"/>
        <v>0</v>
      </c>
      <c r="J29" s="24"/>
      <c r="K29" s="24"/>
      <c r="L29" s="24"/>
    </row>
    <row r="30" spans="2:12" ht="20.100000000000001" customHeight="1">
      <c r="B30" s="232" t="s">
        <v>68</v>
      </c>
      <c r="C30" s="232" t="str">
        <f>C29</f>
        <v>Year 2019</v>
      </c>
      <c r="D30" s="247">
        <f t="shared" si="3"/>
        <v>0</v>
      </c>
      <c r="E30" s="248">
        <f t="shared" si="3"/>
        <v>3.5416666666666669E-3</v>
      </c>
      <c r="F30" s="250">
        <f t="shared" si="1"/>
        <v>3</v>
      </c>
      <c r="G30" s="247">
        <f t="shared" si="0"/>
        <v>0</v>
      </c>
      <c r="H30" s="247"/>
      <c r="I30" s="247">
        <f t="shared" si="2"/>
        <v>0</v>
      </c>
      <c r="J30" s="24"/>
      <c r="K30" s="24"/>
      <c r="L30" s="24"/>
    </row>
    <row r="31" spans="2:12" ht="20.100000000000001" customHeight="1">
      <c r="B31" s="232" t="s">
        <v>69</v>
      </c>
      <c r="C31" s="232" t="str">
        <f t="shared" si="4"/>
        <v>Year 2019</v>
      </c>
      <c r="D31" s="247">
        <f t="shared" si="3"/>
        <v>0</v>
      </c>
      <c r="E31" s="248">
        <f t="shared" si="3"/>
        <v>3.5416666666666669E-3</v>
      </c>
      <c r="F31" s="250">
        <f t="shared" si="1"/>
        <v>2</v>
      </c>
      <c r="G31" s="247">
        <f t="shared" si="0"/>
        <v>0</v>
      </c>
      <c r="H31" s="247"/>
      <c r="I31" s="247">
        <f t="shared" si="2"/>
        <v>0</v>
      </c>
      <c r="J31" s="24"/>
      <c r="K31" s="24"/>
      <c r="L31" s="24"/>
    </row>
    <row r="32" spans="2:12" ht="20.100000000000001" customHeight="1">
      <c r="B32" s="232" t="s">
        <v>58</v>
      </c>
      <c r="C32" s="232" t="str">
        <f>C31</f>
        <v>Year 2019</v>
      </c>
      <c r="D32" s="247">
        <f t="shared" si="3"/>
        <v>0</v>
      </c>
      <c r="E32" s="248">
        <f t="shared" si="3"/>
        <v>3.5416666666666669E-3</v>
      </c>
      <c r="F32" s="250">
        <f t="shared" si="1"/>
        <v>1</v>
      </c>
      <c r="G32" s="251">
        <f t="shared" si="0"/>
        <v>0</v>
      </c>
      <c r="H32" s="247"/>
      <c r="I32" s="247">
        <f t="shared" si="2"/>
        <v>0</v>
      </c>
      <c r="J32" s="24"/>
      <c r="K32" s="24"/>
      <c r="L32" s="24"/>
    </row>
    <row r="33" spans="2:12" ht="20.100000000000001" customHeight="1">
      <c r="B33" s="232"/>
      <c r="C33" s="232"/>
      <c r="D33" s="247"/>
      <c r="E33" s="248"/>
      <c r="F33" s="250"/>
      <c r="G33" s="247">
        <f>SUM(G21:G32)</f>
        <v>0</v>
      </c>
      <c r="H33" s="247"/>
      <c r="I33" s="252">
        <f>SUM(I21:I32)</f>
        <v>0</v>
      </c>
      <c r="J33" s="24"/>
      <c r="K33" s="24"/>
      <c r="L33" s="24"/>
    </row>
    <row r="34" spans="2:12" ht="20.100000000000001" customHeight="1">
      <c r="B34" s="232"/>
      <c r="C34" s="232"/>
      <c r="D34" s="247"/>
      <c r="E34" s="248"/>
      <c r="F34" s="249"/>
      <c r="G34" s="247"/>
      <c r="H34" s="247" t="s">
        <v>0</v>
      </c>
      <c r="I34" s="253"/>
      <c r="J34" s="24"/>
      <c r="K34" s="24"/>
      <c r="L34" s="24"/>
    </row>
    <row r="35" spans="2:12" ht="20.100000000000001" customHeight="1">
      <c r="B35" s="232"/>
      <c r="C35" s="232"/>
      <c r="D35" s="240"/>
      <c r="E35" s="248"/>
      <c r="F35" s="249"/>
      <c r="G35" s="254" t="s">
        <v>155</v>
      </c>
      <c r="H35" s="247"/>
      <c r="I35" s="247"/>
      <c r="J35" s="24"/>
      <c r="K35" s="24"/>
      <c r="L35" s="24"/>
    </row>
    <row r="36" spans="2:12" ht="20.100000000000001" customHeight="1">
      <c r="B36" s="232" t="s">
        <v>156</v>
      </c>
      <c r="C36" s="356" t="s">
        <v>164</v>
      </c>
      <c r="D36" s="240">
        <f>I33</f>
        <v>0</v>
      </c>
      <c r="E36" s="248">
        <f>+E32</f>
        <v>3.5416666666666669E-3</v>
      </c>
      <c r="F36" s="249">
        <v>12</v>
      </c>
      <c r="G36" s="247">
        <f>+F36*E36*D36</f>
        <v>0</v>
      </c>
      <c r="H36" s="247"/>
      <c r="I36" s="252">
        <f>+D36+G36</f>
        <v>0</v>
      </c>
      <c r="J36" s="24"/>
      <c r="K36" s="24"/>
      <c r="L36" s="24"/>
    </row>
    <row r="37" spans="2:12" ht="20.100000000000001" customHeight="1">
      <c r="B37" s="232"/>
      <c r="C37" s="232"/>
      <c r="D37" s="240"/>
      <c r="E37" s="248"/>
      <c r="F37" s="232"/>
      <c r="G37" s="247"/>
      <c r="H37" s="247"/>
      <c r="I37" s="247"/>
      <c r="J37" s="24"/>
      <c r="K37" s="24"/>
      <c r="L37" s="24"/>
    </row>
    <row r="38" spans="2:12" ht="20.100000000000001" customHeight="1">
      <c r="B38" s="255" t="s">
        <v>157</v>
      </c>
      <c r="C38" s="232"/>
      <c r="D38" s="247"/>
      <c r="E38" s="248"/>
      <c r="F38" s="232"/>
      <c r="G38" s="254" t="s">
        <v>154</v>
      </c>
      <c r="H38" s="247"/>
      <c r="I38" s="247"/>
      <c r="J38" s="24"/>
      <c r="K38" s="24"/>
      <c r="L38" s="24"/>
    </row>
    <row r="39" spans="2:12" ht="20.100000000000001" customHeight="1">
      <c r="B39" s="232" t="s">
        <v>59</v>
      </c>
      <c r="C39" s="356" t="s">
        <v>165</v>
      </c>
      <c r="D39" s="256">
        <f>-I36</f>
        <v>0</v>
      </c>
      <c r="E39" s="248">
        <f>+E32</f>
        <v>3.5416666666666669E-3</v>
      </c>
      <c r="F39" s="232"/>
      <c r="G39" s="247">
        <f t="shared" ref="G39:G50" si="5" xml:space="preserve"> -E39*D39</f>
        <v>0</v>
      </c>
      <c r="H39" s="247">
        <f>PMT(E39,12,I$36)</f>
        <v>0</v>
      </c>
      <c r="I39" s="247">
        <f t="shared" ref="I39:I50" si="6">(+D39+D39*E39-H39)*-1</f>
        <v>0</v>
      </c>
      <c r="J39" s="24"/>
      <c r="K39" s="24"/>
      <c r="L39" s="24"/>
    </row>
    <row r="40" spans="2:12" ht="20.100000000000001" customHeight="1">
      <c r="B40" s="232" t="s">
        <v>60</v>
      </c>
      <c r="C40" s="232" t="str">
        <f>+C39</f>
        <v>Year 2021</v>
      </c>
      <c r="D40" s="240">
        <f>-I39</f>
        <v>0</v>
      </c>
      <c r="E40" s="248">
        <f>+E39</f>
        <v>3.5416666666666669E-3</v>
      </c>
      <c r="F40" s="232"/>
      <c r="G40" s="247">
        <f t="shared" si="5"/>
        <v>0</v>
      </c>
      <c r="H40" s="247">
        <f>H39</f>
        <v>0</v>
      </c>
      <c r="I40" s="247">
        <f t="shared" si="6"/>
        <v>0</v>
      </c>
      <c r="J40" s="24"/>
      <c r="K40" s="24"/>
      <c r="L40" s="24"/>
    </row>
    <row r="41" spans="2:12" ht="20.100000000000001" customHeight="1">
      <c r="B41" s="232" t="s">
        <v>61</v>
      </c>
      <c r="C41" s="232" t="str">
        <f>+C40</f>
        <v>Year 2021</v>
      </c>
      <c r="D41" s="240">
        <f t="shared" ref="D41:D50" si="7">-I40</f>
        <v>0</v>
      </c>
      <c r="E41" s="248">
        <f t="shared" ref="E41:E50" si="8">+E40</f>
        <v>3.5416666666666669E-3</v>
      </c>
      <c r="F41" s="232"/>
      <c r="G41" s="247">
        <f t="shared" si="5"/>
        <v>0</v>
      </c>
      <c r="H41" s="247">
        <f t="shared" ref="H41:H50" si="9">H40</f>
        <v>0</v>
      </c>
      <c r="I41" s="247">
        <f t="shared" si="6"/>
        <v>0</v>
      </c>
      <c r="J41" s="24"/>
      <c r="K41" s="24"/>
      <c r="L41" s="24"/>
    </row>
    <row r="42" spans="2:12" ht="20.100000000000001" customHeight="1">
      <c r="B42" s="232" t="s">
        <v>62</v>
      </c>
      <c r="C42" s="232" t="str">
        <f>+C41</f>
        <v>Year 2021</v>
      </c>
      <c r="D42" s="240">
        <f t="shared" si="7"/>
        <v>0</v>
      </c>
      <c r="E42" s="248">
        <f t="shared" si="8"/>
        <v>3.5416666666666669E-3</v>
      </c>
      <c r="F42" s="232"/>
      <c r="G42" s="247">
        <f t="shared" si="5"/>
        <v>0</v>
      </c>
      <c r="H42" s="247">
        <f t="shared" si="9"/>
        <v>0</v>
      </c>
      <c r="I42" s="247">
        <f t="shared" si="6"/>
        <v>0</v>
      </c>
      <c r="J42" s="24"/>
      <c r="K42" s="24"/>
      <c r="L42" s="24"/>
    </row>
    <row r="43" spans="2:12" ht="20.100000000000001" customHeight="1">
      <c r="B43" s="232" t="s">
        <v>63</v>
      </c>
      <c r="C43" s="232" t="str">
        <f>+C42</f>
        <v>Year 2021</v>
      </c>
      <c r="D43" s="240">
        <f t="shared" si="7"/>
        <v>0</v>
      </c>
      <c r="E43" s="248">
        <f t="shared" si="8"/>
        <v>3.5416666666666669E-3</v>
      </c>
      <c r="F43" s="232"/>
      <c r="G43" s="247">
        <f t="shared" si="5"/>
        <v>0</v>
      </c>
      <c r="H43" s="247">
        <f t="shared" si="9"/>
        <v>0</v>
      </c>
      <c r="I43" s="247">
        <f t="shared" si="6"/>
        <v>0</v>
      </c>
      <c r="J43" s="24"/>
      <c r="K43" s="24"/>
      <c r="L43" s="24"/>
    </row>
    <row r="44" spans="2:12" ht="20.100000000000001" customHeight="1">
      <c r="B44" s="232" t="s">
        <v>64</v>
      </c>
      <c r="C44" s="232" t="str">
        <f>C43</f>
        <v>Year 2021</v>
      </c>
      <c r="D44" s="240">
        <f t="shared" si="7"/>
        <v>0</v>
      </c>
      <c r="E44" s="248">
        <f t="shared" si="8"/>
        <v>3.5416666666666669E-3</v>
      </c>
      <c r="F44" s="232"/>
      <c r="G44" s="247">
        <f t="shared" si="5"/>
        <v>0</v>
      </c>
      <c r="H44" s="247">
        <f t="shared" si="9"/>
        <v>0</v>
      </c>
      <c r="I44" s="247">
        <f t="shared" si="6"/>
        <v>0</v>
      </c>
      <c r="J44" s="24"/>
      <c r="K44" s="24"/>
      <c r="L44" s="24"/>
    </row>
    <row r="45" spans="2:12" ht="20.100000000000001" customHeight="1">
      <c r="B45" s="232" t="s">
        <v>65</v>
      </c>
      <c r="C45" s="232" t="str">
        <f t="shared" ref="C45:C50" si="10">+C44</f>
        <v>Year 2021</v>
      </c>
      <c r="D45" s="240">
        <f t="shared" si="7"/>
        <v>0</v>
      </c>
      <c r="E45" s="248">
        <f t="shared" si="8"/>
        <v>3.5416666666666669E-3</v>
      </c>
      <c r="F45" s="232"/>
      <c r="G45" s="247">
        <f t="shared" si="5"/>
        <v>0</v>
      </c>
      <c r="H45" s="247">
        <f t="shared" si="9"/>
        <v>0</v>
      </c>
      <c r="I45" s="247">
        <f t="shared" si="6"/>
        <v>0</v>
      </c>
      <c r="J45" s="24"/>
      <c r="K45" s="24"/>
      <c r="L45" s="24"/>
    </row>
    <row r="46" spans="2:12" ht="20.100000000000001" customHeight="1">
      <c r="B46" s="232" t="s">
        <v>66</v>
      </c>
      <c r="C46" s="232" t="str">
        <f t="shared" si="10"/>
        <v>Year 2021</v>
      </c>
      <c r="D46" s="240">
        <f t="shared" si="7"/>
        <v>0</v>
      </c>
      <c r="E46" s="248">
        <f t="shared" si="8"/>
        <v>3.5416666666666669E-3</v>
      </c>
      <c r="F46" s="232"/>
      <c r="G46" s="247">
        <f t="shared" si="5"/>
        <v>0</v>
      </c>
      <c r="H46" s="247">
        <f t="shared" si="9"/>
        <v>0</v>
      </c>
      <c r="I46" s="247">
        <f t="shared" si="6"/>
        <v>0</v>
      </c>
      <c r="J46" s="24"/>
      <c r="K46" s="24"/>
      <c r="L46" s="24"/>
    </row>
    <row r="47" spans="2:12" ht="20.100000000000001" customHeight="1">
      <c r="B47" s="232" t="s">
        <v>67</v>
      </c>
      <c r="C47" s="232" t="str">
        <f t="shared" si="10"/>
        <v>Year 2021</v>
      </c>
      <c r="D47" s="240">
        <f t="shared" si="7"/>
        <v>0</v>
      </c>
      <c r="E47" s="248">
        <f t="shared" si="8"/>
        <v>3.5416666666666669E-3</v>
      </c>
      <c r="F47" s="232"/>
      <c r="G47" s="247">
        <f t="shared" si="5"/>
        <v>0</v>
      </c>
      <c r="H47" s="247">
        <f t="shared" si="9"/>
        <v>0</v>
      </c>
      <c r="I47" s="247">
        <f t="shared" si="6"/>
        <v>0</v>
      </c>
      <c r="J47" s="24"/>
      <c r="K47" s="24"/>
      <c r="L47" s="24"/>
    </row>
    <row r="48" spans="2:12" ht="20.100000000000001" customHeight="1">
      <c r="B48" s="232" t="s">
        <v>68</v>
      </c>
      <c r="C48" s="232" t="str">
        <f t="shared" si="10"/>
        <v>Year 2021</v>
      </c>
      <c r="D48" s="240">
        <f t="shared" si="7"/>
        <v>0</v>
      </c>
      <c r="E48" s="248">
        <f t="shared" si="8"/>
        <v>3.5416666666666669E-3</v>
      </c>
      <c r="F48" s="232"/>
      <c r="G48" s="247">
        <f t="shared" si="5"/>
        <v>0</v>
      </c>
      <c r="H48" s="247">
        <f t="shared" si="9"/>
        <v>0</v>
      </c>
      <c r="I48" s="247">
        <f t="shared" si="6"/>
        <v>0</v>
      </c>
      <c r="J48" s="24"/>
      <c r="K48" s="24"/>
      <c r="L48" s="24"/>
    </row>
    <row r="49" spans="2:12" ht="20.100000000000001" customHeight="1">
      <c r="B49" s="232" t="s">
        <v>69</v>
      </c>
      <c r="C49" s="232" t="str">
        <f t="shared" si="10"/>
        <v>Year 2021</v>
      </c>
      <c r="D49" s="240">
        <f t="shared" si="7"/>
        <v>0</v>
      </c>
      <c r="E49" s="248">
        <f t="shared" si="8"/>
        <v>3.5416666666666669E-3</v>
      </c>
      <c r="F49" s="232"/>
      <c r="G49" s="247">
        <f t="shared" si="5"/>
        <v>0</v>
      </c>
      <c r="H49" s="247">
        <f t="shared" si="9"/>
        <v>0</v>
      </c>
      <c r="I49" s="247">
        <f t="shared" si="6"/>
        <v>0</v>
      </c>
      <c r="J49" s="24"/>
      <c r="K49" s="24"/>
      <c r="L49" s="24"/>
    </row>
    <row r="50" spans="2:12" ht="20.100000000000001" customHeight="1">
      <c r="B50" s="232" t="s">
        <v>58</v>
      </c>
      <c r="C50" s="232" t="str">
        <f t="shared" si="10"/>
        <v>Year 2021</v>
      </c>
      <c r="D50" s="240">
        <f t="shared" si="7"/>
        <v>0</v>
      </c>
      <c r="E50" s="248">
        <f t="shared" si="8"/>
        <v>3.5416666666666669E-3</v>
      </c>
      <c r="F50" s="232"/>
      <c r="G50" s="251">
        <f t="shared" si="5"/>
        <v>0</v>
      </c>
      <c r="H50" s="247">
        <f t="shared" si="9"/>
        <v>0</v>
      </c>
      <c r="I50" s="247">
        <f t="shared" si="6"/>
        <v>0</v>
      </c>
      <c r="J50" s="24"/>
      <c r="K50" s="24"/>
      <c r="L50" s="24"/>
    </row>
    <row r="51" spans="2:12" ht="20.100000000000001" customHeight="1">
      <c r="B51" s="232"/>
      <c r="C51" s="232"/>
      <c r="D51" s="240"/>
      <c r="E51" s="248"/>
      <c r="F51" s="232"/>
      <c r="G51" s="247">
        <f>SUM(G39:G50)</f>
        <v>0</v>
      </c>
      <c r="H51" s="247"/>
      <c r="I51" s="247"/>
      <c r="J51" s="24"/>
      <c r="K51" s="24"/>
      <c r="L51" s="24"/>
    </row>
    <row r="52" spans="2:12" ht="20.100000000000001" customHeight="1">
      <c r="B52" s="253"/>
      <c r="C52" s="253"/>
      <c r="D52" s="253"/>
      <c r="E52" s="253"/>
      <c r="F52" s="253"/>
      <c r="G52" s="253"/>
      <c r="H52" s="253"/>
      <c r="I52" s="253"/>
      <c r="J52" s="24"/>
      <c r="K52" s="24"/>
      <c r="L52" s="24"/>
    </row>
    <row r="53" spans="2:12" ht="20.100000000000001" customHeight="1">
      <c r="B53" s="232" t="s">
        <v>158</v>
      </c>
      <c r="C53" s="253"/>
      <c r="D53" s="253"/>
      <c r="E53" s="253"/>
      <c r="F53" s="253"/>
      <c r="G53" s="253"/>
      <c r="H53" s="257">
        <f>SUM(H39:H50)</f>
        <v>0</v>
      </c>
      <c r="I53" s="253"/>
      <c r="J53" s="24"/>
      <c r="K53" s="24"/>
      <c r="L53" s="24"/>
    </row>
    <row r="54" spans="2:12" ht="20.100000000000001" customHeight="1">
      <c r="B54" s="232" t="s">
        <v>159</v>
      </c>
      <c r="C54" s="253"/>
      <c r="D54" s="253"/>
      <c r="E54" s="253"/>
      <c r="F54" s="253"/>
      <c r="G54" s="253"/>
      <c r="H54" s="258">
        <f>+F12</f>
        <v>0</v>
      </c>
      <c r="I54" s="253"/>
      <c r="J54" s="24"/>
      <c r="K54" s="24"/>
      <c r="L54" s="24"/>
    </row>
    <row r="55" spans="2:12" ht="20.100000000000001" customHeight="1">
      <c r="B55" s="232" t="s">
        <v>160</v>
      </c>
      <c r="C55" s="253"/>
      <c r="D55" s="253"/>
      <c r="E55" s="253"/>
      <c r="F55" s="253"/>
      <c r="G55" s="253"/>
      <c r="H55" s="257">
        <f>H53-H54</f>
        <v>0</v>
      </c>
      <c r="I55" s="253"/>
      <c r="J55" s="24"/>
      <c r="K55" s="24"/>
      <c r="L55" s="24"/>
    </row>
    <row r="56" spans="2:12">
      <c r="B56" s="25"/>
      <c r="C56" s="25"/>
      <c r="D56" s="24"/>
      <c r="E56" s="24"/>
      <c r="F56" s="24"/>
      <c r="G56" s="24"/>
      <c r="H56" s="24"/>
      <c r="I56" s="24"/>
      <c r="J56" s="24"/>
      <c r="K56" s="24"/>
      <c r="L56" s="24"/>
    </row>
    <row r="57" spans="2:12">
      <c r="B57" s="563" t="s">
        <v>446</v>
      </c>
      <c r="C57" s="25"/>
      <c r="D57" s="24"/>
      <c r="E57" s="24"/>
      <c r="F57" s="24"/>
      <c r="G57" s="24"/>
      <c r="H57" s="24"/>
      <c r="I57" s="24"/>
      <c r="J57" s="24"/>
      <c r="K57" s="24"/>
      <c r="L57" s="24"/>
    </row>
    <row r="58" spans="2:12">
      <c r="B58" s="564" t="s">
        <v>353</v>
      </c>
      <c r="C58" s="564"/>
      <c r="D58" s="564"/>
      <c r="E58" s="564"/>
      <c r="F58" s="564"/>
      <c r="G58" s="564"/>
      <c r="H58" s="564"/>
      <c r="I58" s="564"/>
      <c r="J58" s="564"/>
    </row>
    <row r="59" spans="2:12">
      <c r="B59" s="591" t="s">
        <v>470</v>
      </c>
    </row>
    <row r="60" spans="2:12">
      <c r="B60" s="591" t="s">
        <v>471</v>
      </c>
    </row>
  </sheetData>
  <mergeCells count="4">
    <mergeCell ref="B7:I7"/>
    <mergeCell ref="B8:I8"/>
    <mergeCell ref="B15:C15"/>
    <mergeCell ref="B16:D16"/>
  </mergeCells>
  <printOptions horizontalCentered="1"/>
  <pageMargins left="0.45" right="0.45" top="0.5" bottom="0.5" header="0.3" footer="0.3"/>
  <pageSetup scale="1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82"/>
  <sheetViews>
    <sheetView topLeftCell="Q25" zoomScale="90" zoomScaleNormal="90" workbookViewId="0">
      <selection activeCell="I46" sqref="I46"/>
    </sheetView>
  </sheetViews>
  <sheetFormatPr defaultRowHeight="15"/>
  <cols>
    <col min="2" max="2" width="41.140625" customWidth="1"/>
    <col min="3" max="13" width="15.7109375" customWidth="1"/>
    <col min="15" max="15" width="37.28515625" style="476" customWidth="1"/>
    <col min="16" max="26" width="15.7109375" customWidth="1"/>
  </cols>
  <sheetData>
    <row r="1" spans="1:27" ht="15.75">
      <c r="A1" s="23"/>
    </row>
    <row r="2" spans="1:27" s="476" customFormat="1" ht="15.75">
      <c r="A2" s="23"/>
    </row>
    <row r="3" spans="1:27" s="476" customFormat="1" ht="15.75">
      <c r="A3" s="23"/>
      <c r="M3" s="554" t="s">
        <v>492</v>
      </c>
      <c r="Z3" s="554" t="s">
        <v>492</v>
      </c>
    </row>
    <row r="4" spans="1:27" s="476" customFormat="1" ht="26.25">
      <c r="A4" s="23"/>
      <c r="B4" s="65" t="s">
        <v>50</v>
      </c>
      <c r="C4" s="460"/>
      <c r="D4" s="460"/>
      <c r="E4" s="460"/>
      <c r="F4" s="460"/>
      <c r="G4" s="460"/>
      <c r="H4" s="460"/>
      <c r="I4" s="460"/>
      <c r="J4" s="460"/>
      <c r="K4" s="460"/>
      <c r="L4" s="460"/>
      <c r="M4" s="460"/>
      <c r="O4" s="65" t="s">
        <v>50</v>
      </c>
      <c r="P4" s="460"/>
      <c r="Q4" s="460"/>
      <c r="R4" s="460"/>
      <c r="S4" s="460"/>
      <c r="T4" s="460"/>
      <c r="U4" s="460"/>
      <c r="V4" s="460"/>
      <c r="W4" s="460"/>
      <c r="X4" s="460"/>
      <c r="Y4" s="460"/>
      <c r="Z4" s="460"/>
    </row>
    <row r="5" spans="1:27" s="476" customFormat="1" ht="18.75">
      <c r="A5" s="23"/>
      <c r="B5" s="555" t="s">
        <v>448</v>
      </c>
      <c r="C5" s="460"/>
      <c r="D5" s="460"/>
      <c r="E5" s="460"/>
      <c r="F5" s="460"/>
      <c r="G5" s="460"/>
      <c r="H5" s="460"/>
      <c r="I5" s="460"/>
      <c r="J5" s="460"/>
      <c r="K5" s="460"/>
      <c r="L5" s="460"/>
      <c r="M5" s="460"/>
      <c r="O5" s="555" t="s">
        <v>448</v>
      </c>
      <c r="P5" s="460"/>
      <c r="Q5" s="460"/>
      <c r="R5" s="460"/>
      <c r="S5" s="460"/>
      <c r="T5" s="460"/>
      <c r="U5" s="460"/>
      <c r="V5" s="460"/>
      <c r="W5" s="460"/>
      <c r="X5" s="460"/>
      <c r="Y5" s="460"/>
      <c r="Z5" s="460"/>
    </row>
    <row r="6" spans="1:27" s="476" customFormat="1" ht="15.75">
      <c r="A6" s="23"/>
      <c r="C6" s="567" t="s">
        <v>379</v>
      </c>
      <c r="M6" s="476" t="s">
        <v>565</v>
      </c>
      <c r="Z6" s="476" t="s">
        <v>535</v>
      </c>
    </row>
    <row r="8" spans="1:27" ht="23.25">
      <c r="A8" s="625" t="s">
        <v>450</v>
      </c>
      <c r="B8" s="625"/>
      <c r="C8" s="625"/>
      <c r="D8" s="625"/>
      <c r="E8" s="625"/>
      <c r="F8" s="625"/>
      <c r="G8" s="625"/>
      <c r="H8" s="625"/>
      <c r="I8" s="625"/>
      <c r="J8" s="625"/>
      <c r="K8" s="625"/>
      <c r="L8" s="625"/>
      <c r="M8" s="625"/>
      <c r="O8" s="625" t="s">
        <v>449</v>
      </c>
      <c r="P8" s="625"/>
      <c r="Q8" s="625"/>
      <c r="R8" s="625"/>
      <c r="S8" s="625"/>
      <c r="T8" s="625"/>
      <c r="U8" s="625"/>
      <c r="V8" s="625"/>
      <c r="W8" s="625"/>
      <c r="X8" s="625"/>
      <c r="Y8" s="625"/>
      <c r="Z8" s="625"/>
      <c r="AA8" s="625"/>
    </row>
    <row r="9" spans="1:27" s="476" customFormat="1" ht="23.25">
      <c r="A9" s="566"/>
      <c r="B9" s="566"/>
      <c r="C9" s="566"/>
      <c r="D9" s="566"/>
      <c r="E9" s="566"/>
      <c r="F9" s="566"/>
      <c r="G9" s="566"/>
      <c r="H9" s="566"/>
      <c r="I9" s="566"/>
      <c r="J9" s="566"/>
      <c r="K9" s="566"/>
      <c r="L9" s="566"/>
      <c r="M9" s="566"/>
      <c r="N9" s="352"/>
      <c r="O9" s="566"/>
      <c r="P9" s="566"/>
      <c r="Q9" s="566"/>
      <c r="R9" s="566"/>
      <c r="S9" s="566"/>
      <c r="T9" s="566"/>
      <c r="U9" s="566"/>
      <c r="V9" s="566"/>
      <c r="W9" s="566"/>
      <c r="X9" s="566"/>
      <c r="Y9" s="566"/>
      <c r="Z9" s="566"/>
      <c r="AA9" s="566"/>
    </row>
    <row r="10" spans="1:27">
      <c r="J10" s="361" t="s">
        <v>541</v>
      </c>
    </row>
    <row r="11" spans="1:27" s="361" customFormat="1">
      <c r="B11" s="366" t="s">
        <v>280</v>
      </c>
      <c r="C11" s="435" t="s">
        <v>4</v>
      </c>
      <c r="D11" s="366" t="s">
        <v>316</v>
      </c>
      <c r="J11" s="361" t="s">
        <v>451</v>
      </c>
      <c r="O11" s="476"/>
    </row>
    <row r="12" spans="1:27" s="361" customFormat="1">
      <c r="B12" s="441"/>
      <c r="C12" s="438" t="s">
        <v>318</v>
      </c>
      <c r="D12" s="442" t="s">
        <v>317</v>
      </c>
      <c r="O12" s="476"/>
    </row>
    <row r="13" spans="1:27" s="361" customFormat="1">
      <c r="B13" s="365">
        <v>2019</v>
      </c>
      <c r="C13" s="496">
        <f>IFERROR(INDEX(Z31:Z100,MATCH(B13,O31:O100,0)),"-")+IFERROR(INDEX(M31:M100,MATCH(B13,O31:O100,0)),"-")</f>
        <v>151085.79176354778</v>
      </c>
      <c r="D13" s="501">
        <v>0</v>
      </c>
      <c r="E13" s="361" t="s">
        <v>485</v>
      </c>
      <c r="K13" s="361" t="s">
        <v>385</v>
      </c>
      <c r="O13" s="476"/>
      <c r="X13" s="476" t="s">
        <v>386</v>
      </c>
    </row>
    <row r="14" spans="1:27" s="361" customFormat="1">
      <c r="B14"/>
      <c r="C14"/>
      <c r="O14" s="476"/>
    </row>
    <row r="15" spans="1:27" ht="21">
      <c r="B15" s="494" t="s">
        <v>384</v>
      </c>
      <c r="C15" s="492"/>
      <c r="D15" s="492"/>
      <c r="E15" s="492"/>
      <c r="F15" s="492"/>
      <c r="G15" s="492"/>
      <c r="H15" s="492"/>
      <c r="I15" s="492"/>
      <c r="J15" s="492"/>
      <c r="K15" s="492"/>
      <c r="L15" s="492"/>
      <c r="M15" s="493"/>
      <c r="O15" s="626" t="s">
        <v>382</v>
      </c>
      <c r="P15" s="627"/>
      <c r="Q15" s="627"/>
      <c r="R15" s="627"/>
      <c r="S15" s="627"/>
      <c r="T15" s="627"/>
      <c r="U15" s="627"/>
      <c r="V15" s="627"/>
      <c r="W15" s="627"/>
      <c r="X15" s="627"/>
      <c r="Y15" s="627"/>
      <c r="Z15" s="628"/>
    </row>
    <row r="16" spans="1:27">
      <c r="B16" s="367"/>
      <c r="C16" s="433" t="s">
        <v>304</v>
      </c>
      <c r="D16" s="440" t="s">
        <v>306</v>
      </c>
      <c r="E16" s="434" t="s">
        <v>306</v>
      </c>
      <c r="F16" s="440" t="s">
        <v>306</v>
      </c>
      <c r="G16" s="434" t="s">
        <v>273</v>
      </c>
      <c r="H16" s="440" t="s">
        <v>275</v>
      </c>
      <c r="I16" s="434" t="s">
        <v>276</v>
      </c>
      <c r="J16" s="440" t="s">
        <v>277</v>
      </c>
      <c r="K16" s="434" t="s">
        <v>278</v>
      </c>
      <c r="L16" s="440" t="s">
        <v>274</v>
      </c>
      <c r="M16" s="435" t="s">
        <v>4</v>
      </c>
      <c r="O16" s="495"/>
      <c r="P16" s="433" t="s">
        <v>304</v>
      </c>
      <c r="Q16" s="440" t="s">
        <v>306</v>
      </c>
      <c r="R16" s="434" t="s">
        <v>306</v>
      </c>
      <c r="S16" s="440" t="s">
        <v>306</v>
      </c>
      <c r="T16" s="434" t="s">
        <v>273</v>
      </c>
      <c r="U16" s="440" t="s">
        <v>275</v>
      </c>
      <c r="V16" s="434" t="s">
        <v>276</v>
      </c>
      <c r="W16" s="440" t="s">
        <v>277</v>
      </c>
      <c r="X16" s="434" t="s">
        <v>278</v>
      </c>
      <c r="Y16" s="440" t="s">
        <v>274</v>
      </c>
      <c r="Z16" s="435" t="s">
        <v>4</v>
      </c>
    </row>
    <row r="17" spans="2:26" s="361" customFormat="1">
      <c r="B17" s="364"/>
      <c r="C17" s="439" t="s">
        <v>305</v>
      </c>
      <c r="D17" s="436" t="s">
        <v>307</v>
      </c>
      <c r="E17" s="437" t="s">
        <v>308</v>
      </c>
      <c r="F17" s="436" t="s">
        <v>309</v>
      </c>
      <c r="G17" s="437" t="s">
        <v>310</v>
      </c>
      <c r="H17" s="436" t="s">
        <v>311</v>
      </c>
      <c r="I17" s="437" t="s">
        <v>312</v>
      </c>
      <c r="J17" s="436" t="s">
        <v>313</v>
      </c>
      <c r="K17" s="437" t="s">
        <v>314</v>
      </c>
      <c r="L17" s="436" t="s">
        <v>315</v>
      </c>
      <c r="M17" s="438" t="s">
        <v>318</v>
      </c>
      <c r="O17" s="369"/>
      <c r="P17" s="439" t="s">
        <v>305</v>
      </c>
      <c r="Q17" s="436" t="s">
        <v>307</v>
      </c>
      <c r="R17" s="437" t="s">
        <v>308</v>
      </c>
      <c r="S17" s="436" t="s">
        <v>309</v>
      </c>
      <c r="T17" s="437" t="s">
        <v>310</v>
      </c>
      <c r="U17" s="436" t="s">
        <v>311</v>
      </c>
      <c r="V17" s="437" t="s">
        <v>312</v>
      </c>
      <c r="W17" s="436" t="s">
        <v>313</v>
      </c>
      <c r="X17" s="437" t="s">
        <v>314</v>
      </c>
      <c r="Y17" s="436" t="s">
        <v>315</v>
      </c>
      <c r="Z17" s="438" t="s">
        <v>318</v>
      </c>
    </row>
    <row r="18" spans="2:26">
      <c r="B18" s="369"/>
      <c r="C18" s="369"/>
      <c r="D18" s="369"/>
      <c r="E18" s="369"/>
      <c r="F18" s="369"/>
      <c r="G18" s="369"/>
      <c r="H18" s="369"/>
      <c r="I18" s="369"/>
      <c r="J18" s="369"/>
      <c r="K18" s="369"/>
      <c r="L18" s="368"/>
      <c r="M18" s="369"/>
      <c r="O18" s="369"/>
      <c r="P18" s="369"/>
      <c r="Q18" s="369"/>
      <c r="R18" s="369"/>
      <c r="S18" s="369"/>
      <c r="T18" s="369"/>
      <c r="U18" s="369"/>
      <c r="V18" s="369"/>
      <c r="W18" s="369"/>
      <c r="X18" s="369"/>
      <c r="Y18" s="368"/>
      <c r="Z18" s="369"/>
    </row>
    <row r="19" spans="2:26" ht="15.75">
      <c r="B19" s="381" t="s">
        <v>261</v>
      </c>
      <c r="C19" s="375" t="s">
        <v>262</v>
      </c>
      <c r="D19" s="369"/>
      <c r="E19" s="369"/>
      <c r="F19" s="369"/>
      <c r="G19" s="369"/>
      <c r="H19" s="369"/>
      <c r="I19" s="369"/>
      <c r="J19" s="369"/>
      <c r="K19" s="369"/>
      <c r="L19" s="368"/>
      <c r="M19" s="369"/>
      <c r="O19" s="381" t="s">
        <v>261</v>
      </c>
      <c r="P19" s="375" t="s">
        <v>383</v>
      </c>
      <c r="Q19" s="369"/>
      <c r="R19" s="369"/>
      <c r="S19" s="369"/>
      <c r="T19" s="369"/>
      <c r="U19" s="369"/>
      <c r="V19" s="369"/>
      <c r="W19" s="369"/>
      <c r="X19" s="369"/>
      <c r="Y19" s="368"/>
      <c r="Z19" s="369"/>
    </row>
    <row r="20" spans="2:26">
      <c r="B20" s="381" t="s">
        <v>266</v>
      </c>
      <c r="C20" s="376">
        <v>1014272</v>
      </c>
      <c r="D20" s="376"/>
      <c r="E20" s="376"/>
      <c r="F20" s="376"/>
      <c r="G20" s="369"/>
      <c r="H20" s="369"/>
      <c r="I20" s="369"/>
      <c r="J20" s="369"/>
      <c r="K20" s="369"/>
      <c r="L20" s="371"/>
      <c r="M20" s="376">
        <f>SUM(C20:L20)</f>
        <v>1014272</v>
      </c>
      <c r="O20" s="381" t="s">
        <v>266</v>
      </c>
      <c r="P20" s="376">
        <v>75000</v>
      </c>
      <c r="Q20" s="376"/>
      <c r="R20" s="376"/>
      <c r="S20" s="376"/>
      <c r="T20" s="369"/>
      <c r="U20" s="369"/>
      <c r="V20" s="369"/>
      <c r="W20" s="369"/>
      <c r="X20" s="369"/>
      <c r="Y20" s="371"/>
      <c r="Z20" s="376">
        <f>SUM(P20:Y20)</f>
        <v>75000</v>
      </c>
    </row>
    <row r="21" spans="2:26" s="476" customFormat="1">
      <c r="B21" s="381" t="s">
        <v>544</v>
      </c>
      <c r="C21" s="376">
        <v>0</v>
      </c>
      <c r="D21" s="376"/>
      <c r="E21" s="376"/>
      <c r="F21" s="376"/>
      <c r="G21" s="369"/>
      <c r="H21" s="369"/>
      <c r="I21" s="369"/>
      <c r="J21" s="369"/>
      <c r="K21" s="369"/>
      <c r="L21" s="371"/>
      <c r="M21" s="376">
        <f t="shared" ref="M21:M22" si="0">SUM(C21:L21)</f>
        <v>0</v>
      </c>
      <c r="O21" s="381" t="s">
        <v>544</v>
      </c>
      <c r="P21" s="376">
        <v>0</v>
      </c>
      <c r="Q21" s="376"/>
      <c r="R21" s="376"/>
      <c r="S21" s="376"/>
      <c r="T21" s="369"/>
      <c r="U21" s="369"/>
      <c r="V21" s="369"/>
      <c r="W21" s="369"/>
      <c r="X21" s="369"/>
      <c r="Y21" s="371"/>
      <c r="Z21" s="376">
        <f>SUM(P21:Y21)</f>
        <v>0</v>
      </c>
    </row>
    <row r="22" spans="2:26" s="476" customFormat="1">
      <c r="B22" s="381" t="s">
        <v>543</v>
      </c>
      <c r="C22" s="376">
        <f>C20-C21</f>
        <v>1014272</v>
      </c>
      <c r="D22" s="376"/>
      <c r="E22" s="376"/>
      <c r="F22" s="376"/>
      <c r="G22" s="369"/>
      <c r="H22" s="369"/>
      <c r="I22" s="369"/>
      <c r="J22" s="369"/>
      <c r="K22" s="369"/>
      <c r="L22" s="371"/>
      <c r="M22" s="376">
        <f t="shared" si="0"/>
        <v>1014272</v>
      </c>
      <c r="O22" s="381" t="s">
        <v>543</v>
      </c>
      <c r="P22" s="376">
        <f>P20-P21</f>
        <v>75000</v>
      </c>
      <c r="Q22" s="376"/>
      <c r="R22" s="376"/>
      <c r="S22" s="376"/>
      <c r="T22" s="369"/>
      <c r="U22" s="369"/>
      <c r="V22" s="369"/>
      <c r="W22" s="369"/>
      <c r="X22" s="369"/>
      <c r="Y22" s="371"/>
      <c r="Z22" s="376">
        <f>SUM(P22:Y22)</f>
        <v>75000</v>
      </c>
    </row>
    <row r="23" spans="2:26">
      <c r="B23" s="381" t="s">
        <v>267</v>
      </c>
      <c r="C23" s="369">
        <v>10</v>
      </c>
      <c r="D23" s="369"/>
      <c r="E23" s="369"/>
      <c r="F23" s="369"/>
      <c r="G23" s="369"/>
      <c r="H23" s="369"/>
      <c r="I23" s="369"/>
      <c r="J23" s="369"/>
      <c r="K23" s="369"/>
      <c r="L23" s="371"/>
      <c r="M23" s="369"/>
      <c r="O23" s="381" t="s">
        <v>267</v>
      </c>
      <c r="P23" s="369">
        <v>5</v>
      </c>
      <c r="Q23" s="369"/>
      <c r="R23" s="369"/>
      <c r="S23" s="369"/>
      <c r="T23" s="369"/>
      <c r="U23" s="369"/>
      <c r="V23" s="369"/>
      <c r="W23" s="369"/>
      <c r="X23" s="369"/>
      <c r="Y23" s="371"/>
      <c r="Z23" s="369"/>
    </row>
    <row r="24" spans="2:26" s="361" customFormat="1">
      <c r="B24" s="381" t="s">
        <v>270</v>
      </c>
      <c r="C24" s="377">
        <v>43466</v>
      </c>
      <c r="D24" s="377"/>
      <c r="E24" s="380"/>
      <c r="F24" s="380"/>
      <c r="G24" s="369"/>
      <c r="H24" s="369"/>
      <c r="I24" s="369"/>
      <c r="J24" s="369"/>
      <c r="K24" s="369"/>
      <c r="L24" s="368"/>
      <c r="M24" s="369"/>
      <c r="O24" s="381" t="s">
        <v>270</v>
      </c>
      <c r="P24" s="377">
        <v>43466</v>
      </c>
      <c r="Q24" s="377"/>
      <c r="R24" s="380"/>
      <c r="S24" s="380"/>
      <c r="T24" s="369"/>
      <c r="U24" s="369"/>
      <c r="V24" s="369"/>
      <c r="W24" s="369"/>
      <c r="X24" s="369"/>
      <c r="Y24" s="368"/>
      <c r="Z24" s="369"/>
    </row>
    <row r="25" spans="2:26" s="361" customFormat="1">
      <c r="B25" s="381" t="s">
        <v>271</v>
      </c>
      <c r="C25" s="378">
        <f>DATE(YEAR(C24)+C23,MONTH(C24),DAY(C24))-1</f>
        <v>47118</v>
      </c>
      <c r="D25" s="378"/>
      <c r="E25" s="378"/>
      <c r="F25" s="378"/>
      <c r="G25" s="369"/>
      <c r="H25" s="369"/>
      <c r="I25" s="369"/>
      <c r="J25" s="369"/>
      <c r="K25" s="369"/>
      <c r="L25" s="368"/>
      <c r="M25" s="369"/>
      <c r="O25" s="381" t="s">
        <v>271</v>
      </c>
      <c r="P25" s="378">
        <f>DATE(YEAR(P24)+P23,MONTH(P24),DAY(P24))-1</f>
        <v>45291</v>
      </c>
      <c r="Q25" s="378"/>
      <c r="R25" s="378"/>
      <c r="S25" s="378"/>
      <c r="T25" s="369"/>
      <c r="U25" s="369"/>
      <c r="V25" s="369"/>
      <c r="W25" s="369"/>
      <c r="X25" s="369"/>
      <c r="Y25" s="368"/>
      <c r="Z25" s="369"/>
    </row>
    <row r="26" spans="2:26">
      <c r="B26" s="381" t="s">
        <v>268</v>
      </c>
      <c r="C26" s="553">
        <v>5.3499999999999999E-2</v>
      </c>
      <c r="D26" s="553"/>
      <c r="E26" s="379"/>
      <c r="F26" s="379"/>
      <c r="G26" s="369"/>
      <c r="H26" s="369"/>
      <c r="I26" s="369"/>
      <c r="J26" s="369"/>
      <c r="K26" s="369"/>
      <c r="L26" s="368"/>
      <c r="M26" s="369"/>
      <c r="O26" s="381" t="s">
        <v>268</v>
      </c>
      <c r="P26" s="553">
        <v>5.3499999999999999E-2</v>
      </c>
      <c r="Q26" s="497"/>
      <c r="R26" s="379"/>
      <c r="S26" s="379"/>
      <c r="T26" s="369"/>
      <c r="U26" s="369"/>
      <c r="V26" s="369"/>
      <c r="W26" s="369"/>
      <c r="X26" s="369"/>
      <c r="Y26" s="368"/>
      <c r="Z26" s="369"/>
    </row>
    <row r="27" spans="2:26">
      <c r="B27" s="381" t="s">
        <v>279</v>
      </c>
      <c r="C27" s="376">
        <f>-PMT(C26,C23,C22,0)</f>
        <v>133594.74074764954</v>
      </c>
      <c r="D27" s="376"/>
      <c r="E27" s="376"/>
      <c r="F27" s="376"/>
      <c r="G27" s="369"/>
      <c r="H27" s="369"/>
      <c r="I27" s="369"/>
      <c r="J27" s="369"/>
      <c r="K27" s="369"/>
      <c r="L27" s="368"/>
      <c r="M27" s="369"/>
      <c r="O27" s="381" t="s">
        <v>279</v>
      </c>
      <c r="P27" s="376">
        <f>-PMT(P26,P23,P22,0)</f>
        <v>17491.051015898243</v>
      </c>
      <c r="Q27" s="376"/>
      <c r="R27" s="376"/>
      <c r="S27" s="376"/>
      <c r="T27" s="369"/>
      <c r="U27" s="369"/>
      <c r="V27" s="369"/>
      <c r="W27" s="369"/>
      <c r="X27" s="369"/>
      <c r="Y27" s="368"/>
      <c r="Z27" s="369"/>
    </row>
    <row r="28" spans="2:26">
      <c r="B28" s="369"/>
      <c r="C28" s="369"/>
      <c r="D28" s="369"/>
      <c r="E28" s="369"/>
      <c r="F28" s="369"/>
      <c r="G28" s="369"/>
      <c r="H28" s="369"/>
      <c r="I28" s="369"/>
      <c r="J28" s="369"/>
      <c r="K28" s="369"/>
      <c r="L28" s="368"/>
      <c r="M28" s="369"/>
      <c r="O28" s="369"/>
      <c r="P28" s="369"/>
      <c r="Q28" s="369"/>
      <c r="R28" s="369"/>
      <c r="S28" s="369"/>
      <c r="T28" s="369"/>
      <c r="U28" s="369"/>
      <c r="V28" s="369"/>
      <c r="W28" s="369"/>
      <c r="X28" s="369"/>
      <c r="Y28" s="368"/>
      <c r="Z28" s="369"/>
    </row>
    <row r="29" spans="2:26" s="361" customFormat="1">
      <c r="B29" s="384" t="s">
        <v>281</v>
      </c>
      <c r="C29" s="369"/>
      <c r="D29" s="369"/>
      <c r="E29" s="369"/>
      <c r="F29" s="369"/>
      <c r="G29" s="369"/>
      <c r="H29" s="369"/>
      <c r="I29" s="369"/>
      <c r="J29" s="369"/>
      <c r="K29" s="369"/>
      <c r="L29" s="368"/>
      <c r="M29" s="369"/>
      <c r="O29" s="384" t="s">
        <v>281</v>
      </c>
      <c r="P29" s="369"/>
      <c r="Q29" s="369"/>
      <c r="R29" s="369"/>
      <c r="S29" s="369"/>
      <c r="T29" s="369"/>
      <c r="U29" s="369"/>
      <c r="V29" s="369"/>
      <c r="W29" s="369"/>
      <c r="X29" s="369"/>
      <c r="Y29" s="368"/>
      <c r="Z29" s="369"/>
    </row>
    <row r="30" spans="2:26">
      <c r="B30" s="372" t="s">
        <v>97</v>
      </c>
      <c r="C30" s="369"/>
      <c r="D30" s="369"/>
      <c r="E30" s="369"/>
      <c r="F30" s="369"/>
      <c r="G30" s="369"/>
      <c r="H30" s="369"/>
      <c r="I30" s="369"/>
      <c r="J30" s="369"/>
      <c r="K30" s="369"/>
      <c r="L30" s="368"/>
      <c r="M30" s="369"/>
      <c r="O30" s="372" t="s">
        <v>97</v>
      </c>
      <c r="P30" s="369"/>
      <c r="Q30" s="369"/>
      <c r="R30" s="369"/>
      <c r="S30" s="369"/>
      <c r="T30" s="369"/>
      <c r="U30" s="369"/>
      <c r="V30" s="369"/>
      <c r="W30" s="369"/>
      <c r="X30" s="369"/>
      <c r="Y30" s="368"/>
      <c r="Z30" s="369"/>
    </row>
    <row r="31" spans="2:26">
      <c r="B31" s="373">
        <v>2019</v>
      </c>
      <c r="C31" s="376">
        <f>SUMIFS('H-32A-WP06a - Debt Serv Monthly'!D$20:D$871,'H-32A-WP06a - Debt Serv Monthly'!$B$20:$B$871,'H-32A-WP06 - Debt Service'!$B31)</f>
        <v>133594.74074764954</v>
      </c>
      <c r="D31" s="376">
        <f>SUMIFS('H-32A-WP06a - Debt Serv Monthly'!E$20:E$871,'H-32A-WP06a - Debt Serv Monthly'!$B$20:$B$871,'H-32A-WP06 - Debt Service'!$B31)</f>
        <v>0</v>
      </c>
      <c r="E31" s="376">
        <f>SUMIFS('H-32A-WP06a - Debt Serv Monthly'!F$20:F$871,'H-32A-WP06a - Debt Serv Monthly'!$B$20:$B$871,'H-32A-WP06 - Debt Service'!$B31)</f>
        <v>0</v>
      </c>
      <c r="F31" s="376">
        <f>SUMIFS('H-32A-WP06a - Debt Serv Monthly'!G$20:G$871,'H-32A-WP06a - Debt Serv Monthly'!$B$20:$B$871,'H-32A-WP06 - Debt Service'!$B31)</f>
        <v>0</v>
      </c>
      <c r="G31" s="376">
        <f>SUMIFS('H-32A-WP06a - Debt Serv Monthly'!H$20:H$871,'H-32A-WP06a - Debt Serv Monthly'!$B$20:$B$871,'H-32A-WP06 - Debt Service'!$B31)</f>
        <v>0</v>
      </c>
      <c r="H31" s="376">
        <f>SUMIFS('H-32A-WP06a - Debt Serv Monthly'!I$20:I$871,'H-32A-WP06a - Debt Serv Monthly'!$B$20:$B$871,'H-32A-WP06 - Debt Service'!$B31)</f>
        <v>0</v>
      </c>
      <c r="I31" s="376">
        <f>SUMIFS('H-32A-WP06a - Debt Serv Monthly'!J$20:J$871,'H-32A-WP06a - Debt Serv Monthly'!$B$20:$B$871,'H-32A-WP06 - Debt Service'!$B31)</f>
        <v>0</v>
      </c>
      <c r="J31" s="376">
        <f>SUMIFS('H-32A-WP06a - Debt Serv Monthly'!K$20:K$871,'H-32A-WP06a - Debt Serv Monthly'!$B$20:$B$871,'H-32A-WP06 - Debt Service'!$B31)</f>
        <v>0</v>
      </c>
      <c r="K31" s="376">
        <f>SUMIFS('H-32A-WP06a - Debt Serv Monthly'!L$20:L$871,'H-32A-WP06a - Debt Serv Monthly'!$B$20:$B$871,'H-32A-WP06 - Debt Service'!$B31)</f>
        <v>0</v>
      </c>
      <c r="L31" s="370">
        <f>SUMIFS('H-32A-WP06a - Debt Serv Monthly'!M$20:M$871,'H-32A-WP06a - Debt Serv Monthly'!$B$20:$B$871,'H-32A-WP06 - Debt Service'!$B31)</f>
        <v>0</v>
      </c>
      <c r="M31" s="376">
        <f>SUM(C31:L31)</f>
        <v>133594.74074764954</v>
      </c>
      <c r="O31" s="373">
        <v>2019</v>
      </c>
      <c r="P31" s="376">
        <f>SUMIFS('H-32A-WP06a - Debt Serv Monthly'!Q$20:Q$871,'H-32A-WP06a - Debt Serv Monthly'!$B$20:$B$871,'H-32A-WP06 - Debt Service'!$B31)</f>
        <v>17491.051015898247</v>
      </c>
      <c r="Q31" s="376">
        <f>SUMIFS('H-32A-WP06a - Debt Serv Monthly'!R$20:R$871,'H-32A-WP06a - Debt Serv Monthly'!$B$20:$B$871,'H-32A-WP06 - Debt Service'!$B31)</f>
        <v>0</v>
      </c>
      <c r="R31" s="376">
        <f>SUMIFS('H-32A-WP06a - Debt Serv Monthly'!S$20:S$871,'H-32A-WP06a - Debt Serv Monthly'!$B$20:$B$871,'H-32A-WP06 - Debt Service'!$B31)</f>
        <v>0</v>
      </c>
      <c r="S31" s="376">
        <f>SUMIFS('H-32A-WP06a - Debt Serv Monthly'!T$20:T$871,'H-32A-WP06a - Debt Serv Monthly'!$B$20:$B$871,'H-32A-WP06 - Debt Service'!$B31)</f>
        <v>0</v>
      </c>
      <c r="T31" s="376">
        <f>SUMIFS('H-32A-WP06a - Debt Serv Monthly'!U$20:U$871,'H-32A-WP06a - Debt Serv Monthly'!$B$20:$B$871,'H-32A-WP06 - Debt Service'!$B31)</f>
        <v>0</v>
      </c>
      <c r="U31" s="376">
        <f>SUMIFS('H-32A-WP06a - Debt Serv Monthly'!V$20:V$871,'H-32A-WP06a - Debt Serv Monthly'!$B$20:$B$871,'H-32A-WP06 - Debt Service'!$B31)</f>
        <v>0</v>
      </c>
      <c r="V31" s="376">
        <f>SUMIFS('H-32A-WP06a - Debt Serv Monthly'!W$20:W$871,'H-32A-WP06a - Debt Serv Monthly'!$B$20:$B$871,'H-32A-WP06 - Debt Service'!$B31)</f>
        <v>0</v>
      </c>
      <c r="W31" s="376">
        <f>SUMIFS('H-32A-WP06a - Debt Serv Monthly'!X$20:X$871,'H-32A-WP06a - Debt Serv Monthly'!$B$20:$B$871,'H-32A-WP06 - Debt Service'!$B31)</f>
        <v>0</v>
      </c>
      <c r="X31" s="376">
        <f>SUMIFS('H-32A-WP06a - Debt Serv Monthly'!Y$20:Y$871,'H-32A-WP06a - Debt Serv Monthly'!$B$20:$B$871,'H-32A-WP06 - Debt Service'!$B31)</f>
        <v>0</v>
      </c>
      <c r="Y31" s="370">
        <f>SUMIFS('H-32A-WP06a - Debt Serv Monthly'!Z$20:Z$871,'H-32A-WP06a - Debt Serv Monthly'!$B$20:$B$871,'H-32A-WP06 - Debt Service'!$B31)</f>
        <v>0</v>
      </c>
      <c r="Z31" s="376">
        <f>SUM(P31:Y31)</f>
        <v>17491.051015898247</v>
      </c>
    </row>
    <row r="32" spans="2:26">
      <c r="B32" s="373">
        <f>B31+1</f>
        <v>2020</v>
      </c>
      <c r="C32" s="376">
        <f>SUMIFS('H-32A-WP06a - Debt Serv Monthly'!$D$20:$D$871,'H-32A-WP06a - Debt Serv Monthly'!$B$20:$B$871,'H-32A-WP06 - Debt Service'!B32)</f>
        <v>133594.74074764954</v>
      </c>
      <c r="D32" s="376">
        <f>SUMIFS('H-32A-WP06a - Debt Serv Monthly'!E$20:E$871,'H-32A-WP06a - Debt Serv Monthly'!$B$20:$B$871,'H-32A-WP06 - Debt Service'!$B32)</f>
        <v>0</v>
      </c>
      <c r="E32" s="376">
        <f>SUMIFS('H-32A-WP06a - Debt Serv Monthly'!F$20:F$871,'H-32A-WP06a - Debt Serv Monthly'!$B$20:$B$871,'H-32A-WP06 - Debt Service'!$B32)</f>
        <v>0</v>
      </c>
      <c r="F32" s="376">
        <f>SUMIFS('H-32A-WP06a - Debt Serv Monthly'!G$20:G$871,'H-32A-WP06a - Debt Serv Monthly'!$B$20:$B$871,'H-32A-WP06 - Debt Service'!$B32)</f>
        <v>0</v>
      </c>
      <c r="G32" s="376">
        <f>SUMIFS('H-32A-WP06a - Debt Serv Monthly'!H$20:H$871,'H-32A-WP06a - Debt Serv Monthly'!$B$20:$B$871,'H-32A-WP06 - Debt Service'!$B32)</f>
        <v>0</v>
      </c>
      <c r="H32" s="376">
        <f>SUMIFS('H-32A-WP06a - Debt Serv Monthly'!I$20:I$871,'H-32A-WP06a - Debt Serv Monthly'!$B$20:$B$871,'H-32A-WP06 - Debt Service'!$B32)</f>
        <v>0</v>
      </c>
      <c r="I32" s="376">
        <f>SUMIFS('H-32A-WP06a - Debt Serv Monthly'!J$20:J$871,'H-32A-WP06a - Debt Serv Monthly'!$B$20:$B$871,'H-32A-WP06 - Debt Service'!$B32)</f>
        <v>0</v>
      </c>
      <c r="J32" s="376">
        <f>SUMIFS('H-32A-WP06a - Debt Serv Monthly'!K$20:K$871,'H-32A-WP06a - Debt Serv Monthly'!$B$20:$B$871,'H-32A-WP06 - Debt Service'!$B32)</f>
        <v>0</v>
      </c>
      <c r="K32" s="376">
        <f>SUMIFS('H-32A-WP06a - Debt Serv Monthly'!L$20:L$871,'H-32A-WP06a - Debt Serv Monthly'!$B$20:$B$871,'H-32A-WP06 - Debt Service'!$B32)</f>
        <v>0</v>
      </c>
      <c r="L32" s="370">
        <f>SUMIFS('H-32A-WP06a - Debt Serv Monthly'!M$20:M$871,'H-32A-WP06a - Debt Serv Monthly'!$B$20:$B$871,'H-32A-WP06 - Debt Service'!$B32)</f>
        <v>0</v>
      </c>
      <c r="M32" s="376">
        <f t="shared" ref="M32:M95" si="1">SUM(C32:L32)</f>
        <v>133594.74074764954</v>
      </c>
      <c r="O32" s="373">
        <f>O31+1</f>
        <v>2020</v>
      </c>
      <c r="P32" s="376">
        <f>SUMIFS('H-32A-WP06a - Debt Serv Monthly'!Q$20:Q$871,'H-32A-WP06a - Debt Serv Monthly'!$B$20:$B$871,'H-32A-WP06 - Debt Service'!$B32)</f>
        <v>17491.051015898247</v>
      </c>
      <c r="Q32" s="376">
        <f>SUMIFS('H-32A-WP06a - Debt Serv Monthly'!R$20:R$871,'H-32A-WP06a - Debt Serv Monthly'!$B$20:$B$871,'H-32A-WP06 - Debt Service'!$B32)</f>
        <v>0</v>
      </c>
      <c r="R32" s="376">
        <f>SUMIFS('H-32A-WP06a - Debt Serv Monthly'!S$20:S$871,'H-32A-WP06a - Debt Serv Monthly'!$B$20:$B$871,'H-32A-WP06 - Debt Service'!$B32)</f>
        <v>0</v>
      </c>
      <c r="S32" s="376">
        <f>SUMIFS('H-32A-WP06a - Debt Serv Monthly'!T$20:T$871,'H-32A-WP06a - Debt Serv Monthly'!$B$20:$B$871,'H-32A-WP06 - Debt Service'!$B32)</f>
        <v>0</v>
      </c>
      <c r="T32" s="376">
        <f>SUMIFS('H-32A-WP06a - Debt Serv Monthly'!U$20:U$871,'H-32A-WP06a - Debt Serv Monthly'!$B$20:$B$871,'H-32A-WP06 - Debt Service'!$B32)</f>
        <v>0</v>
      </c>
      <c r="U32" s="376">
        <f>SUMIFS('H-32A-WP06a - Debt Serv Monthly'!V$20:V$871,'H-32A-WP06a - Debt Serv Monthly'!$B$20:$B$871,'H-32A-WP06 - Debt Service'!$B32)</f>
        <v>0</v>
      </c>
      <c r="V32" s="376">
        <f>SUMIFS('H-32A-WP06a - Debt Serv Monthly'!W$20:W$871,'H-32A-WP06a - Debt Serv Monthly'!$B$20:$B$871,'H-32A-WP06 - Debt Service'!$B32)</f>
        <v>0</v>
      </c>
      <c r="W32" s="376">
        <f>SUMIFS('H-32A-WP06a - Debt Serv Monthly'!X$20:X$871,'H-32A-WP06a - Debt Serv Monthly'!$B$20:$B$871,'H-32A-WP06 - Debt Service'!$B32)</f>
        <v>0</v>
      </c>
      <c r="X32" s="376">
        <f>SUMIFS('H-32A-WP06a - Debt Serv Monthly'!Y$20:Y$871,'H-32A-WP06a - Debt Serv Monthly'!$B$20:$B$871,'H-32A-WP06 - Debt Service'!$B32)</f>
        <v>0</v>
      </c>
      <c r="Y32" s="370">
        <f>SUMIFS('H-32A-WP06a - Debt Serv Monthly'!Z$20:Z$871,'H-32A-WP06a - Debt Serv Monthly'!$B$20:$B$871,'H-32A-WP06 - Debt Service'!$B32)</f>
        <v>0</v>
      </c>
      <c r="Z32" s="376">
        <f t="shared" ref="Z32:Z95" si="2">SUM(P32:Y32)</f>
        <v>17491.051015898247</v>
      </c>
    </row>
    <row r="33" spans="2:26">
      <c r="B33" s="373">
        <f t="shared" ref="B33:B96" si="3">B32+1</f>
        <v>2021</v>
      </c>
      <c r="C33" s="376">
        <f>SUMIFS('H-32A-WP06a - Debt Serv Monthly'!$D$20:$D$871,'H-32A-WP06a - Debt Serv Monthly'!$B$20:$B$871,'H-32A-WP06 - Debt Service'!B33)</f>
        <v>133594.74074764954</v>
      </c>
      <c r="D33" s="376">
        <f>SUMIFS('H-32A-WP06a - Debt Serv Monthly'!E$20:E$871,'H-32A-WP06a - Debt Serv Monthly'!$B$20:$B$871,'H-32A-WP06 - Debt Service'!$B33)</f>
        <v>0</v>
      </c>
      <c r="E33" s="376">
        <f>SUMIFS('H-32A-WP06a - Debt Serv Monthly'!F$20:F$871,'H-32A-WP06a - Debt Serv Monthly'!$B$20:$B$871,'H-32A-WP06 - Debt Service'!$B33)</f>
        <v>0</v>
      </c>
      <c r="F33" s="376">
        <f>SUMIFS('H-32A-WP06a - Debt Serv Monthly'!G$20:G$871,'H-32A-WP06a - Debt Serv Monthly'!$B$20:$B$871,'H-32A-WP06 - Debt Service'!$B33)</f>
        <v>0</v>
      </c>
      <c r="G33" s="376">
        <f>SUMIFS('H-32A-WP06a - Debt Serv Monthly'!H$20:H$871,'H-32A-WP06a - Debt Serv Monthly'!$B$20:$B$871,'H-32A-WP06 - Debt Service'!$B33)</f>
        <v>0</v>
      </c>
      <c r="H33" s="376">
        <f>SUMIFS('H-32A-WP06a - Debt Serv Monthly'!I$20:I$871,'H-32A-WP06a - Debt Serv Monthly'!$B$20:$B$871,'H-32A-WP06 - Debt Service'!$B33)</f>
        <v>0</v>
      </c>
      <c r="I33" s="376">
        <f>SUMIFS('H-32A-WP06a - Debt Serv Monthly'!J$20:J$871,'H-32A-WP06a - Debt Serv Monthly'!$B$20:$B$871,'H-32A-WP06 - Debt Service'!$B33)</f>
        <v>0</v>
      </c>
      <c r="J33" s="376">
        <f>SUMIFS('H-32A-WP06a - Debt Serv Monthly'!K$20:K$871,'H-32A-WP06a - Debt Serv Monthly'!$B$20:$B$871,'H-32A-WP06 - Debt Service'!$B33)</f>
        <v>0</v>
      </c>
      <c r="K33" s="376">
        <f>SUMIFS('H-32A-WP06a - Debt Serv Monthly'!L$20:L$871,'H-32A-WP06a - Debt Serv Monthly'!$B$20:$B$871,'H-32A-WP06 - Debt Service'!$B33)</f>
        <v>0</v>
      </c>
      <c r="L33" s="370">
        <f>SUMIFS('H-32A-WP06a - Debt Serv Monthly'!M$20:M$871,'H-32A-WP06a - Debt Serv Monthly'!$B$20:$B$871,'H-32A-WP06 - Debt Service'!$B33)</f>
        <v>0</v>
      </c>
      <c r="M33" s="376">
        <f t="shared" si="1"/>
        <v>133594.74074764954</v>
      </c>
      <c r="O33" s="373">
        <f t="shared" ref="O33:O96" si="4">O32+1</f>
        <v>2021</v>
      </c>
      <c r="P33" s="376">
        <f>SUMIFS('H-32A-WP06a - Debt Serv Monthly'!Q$20:Q$871,'H-32A-WP06a - Debt Serv Monthly'!$B$20:$B$871,'H-32A-WP06 - Debt Service'!$B33)</f>
        <v>17491.051015898247</v>
      </c>
      <c r="Q33" s="376">
        <f>SUMIFS('H-32A-WP06a - Debt Serv Monthly'!R$20:R$871,'H-32A-WP06a - Debt Serv Monthly'!$B$20:$B$871,'H-32A-WP06 - Debt Service'!$B33)</f>
        <v>0</v>
      </c>
      <c r="R33" s="376">
        <f>SUMIFS('H-32A-WP06a - Debt Serv Monthly'!S$20:S$871,'H-32A-WP06a - Debt Serv Monthly'!$B$20:$B$871,'H-32A-WP06 - Debt Service'!$B33)</f>
        <v>0</v>
      </c>
      <c r="S33" s="376">
        <f>SUMIFS('H-32A-WP06a - Debt Serv Monthly'!T$20:T$871,'H-32A-WP06a - Debt Serv Monthly'!$B$20:$B$871,'H-32A-WP06 - Debt Service'!$B33)</f>
        <v>0</v>
      </c>
      <c r="T33" s="376">
        <f>SUMIFS('H-32A-WP06a - Debt Serv Monthly'!U$20:U$871,'H-32A-WP06a - Debt Serv Monthly'!$B$20:$B$871,'H-32A-WP06 - Debt Service'!$B33)</f>
        <v>0</v>
      </c>
      <c r="U33" s="376">
        <f>SUMIFS('H-32A-WP06a - Debt Serv Monthly'!V$20:V$871,'H-32A-WP06a - Debt Serv Monthly'!$B$20:$B$871,'H-32A-WP06 - Debt Service'!$B33)</f>
        <v>0</v>
      </c>
      <c r="V33" s="376">
        <f>SUMIFS('H-32A-WP06a - Debt Serv Monthly'!W$20:W$871,'H-32A-WP06a - Debt Serv Monthly'!$B$20:$B$871,'H-32A-WP06 - Debt Service'!$B33)</f>
        <v>0</v>
      </c>
      <c r="W33" s="376">
        <f>SUMIFS('H-32A-WP06a - Debt Serv Monthly'!X$20:X$871,'H-32A-WP06a - Debt Serv Monthly'!$B$20:$B$871,'H-32A-WP06 - Debt Service'!$B33)</f>
        <v>0</v>
      </c>
      <c r="X33" s="376">
        <f>SUMIFS('H-32A-WP06a - Debt Serv Monthly'!Y$20:Y$871,'H-32A-WP06a - Debt Serv Monthly'!$B$20:$B$871,'H-32A-WP06 - Debt Service'!$B33)</f>
        <v>0</v>
      </c>
      <c r="Y33" s="370">
        <f>SUMIFS('H-32A-WP06a - Debt Serv Monthly'!Z$20:Z$871,'H-32A-WP06a - Debt Serv Monthly'!$B$20:$B$871,'H-32A-WP06 - Debt Service'!$B33)</f>
        <v>0</v>
      </c>
      <c r="Z33" s="376">
        <f t="shared" si="2"/>
        <v>17491.051015898247</v>
      </c>
    </row>
    <row r="34" spans="2:26">
      <c r="B34" s="373">
        <f t="shared" si="3"/>
        <v>2022</v>
      </c>
      <c r="C34" s="376">
        <f>SUMIFS('H-32A-WP06a - Debt Serv Monthly'!$D$20:$D$871,'H-32A-WP06a - Debt Serv Monthly'!$B$20:$B$871,'H-32A-WP06 - Debt Service'!B34)</f>
        <v>133594.74074764954</v>
      </c>
      <c r="D34" s="376">
        <f>SUMIFS('H-32A-WP06a - Debt Serv Monthly'!E$20:E$871,'H-32A-WP06a - Debt Serv Monthly'!$B$20:$B$871,'H-32A-WP06 - Debt Service'!$B34)</f>
        <v>0</v>
      </c>
      <c r="E34" s="376">
        <f>SUMIFS('H-32A-WP06a - Debt Serv Monthly'!F$20:F$871,'H-32A-WP06a - Debt Serv Monthly'!$B$20:$B$871,'H-32A-WP06 - Debt Service'!$B34)</f>
        <v>0</v>
      </c>
      <c r="F34" s="376">
        <f>SUMIFS('H-32A-WP06a - Debt Serv Monthly'!G$20:G$871,'H-32A-WP06a - Debt Serv Monthly'!$B$20:$B$871,'H-32A-WP06 - Debt Service'!$B34)</f>
        <v>0</v>
      </c>
      <c r="G34" s="376">
        <f>SUMIFS('H-32A-WP06a - Debt Serv Monthly'!H$20:H$871,'H-32A-WP06a - Debt Serv Monthly'!$B$20:$B$871,'H-32A-WP06 - Debt Service'!$B34)</f>
        <v>0</v>
      </c>
      <c r="H34" s="376">
        <f>SUMIFS('H-32A-WP06a - Debt Serv Monthly'!I$20:I$871,'H-32A-WP06a - Debt Serv Monthly'!$B$20:$B$871,'H-32A-WP06 - Debt Service'!$B34)</f>
        <v>0</v>
      </c>
      <c r="I34" s="376">
        <f>SUMIFS('H-32A-WP06a - Debt Serv Monthly'!J$20:J$871,'H-32A-WP06a - Debt Serv Monthly'!$B$20:$B$871,'H-32A-WP06 - Debt Service'!$B34)</f>
        <v>0</v>
      </c>
      <c r="J34" s="376">
        <f>SUMIFS('H-32A-WP06a - Debt Serv Monthly'!K$20:K$871,'H-32A-WP06a - Debt Serv Monthly'!$B$20:$B$871,'H-32A-WP06 - Debt Service'!$B34)</f>
        <v>0</v>
      </c>
      <c r="K34" s="376">
        <f>SUMIFS('H-32A-WP06a - Debt Serv Monthly'!L$20:L$871,'H-32A-WP06a - Debt Serv Monthly'!$B$20:$B$871,'H-32A-WP06 - Debt Service'!$B34)</f>
        <v>0</v>
      </c>
      <c r="L34" s="370">
        <f>SUMIFS('H-32A-WP06a - Debt Serv Monthly'!M$20:M$871,'H-32A-WP06a - Debt Serv Monthly'!$B$20:$B$871,'H-32A-WP06 - Debt Service'!$B34)</f>
        <v>0</v>
      </c>
      <c r="M34" s="376">
        <f t="shared" si="1"/>
        <v>133594.74074764954</v>
      </c>
      <c r="O34" s="373">
        <f t="shared" si="4"/>
        <v>2022</v>
      </c>
      <c r="P34" s="376">
        <f>SUMIFS('H-32A-WP06a - Debt Serv Monthly'!Q$20:Q$871,'H-32A-WP06a - Debt Serv Monthly'!$B$20:$B$871,'H-32A-WP06 - Debt Service'!$B34)</f>
        <v>17491.051015898247</v>
      </c>
      <c r="Q34" s="376">
        <f>SUMIFS('H-32A-WP06a - Debt Serv Monthly'!R$20:R$871,'H-32A-WP06a - Debt Serv Monthly'!$B$20:$B$871,'H-32A-WP06 - Debt Service'!$B34)</f>
        <v>0</v>
      </c>
      <c r="R34" s="376">
        <f>SUMIFS('H-32A-WP06a - Debt Serv Monthly'!S$20:S$871,'H-32A-WP06a - Debt Serv Monthly'!$B$20:$B$871,'H-32A-WP06 - Debt Service'!$B34)</f>
        <v>0</v>
      </c>
      <c r="S34" s="376">
        <f>SUMIFS('H-32A-WP06a - Debt Serv Monthly'!T$20:T$871,'H-32A-WP06a - Debt Serv Monthly'!$B$20:$B$871,'H-32A-WP06 - Debt Service'!$B34)</f>
        <v>0</v>
      </c>
      <c r="T34" s="376">
        <f>SUMIFS('H-32A-WP06a - Debt Serv Monthly'!U$20:U$871,'H-32A-WP06a - Debt Serv Monthly'!$B$20:$B$871,'H-32A-WP06 - Debt Service'!$B34)</f>
        <v>0</v>
      </c>
      <c r="U34" s="376">
        <f>SUMIFS('H-32A-WP06a - Debt Serv Monthly'!V$20:V$871,'H-32A-WP06a - Debt Serv Monthly'!$B$20:$B$871,'H-32A-WP06 - Debt Service'!$B34)</f>
        <v>0</v>
      </c>
      <c r="V34" s="376">
        <f>SUMIFS('H-32A-WP06a - Debt Serv Monthly'!W$20:W$871,'H-32A-WP06a - Debt Serv Monthly'!$B$20:$B$871,'H-32A-WP06 - Debt Service'!$B34)</f>
        <v>0</v>
      </c>
      <c r="W34" s="376">
        <f>SUMIFS('H-32A-WP06a - Debt Serv Monthly'!X$20:X$871,'H-32A-WP06a - Debt Serv Monthly'!$B$20:$B$871,'H-32A-WP06 - Debt Service'!$B34)</f>
        <v>0</v>
      </c>
      <c r="X34" s="376">
        <f>SUMIFS('H-32A-WP06a - Debt Serv Monthly'!Y$20:Y$871,'H-32A-WP06a - Debt Serv Monthly'!$B$20:$B$871,'H-32A-WP06 - Debt Service'!$B34)</f>
        <v>0</v>
      </c>
      <c r="Y34" s="370">
        <f>SUMIFS('H-32A-WP06a - Debt Serv Monthly'!Z$20:Z$871,'H-32A-WP06a - Debt Serv Monthly'!$B$20:$B$871,'H-32A-WP06 - Debt Service'!$B34)</f>
        <v>0</v>
      </c>
      <c r="Z34" s="376">
        <f t="shared" si="2"/>
        <v>17491.051015898247</v>
      </c>
    </row>
    <row r="35" spans="2:26">
      <c r="B35" s="373">
        <f t="shared" si="3"/>
        <v>2023</v>
      </c>
      <c r="C35" s="376">
        <f>SUMIFS('H-32A-WP06a - Debt Serv Monthly'!$D$20:$D$871,'H-32A-WP06a - Debt Serv Monthly'!$B$20:$B$871,'H-32A-WP06 - Debt Service'!B35)</f>
        <v>133594.74074764954</v>
      </c>
      <c r="D35" s="376">
        <f>SUMIFS('H-32A-WP06a - Debt Serv Monthly'!E$20:E$871,'H-32A-WP06a - Debt Serv Monthly'!$B$20:$B$871,'H-32A-WP06 - Debt Service'!$B35)</f>
        <v>0</v>
      </c>
      <c r="E35" s="376">
        <f>SUMIFS('H-32A-WP06a - Debt Serv Monthly'!F$20:F$871,'H-32A-WP06a - Debt Serv Monthly'!$B$20:$B$871,'H-32A-WP06 - Debt Service'!$B35)</f>
        <v>0</v>
      </c>
      <c r="F35" s="376">
        <f>SUMIFS('H-32A-WP06a - Debt Serv Monthly'!G$20:G$871,'H-32A-WP06a - Debt Serv Monthly'!$B$20:$B$871,'H-32A-WP06 - Debt Service'!$B35)</f>
        <v>0</v>
      </c>
      <c r="G35" s="376">
        <f>SUMIFS('H-32A-WP06a - Debt Serv Monthly'!H$20:H$871,'H-32A-WP06a - Debt Serv Monthly'!$B$20:$B$871,'H-32A-WP06 - Debt Service'!$B35)</f>
        <v>0</v>
      </c>
      <c r="H35" s="376">
        <f>SUMIFS('H-32A-WP06a - Debt Serv Monthly'!I$20:I$871,'H-32A-WP06a - Debt Serv Monthly'!$B$20:$B$871,'H-32A-WP06 - Debt Service'!$B35)</f>
        <v>0</v>
      </c>
      <c r="I35" s="376">
        <f>SUMIFS('H-32A-WP06a - Debt Serv Monthly'!J$20:J$871,'H-32A-WP06a - Debt Serv Monthly'!$B$20:$B$871,'H-32A-WP06 - Debt Service'!$B35)</f>
        <v>0</v>
      </c>
      <c r="J35" s="376">
        <f>SUMIFS('H-32A-WP06a - Debt Serv Monthly'!K$20:K$871,'H-32A-WP06a - Debt Serv Monthly'!$B$20:$B$871,'H-32A-WP06 - Debt Service'!$B35)</f>
        <v>0</v>
      </c>
      <c r="K35" s="376">
        <f>SUMIFS('H-32A-WP06a - Debt Serv Monthly'!L$20:L$871,'H-32A-WP06a - Debt Serv Monthly'!$B$20:$B$871,'H-32A-WP06 - Debt Service'!$B35)</f>
        <v>0</v>
      </c>
      <c r="L35" s="370">
        <f>SUMIFS('H-32A-WP06a - Debt Serv Monthly'!M$20:M$871,'H-32A-WP06a - Debt Serv Monthly'!$B$20:$B$871,'H-32A-WP06 - Debt Service'!$B35)</f>
        <v>0</v>
      </c>
      <c r="M35" s="376">
        <f t="shared" si="1"/>
        <v>133594.74074764954</v>
      </c>
      <c r="O35" s="373">
        <f t="shared" si="4"/>
        <v>2023</v>
      </c>
      <c r="P35" s="376">
        <f>SUMIFS('H-32A-WP06a - Debt Serv Monthly'!Q$20:Q$871,'H-32A-WP06a - Debt Serv Monthly'!$B$20:$B$871,'H-32A-WP06 - Debt Service'!$B35)</f>
        <v>17491.051015898247</v>
      </c>
      <c r="Q35" s="376">
        <f>SUMIFS('H-32A-WP06a - Debt Serv Monthly'!R$20:R$871,'H-32A-WP06a - Debt Serv Monthly'!$B$20:$B$871,'H-32A-WP06 - Debt Service'!$B35)</f>
        <v>0</v>
      </c>
      <c r="R35" s="376">
        <f>SUMIFS('H-32A-WP06a - Debt Serv Monthly'!S$20:S$871,'H-32A-WP06a - Debt Serv Monthly'!$B$20:$B$871,'H-32A-WP06 - Debt Service'!$B35)</f>
        <v>0</v>
      </c>
      <c r="S35" s="376">
        <f>SUMIFS('H-32A-WP06a - Debt Serv Monthly'!T$20:T$871,'H-32A-WP06a - Debt Serv Monthly'!$B$20:$B$871,'H-32A-WP06 - Debt Service'!$B35)</f>
        <v>0</v>
      </c>
      <c r="T35" s="376">
        <f>SUMIFS('H-32A-WP06a - Debt Serv Monthly'!U$20:U$871,'H-32A-WP06a - Debt Serv Monthly'!$B$20:$B$871,'H-32A-WP06 - Debt Service'!$B35)</f>
        <v>0</v>
      </c>
      <c r="U35" s="376">
        <f>SUMIFS('H-32A-WP06a - Debt Serv Monthly'!V$20:V$871,'H-32A-WP06a - Debt Serv Monthly'!$B$20:$B$871,'H-32A-WP06 - Debt Service'!$B35)</f>
        <v>0</v>
      </c>
      <c r="V35" s="376">
        <f>SUMIFS('H-32A-WP06a - Debt Serv Monthly'!W$20:W$871,'H-32A-WP06a - Debt Serv Monthly'!$B$20:$B$871,'H-32A-WP06 - Debt Service'!$B35)</f>
        <v>0</v>
      </c>
      <c r="W35" s="376">
        <f>SUMIFS('H-32A-WP06a - Debt Serv Monthly'!X$20:X$871,'H-32A-WP06a - Debt Serv Monthly'!$B$20:$B$871,'H-32A-WP06 - Debt Service'!$B35)</f>
        <v>0</v>
      </c>
      <c r="X35" s="376">
        <f>SUMIFS('H-32A-WP06a - Debt Serv Monthly'!Y$20:Y$871,'H-32A-WP06a - Debt Serv Monthly'!$B$20:$B$871,'H-32A-WP06 - Debt Service'!$B35)</f>
        <v>0</v>
      </c>
      <c r="Y35" s="370">
        <f>SUMIFS('H-32A-WP06a - Debt Serv Monthly'!Z$20:Z$871,'H-32A-WP06a - Debt Serv Monthly'!$B$20:$B$871,'H-32A-WP06 - Debt Service'!$B35)</f>
        <v>0</v>
      </c>
      <c r="Z35" s="376">
        <f t="shared" si="2"/>
        <v>17491.051015898247</v>
      </c>
    </row>
    <row r="36" spans="2:26">
      <c r="B36" s="373">
        <f t="shared" si="3"/>
        <v>2024</v>
      </c>
      <c r="C36" s="376">
        <f>SUMIFS('H-32A-WP06a - Debt Serv Monthly'!$D$20:$D$871,'H-32A-WP06a - Debt Serv Monthly'!$B$20:$B$871,'H-32A-WP06 - Debt Service'!B36)</f>
        <v>133594.74074764954</v>
      </c>
      <c r="D36" s="376">
        <f>SUMIFS('H-32A-WP06a - Debt Serv Monthly'!E$20:E$871,'H-32A-WP06a - Debt Serv Monthly'!$B$20:$B$871,'H-32A-WP06 - Debt Service'!$B36)</f>
        <v>0</v>
      </c>
      <c r="E36" s="376">
        <f>SUMIFS('H-32A-WP06a - Debt Serv Monthly'!F$20:F$871,'H-32A-WP06a - Debt Serv Monthly'!$B$20:$B$871,'H-32A-WP06 - Debt Service'!$B36)</f>
        <v>0</v>
      </c>
      <c r="F36" s="376">
        <f>SUMIFS('H-32A-WP06a - Debt Serv Monthly'!G$20:G$871,'H-32A-WP06a - Debt Serv Monthly'!$B$20:$B$871,'H-32A-WP06 - Debt Service'!$B36)</f>
        <v>0</v>
      </c>
      <c r="G36" s="376">
        <f>SUMIFS('H-32A-WP06a - Debt Serv Monthly'!H$20:H$871,'H-32A-WP06a - Debt Serv Monthly'!$B$20:$B$871,'H-32A-WP06 - Debt Service'!$B36)</f>
        <v>0</v>
      </c>
      <c r="H36" s="376">
        <f>SUMIFS('H-32A-WP06a - Debt Serv Monthly'!I$20:I$871,'H-32A-WP06a - Debt Serv Monthly'!$B$20:$B$871,'H-32A-WP06 - Debt Service'!$B36)</f>
        <v>0</v>
      </c>
      <c r="I36" s="376">
        <f>SUMIFS('H-32A-WP06a - Debt Serv Monthly'!J$20:J$871,'H-32A-WP06a - Debt Serv Monthly'!$B$20:$B$871,'H-32A-WP06 - Debt Service'!$B36)</f>
        <v>0</v>
      </c>
      <c r="J36" s="376">
        <f>SUMIFS('H-32A-WP06a - Debt Serv Monthly'!K$20:K$871,'H-32A-WP06a - Debt Serv Monthly'!$B$20:$B$871,'H-32A-WP06 - Debt Service'!$B36)</f>
        <v>0</v>
      </c>
      <c r="K36" s="376">
        <f>SUMIFS('H-32A-WP06a - Debt Serv Monthly'!L$20:L$871,'H-32A-WP06a - Debt Serv Monthly'!$B$20:$B$871,'H-32A-WP06 - Debt Service'!$B36)</f>
        <v>0</v>
      </c>
      <c r="L36" s="370">
        <f>SUMIFS('H-32A-WP06a - Debt Serv Monthly'!M$20:M$871,'H-32A-WP06a - Debt Serv Monthly'!$B$20:$B$871,'H-32A-WP06 - Debt Service'!$B36)</f>
        <v>0</v>
      </c>
      <c r="M36" s="376">
        <f t="shared" si="1"/>
        <v>133594.74074764954</v>
      </c>
      <c r="O36" s="373">
        <f t="shared" si="4"/>
        <v>2024</v>
      </c>
      <c r="P36" s="376">
        <f>SUMIFS('H-32A-WP06a - Debt Serv Monthly'!Q$20:Q$871,'H-32A-WP06a - Debt Serv Monthly'!$B$20:$B$871,'H-32A-WP06 - Debt Service'!$B36)</f>
        <v>0</v>
      </c>
      <c r="Q36" s="376">
        <f>SUMIFS('H-32A-WP06a - Debt Serv Monthly'!R$20:R$871,'H-32A-WP06a - Debt Serv Monthly'!$B$20:$B$871,'H-32A-WP06 - Debt Service'!$B36)</f>
        <v>0</v>
      </c>
      <c r="R36" s="376">
        <f>SUMIFS('H-32A-WP06a - Debt Serv Monthly'!S$20:S$871,'H-32A-WP06a - Debt Serv Monthly'!$B$20:$B$871,'H-32A-WP06 - Debt Service'!$B36)</f>
        <v>0</v>
      </c>
      <c r="S36" s="376">
        <f>SUMIFS('H-32A-WP06a - Debt Serv Monthly'!T$20:T$871,'H-32A-WP06a - Debt Serv Monthly'!$B$20:$B$871,'H-32A-WP06 - Debt Service'!$B36)</f>
        <v>0</v>
      </c>
      <c r="T36" s="376">
        <f>SUMIFS('H-32A-WP06a - Debt Serv Monthly'!U$20:U$871,'H-32A-WP06a - Debt Serv Monthly'!$B$20:$B$871,'H-32A-WP06 - Debt Service'!$B36)</f>
        <v>0</v>
      </c>
      <c r="U36" s="376">
        <f>SUMIFS('H-32A-WP06a - Debt Serv Monthly'!V$20:V$871,'H-32A-WP06a - Debt Serv Monthly'!$B$20:$B$871,'H-32A-WP06 - Debt Service'!$B36)</f>
        <v>0</v>
      </c>
      <c r="V36" s="376">
        <f>SUMIFS('H-32A-WP06a - Debt Serv Monthly'!W$20:W$871,'H-32A-WP06a - Debt Serv Monthly'!$B$20:$B$871,'H-32A-WP06 - Debt Service'!$B36)</f>
        <v>0</v>
      </c>
      <c r="W36" s="376">
        <f>SUMIFS('H-32A-WP06a - Debt Serv Monthly'!X$20:X$871,'H-32A-WP06a - Debt Serv Monthly'!$B$20:$B$871,'H-32A-WP06 - Debt Service'!$B36)</f>
        <v>0</v>
      </c>
      <c r="X36" s="376">
        <f>SUMIFS('H-32A-WP06a - Debt Serv Monthly'!Y$20:Y$871,'H-32A-WP06a - Debt Serv Monthly'!$B$20:$B$871,'H-32A-WP06 - Debt Service'!$B36)</f>
        <v>0</v>
      </c>
      <c r="Y36" s="370">
        <f>SUMIFS('H-32A-WP06a - Debt Serv Monthly'!Z$20:Z$871,'H-32A-WP06a - Debt Serv Monthly'!$B$20:$B$871,'H-32A-WP06 - Debt Service'!$B36)</f>
        <v>0</v>
      </c>
      <c r="Z36" s="376">
        <f t="shared" si="2"/>
        <v>0</v>
      </c>
    </row>
    <row r="37" spans="2:26">
      <c r="B37" s="373">
        <f t="shared" si="3"/>
        <v>2025</v>
      </c>
      <c r="C37" s="376">
        <f>SUMIFS('H-32A-WP06a - Debt Serv Monthly'!$D$20:$D$871,'H-32A-WP06a - Debt Serv Monthly'!$B$20:$B$871,'H-32A-WP06 - Debt Service'!B37)</f>
        <v>133594.74074764954</v>
      </c>
      <c r="D37" s="376">
        <f>SUMIFS('H-32A-WP06a - Debt Serv Monthly'!E$20:E$871,'H-32A-WP06a - Debt Serv Monthly'!$B$20:$B$871,'H-32A-WP06 - Debt Service'!$B37)</f>
        <v>0</v>
      </c>
      <c r="E37" s="376">
        <f>SUMIFS('H-32A-WP06a - Debt Serv Monthly'!F$20:F$871,'H-32A-WP06a - Debt Serv Monthly'!$B$20:$B$871,'H-32A-WP06 - Debt Service'!$B37)</f>
        <v>0</v>
      </c>
      <c r="F37" s="376">
        <f>SUMIFS('H-32A-WP06a - Debt Serv Monthly'!G$20:G$871,'H-32A-WP06a - Debt Serv Monthly'!$B$20:$B$871,'H-32A-WP06 - Debt Service'!$B37)</f>
        <v>0</v>
      </c>
      <c r="G37" s="376">
        <f>SUMIFS('H-32A-WP06a - Debt Serv Monthly'!H$20:H$871,'H-32A-WP06a - Debt Serv Monthly'!$B$20:$B$871,'H-32A-WP06 - Debt Service'!$B37)</f>
        <v>0</v>
      </c>
      <c r="H37" s="376">
        <f>SUMIFS('H-32A-WP06a - Debt Serv Monthly'!I$20:I$871,'H-32A-WP06a - Debt Serv Monthly'!$B$20:$B$871,'H-32A-WP06 - Debt Service'!$B37)</f>
        <v>0</v>
      </c>
      <c r="I37" s="376">
        <f>SUMIFS('H-32A-WP06a - Debt Serv Monthly'!J$20:J$871,'H-32A-WP06a - Debt Serv Monthly'!$B$20:$B$871,'H-32A-WP06 - Debt Service'!$B37)</f>
        <v>0</v>
      </c>
      <c r="J37" s="376">
        <f>SUMIFS('H-32A-WP06a - Debt Serv Monthly'!K$20:K$871,'H-32A-WP06a - Debt Serv Monthly'!$B$20:$B$871,'H-32A-WP06 - Debt Service'!$B37)</f>
        <v>0</v>
      </c>
      <c r="K37" s="376">
        <f>SUMIFS('H-32A-WP06a - Debt Serv Monthly'!L$20:L$871,'H-32A-WP06a - Debt Serv Monthly'!$B$20:$B$871,'H-32A-WP06 - Debt Service'!$B37)</f>
        <v>0</v>
      </c>
      <c r="L37" s="370">
        <f>SUMIFS('H-32A-WP06a - Debt Serv Monthly'!M$20:M$871,'H-32A-WP06a - Debt Serv Monthly'!$B$20:$B$871,'H-32A-WP06 - Debt Service'!$B37)</f>
        <v>0</v>
      </c>
      <c r="M37" s="376">
        <f t="shared" si="1"/>
        <v>133594.74074764954</v>
      </c>
      <c r="O37" s="373">
        <f t="shared" si="4"/>
        <v>2025</v>
      </c>
      <c r="P37" s="376">
        <f>SUMIFS('H-32A-WP06a - Debt Serv Monthly'!Q$20:Q$871,'H-32A-WP06a - Debt Serv Monthly'!$B$20:$B$871,'H-32A-WP06 - Debt Service'!$B37)</f>
        <v>0</v>
      </c>
      <c r="Q37" s="376">
        <f>SUMIFS('H-32A-WP06a - Debt Serv Monthly'!R$20:R$871,'H-32A-WP06a - Debt Serv Monthly'!$B$20:$B$871,'H-32A-WP06 - Debt Service'!$B37)</f>
        <v>0</v>
      </c>
      <c r="R37" s="376">
        <f>SUMIFS('H-32A-WP06a - Debt Serv Monthly'!S$20:S$871,'H-32A-WP06a - Debt Serv Monthly'!$B$20:$B$871,'H-32A-WP06 - Debt Service'!$B37)</f>
        <v>0</v>
      </c>
      <c r="S37" s="376">
        <f>SUMIFS('H-32A-WP06a - Debt Serv Monthly'!T$20:T$871,'H-32A-WP06a - Debt Serv Monthly'!$B$20:$B$871,'H-32A-WP06 - Debt Service'!$B37)</f>
        <v>0</v>
      </c>
      <c r="T37" s="376">
        <f>SUMIFS('H-32A-WP06a - Debt Serv Monthly'!U$20:U$871,'H-32A-WP06a - Debt Serv Monthly'!$B$20:$B$871,'H-32A-WP06 - Debt Service'!$B37)</f>
        <v>0</v>
      </c>
      <c r="U37" s="376">
        <f>SUMIFS('H-32A-WP06a - Debt Serv Monthly'!V$20:V$871,'H-32A-WP06a - Debt Serv Monthly'!$B$20:$B$871,'H-32A-WP06 - Debt Service'!$B37)</f>
        <v>0</v>
      </c>
      <c r="V37" s="376">
        <f>SUMIFS('H-32A-WP06a - Debt Serv Monthly'!W$20:W$871,'H-32A-WP06a - Debt Serv Monthly'!$B$20:$B$871,'H-32A-WP06 - Debt Service'!$B37)</f>
        <v>0</v>
      </c>
      <c r="W37" s="376">
        <f>SUMIFS('H-32A-WP06a - Debt Serv Monthly'!X$20:X$871,'H-32A-WP06a - Debt Serv Monthly'!$B$20:$B$871,'H-32A-WP06 - Debt Service'!$B37)</f>
        <v>0</v>
      </c>
      <c r="X37" s="376">
        <f>SUMIFS('H-32A-WP06a - Debt Serv Monthly'!Y$20:Y$871,'H-32A-WP06a - Debt Serv Monthly'!$B$20:$B$871,'H-32A-WP06 - Debt Service'!$B37)</f>
        <v>0</v>
      </c>
      <c r="Y37" s="370">
        <f>SUMIFS('H-32A-WP06a - Debt Serv Monthly'!Z$20:Z$871,'H-32A-WP06a - Debt Serv Monthly'!$B$20:$B$871,'H-32A-WP06 - Debt Service'!$B37)</f>
        <v>0</v>
      </c>
      <c r="Z37" s="376">
        <f t="shared" si="2"/>
        <v>0</v>
      </c>
    </row>
    <row r="38" spans="2:26">
      <c r="B38" s="373">
        <f t="shared" si="3"/>
        <v>2026</v>
      </c>
      <c r="C38" s="376">
        <f>SUMIFS('H-32A-WP06a - Debt Serv Monthly'!$D$20:$D$871,'H-32A-WP06a - Debt Serv Monthly'!$B$20:$B$871,'H-32A-WP06 - Debt Service'!B38)</f>
        <v>133594.74074764954</v>
      </c>
      <c r="D38" s="376">
        <f>SUMIFS('H-32A-WP06a - Debt Serv Monthly'!E$20:E$871,'H-32A-WP06a - Debt Serv Monthly'!$B$20:$B$871,'H-32A-WP06 - Debt Service'!$B38)</f>
        <v>0</v>
      </c>
      <c r="E38" s="376">
        <f>SUMIFS('H-32A-WP06a - Debt Serv Monthly'!F$20:F$871,'H-32A-WP06a - Debt Serv Monthly'!$B$20:$B$871,'H-32A-WP06 - Debt Service'!$B38)</f>
        <v>0</v>
      </c>
      <c r="F38" s="376">
        <f>SUMIFS('H-32A-WP06a - Debt Serv Monthly'!G$20:G$871,'H-32A-WP06a - Debt Serv Monthly'!$B$20:$B$871,'H-32A-WP06 - Debt Service'!$B38)</f>
        <v>0</v>
      </c>
      <c r="G38" s="376">
        <f>SUMIFS('H-32A-WP06a - Debt Serv Monthly'!H$20:H$871,'H-32A-WP06a - Debt Serv Monthly'!$B$20:$B$871,'H-32A-WP06 - Debt Service'!$B38)</f>
        <v>0</v>
      </c>
      <c r="H38" s="376">
        <f>SUMIFS('H-32A-WP06a - Debt Serv Monthly'!I$20:I$871,'H-32A-WP06a - Debt Serv Monthly'!$B$20:$B$871,'H-32A-WP06 - Debt Service'!$B38)</f>
        <v>0</v>
      </c>
      <c r="I38" s="376">
        <f>SUMIFS('H-32A-WP06a - Debt Serv Monthly'!J$20:J$871,'H-32A-WP06a - Debt Serv Monthly'!$B$20:$B$871,'H-32A-WP06 - Debt Service'!$B38)</f>
        <v>0</v>
      </c>
      <c r="J38" s="376">
        <f>SUMIFS('H-32A-WP06a - Debt Serv Monthly'!K$20:K$871,'H-32A-WP06a - Debt Serv Monthly'!$B$20:$B$871,'H-32A-WP06 - Debt Service'!$B38)</f>
        <v>0</v>
      </c>
      <c r="K38" s="376">
        <f>SUMIFS('H-32A-WP06a - Debt Serv Monthly'!L$20:L$871,'H-32A-WP06a - Debt Serv Monthly'!$B$20:$B$871,'H-32A-WP06 - Debt Service'!$B38)</f>
        <v>0</v>
      </c>
      <c r="L38" s="370">
        <f>SUMIFS('H-32A-WP06a - Debt Serv Monthly'!M$20:M$871,'H-32A-WP06a - Debt Serv Monthly'!$B$20:$B$871,'H-32A-WP06 - Debt Service'!$B38)</f>
        <v>0</v>
      </c>
      <c r="M38" s="376">
        <f t="shared" si="1"/>
        <v>133594.74074764954</v>
      </c>
      <c r="O38" s="373">
        <f t="shared" si="4"/>
        <v>2026</v>
      </c>
      <c r="P38" s="376">
        <f>SUMIFS('H-32A-WP06a - Debt Serv Monthly'!Q$20:Q$871,'H-32A-WP06a - Debt Serv Monthly'!$B$20:$B$871,'H-32A-WP06 - Debt Service'!$B38)</f>
        <v>0</v>
      </c>
      <c r="Q38" s="376">
        <f>SUMIFS('H-32A-WP06a - Debt Serv Monthly'!R$20:R$871,'H-32A-WP06a - Debt Serv Monthly'!$B$20:$B$871,'H-32A-WP06 - Debt Service'!$B38)</f>
        <v>0</v>
      </c>
      <c r="R38" s="376">
        <f>SUMIFS('H-32A-WP06a - Debt Serv Monthly'!S$20:S$871,'H-32A-WP06a - Debt Serv Monthly'!$B$20:$B$871,'H-32A-WP06 - Debt Service'!$B38)</f>
        <v>0</v>
      </c>
      <c r="S38" s="376">
        <f>SUMIFS('H-32A-WP06a - Debt Serv Monthly'!T$20:T$871,'H-32A-WP06a - Debt Serv Monthly'!$B$20:$B$871,'H-32A-WP06 - Debt Service'!$B38)</f>
        <v>0</v>
      </c>
      <c r="T38" s="376">
        <f>SUMIFS('H-32A-WP06a - Debt Serv Monthly'!U$20:U$871,'H-32A-WP06a - Debt Serv Monthly'!$B$20:$B$871,'H-32A-WP06 - Debt Service'!$B38)</f>
        <v>0</v>
      </c>
      <c r="U38" s="376">
        <f>SUMIFS('H-32A-WP06a - Debt Serv Monthly'!V$20:V$871,'H-32A-WP06a - Debt Serv Monthly'!$B$20:$B$871,'H-32A-WP06 - Debt Service'!$B38)</f>
        <v>0</v>
      </c>
      <c r="V38" s="376">
        <f>SUMIFS('H-32A-WP06a - Debt Serv Monthly'!W$20:W$871,'H-32A-WP06a - Debt Serv Monthly'!$B$20:$B$871,'H-32A-WP06 - Debt Service'!$B38)</f>
        <v>0</v>
      </c>
      <c r="W38" s="376">
        <f>SUMIFS('H-32A-WP06a - Debt Serv Monthly'!X$20:X$871,'H-32A-WP06a - Debt Serv Monthly'!$B$20:$B$871,'H-32A-WP06 - Debt Service'!$B38)</f>
        <v>0</v>
      </c>
      <c r="X38" s="376">
        <f>SUMIFS('H-32A-WP06a - Debt Serv Monthly'!Y$20:Y$871,'H-32A-WP06a - Debt Serv Monthly'!$B$20:$B$871,'H-32A-WP06 - Debt Service'!$B38)</f>
        <v>0</v>
      </c>
      <c r="Y38" s="370">
        <f>SUMIFS('H-32A-WP06a - Debt Serv Monthly'!Z$20:Z$871,'H-32A-WP06a - Debt Serv Monthly'!$B$20:$B$871,'H-32A-WP06 - Debt Service'!$B38)</f>
        <v>0</v>
      </c>
      <c r="Z38" s="376">
        <f t="shared" si="2"/>
        <v>0</v>
      </c>
    </row>
    <row r="39" spans="2:26">
      <c r="B39" s="373">
        <f t="shared" si="3"/>
        <v>2027</v>
      </c>
      <c r="C39" s="376">
        <f>SUMIFS('H-32A-WP06a - Debt Serv Monthly'!$D$20:$D$871,'H-32A-WP06a - Debt Serv Monthly'!$B$20:$B$871,'H-32A-WP06 - Debt Service'!B39)</f>
        <v>133594.74074764954</v>
      </c>
      <c r="D39" s="376">
        <f>SUMIFS('H-32A-WP06a - Debt Serv Monthly'!E$20:E$871,'H-32A-WP06a - Debt Serv Monthly'!$B$20:$B$871,'H-32A-WP06 - Debt Service'!$B39)</f>
        <v>0</v>
      </c>
      <c r="E39" s="376">
        <f>SUMIFS('H-32A-WP06a - Debt Serv Monthly'!F$20:F$871,'H-32A-WP06a - Debt Serv Monthly'!$B$20:$B$871,'H-32A-WP06 - Debt Service'!$B39)</f>
        <v>0</v>
      </c>
      <c r="F39" s="376">
        <f>SUMIFS('H-32A-WP06a - Debt Serv Monthly'!G$20:G$871,'H-32A-WP06a - Debt Serv Monthly'!$B$20:$B$871,'H-32A-WP06 - Debt Service'!$B39)</f>
        <v>0</v>
      </c>
      <c r="G39" s="376">
        <f>SUMIFS('H-32A-WP06a - Debt Serv Monthly'!H$20:H$871,'H-32A-WP06a - Debt Serv Monthly'!$B$20:$B$871,'H-32A-WP06 - Debt Service'!$B39)</f>
        <v>0</v>
      </c>
      <c r="H39" s="376">
        <f>SUMIFS('H-32A-WP06a - Debt Serv Monthly'!I$20:I$871,'H-32A-WP06a - Debt Serv Monthly'!$B$20:$B$871,'H-32A-WP06 - Debt Service'!$B39)</f>
        <v>0</v>
      </c>
      <c r="I39" s="376">
        <f>SUMIFS('H-32A-WP06a - Debt Serv Monthly'!J$20:J$871,'H-32A-WP06a - Debt Serv Monthly'!$B$20:$B$871,'H-32A-WP06 - Debt Service'!$B39)</f>
        <v>0</v>
      </c>
      <c r="J39" s="376">
        <f>SUMIFS('H-32A-WP06a - Debt Serv Monthly'!K$20:K$871,'H-32A-WP06a - Debt Serv Monthly'!$B$20:$B$871,'H-32A-WP06 - Debt Service'!$B39)</f>
        <v>0</v>
      </c>
      <c r="K39" s="376">
        <f>SUMIFS('H-32A-WP06a - Debt Serv Monthly'!L$20:L$871,'H-32A-WP06a - Debt Serv Monthly'!$B$20:$B$871,'H-32A-WP06 - Debt Service'!$B39)</f>
        <v>0</v>
      </c>
      <c r="L39" s="370">
        <f>SUMIFS('H-32A-WP06a - Debt Serv Monthly'!M$20:M$871,'H-32A-WP06a - Debt Serv Monthly'!$B$20:$B$871,'H-32A-WP06 - Debt Service'!$B39)</f>
        <v>0</v>
      </c>
      <c r="M39" s="376">
        <f t="shared" si="1"/>
        <v>133594.74074764954</v>
      </c>
      <c r="O39" s="373">
        <f t="shared" si="4"/>
        <v>2027</v>
      </c>
      <c r="P39" s="376">
        <f>SUMIFS('H-32A-WP06a - Debt Serv Monthly'!Q$20:Q$871,'H-32A-WP06a - Debt Serv Monthly'!$B$20:$B$871,'H-32A-WP06 - Debt Service'!$B39)</f>
        <v>0</v>
      </c>
      <c r="Q39" s="376">
        <f>SUMIFS('H-32A-WP06a - Debt Serv Monthly'!R$20:R$871,'H-32A-WP06a - Debt Serv Monthly'!$B$20:$B$871,'H-32A-WP06 - Debt Service'!$B39)</f>
        <v>0</v>
      </c>
      <c r="R39" s="376">
        <f>SUMIFS('H-32A-WP06a - Debt Serv Monthly'!S$20:S$871,'H-32A-WP06a - Debt Serv Monthly'!$B$20:$B$871,'H-32A-WP06 - Debt Service'!$B39)</f>
        <v>0</v>
      </c>
      <c r="S39" s="376">
        <f>SUMIFS('H-32A-WP06a - Debt Serv Monthly'!T$20:T$871,'H-32A-WP06a - Debt Serv Monthly'!$B$20:$B$871,'H-32A-WP06 - Debt Service'!$B39)</f>
        <v>0</v>
      </c>
      <c r="T39" s="376">
        <f>SUMIFS('H-32A-WP06a - Debt Serv Monthly'!U$20:U$871,'H-32A-WP06a - Debt Serv Monthly'!$B$20:$B$871,'H-32A-WP06 - Debt Service'!$B39)</f>
        <v>0</v>
      </c>
      <c r="U39" s="376">
        <f>SUMIFS('H-32A-WP06a - Debt Serv Monthly'!V$20:V$871,'H-32A-WP06a - Debt Serv Monthly'!$B$20:$B$871,'H-32A-WP06 - Debt Service'!$B39)</f>
        <v>0</v>
      </c>
      <c r="V39" s="376">
        <f>SUMIFS('H-32A-WP06a - Debt Serv Monthly'!W$20:W$871,'H-32A-WP06a - Debt Serv Monthly'!$B$20:$B$871,'H-32A-WP06 - Debt Service'!$B39)</f>
        <v>0</v>
      </c>
      <c r="W39" s="376">
        <f>SUMIFS('H-32A-WP06a - Debt Serv Monthly'!X$20:X$871,'H-32A-WP06a - Debt Serv Monthly'!$B$20:$B$871,'H-32A-WP06 - Debt Service'!$B39)</f>
        <v>0</v>
      </c>
      <c r="X39" s="376">
        <f>SUMIFS('H-32A-WP06a - Debt Serv Monthly'!Y$20:Y$871,'H-32A-WP06a - Debt Serv Monthly'!$B$20:$B$871,'H-32A-WP06 - Debt Service'!$B39)</f>
        <v>0</v>
      </c>
      <c r="Y39" s="370">
        <f>SUMIFS('H-32A-WP06a - Debt Serv Monthly'!Z$20:Z$871,'H-32A-WP06a - Debt Serv Monthly'!$B$20:$B$871,'H-32A-WP06 - Debt Service'!$B39)</f>
        <v>0</v>
      </c>
      <c r="Z39" s="376">
        <f t="shared" si="2"/>
        <v>0</v>
      </c>
    </row>
    <row r="40" spans="2:26">
      <c r="B40" s="373">
        <f t="shared" si="3"/>
        <v>2028</v>
      </c>
      <c r="C40" s="376">
        <f>SUMIFS('H-32A-WP06a - Debt Serv Monthly'!$D$20:$D$871,'H-32A-WP06a - Debt Serv Monthly'!$B$20:$B$871,'H-32A-WP06 - Debt Service'!B40)</f>
        <v>133594.74074764954</v>
      </c>
      <c r="D40" s="376">
        <f>SUMIFS('H-32A-WP06a - Debt Serv Monthly'!E$20:E$871,'H-32A-WP06a - Debt Serv Monthly'!$B$20:$B$871,'H-32A-WP06 - Debt Service'!$B40)</f>
        <v>0</v>
      </c>
      <c r="E40" s="376">
        <f>SUMIFS('H-32A-WP06a - Debt Serv Monthly'!F$20:F$871,'H-32A-WP06a - Debt Serv Monthly'!$B$20:$B$871,'H-32A-WP06 - Debt Service'!$B40)</f>
        <v>0</v>
      </c>
      <c r="F40" s="376">
        <f>SUMIFS('H-32A-WP06a - Debt Serv Monthly'!G$20:G$871,'H-32A-WP06a - Debt Serv Monthly'!$B$20:$B$871,'H-32A-WP06 - Debt Service'!$B40)</f>
        <v>0</v>
      </c>
      <c r="G40" s="376">
        <f>SUMIFS('H-32A-WP06a - Debt Serv Monthly'!H$20:H$871,'H-32A-WP06a - Debt Serv Monthly'!$B$20:$B$871,'H-32A-WP06 - Debt Service'!$B40)</f>
        <v>0</v>
      </c>
      <c r="H40" s="376">
        <f>SUMIFS('H-32A-WP06a - Debt Serv Monthly'!I$20:I$871,'H-32A-WP06a - Debt Serv Monthly'!$B$20:$B$871,'H-32A-WP06 - Debt Service'!$B40)</f>
        <v>0</v>
      </c>
      <c r="I40" s="376">
        <f>SUMIFS('H-32A-WP06a - Debt Serv Monthly'!J$20:J$871,'H-32A-WP06a - Debt Serv Monthly'!$B$20:$B$871,'H-32A-WP06 - Debt Service'!$B40)</f>
        <v>0</v>
      </c>
      <c r="J40" s="376">
        <f>SUMIFS('H-32A-WP06a - Debt Serv Monthly'!K$20:K$871,'H-32A-WP06a - Debt Serv Monthly'!$B$20:$B$871,'H-32A-WP06 - Debt Service'!$B40)</f>
        <v>0</v>
      </c>
      <c r="K40" s="376">
        <f>SUMIFS('H-32A-WP06a - Debt Serv Monthly'!L$20:L$871,'H-32A-WP06a - Debt Serv Monthly'!$B$20:$B$871,'H-32A-WP06 - Debt Service'!$B40)</f>
        <v>0</v>
      </c>
      <c r="L40" s="370">
        <f>SUMIFS('H-32A-WP06a - Debt Serv Monthly'!M$20:M$871,'H-32A-WP06a - Debt Serv Monthly'!$B$20:$B$871,'H-32A-WP06 - Debt Service'!$B40)</f>
        <v>0</v>
      </c>
      <c r="M40" s="376">
        <f t="shared" si="1"/>
        <v>133594.74074764954</v>
      </c>
      <c r="O40" s="373">
        <f t="shared" si="4"/>
        <v>2028</v>
      </c>
      <c r="P40" s="376">
        <f>SUMIFS('H-32A-WP06a - Debt Serv Monthly'!Q$20:Q$871,'H-32A-WP06a - Debt Serv Monthly'!$B$20:$B$871,'H-32A-WP06 - Debt Service'!$B40)</f>
        <v>0</v>
      </c>
      <c r="Q40" s="376">
        <f>SUMIFS('H-32A-WP06a - Debt Serv Monthly'!R$20:R$871,'H-32A-WP06a - Debt Serv Monthly'!$B$20:$B$871,'H-32A-WP06 - Debt Service'!$B40)</f>
        <v>0</v>
      </c>
      <c r="R40" s="376">
        <f>SUMIFS('H-32A-WP06a - Debt Serv Monthly'!S$20:S$871,'H-32A-WP06a - Debt Serv Monthly'!$B$20:$B$871,'H-32A-WP06 - Debt Service'!$B40)</f>
        <v>0</v>
      </c>
      <c r="S40" s="376">
        <f>SUMIFS('H-32A-WP06a - Debt Serv Monthly'!T$20:T$871,'H-32A-WP06a - Debt Serv Monthly'!$B$20:$B$871,'H-32A-WP06 - Debt Service'!$B40)</f>
        <v>0</v>
      </c>
      <c r="T40" s="376">
        <f>SUMIFS('H-32A-WP06a - Debt Serv Monthly'!U$20:U$871,'H-32A-WP06a - Debt Serv Monthly'!$B$20:$B$871,'H-32A-WP06 - Debt Service'!$B40)</f>
        <v>0</v>
      </c>
      <c r="U40" s="376">
        <f>SUMIFS('H-32A-WP06a - Debt Serv Monthly'!V$20:V$871,'H-32A-WP06a - Debt Serv Monthly'!$B$20:$B$871,'H-32A-WP06 - Debt Service'!$B40)</f>
        <v>0</v>
      </c>
      <c r="V40" s="376">
        <f>SUMIFS('H-32A-WP06a - Debt Serv Monthly'!W$20:W$871,'H-32A-WP06a - Debt Serv Monthly'!$B$20:$B$871,'H-32A-WP06 - Debt Service'!$B40)</f>
        <v>0</v>
      </c>
      <c r="W40" s="376">
        <f>SUMIFS('H-32A-WP06a - Debt Serv Monthly'!X$20:X$871,'H-32A-WP06a - Debt Serv Monthly'!$B$20:$B$871,'H-32A-WP06 - Debt Service'!$B40)</f>
        <v>0</v>
      </c>
      <c r="X40" s="376">
        <f>SUMIFS('H-32A-WP06a - Debt Serv Monthly'!Y$20:Y$871,'H-32A-WP06a - Debt Serv Monthly'!$B$20:$B$871,'H-32A-WP06 - Debt Service'!$B40)</f>
        <v>0</v>
      </c>
      <c r="Y40" s="370">
        <f>SUMIFS('H-32A-WP06a - Debt Serv Monthly'!Z$20:Z$871,'H-32A-WP06a - Debt Serv Monthly'!$B$20:$B$871,'H-32A-WP06 - Debt Service'!$B40)</f>
        <v>0</v>
      </c>
      <c r="Z40" s="376">
        <f t="shared" si="2"/>
        <v>0</v>
      </c>
    </row>
    <row r="41" spans="2:26">
      <c r="B41" s="373">
        <f t="shared" si="3"/>
        <v>2029</v>
      </c>
      <c r="C41" s="376">
        <f>SUMIFS('H-32A-WP06a - Debt Serv Monthly'!$D$20:$D$871,'H-32A-WP06a - Debt Serv Monthly'!$B$20:$B$871,'H-32A-WP06 - Debt Service'!B41)</f>
        <v>0</v>
      </c>
      <c r="D41" s="376">
        <f>SUMIFS('H-32A-WP06a - Debt Serv Monthly'!E$20:E$871,'H-32A-WP06a - Debt Serv Monthly'!$B$20:$B$871,'H-32A-WP06 - Debt Service'!$B41)</f>
        <v>0</v>
      </c>
      <c r="E41" s="376">
        <f>SUMIFS('H-32A-WP06a - Debt Serv Monthly'!F$20:F$871,'H-32A-WP06a - Debt Serv Monthly'!$B$20:$B$871,'H-32A-WP06 - Debt Service'!$B41)</f>
        <v>0</v>
      </c>
      <c r="F41" s="376">
        <f>SUMIFS('H-32A-WP06a - Debt Serv Monthly'!G$20:G$871,'H-32A-WP06a - Debt Serv Monthly'!$B$20:$B$871,'H-32A-WP06 - Debt Service'!$B41)</f>
        <v>0</v>
      </c>
      <c r="G41" s="376">
        <f>SUMIFS('H-32A-WP06a - Debt Serv Monthly'!H$20:H$871,'H-32A-WP06a - Debt Serv Monthly'!$B$20:$B$871,'H-32A-WP06 - Debt Service'!$B41)</f>
        <v>0</v>
      </c>
      <c r="H41" s="376">
        <f>SUMIFS('H-32A-WP06a - Debt Serv Monthly'!I$20:I$871,'H-32A-WP06a - Debt Serv Monthly'!$B$20:$B$871,'H-32A-WP06 - Debt Service'!$B41)</f>
        <v>0</v>
      </c>
      <c r="I41" s="376">
        <f>SUMIFS('H-32A-WP06a - Debt Serv Monthly'!J$20:J$871,'H-32A-WP06a - Debt Serv Monthly'!$B$20:$B$871,'H-32A-WP06 - Debt Service'!$B41)</f>
        <v>0</v>
      </c>
      <c r="J41" s="376">
        <f>SUMIFS('H-32A-WP06a - Debt Serv Monthly'!K$20:K$871,'H-32A-WP06a - Debt Serv Monthly'!$B$20:$B$871,'H-32A-WP06 - Debt Service'!$B41)</f>
        <v>0</v>
      </c>
      <c r="K41" s="376">
        <f>SUMIFS('H-32A-WP06a - Debt Serv Monthly'!L$20:L$871,'H-32A-WP06a - Debt Serv Monthly'!$B$20:$B$871,'H-32A-WP06 - Debt Service'!$B41)</f>
        <v>0</v>
      </c>
      <c r="L41" s="370">
        <f>SUMIFS('H-32A-WP06a - Debt Serv Monthly'!M$20:M$871,'H-32A-WP06a - Debt Serv Monthly'!$B$20:$B$871,'H-32A-WP06 - Debt Service'!$B41)</f>
        <v>0</v>
      </c>
      <c r="M41" s="376">
        <f t="shared" si="1"/>
        <v>0</v>
      </c>
      <c r="O41" s="373">
        <f t="shared" si="4"/>
        <v>2029</v>
      </c>
      <c r="P41" s="376">
        <f>SUMIFS('H-32A-WP06a - Debt Serv Monthly'!Q$20:Q$871,'H-32A-WP06a - Debt Serv Monthly'!$B$20:$B$871,'H-32A-WP06 - Debt Service'!$B41)</f>
        <v>0</v>
      </c>
      <c r="Q41" s="376">
        <f>SUMIFS('H-32A-WP06a - Debt Serv Monthly'!R$20:R$871,'H-32A-WP06a - Debt Serv Monthly'!$B$20:$B$871,'H-32A-WP06 - Debt Service'!$B41)</f>
        <v>0</v>
      </c>
      <c r="R41" s="376">
        <f>SUMIFS('H-32A-WP06a - Debt Serv Monthly'!S$20:S$871,'H-32A-WP06a - Debt Serv Monthly'!$B$20:$B$871,'H-32A-WP06 - Debt Service'!$B41)</f>
        <v>0</v>
      </c>
      <c r="S41" s="376">
        <f>SUMIFS('H-32A-WP06a - Debt Serv Monthly'!T$20:T$871,'H-32A-WP06a - Debt Serv Monthly'!$B$20:$B$871,'H-32A-WP06 - Debt Service'!$B41)</f>
        <v>0</v>
      </c>
      <c r="T41" s="376">
        <f>SUMIFS('H-32A-WP06a - Debt Serv Monthly'!U$20:U$871,'H-32A-WP06a - Debt Serv Monthly'!$B$20:$B$871,'H-32A-WP06 - Debt Service'!$B41)</f>
        <v>0</v>
      </c>
      <c r="U41" s="376">
        <f>SUMIFS('H-32A-WP06a - Debt Serv Monthly'!V$20:V$871,'H-32A-WP06a - Debt Serv Monthly'!$B$20:$B$871,'H-32A-WP06 - Debt Service'!$B41)</f>
        <v>0</v>
      </c>
      <c r="V41" s="376">
        <f>SUMIFS('H-32A-WP06a - Debt Serv Monthly'!W$20:W$871,'H-32A-WP06a - Debt Serv Monthly'!$B$20:$B$871,'H-32A-WP06 - Debt Service'!$B41)</f>
        <v>0</v>
      </c>
      <c r="W41" s="376">
        <f>SUMIFS('H-32A-WP06a - Debt Serv Monthly'!X$20:X$871,'H-32A-WP06a - Debt Serv Monthly'!$B$20:$B$871,'H-32A-WP06 - Debt Service'!$B41)</f>
        <v>0</v>
      </c>
      <c r="X41" s="376">
        <f>SUMIFS('H-32A-WP06a - Debt Serv Monthly'!Y$20:Y$871,'H-32A-WP06a - Debt Serv Monthly'!$B$20:$B$871,'H-32A-WP06 - Debt Service'!$B41)</f>
        <v>0</v>
      </c>
      <c r="Y41" s="370">
        <f>SUMIFS('H-32A-WP06a - Debt Serv Monthly'!Z$20:Z$871,'H-32A-WP06a - Debt Serv Monthly'!$B$20:$B$871,'H-32A-WP06 - Debt Service'!$B41)</f>
        <v>0</v>
      </c>
      <c r="Z41" s="376">
        <f t="shared" si="2"/>
        <v>0</v>
      </c>
    </row>
    <row r="42" spans="2:26">
      <c r="B42" s="373">
        <f t="shared" si="3"/>
        <v>2030</v>
      </c>
      <c r="C42" s="376">
        <f>SUMIFS('H-32A-WP06a - Debt Serv Monthly'!$D$20:$D$871,'H-32A-WP06a - Debt Serv Monthly'!$B$20:$B$871,'H-32A-WP06 - Debt Service'!B42)</f>
        <v>0</v>
      </c>
      <c r="D42" s="376">
        <f>SUMIFS('H-32A-WP06a - Debt Serv Monthly'!E$20:E$871,'H-32A-WP06a - Debt Serv Monthly'!$B$20:$B$871,'H-32A-WP06 - Debt Service'!$B42)</f>
        <v>0</v>
      </c>
      <c r="E42" s="376">
        <f>SUMIFS('H-32A-WP06a - Debt Serv Monthly'!F$20:F$871,'H-32A-WP06a - Debt Serv Monthly'!$B$20:$B$871,'H-32A-WP06 - Debt Service'!$B42)</f>
        <v>0</v>
      </c>
      <c r="F42" s="376">
        <f>SUMIFS('H-32A-WP06a - Debt Serv Monthly'!G$20:G$871,'H-32A-WP06a - Debt Serv Monthly'!$B$20:$B$871,'H-32A-WP06 - Debt Service'!$B42)</f>
        <v>0</v>
      </c>
      <c r="G42" s="376">
        <f>SUMIFS('H-32A-WP06a - Debt Serv Monthly'!H$20:H$871,'H-32A-WP06a - Debt Serv Monthly'!$B$20:$B$871,'H-32A-WP06 - Debt Service'!$B42)</f>
        <v>0</v>
      </c>
      <c r="H42" s="376">
        <f>SUMIFS('H-32A-WP06a - Debt Serv Monthly'!I$20:I$871,'H-32A-WP06a - Debt Serv Monthly'!$B$20:$B$871,'H-32A-WP06 - Debt Service'!$B42)</f>
        <v>0</v>
      </c>
      <c r="I42" s="376">
        <f>SUMIFS('H-32A-WP06a - Debt Serv Monthly'!J$20:J$871,'H-32A-WP06a - Debt Serv Monthly'!$B$20:$B$871,'H-32A-WP06 - Debt Service'!$B42)</f>
        <v>0</v>
      </c>
      <c r="J42" s="376">
        <f>SUMIFS('H-32A-WP06a - Debt Serv Monthly'!K$20:K$871,'H-32A-WP06a - Debt Serv Monthly'!$B$20:$B$871,'H-32A-WP06 - Debt Service'!$B42)</f>
        <v>0</v>
      </c>
      <c r="K42" s="376">
        <f>SUMIFS('H-32A-WP06a - Debt Serv Monthly'!L$20:L$871,'H-32A-WP06a - Debt Serv Monthly'!$B$20:$B$871,'H-32A-WP06 - Debt Service'!$B42)</f>
        <v>0</v>
      </c>
      <c r="L42" s="370">
        <f>SUMIFS('H-32A-WP06a - Debt Serv Monthly'!M$20:M$871,'H-32A-WP06a - Debt Serv Monthly'!$B$20:$B$871,'H-32A-WP06 - Debt Service'!$B42)</f>
        <v>0</v>
      </c>
      <c r="M42" s="376">
        <f t="shared" si="1"/>
        <v>0</v>
      </c>
      <c r="O42" s="373">
        <f t="shared" si="4"/>
        <v>2030</v>
      </c>
      <c r="P42" s="376">
        <f>SUMIFS('H-32A-WP06a - Debt Serv Monthly'!Q$20:Q$871,'H-32A-WP06a - Debt Serv Monthly'!$B$20:$B$871,'H-32A-WP06 - Debt Service'!$B42)</f>
        <v>0</v>
      </c>
      <c r="Q42" s="376">
        <f>SUMIFS('H-32A-WP06a - Debt Serv Monthly'!R$20:R$871,'H-32A-WP06a - Debt Serv Monthly'!$B$20:$B$871,'H-32A-WP06 - Debt Service'!$B42)</f>
        <v>0</v>
      </c>
      <c r="R42" s="376">
        <f>SUMIFS('H-32A-WP06a - Debt Serv Monthly'!S$20:S$871,'H-32A-WP06a - Debt Serv Monthly'!$B$20:$B$871,'H-32A-WP06 - Debt Service'!$B42)</f>
        <v>0</v>
      </c>
      <c r="S42" s="376">
        <f>SUMIFS('H-32A-WP06a - Debt Serv Monthly'!T$20:T$871,'H-32A-WP06a - Debt Serv Monthly'!$B$20:$B$871,'H-32A-WP06 - Debt Service'!$B42)</f>
        <v>0</v>
      </c>
      <c r="T42" s="376">
        <f>SUMIFS('H-32A-WP06a - Debt Serv Monthly'!U$20:U$871,'H-32A-WP06a - Debt Serv Monthly'!$B$20:$B$871,'H-32A-WP06 - Debt Service'!$B42)</f>
        <v>0</v>
      </c>
      <c r="U42" s="376">
        <f>SUMIFS('H-32A-WP06a - Debt Serv Monthly'!V$20:V$871,'H-32A-WP06a - Debt Serv Monthly'!$B$20:$B$871,'H-32A-WP06 - Debt Service'!$B42)</f>
        <v>0</v>
      </c>
      <c r="V42" s="376">
        <f>SUMIFS('H-32A-WP06a - Debt Serv Monthly'!W$20:W$871,'H-32A-WP06a - Debt Serv Monthly'!$B$20:$B$871,'H-32A-WP06 - Debt Service'!$B42)</f>
        <v>0</v>
      </c>
      <c r="W42" s="376">
        <f>SUMIFS('H-32A-WP06a - Debt Serv Monthly'!X$20:X$871,'H-32A-WP06a - Debt Serv Monthly'!$B$20:$B$871,'H-32A-WP06 - Debt Service'!$B42)</f>
        <v>0</v>
      </c>
      <c r="X42" s="376">
        <f>SUMIFS('H-32A-WP06a - Debt Serv Monthly'!Y$20:Y$871,'H-32A-WP06a - Debt Serv Monthly'!$B$20:$B$871,'H-32A-WP06 - Debt Service'!$B42)</f>
        <v>0</v>
      </c>
      <c r="Y42" s="370">
        <f>SUMIFS('H-32A-WP06a - Debt Serv Monthly'!Z$20:Z$871,'H-32A-WP06a - Debt Serv Monthly'!$B$20:$B$871,'H-32A-WP06 - Debt Service'!$B42)</f>
        <v>0</v>
      </c>
      <c r="Z42" s="376">
        <f t="shared" si="2"/>
        <v>0</v>
      </c>
    </row>
    <row r="43" spans="2:26">
      <c r="B43" s="373">
        <f t="shared" si="3"/>
        <v>2031</v>
      </c>
      <c r="C43" s="376">
        <f>SUMIFS('H-32A-WP06a - Debt Serv Monthly'!$D$20:$D$871,'H-32A-WP06a - Debt Serv Monthly'!$B$20:$B$871,'H-32A-WP06 - Debt Service'!B43)</f>
        <v>0</v>
      </c>
      <c r="D43" s="376">
        <f>SUMIFS('H-32A-WP06a - Debt Serv Monthly'!E$20:E$871,'H-32A-WP06a - Debt Serv Monthly'!$B$20:$B$871,'H-32A-WP06 - Debt Service'!$B43)</f>
        <v>0</v>
      </c>
      <c r="E43" s="376">
        <f>SUMIFS('H-32A-WP06a - Debt Serv Monthly'!F$20:F$871,'H-32A-WP06a - Debt Serv Monthly'!$B$20:$B$871,'H-32A-WP06 - Debt Service'!$B43)</f>
        <v>0</v>
      </c>
      <c r="F43" s="376">
        <f>SUMIFS('H-32A-WP06a - Debt Serv Monthly'!G$20:G$871,'H-32A-WP06a - Debt Serv Monthly'!$B$20:$B$871,'H-32A-WP06 - Debt Service'!$B43)</f>
        <v>0</v>
      </c>
      <c r="G43" s="376">
        <f>SUMIFS('H-32A-WP06a - Debt Serv Monthly'!H$20:H$871,'H-32A-WP06a - Debt Serv Monthly'!$B$20:$B$871,'H-32A-WP06 - Debt Service'!$B43)</f>
        <v>0</v>
      </c>
      <c r="H43" s="376">
        <f>SUMIFS('H-32A-WP06a - Debt Serv Monthly'!I$20:I$871,'H-32A-WP06a - Debt Serv Monthly'!$B$20:$B$871,'H-32A-WP06 - Debt Service'!$B43)</f>
        <v>0</v>
      </c>
      <c r="I43" s="376">
        <f>SUMIFS('H-32A-WP06a - Debt Serv Monthly'!J$20:J$871,'H-32A-WP06a - Debt Serv Monthly'!$B$20:$B$871,'H-32A-WP06 - Debt Service'!$B43)</f>
        <v>0</v>
      </c>
      <c r="J43" s="376">
        <f>SUMIFS('H-32A-WP06a - Debt Serv Monthly'!K$20:K$871,'H-32A-WP06a - Debt Serv Monthly'!$B$20:$B$871,'H-32A-WP06 - Debt Service'!$B43)</f>
        <v>0</v>
      </c>
      <c r="K43" s="376">
        <f>SUMIFS('H-32A-WP06a - Debt Serv Monthly'!L$20:L$871,'H-32A-WP06a - Debt Serv Monthly'!$B$20:$B$871,'H-32A-WP06 - Debt Service'!$B43)</f>
        <v>0</v>
      </c>
      <c r="L43" s="370">
        <f>SUMIFS('H-32A-WP06a - Debt Serv Monthly'!M$20:M$871,'H-32A-WP06a - Debt Serv Monthly'!$B$20:$B$871,'H-32A-WP06 - Debt Service'!$B43)</f>
        <v>0</v>
      </c>
      <c r="M43" s="376">
        <f t="shared" si="1"/>
        <v>0</v>
      </c>
      <c r="O43" s="373">
        <f t="shared" si="4"/>
        <v>2031</v>
      </c>
      <c r="P43" s="376">
        <f>SUMIFS('H-32A-WP06a - Debt Serv Monthly'!Q$20:Q$871,'H-32A-WP06a - Debt Serv Monthly'!$B$20:$B$871,'H-32A-WP06 - Debt Service'!$B43)</f>
        <v>0</v>
      </c>
      <c r="Q43" s="376">
        <f>SUMIFS('H-32A-WP06a - Debt Serv Monthly'!R$20:R$871,'H-32A-WP06a - Debt Serv Monthly'!$B$20:$B$871,'H-32A-WP06 - Debt Service'!$B43)</f>
        <v>0</v>
      </c>
      <c r="R43" s="376">
        <f>SUMIFS('H-32A-WP06a - Debt Serv Monthly'!S$20:S$871,'H-32A-WP06a - Debt Serv Monthly'!$B$20:$B$871,'H-32A-WP06 - Debt Service'!$B43)</f>
        <v>0</v>
      </c>
      <c r="S43" s="376">
        <f>SUMIFS('H-32A-WP06a - Debt Serv Monthly'!T$20:T$871,'H-32A-WP06a - Debt Serv Monthly'!$B$20:$B$871,'H-32A-WP06 - Debt Service'!$B43)</f>
        <v>0</v>
      </c>
      <c r="T43" s="376">
        <f>SUMIFS('H-32A-WP06a - Debt Serv Monthly'!U$20:U$871,'H-32A-WP06a - Debt Serv Monthly'!$B$20:$B$871,'H-32A-WP06 - Debt Service'!$B43)</f>
        <v>0</v>
      </c>
      <c r="U43" s="376">
        <f>SUMIFS('H-32A-WP06a - Debt Serv Monthly'!V$20:V$871,'H-32A-WP06a - Debt Serv Monthly'!$B$20:$B$871,'H-32A-WP06 - Debt Service'!$B43)</f>
        <v>0</v>
      </c>
      <c r="V43" s="376">
        <f>SUMIFS('H-32A-WP06a - Debt Serv Monthly'!W$20:W$871,'H-32A-WP06a - Debt Serv Monthly'!$B$20:$B$871,'H-32A-WP06 - Debt Service'!$B43)</f>
        <v>0</v>
      </c>
      <c r="W43" s="376">
        <f>SUMIFS('H-32A-WP06a - Debt Serv Monthly'!X$20:X$871,'H-32A-WP06a - Debt Serv Monthly'!$B$20:$B$871,'H-32A-WP06 - Debt Service'!$B43)</f>
        <v>0</v>
      </c>
      <c r="X43" s="376">
        <f>SUMIFS('H-32A-WP06a - Debt Serv Monthly'!Y$20:Y$871,'H-32A-WP06a - Debt Serv Monthly'!$B$20:$B$871,'H-32A-WP06 - Debt Service'!$B43)</f>
        <v>0</v>
      </c>
      <c r="Y43" s="370">
        <f>SUMIFS('H-32A-WP06a - Debt Serv Monthly'!Z$20:Z$871,'H-32A-WP06a - Debt Serv Monthly'!$B$20:$B$871,'H-32A-WP06 - Debt Service'!$B43)</f>
        <v>0</v>
      </c>
      <c r="Z43" s="376">
        <f t="shared" si="2"/>
        <v>0</v>
      </c>
    </row>
    <row r="44" spans="2:26">
      <c r="B44" s="373">
        <f t="shared" si="3"/>
        <v>2032</v>
      </c>
      <c r="C44" s="376">
        <f>SUMIFS('H-32A-WP06a - Debt Serv Monthly'!$D$20:$D$871,'H-32A-WP06a - Debt Serv Monthly'!$B$20:$B$871,'H-32A-WP06 - Debt Service'!B44)</f>
        <v>0</v>
      </c>
      <c r="D44" s="376">
        <f>SUMIFS('H-32A-WP06a - Debt Serv Monthly'!E$20:E$871,'H-32A-WP06a - Debt Serv Monthly'!$B$20:$B$871,'H-32A-WP06 - Debt Service'!$B44)</f>
        <v>0</v>
      </c>
      <c r="E44" s="376">
        <f>SUMIFS('H-32A-WP06a - Debt Serv Monthly'!F$20:F$871,'H-32A-WP06a - Debt Serv Monthly'!$B$20:$B$871,'H-32A-WP06 - Debt Service'!$B44)</f>
        <v>0</v>
      </c>
      <c r="F44" s="376">
        <f>SUMIFS('H-32A-WP06a - Debt Serv Monthly'!G$20:G$871,'H-32A-WP06a - Debt Serv Monthly'!$B$20:$B$871,'H-32A-WP06 - Debt Service'!$B44)</f>
        <v>0</v>
      </c>
      <c r="G44" s="376">
        <f>SUMIFS('H-32A-WP06a - Debt Serv Monthly'!H$20:H$871,'H-32A-WP06a - Debt Serv Monthly'!$B$20:$B$871,'H-32A-WP06 - Debt Service'!$B44)</f>
        <v>0</v>
      </c>
      <c r="H44" s="376">
        <f>SUMIFS('H-32A-WP06a - Debt Serv Monthly'!I$20:I$871,'H-32A-WP06a - Debt Serv Monthly'!$B$20:$B$871,'H-32A-WP06 - Debt Service'!$B44)</f>
        <v>0</v>
      </c>
      <c r="I44" s="376">
        <f>SUMIFS('H-32A-WP06a - Debt Serv Monthly'!J$20:J$871,'H-32A-WP06a - Debt Serv Monthly'!$B$20:$B$871,'H-32A-WP06 - Debt Service'!$B44)</f>
        <v>0</v>
      </c>
      <c r="J44" s="376">
        <f>SUMIFS('H-32A-WP06a - Debt Serv Monthly'!K$20:K$871,'H-32A-WP06a - Debt Serv Monthly'!$B$20:$B$871,'H-32A-WP06 - Debt Service'!$B44)</f>
        <v>0</v>
      </c>
      <c r="K44" s="376">
        <f>SUMIFS('H-32A-WP06a - Debt Serv Monthly'!L$20:L$871,'H-32A-WP06a - Debt Serv Monthly'!$B$20:$B$871,'H-32A-WP06 - Debt Service'!$B44)</f>
        <v>0</v>
      </c>
      <c r="L44" s="370">
        <f>SUMIFS('H-32A-WP06a - Debt Serv Monthly'!M$20:M$871,'H-32A-WP06a - Debt Serv Monthly'!$B$20:$B$871,'H-32A-WP06 - Debt Service'!$B44)</f>
        <v>0</v>
      </c>
      <c r="M44" s="376">
        <f t="shared" si="1"/>
        <v>0</v>
      </c>
      <c r="O44" s="373">
        <f t="shared" si="4"/>
        <v>2032</v>
      </c>
      <c r="P44" s="376">
        <f>SUMIFS('H-32A-WP06a - Debt Serv Monthly'!Q$20:Q$871,'H-32A-WP06a - Debt Serv Monthly'!$B$20:$B$871,'H-32A-WP06 - Debt Service'!$B44)</f>
        <v>0</v>
      </c>
      <c r="Q44" s="376">
        <f>SUMIFS('H-32A-WP06a - Debt Serv Monthly'!R$20:R$871,'H-32A-WP06a - Debt Serv Monthly'!$B$20:$B$871,'H-32A-WP06 - Debt Service'!$B44)</f>
        <v>0</v>
      </c>
      <c r="R44" s="376">
        <f>SUMIFS('H-32A-WP06a - Debt Serv Monthly'!S$20:S$871,'H-32A-WP06a - Debt Serv Monthly'!$B$20:$B$871,'H-32A-WP06 - Debt Service'!$B44)</f>
        <v>0</v>
      </c>
      <c r="S44" s="376">
        <f>SUMIFS('H-32A-WP06a - Debt Serv Monthly'!T$20:T$871,'H-32A-WP06a - Debt Serv Monthly'!$B$20:$B$871,'H-32A-WP06 - Debt Service'!$B44)</f>
        <v>0</v>
      </c>
      <c r="T44" s="376">
        <f>SUMIFS('H-32A-WP06a - Debt Serv Monthly'!U$20:U$871,'H-32A-WP06a - Debt Serv Monthly'!$B$20:$B$871,'H-32A-WP06 - Debt Service'!$B44)</f>
        <v>0</v>
      </c>
      <c r="U44" s="376">
        <f>SUMIFS('H-32A-WP06a - Debt Serv Monthly'!V$20:V$871,'H-32A-WP06a - Debt Serv Monthly'!$B$20:$B$871,'H-32A-WP06 - Debt Service'!$B44)</f>
        <v>0</v>
      </c>
      <c r="V44" s="376">
        <f>SUMIFS('H-32A-WP06a - Debt Serv Monthly'!W$20:W$871,'H-32A-WP06a - Debt Serv Monthly'!$B$20:$B$871,'H-32A-WP06 - Debt Service'!$B44)</f>
        <v>0</v>
      </c>
      <c r="W44" s="376">
        <f>SUMIFS('H-32A-WP06a - Debt Serv Monthly'!X$20:X$871,'H-32A-WP06a - Debt Serv Monthly'!$B$20:$B$871,'H-32A-WP06 - Debt Service'!$B44)</f>
        <v>0</v>
      </c>
      <c r="X44" s="376">
        <f>SUMIFS('H-32A-WP06a - Debt Serv Monthly'!Y$20:Y$871,'H-32A-WP06a - Debt Serv Monthly'!$B$20:$B$871,'H-32A-WP06 - Debt Service'!$B44)</f>
        <v>0</v>
      </c>
      <c r="Y44" s="370">
        <f>SUMIFS('H-32A-WP06a - Debt Serv Monthly'!Z$20:Z$871,'H-32A-WP06a - Debt Serv Monthly'!$B$20:$B$871,'H-32A-WP06 - Debt Service'!$B44)</f>
        <v>0</v>
      </c>
      <c r="Z44" s="376">
        <f t="shared" si="2"/>
        <v>0</v>
      </c>
    </row>
    <row r="45" spans="2:26">
      <c r="B45" s="373">
        <f t="shared" si="3"/>
        <v>2033</v>
      </c>
      <c r="C45" s="376">
        <f>SUMIFS('H-32A-WP06a - Debt Serv Monthly'!$D$20:$D$871,'H-32A-WP06a - Debt Serv Monthly'!$B$20:$B$871,'H-32A-WP06 - Debt Service'!B45)</f>
        <v>0</v>
      </c>
      <c r="D45" s="376">
        <f>SUMIFS('H-32A-WP06a - Debt Serv Monthly'!E$20:E$871,'H-32A-WP06a - Debt Serv Monthly'!$B$20:$B$871,'H-32A-WP06 - Debt Service'!$B45)</f>
        <v>0</v>
      </c>
      <c r="E45" s="376">
        <f>SUMIFS('H-32A-WP06a - Debt Serv Monthly'!F$20:F$871,'H-32A-WP06a - Debt Serv Monthly'!$B$20:$B$871,'H-32A-WP06 - Debt Service'!$B45)</f>
        <v>0</v>
      </c>
      <c r="F45" s="376">
        <f>SUMIFS('H-32A-WP06a - Debt Serv Monthly'!G$20:G$871,'H-32A-WP06a - Debt Serv Monthly'!$B$20:$B$871,'H-32A-WP06 - Debt Service'!$B45)</f>
        <v>0</v>
      </c>
      <c r="G45" s="376">
        <f>SUMIFS('H-32A-WP06a - Debt Serv Monthly'!H$20:H$871,'H-32A-WP06a - Debt Serv Monthly'!$B$20:$B$871,'H-32A-WP06 - Debt Service'!$B45)</f>
        <v>0</v>
      </c>
      <c r="H45" s="376">
        <f>SUMIFS('H-32A-WP06a - Debt Serv Monthly'!I$20:I$871,'H-32A-WP06a - Debt Serv Monthly'!$B$20:$B$871,'H-32A-WP06 - Debt Service'!$B45)</f>
        <v>0</v>
      </c>
      <c r="I45" s="376">
        <f>SUMIFS('H-32A-WP06a - Debt Serv Monthly'!J$20:J$871,'H-32A-WP06a - Debt Serv Monthly'!$B$20:$B$871,'H-32A-WP06 - Debt Service'!$B45)</f>
        <v>0</v>
      </c>
      <c r="J45" s="376">
        <f>SUMIFS('H-32A-WP06a - Debt Serv Monthly'!K$20:K$871,'H-32A-WP06a - Debt Serv Monthly'!$B$20:$B$871,'H-32A-WP06 - Debt Service'!$B45)</f>
        <v>0</v>
      </c>
      <c r="K45" s="376">
        <f>SUMIFS('H-32A-WP06a - Debt Serv Monthly'!L$20:L$871,'H-32A-WP06a - Debt Serv Monthly'!$B$20:$B$871,'H-32A-WP06 - Debt Service'!$B45)</f>
        <v>0</v>
      </c>
      <c r="L45" s="370">
        <f>SUMIFS('H-32A-WP06a - Debt Serv Monthly'!M$20:M$871,'H-32A-WP06a - Debt Serv Monthly'!$B$20:$B$871,'H-32A-WP06 - Debt Service'!$B45)</f>
        <v>0</v>
      </c>
      <c r="M45" s="376">
        <f t="shared" si="1"/>
        <v>0</v>
      </c>
      <c r="O45" s="373">
        <f t="shared" si="4"/>
        <v>2033</v>
      </c>
      <c r="P45" s="376">
        <f>SUMIFS('H-32A-WP06a - Debt Serv Monthly'!Q$20:Q$871,'H-32A-WP06a - Debt Serv Monthly'!$B$20:$B$871,'H-32A-WP06 - Debt Service'!$B45)</f>
        <v>0</v>
      </c>
      <c r="Q45" s="376">
        <f>SUMIFS('H-32A-WP06a - Debt Serv Monthly'!R$20:R$871,'H-32A-WP06a - Debt Serv Monthly'!$B$20:$B$871,'H-32A-WP06 - Debt Service'!$B45)</f>
        <v>0</v>
      </c>
      <c r="R45" s="376">
        <f>SUMIFS('H-32A-WP06a - Debt Serv Monthly'!S$20:S$871,'H-32A-WP06a - Debt Serv Monthly'!$B$20:$B$871,'H-32A-WP06 - Debt Service'!$B45)</f>
        <v>0</v>
      </c>
      <c r="S45" s="376">
        <f>SUMIFS('H-32A-WP06a - Debt Serv Monthly'!T$20:T$871,'H-32A-WP06a - Debt Serv Monthly'!$B$20:$B$871,'H-32A-WP06 - Debt Service'!$B45)</f>
        <v>0</v>
      </c>
      <c r="T45" s="376">
        <f>SUMIFS('H-32A-WP06a - Debt Serv Monthly'!U$20:U$871,'H-32A-WP06a - Debt Serv Monthly'!$B$20:$B$871,'H-32A-WP06 - Debt Service'!$B45)</f>
        <v>0</v>
      </c>
      <c r="U45" s="376">
        <f>SUMIFS('H-32A-WP06a - Debt Serv Monthly'!V$20:V$871,'H-32A-WP06a - Debt Serv Monthly'!$B$20:$B$871,'H-32A-WP06 - Debt Service'!$B45)</f>
        <v>0</v>
      </c>
      <c r="V45" s="376">
        <f>SUMIFS('H-32A-WP06a - Debt Serv Monthly'!W$20:W$871,'H-32A-WP06a - Debt Serv Monthly'!$B$20:$B$871,'H-32A-WP06 - Debt Service'!$B45)</f>
        <v>0</v>
      </c>
      <c r="W45" s="376">
        <f>SUMIFS('H-32A-WP06a - Debt Serv Monthly'!X$20:X$871,'H-32A-WP06a - Debt Serv Monthly'!$B$20:$B$871,'H-32A-WP06 - Debt Service'!$B45)</f>
        <v>0</v>
      </c>
      <c r="X45" s="376">
        <f>SUMIFS('H-32A-WP06a - Debt Serv Monthly'!Y$20:Y$871,'H-32A-WP06a - Debt Serv Monthly'!$B$20:$B$871,'H-32A-WP06 - Debt Service'!$B45)</f>
        <v>0</v>
      </c>
      <c r="Y45" s="370">
        <f>SUMIFS('H-32A-WP06a - Debt Serv Monthly'!Z$20:Z$871,'H-32A-WP06a - Debt Serv Monthly'!$B$20:$B$871,'H-32A-WP06 - Debt Service'!$B45)</f>
        <v>0</v>
      </c>
      <c r="Z45" s="376">
        <f t="shared" si="2"/>
        <v>0</v>
      </c>
    </row>
    <row r="46" spans="2:26">
      <c r="B46" s="373">
        <f t="shared" si="3"/>
        <v>2034</v>
      </c>
      <c r="C46" s="376">
        <f>SUMIFS('H-32A-WP06a - Debt Serv Monthly'!$D$20:$D$871,'H-32A-WP06a - Debt Serv Monthly'!$B$20:$B$871,'H-32A-WP06 - Debt Service'!B46)</f>
        <v>0</v>
      </c>
      <c r="D46" s="376">
        <f>SUMIFS('H-32A-WP06a - Debt Serv Monthly'!E$20:E$871,'H-32A-WP06a - Debt Serv Monthly'!$B$20:$B$871,'H-32A-WP06 - Debt Service'!$B46)</f>
        <v>0</v>
      </c>
      <c r="E46" s="376">
        <f>SUMIFS('H-32A-WP06a - Debt Serv Monthly'!F$20:F$871,'H-32A-WP06a - Debt Serv Monthly'!$B$20:$B$871,'H-32A-WP06 - Debt Service'!$B46)</f>
        <v>0</v>
      </c>
      <c r="F46" s="376">
        <f>SUMIFS('H-32A-WP06a - Debt Serv Monthly'!G$20:G$871,'H-32A-WP06a - Debt Serv Monthly'!$B$20:$B$871,'H-32A-WP06 - Debt Service'!$B46)</f>
        <v>0</v>
      </c>
      <c r="G46" s="376">
        <f>SUMIFS('H-32A-WP06a - Debt Serv Monthly'!H$20:H$871,'H-32A-WP06a - Debt Serv Monthly'!$B$20:$B$871,'H-32A-WP06 - Debt Service'!$B46)</f>
        <v>0</v>
      </c>
      <c r="H46" s="376">
        <f>SUMIFS('H-32A-WP06a - Debt Serv Monthly'!I$20:I$871,'H-32A-WP06a - Debt Serv Monthly'!$B$20:$B$871,'H-32A-WP06 - Debt Service'!$B46)</f>
        <v>0</v>
      </c>
      <c r="I46" s="376">
        <f>SUMIFS('H-32A-WP06a - Debt Serv Monthly'!J$20:J$871,'H-32A-WP06a - Debt Serv Monthly'!$B$20:$B$871,'H-32A-WP06 - Debt Service'!$B46)</f>
        <v>0</v>
      </c>
      <c r="J46" s="376">
        <f>SUMIFS('H-32A-WP06a - Debt Serv Monthly'!K$20:K$871,'H-32A-WP06a - Debt Serv Monthly'!$B$20:$B$871,'H-32A-WP06 - Debt Service'!$B46)</f>
        <v>0</v>
      </c>
      <c r="K46" s="376">
        <f>SUMIFS('H-32A-WP06a - Debt Serv Monthly'!L$20:L$871,'H-32A-WP06a - Debt Serv Monthly'!$B$20:$B$871,'H-32A-WP06 - Debt Service'!$B46)</f>
        <v>0</v>
      </c>
      <c r="L46" s="370">
        <f>SUMIFS('H-32A-WP06a - Debt Serv Monthly'!M$20:M$871,'H-32A-WP06a - Debt Serv Monthly'!$B$20:$B$871,'H-32A-WP06 - Debt Service'!$B46)</f>
        <v>0</v>
      </c>
      <c r="M46" s="376">
        <f t="shared" si="1"/>
        <v>0</v>
      </c>
      <c r="O46" s="373">
        <f t="shared" si="4"/>
        <v>2034</v>
      </c>
      <c r="P46" s="376">
        <f>SUMIFS('H-32A-WP06a - Debt Serv Monthly'!Q$20:Q$871,'H-32A-WP06a - Debt Serv Monthly'!$B$20:$B$871,'H-32A-WP06 - Debt Service'!$B46)</f>
        <v>0</v>
      </c>
      <c r="Q46" s="376">
        <f>SUMIFS('H-32A-WP06a - Debt Serv Monthly'!R$20:R$871,'H-32A-WP06a - Debt Serv Monthly'!$B$20:$B$871,'H-32A-WP06 - Debt Service'!$B46)</f>
        <v>0</v>
      </c>
      <c r="R46" s="376">
        <f>SUMIFS('H-32A-WP06a - Debt Serv Monthly'!S$20:S$871,'H-32A-WP06a - Debt Serv Monthly'!$B$20:$B$871,'H-32A-WP06 - Debt Service'!$B46)</f>
        <v>0</v>
      </c>
      <c r="S46" s="376">
        <f>SUMIFS('H-32A-WP06a - Debt Serv Monthly'!T$20:T$871,'H-32A-WP06a - Debt Serv Monthly'!$B$20:$B$871,'H-32A-WP06 - Debt Service'!$B46)</f>
        <v>0</v>
      </c>
      <c r="T46" s="376">
        <f>SUMIFS('H-32A-WP06a - Debt Serv Monthly'!U$20:U$871,'H-32A-WP06a - Debt Serv Monthly'!$B$20:$B$871,'H-32A-WP06 - Debt Service'!$B46)</f>
        <v>0</v>
      </c>
      <c r="U46" s="376">
        <f>SUMIFS('H-32A-WP06a - Debt Serv Monthly'!V$20:V$871,'H-32A-WP06a - Debt Serv Monthly'!$B$20:$B$871,'H-32A-WP06 - Debt Service'!$B46)</f>
        <v>0</v>
      </c>
      <c r="V46" s="376">
        <f>SUMIFS('H-32A-WP06a - Debt Serv Monthly'!W$20:W$871,'H-32A-WP06a - Debt Serv Monthly'!$B$20:$B$871,'H-32A-WP06 - Debt Service'!$B46)</f>
        <v>0</v>
      </c>
      <c r="W46" s="376">
        <f>SUMIFS('H-32A-WP06a - Debt Serv Monthly'!X$20:X$871,'H-32A-WP06a - Debt Serv Monthly'!$B$20:$B$871,'H-32A-WP06 - Debt Service'!$B46)</f>
        <v>0</v>
      </c>
      <c r="X46" s="376">
        <f>SUMIFS('H-32A-WP06a - Debt Serv Monthly'!Y$20:Y$871,'H-32A-WP06a - Debt Serv Monthly'!$B$20:$B$871,'H-32A-WP06 - Debt Service'!$B46)</f>
        <v>0</v>
      </c>
      <c r="Y46" s="370">
        <f>SUMIFS('H-32A-WP06a - Debt Serv Monthly'!Z$20:Z$871,'H-32A-WP06a - Debt Serv Monthly'!$B$20:$B$871,'H-32A-WP06 - Debt Service'!$B46)</f>
        <v>0</v>
      </c>
      <c r="Z46" s="376">
        <f t="shared" si="2"/>
        <v>0</v>
      </c>
    </row>
    <row r="47" spans="2:26">
      <c r="B47" s="373">
        <f t="shared" si="3"/>
        <v>2035</v>
      </c>
      <c r="C47" s="376">
        <f>SUMIFS('H-32A-WP06a - Debt Serv Monthly'!$D$20:$D$871,'H-32A-WP06a - Debt Serv Monthly'!$B$20:$B$871,'H-32A-WP06 - Debt Service'!B47)</f>
        <v>0</v>
      </c>
      <c r="D47" s="376">
        <f>SUMIFS('H-32A-WP06a - Debt Serv Monthly'!E$20:E$871,'H-32A-WP06a - Debt Serv Monthly'!$B$20:$B$871,'H-32A-WP06 - Debt Service'!$B47)</f>
        <v>0</v>
      </c>
      <c r="E47" s="376">
        <f>SUMIFS('H-32A-WP06a - Debt Serv Monthly'!F$20:F$871,'H-32A-WP06a - Debt Serv Monthly'!$B$20:$B$871,'H-32A-WP06 - Debt Service'!$B47)</f>
        <v>0</v>
      </c>
      <c r="F47" s="376">
        <f>SUMIFS('H-32A-WP06a - Debt Serv Monthly'!G$20:G$871,'H-32A-WP06a - Debt Serv Monthly'!$B$20:$B$871,'H-32A-WP06 - Debt Service'!$B47)</f>
        <v>0</v>
      </c>
      <c r="G47" s="376">
        <f>SUMIFS('H-32A-WP06a - Debt Serv Monthly'!H$20:H$871,'H-32A-WP06a - Debt Serv Monthly'!$B$20:$B$871,'H-32A-WP06 - Debt Service'!$B47)</f>
        <v>0</v>
      </c>
      <c r="H47" s="376">
        <f>SUMIFS('H-32A-WP06a - Debt Serv Monthly'!I$20:I$871,'H-32A-WP06a - Debt Serv Monthly'!$B$20:$B$871,'H-32A-WP06 - Debt Service'!$B47)</f>
        <v>0</v>
      </c>
      <c r="I47" s="376">
        <f>SUMIFS('H-32A-WP06a - Debt Serv Monthly'!J$20:J$871,'H-32A-WP06a - Debt Serv Monthly'!$B$20:$B$871,'H-32A-WP06 - Debt Service'!$B47)</f>
        <v>0</v>
      </c>
      <c r="J47" s="376">
        <f>SUMIFS('H-32A-WP06a - Debt Serv Monthly'!K$20:K$871,'H-32A-WP06a - Debt Serv Monthly'!$B$20:$B$871,'H-32A-WP06 - Debt Service'!$B47)</f>
        <v>0</v>
      </c>
      <c r="K47" s="376">
        <f>SUMIFS('H-32A-WP06a - Debt Serv Monthly'!L$20:L$871,'H-32A-WP06a - Debt Serv Monthly'!$B$20:$B$871,'H-32A-WP06 - Debt Service'!$B47)</f>
        <v>0</v>
      </c>
      <c r="L47" s="370">
        <f>SUMIFS('H-32A-WP06a - Debt Serv Monthly'!M$20:M$871,'H-32A-WP06a - Debt Serv Monthly'!$B$20:$B$871,'H-32A-WP06 - Debt Service'!$B47)</f>
        <v>0</v>
      </c>
      <c r="M47" s="376">
        <f t="shared" si="1"/>
        <v>0</v>
      </c>
      <c r="O47" s="373">
        <f t="shared" si="4"/>
        <v>2035</v>
      </c>
      <c r="P47" s="376">
        <f>SUMIFS('H-32A-WP06a - Debt Serv Monthly'!Q$20:Q$871,'H-32A-WP06a - Debt Serv Monthly'!$B$20:$B$871,'H-32A-WP06 - Debt Service'!$B47)</f>
        <v>0</v>
      </c>
      <c r="Q47" s="376">
        <f>SUMIFS('H-32A-WP06a - Debt Serv Monthly'!R$20:R$871,'H-32A-WP06a - Debt Serv Monthly'!$B$20:$B$871,'H-32A-WP06 - Debt Service'!$B47)</f>
        <v>0</v>
      </c>
      <c r="R47" s="376">
        <f>SUMIFS('H-32A-WP06a - Debt Serv Monthly'!S$20:S$871,'H-32A-WP06a - Debt Serv Monthly'!$B$20:$B$871,'H-32A-WP06 - Debt Service'!$B47)</f>
        <v>0</v>
      </c>
      <c r="S47" s="376">
        <f>SUMIFS('H-32A-WP06a - Debt Serv Monthly'!T$20:T$871,'H-32A-WP06a - Debt Serv Monthly'!$B$20:$B$871,'H-32A-WP06 - Debt Service'!$B47)</f>
        <v>0</v>
      </c>
      <c r="T47" s="376">
        <f>SUMIFS('H-32A-WP06a - Debt Serv Monthly'!U$20:U$871,'H-32A-WP06a - Debt Serv Monthly'!$B$20:$B$871,'H-32A-WP06 - Debt Service'!$B47)</f>
        <v>0</v>
      </c>
      <c r="U47" s="376">
        <f>SUMIFS('H-32A-WP06a - Debt Serv Monthly'!V$20:V$871,'H-32A-WP06a - Debt Serv Monthly'!$B$20:$B$871,'H-32A-WP06 - Debt Service'!$B47)</f>
        <v>0</v>
      </c>
      <c r="V47" s="376">
        <f>SUMIFS('H-32A-WP06a - Debt Serv Monthly'!W$20:W$871,'H-32A-WP06a - Debt Serv Monthly'!$B$20:$B$871,'H-32A-WP06 - Debt Service'!$B47)</f>
        <v>0</v>
      </c>
      <c r="W47" s="376">
        <f>SUMIFS('H-32A-WP06a - Debt Serv Monthly'!X$20:X$871,'H-32A-WP06a - Debt Serv Monthly'!$B$20:$B$871,'H-32A-WP06 - Debt Service'!$B47)</f>
        <v>0</v>
      </c>
      <c r="X47" s="376">
        <f>SUMIFS('H-32A-WP06a - Debt Serv Monthly'!Y$20:Y$871,'H-32A-WP06a - Debt Serv Monthly'!$B$20:$B$871,'H-32A-WP06 - Debt Service'!$B47)</f>
        <v>0</v>
      </c>
      <c r="Y47" s="370">
        <f>SUMIFS('H-32A-WP06a - Debt Serv Monthly'!Z$20:Z$871,'H-32A-WP06a - Debt Serv Monthly'!$B$20:$B$871,'H-32A-WP06 - Debt Service'!$B47)</f>
        <v>0</v>
      </c>
      <c r="Z47" s="376">
        <f t="shared" si="2"/>
        <v>0</v>
      </c>
    </row>
    <row r="48" spans="2:26">
      <c r="B48" s="373">
        <f t="shared" si="3"/>
        <v>2036</v>
      </c>
      <c r="C48" s="376">
        <f>SUMIFS('H-32A-WP06a - Debt Serv Monthly'!$D$20:$D$871,'H-32A-WP06a - Debt Serv Monthly'!$B$20:$B$871,'H-32A-WP06 - Debt Service'!B48)</f>
        <v>0</v>
      </c>
      <c r="D48" s="376">
        <f>SUMIFS('H-32A-WP06a - Debt Serv Monthly'!E$20:E$871,'H-32A-WP06a - Debt Serv Monthly'!$B$20:$B$871,'H-32A-WP06 - Debt Service'!$B48)</f>
        <v>0</v>
      </c>
      <c r="E48" s="376">
        <f>SUMIFS('H-32A-WP06a - Debt Serv Monthly'!F$20:F$871,'H-32A-WP06a - Debt Serv Monthly'!$B$20:$B$871,'H-32A-WP06 - Debt Service'!$B48)</f>
        <v>0</v>
      </c>
      <c r="F48" s="376">
        <f>SUMIFS('H-32A-WP06a - Debt Serv Monthly'!G$20:G$871,'H-32A-WP06a - Debt Serv Monthly'!$B$20:$B$871,'H-32A-WP06 - Debt Service'!$B48)</f>
        <v>0</v>
      </c>
      <c r="G48" s="376">
        <f>SUMIFS('H-32A-WP06a - Debt Serv Monthly'!H$20:H$871,'H-32A-WP06a - Debt Serv Monthly'!$B$20:$B$871,'H-32A-WP06 - Debt Service'!$B48)</f>
        <v>0</v>
      </c>
      <c r="H48" s="376">
        <f>SUMIFS('H-32A-WP06a - Debt Serv Monthly'!I$20:I$871,'H-32A-WP06a - Debt Serv Monthly'!$B$20:$B$871,'H-32A-WP06 - Debt Service'!$B48)</f>
        <v>0</v>
      </c>
      <c r="I48" s="376">
        <f>SUMIFS('H-32A-WP06a - Debt Serv Monthly'!J$20:J$871,'H-32A-WP06a - Debt Serv Monthly'!$B$20:$B$871,'H-32A-WP06 - Debt Service'!$B48)</f>
        <v>0</v>
      </c>
      <c r="J48" s="376">
        <f>SUMIFS('H-32A-WP06a - Debt Serv Monthly'!K$20:K$871,'H-32A-WP06a - Debt Serv Monthly'!$B$20:$B$871,'H-32A-WP06 - Debt Service'!$B48)</f>
        <v>0</v>
      </c>
      <c r="K48" s="376">
        <f>SUMIFS('H-32A-WP06a - Debt Serv Monthly'!L$20:L$871,'H-32A-WP06a - Debt Serv Monthly'!$B$20:$B$871,'H-32A-WP06 - Debt Service'!$B48)</f>
        <v>0</v>
      </c>
      <c r="L48" s="370">
        <f>SUMIFS('H-32A-WP06a - Debt Serv Monthly'!M$20:M$871,'H-32A-WP06a - Debt Serv Monthly'!$B$20:$B$871,'H-32A-WP06 - Debt Service'!$B48)</f>
        <v>0</v>
      </c>
      <c r="M48" s="376">
        <f t="shared" si="1"/>
        <v>0</v>
      </c>
      <c r="O48" s="373">
        <f t="shared" si="4"/>
        <v>2036</v>
      </c>
      <c r="P48" s="376">
        <f>SUMIFS('H-32A-WP06a - Debt Serv Monthly'!Q$20:Q$871,'H-32A-WP06a - Debt Serv Monthly'!$B$20:$B$871,'H-32A-WP06 - Debt Service'!$B48)</f>
        <v>0</v>
      </c>
      <c r="Q48" s="376">
        <f>SUMIFS('H-32A-WP06a - Debt Serv Monthly'!R$20:R$871,'H-32A-WP06a - Debt Serv Monthly'!$B$20:$B$871,'H-32A-WP06 - Debt Service'!$B48)</f>
        <v>0</v>
      </c>
      <c r="R48" s="376">
        <f>SUMIFS('H-32A-WP06a - Debt Serv Monthly'!S$20:S$871,'H-32A-WP06a - Debt Serv Monthly'!$B$20:$B$871,'H-32A-WP06 - Debt Service'!$B48)</f>
        <v>0</v>
      </c>
      <c r="S48" s="376">
        <f>SUMIFS('H-32A-WP06a - Debt Serv Monthly'!T$20:T$871,'H-32A-WP06a - Debt Serv Monthly'!$B$20:$B$871,'H-32A-WP06 - Debt Service'!$B48)</f>
        <v>0</v>
      </c>
      <c r="T48" s="376">
        <f>SUMIFS('H-32A-WP06a - Debt Serv Monthly'!U$20:U$871,'H-32A-WP06a - Debt Serv Monthly'!$B$20:$B$871,'H-32A-WP06 - Debt Service'!$B48)</f>
        <v>0</v>
      </c>
      <c r="U48" s="376">
        <f>SUMIFS('H-32A-WP06a - Debt Serv Monthly'!V$20:V$871,'H-32A-WP06a - Debt Serv Monthly'!$B$20:$B$871,'H-32A-WP06 - Debt Service'!$B48)</f>
        <v>0</v>
      </c>
      <c r="V48" s="376">
        <f>SUMIFS('H-32A-WP06a - Debt Serv Monthly'!W$20:W$871,'H-32A-WP06a - Debt Serv Monthly'!$B$20:$B$871,'H-32A-WP06 - Debt Service'!$B48)</f>
        <v>0</v>
      </c>
      <c r="W48" s="376">
        <f>SUMIFS('H-32A-WP06a - Debt Serv Monthly'!X$20:X$871,'H-32A-WP06a - Debt Serv Monthly'!$B$20:$B$871,'H-32A-WP06 - Debt Service'!$B48)</f>
        <v>0</v>
      </c>
      <c r="X48" s="376">
        <f>SUMIFS('H-32A-WP06a - Debt Serv Monthly'!Y$20:Y$871,'H-32A-WP06a - Debt Serv Monthly'!$B$20:$B$871,'H-32A-WP06 - Debt Service'!$B48)</f>
        <v>0</v>
      </c>
      <c r="Y48" s="370">
        <f>SUMIFS('H-32A-WP06a - Debt Serv Monthly'!Z$20:Z$871,'H-32A-WP06a - Debt Serv Monthly'!$B$20:$B$871,'H-32A-WP06 - Debt Service'!$B48)</f>
        <v>0</v>
      </c>
      <c r="Z48" s="376">
        <f t="shared" si="2"/>
        <v>0</v>
      </c>
    </row>
    <row r="49" spans="2:26">
      <c r="B49" s="373">
        <f t="shared" si="3"/>
        <v>2037</v>
      </c>
      <c r="C49" s="376">
        <f>SUMIFS('H-32A-WP06a - Debt Serv Monthly'!$D$20:$D$871,'H-32A-WP06a - Debt Serv Monthly'!$B$20:$B$871,'H-32A-WP06 - Debt Service'!B49)</f>
        <v>0</v>
      </c>
      <c r="D49" s="376">
        <f>SUMIFS('H-32A-WP06a - Debt Serv Monthly'!E$20:E$871,'H-32A-WP06a - Debt Serv Monthly'!$B$20:$B$871,'H-32A-WP06 - Debt Service'!$B49)</f>
        <v>0</v>
      </c>
      <c r="E49" s="376">
        <f>SUMIFS('H-32A-WP06a - Debt Serv Monthly'!F$20:F$871,'H-32A-WP06a - Debt Serv Monthly'!$B$20:$B$871,'H-32A-WP06 - Debt Service'!$B49)</f>
        <v>0</v>
      </c>
      <c r="F49" s="376">
        <f>SUMIFS('H-32A-WP06a - Debt Serv Monthly'!G$20:G$871,'H-32A-WP06a - Debt Serv Monthly'!$B$20:$B$871,'H-32A-WP06 - Debt Service'!$B49)</f>
        <v>0</v>
      </c>
      <c r="G49" s="376">
        <f>SUMIFS('H-32A-WP06a - Debt Serv Monthly'!H$20:H$871,'H-32A-WP06a - Debt Serv Monthly'!$B$20:$B$871,'H-32A-WP06 - Debt Service'!$B49)</f>
        <v>0</v>
      </c>
      <c r="H49" s="376">
        <f>SUMIFS('H-32A-WP06a - Debt Serv Monthly'!I$20:I$871,'H-32A-WP06a - Debt Serv Monthly'!$B$20:$B$871,'H-32A-WP06 - Debt Service'!$B49)</f>
        <v>0</v>
      </c>
      <c r="I49" s="376">
        <f>SUMIFS('H-32A-WP06a - Debt Serv Monthly'!J$20:J$871,'H-32A-WP06a - Debt Serv Monthly'!$B$20:$B$871,'H-32A-WP06 - Debt Service'!$B49)</f>
        <v>0</v>
      </c>
      <c r="J49" s="376">
        <f>SUMIFS('H-32A-WP06a - Debt Serv Monthly'!K$20:K$871,'H-32A-WP06a - Debt Serv Monthly'!$B$20:$B$871,'H-32A-WP06 - Debt Service'!$B49)</f>
        <v>0</v>
      </c>
      <c r="K49" s="376">
        <f>SUMIFS('H-32A-WP06a - Debt Serv Monthly'!L$20:L$871,'H-32A-WP06a - Debt Serv Monthly'!$B$20:$B$871,'H-32A-WP06 - Debt Service'!$B49)</f>
        <v>0</v>
      </c>
      <c r="L49" s="370">
        <f>SUMIFS('H-32A-WP06a - Debt Serv Monthly'!M$20:M$871,'H-32A-WP06a - Debt Serv Monthly'!$B$20:$B$871,'H-32A-WP06 - Debt Service'!$B49)</f>
        <v>0</v>
      </c>
      <c r="M49" s="376">
        <f t="shared" si="1"/>
        <v>0</v>
      </c>
      <c r="O49" s="373">
        <f t="shared" si="4"/>
        <v>2037</v>
      </c>
      <c r="P49" s="376">
        <f>SUMIFS('H-32A-WP06a - Debt Serv Monthly'!Q$20:Q$871,'H-32A-WP06a - Debt Serv Monthly'!$B$20:$B$871,'H-32A-WP06 - Debt Service'!$B49)</f>
        <v>0</v>
      </c>
      <c r="Q49" s="376">
        <f>SUMIFS('H-32A-WP06a - Debt Serv Monthly'!R$20:R$871,'H-32A-WP06a - Debt Serv Monthly'!$B$20:$B$871,'H-32A-WP06 - Debt Service'!$B49)</f>
        <v>0</v>
      </c>
      <c r="R49" s="376">
        <f>SUMIFS('H-32A-WP06a - Debt Serv Monthly'!S$20:S$871,'H-32A-WP06a - Debt Serv Monthly'!$B$20:$B$871,'H-32A-WP06 - Debt Service'!$B49)</f>
        <v>0</v>
      </c>
      <c r="S49" s="376">
        <f>SUMIFS('H-32A-WP06a - Debt Serv Monthly'!T$20:T$871,'H-32A-WP06a - Debt Serv Monthly'!$B$20:$B$871,'H-32A-WP06 - Debt Service'!$B49)</f>
        <v>0</v>
      </c>
      <c r="T49" s="376">
        <f>SUMIFS('H-32A-WP06a - Debt Serv Monthly'!U$20:U$871,'H-32A-WP06a - Debt Serv Monthly'!$B$20:$B$871,'H-32A-WP06 - Debt Service'!$B49)</f>
        <v>0</v>
      </c>
      <c r="U49" s="376">
        <f>SUMIFS('H-32A-WP06a - Debt Serv Monthly'!V$20:V$871,'H-32A-WP06a - Debt Serv Monthly'!$B$20:$B$871,'H-32A-WP06 - Debt Service'!$B49)</f>
        <v>0</v>
      </c>
      <c r="V49" s="376">
        <f>SUMIFS('H-32A-WP06a - Debt Serv Monthly'!W$20:W$871,'H-32A-WP06a - Debt Serv Monthly'!$B$20:$B$871,'H-32A-WP06 - Debt Service'!$B49)</f>
        <v>0</v>
      </c>
      <c r="W49" s="376">
        <f>SUMIFS('H-32A-WP06a - Debt Serv Monthly'!X$20:X$871,'H-32A-WP06a - Debt Serv Monthly'!$B$20:$B$871,'H-32A-WP06 - Debt Service'!$B49)</f>
        <v>0</v>
      </c>
      <c r="X49" s="376">
        <f>SUMIFS('H-32A-WP06a - Debt Serv Monthly'!Y$20:Y$871,'H-32A-WP06a - Debt Serv Monthly'!$B$20:$B$871,'H-32A-WP06 - Debt Service'!$B49)</f>
        <v>0</v>
      </c>
      <c r="Y49" s="370">
        <f>SUMIFS('H-32A-WP06a - Debt Serv Monthly'!Z$20:Z$871,'H-32A-WP06a - Debt Serv Monthly'!$B$20:$B$871,'H-32A-WP06 - Debt Service'!$B49)</f>
        <v>0</v>
      </c>
      <c r="Z49" s="376">
        <f t="shared" si="2"/>
        <v>0</v>
      </c>
    </row>
    <row r="50" spans="2:26">
      <c r="B50" s="373">
        <f t="shared" si="3"/>
        <v>2038</v>
      </c>
      <c r="C50" s="376">
        <f>SUMIFS('H-32A-WP06a - Debt Serv Monthly'!D$20:D$871,'H-32A-WP06a - Debt Serv Monthly'!$B$20:$B$871,'H-32A-WP06 - Debt Service'!$B50)</f>
        <v>0</v>
      </c>
      <c r="D50" s="376">
        <f>SUMIFS('H-32A-WP06a - Debt Serv Monthly'!E$20:E$871,'H-32A-WP06a - Debt Serv Monthly'!$B$20:$B$871,'H-32A-WP06 - Debt Service'!$B50)</f>
        <v>0</v>
      </c>
      <c r="E50" s="376">
        <f>SUMIFS('H-32A-WP06a - Debt Serv Monthly'!F$20:F$871,'H-32A-WP06a - Debt Serv Monthly'!$B$20:$B$871,'H-32A-WP06 - Debt Service'!$B50)</f>
        <v>0</v>
      </c>
      <c r="F50" s="376">
        <f>SUMIFS('H-32A-WP06a - Debt Serv Monthly'!G$20:G$871,'H-32A-WP06a - Debt Serv Monthly'!$B$20:$B$871,'H-32A-WP06 - Debt Service'!$B50)</f>
        <v>0</v>
      </c>
      <c r="G50" s="376">
        <f>SUMIFS('H-32A-WP06a - Debt Serv Monthly'!H$20:H$871,'H-32A-WP06a - Debt Serv Monthly'!$B$20:$B$871,'H-32A-WP06 - Debt Service'!$B50)</f>
        <v>0</v>
      </c>
      <c r="H50" s="376">
        <f>SUMIFS('H-32A-WP06a - Debt Serv Monthly'!I$20:I$871,'H-32A-WP06a - Debt Serv Monthly'!$B$20:$B$871,'H-32A-WP06 - Debt Service'!$B50)</f>
        <v>0</v>
      </c>
      <c r="I50" s="376">
        <f>SUMIFS('H-32A-WP06a - Debt Serv Monthly'!J$20:J$871,'H-32A-WP06a - Debt Serv Monthly'!$B$20:$B$871,'H-32A-WP06 - Debt Service'!$B50)</f>
        <v>0</v>
      </c>
      <c r="J50" s="376">
        <f>SUMIFS('H-32A-WP06a - Debt Serv Monthly'!K$20:K$871,'H-32A-WP06a - Debt Serv Monthly'!$B$20:$B$871,'H-32A-WP06 - Debt Service'!$B50)</f>
        <v>0</v>
      </c>
      <c r="K50" s="376">
        <f>SUMIFS('H-32A-WP06a - Debt Serv Monthly'!L$20:L$871,'H-32A-WP06a - Debt Serv Monthly'!$B$20:$B$871,'H-32A-WP06 - Debt Service'!$B50)</f>
        <v>0</v>
      </c>
      <c r="L50" s="370">
        <f>SUMIFS('H-32A-WP06a - Debt Serv Monthly'!M$20:M$871,'H-32A-WP06a - Debt Serv Monthly'!$B$20:$B$871,'H-32A-WP06 - Debt Service'!$B50)</f>
        <v>0</v>
      </c>
      <c r="M50" s="376">
        <f t="shared" si="1"/>
        <v>0</v>
      </c>
      <c r="O50" s="373">
        <f t="shared" si="4"/>
        <v>2038</v>
      </c>
      <c r="P50" s="376">
        <f>SUMIFS('H-32A-WP06a - Debt Serv Monthly'!Q$20:Q$871,'H-32A-WP06a - Debt Serv Monthly'!$B$20:$B$871,'H-32A-WP06 - Debt Service'!$B50)</f>
        <v>0</v>
      </c>
      <c r="Q50" s="376">
        <f>SUMIFS('H-32A-WP06a - Debt Serv Monthly'!R$20:R$871,'H-32A-WP06a - Debt Serv Monthly'!$B$20:$B$871,'H-32A-WP06 - Debt Service'!$B50)</f>
        <v>0</v>
      </c>
      <c r="R50" s="376">
        <f>SUMIFS('H-32A-WP06a - Debt Serv Monthly'!S$20:S$871,'H-32A-WP06a - Debt Serv Monthly'!$B$20:$B$871,'H-32A-WP06 - Debt Service'!$B50)</f>
        <v>0</v>
      </c>
      <c r="S50" s="376">
        <f>SUMIFS('H-32A-WP06a - Debt Serv Monthly'!T$20:T$871,'H-32A-WP06a - Debt Serv Monthly'!$B$20:$B$871,'H-32A-WP06 - Debt Service'!$B50)</f>
        <v>0</v>
      </c>
      <c r="T50" s="376">
        <f>SUMIFS('H-32A-WP06a - Debt Serv Monthly'!U$20:U$871,'H-32A-WP06a - Debt Serv Monthly'!$B$20:$B$871,'H-32A-WP06 - Debt Service'!$B50)</f>
        <v>0</v>
      </c>
      <c r="U50" s="376">
        <f>SUMIFS('H-32A-WP06a - Debt Serv Monthly'!V$20:V$871,'H-32A-WP06a - Debt Serv Monthly'!$B$20:$B$871,'H-32A-WP06 - Debt Service'!$B50)</f>
        <v>0</v>
      </c>
      <c r="V50" s="376">
        <f>SUMIFS('H-32A-WP06a - Debt Serv Monthly'!W$20:W$871,'H-32A-WP06a - Debt Serv Monthly'!$B$20:$B$871,'H-32A-WP06 - Debt Service'!$B50)</f>
        <v>0</v>
      </c>
      <c r="W50" s="376">
        <f>SUMIFS('H-32A-WP06a - Debt Serv Monthly'!X$20:X$871,'H-32A-WP06a - Debt Serv Monthly'!$B$20:$B$871,'H-32A-WP06 - Debt Service'!$B50)</f>
        <v>0</v>
      </c>
      <c r="X50" s="376">
        <f>SUMIFS('H-32A-WP06a - Debt Serv Monthly'!Y$20:Y$871,'H-32A-WP06a - Debt Serv Monthly'!$B$20:$B$871,'H-32A-WP06 - Debt Service'!$B50)</f>
        <v>0</v>
      </c>
      <c r="Y50" s="370">
        <f>SUMIFS('H-32A-WP06a - Debt Serv Monthly'!Z$20:Z$871,'H-32A-WP06a - Debt Serv Monthly'!$B$20:$B$871,'H-32A-WP06 - Debt Service'!$B50)</f>
        <v>0</v>
      </c>
      <c r="Z50" s="376">
        <f t="shared" si="2"/>
        <v>0</v>
      </c>
    </row>
    <row r="51" spans="2:26">
      <c r="B51" s="373">
        <f t="shared" si="3"/>
        <v>2039</v>
      </c>
      <c r="C51" s="376">
        <f>SUMIFS('H-32A-WP06a - Debt Serv Monthly'!$D$20:$D$871,'H-32A-WP06a - Debt Serv Monthly'!$B$20:$B$871,'H-32A-WP06 - Debt Service'!B51)</f>
        <v>0</v>
      </c>
      <c r="D51" s="376">
        <f>SUMIFS('H-32A-WP06a - Debt Serv Monthly'!E$20:E$871,'H-32A-WP06a - Debt Serv Monthly'!$B$20:$B$871,'H-32A-WP06 - Debt Service'!$B51)</f>
        <v>0</v>
      </c>
      <c r="E51" s="376">
        <f>SUMIFS('H-32A-WP06a - Debt Serv Monthly'!F$20:F$871,'H-32A-WP06a - Debt Serv Monthly'!$B$20:$B$871,'H-32A-WP06 - Debt Service'!$B51)</f>
        <v>0</v>
      </c>
      <c r="F51" s="376">
        <f>SUMIFS('H-32A-WP06a - Debt Serv Monthly'!G$20:G$871,'H-32A-WP06a - Debt Serv Monthly'!$B$20:$B$871,'H-32A-WP06 - Debt Service'!$B51)</f>
        <v>0</v>
      </c>
      <c r="G51" s="376">
        <f>SUMIFS('H-32A-WP06a - Debt Serv Monthly'!H$20:H$871,'H-32A-WP06a - Debt Serv Monthly'!$B$20:$B$871,'H-32A-WP06 - Debt Service'!$B51)</f>
        <v>0</v>
      </c>
      <c r="H51" s="376">
        <f>SUMIFS('H-32A-WP06a - Debt Serv Monthly'!I$20:I$871,'H-32A-WP06a - Debt Serv Monthly'!$B$20:$B$871,'H-32A-WP06 - Debt Service'!$B51)</f>
        <v>0</v>
      </c>
      <c r="I51" s="376">
        <f>SUMIFS('H-32A-WP06a - Debt Serv Monthly'!J$20:J$871,'H-32A-WP06a - Debt Serv Monthly'!$B$20:$B$871,'H-32A-WP06 - Debt Service'!$B51)</f>
        <v>0</v>
      </c>
      <c r="J51" s="376">
        <f>SUMIFS('H-32A-WP06a - Debt Serv Monthly'!K$20:K$871,'H-32A-WP06a - Debt Serv Monthly'!$B$20:$B$871,'H-32A-WP06 - Debt Service'!$B51)</f>
        <v>0</v>
      </c>
      <c r="K51" s="376">
        <f>SUMIFS('H-32A-WP06a - Debt Serv Monthly'!L$20:L$871,'H-32A-WP06a - Debt Serv Monthly'!$B$20:$B$871,'H-32A-WP06 - Debt Service'!$B51)</f>
        <v>0</v>
      </c>
      <c r="L51" s="370">
        <f>SUMIFS('H-32A-WP06a - Debt Serv Monthly'!M$20:M$871,'H-32A-WP06a - Debt Serv Monthly'!$B$20:$B$871,'H-32A-WP06 - Debt Service'!$B51)</f>
        <v>0</v>
      </c>
      <c r="M51" s="376">
        <f t="shared" si="1"/>
        <v>0</v>
      </c>
      <c r="O51" s="373">
        <f t="shared" si="4"/>
        <v>2039</v>
      </c>
      <c r="P51" s="376">
        <f>SUMIFS('H-32A-WP06a - Debt Serv Monthly'!Q$20:Q$871,'H-32A-WP06a - Debt Serv Monthly'!$B$20:$B$871,'H-32A-WP06 - Debt Service'!$B51)</f>
        <v>0</v>
      </c>
      <c r="Q51" s="376">
        <f>SUMIFS('H-32A-WP06a - Debt Serv Monthly'!R$20:R$871,'H-32A-WP06a - Debt Serv Monthly'!$B$20:$B$871,'H-32A-WP06 - Debt Service'!$B51)</f>
        <v>0</v>
      </c>
      <c r="R51" s="376">
        <f>SUMIFS('H-32A-WP06a - Debt Serv Monthly'!S$20:S$871,'H-32A-WP06a - Debt Serv Monthly'!$B$20:$B$871,'H-32A-WP06 - Debt Service'!$B51)</f>
        <v>0</v>
      </c>
      <c r="S51" s="376">
        <f>SUMIFS('H-32A-WP06a - Debt Serv Monthly'!T$20:T$871,'H-32A-WP06a - Debt Serv Monthly'!$B$20:$B$871,'H-32A-WP06 - Debt Service'!$B51)</f>
        <v>0</v>
      </c>
      <c r="T51" s="376">
        <f>SUMIFS('H-32A-WP06a - Debt Serv Monthly'!U$20:U$871,'H-32A-WP06a - Debt Serv Monthly'!$B$20:$B$871,'H-32A-WP06 - Debt Service'!$B51)</f>
        <v>0</v>
      </c>
      <c r="U51" s="376">
        <f>SUMIFS('H-32A-WP06a - Debt Serv Monthly'!V$20:V$871,'H-32A-WP06a - Debt Serv Monthly'!$B$20:$B$871,'H-32A-WP06 - Debt Service'!$B51)</f>
        <v>0</v>
      </c>
      <c r="V51" s="376">
        <f>SUMIFS('H-32A-WP06a - Debt Serv Monthly'!W$20:W$871,'H-32A-WP06a - Debt Serv Monthly'!$B$20:$B$871,'H-32A-WP06 - Debt Service'!$B51)</f>
        <v>0</v>
      </c>
      <c r="W51" s="376">
        <f>SUMIFS('H-32A-WP06a - Debt Serv Monthly'!X$20:X$871,'H-32A-WP06a - Debt Serv Monthly'!$B$20:$B$871,'H-32A-WP06 - Debt Service'!$B51)</f>
        <v>0</v>
      </c>
      <c r="X51" s="376">
        <f>SUMIFS('H-32A-WP06a - Debt Serv Monthly'!Y$20:Y$871,'H-32A-WP06a - Debt Serv Monthly'!$B$20:$B$871,'H-32A-WP06 - Debt Service'!$B51)</f>
        <v>0</v>
      </c>
      <c r="Y51" s="370">
        <f>SUMIFS('H-32A-WP06a - Debt Serv Monthly'!Z$20:Z$871,'H-32A-WP06a - Debt Serv Monthly'!$B$20:$B$871,'H-32A-WP06 - Debt Service'!$B51)</f>
        <v>0</v>
      </c>
      <c r="Z51" s="376">
        <f t="shared" si="2"/>
        <v>0</v>
      </c>
    </row>
    <row r="52" spans="2:26">
      <c r="B52" s="373">
        <f t="shared" si="3"/>
        <v>2040</v>
      </c>
      <c r="C52" s="376">
        <f>SUMIFS('H-32A-WP06a - Debt Serv Monthly'!$D$20:$D$871,'H-32A-WP06a - Debt Serv Monthly'!$B$20:$B$871,'H-32A-WP06 - Debt Service'!B52)</f>
        <v>0</v>
      </c>
      <c r="D52" s="376">
        <f>SUMIFS('H-32A-WP06a - Debt Serv Monthly'!E$20:E$871,'H-32A-WP06a - Debt Serv Monthly'!$B$20:$B$871,'H-32A-WP06 - Debt Service'!$B52)</f>
        <v>0</v>
      </c>
      <c r="E52" s="376">
        <f>SUMIFS('H-32A-WP06a - Debt Serv Monthly'!F$20:F$871,'H-32A-WP06a - Debt Serv Monthly'!$B$20:$B$871,'H-32A-WP06 - Debt Service'!$B52)</f>
        <v>0</v>
      </c>
      <c r="F52" s="376">
        <f>SUMIFS('H-32A-WP06a - Debt Serv Monthly'!G$20:G$871,'H-32A-WP06a - Debt Serv Monthly'!$B$20:$B$871,'H-32A-WP06 - Debt Service'!$B52)</f>
        <v>0</v>
      </c>
      <c r="G52" s="376">
        <f>SUMIFS('H-32A-WP06a - Debt Serv Monthly'!H$20:H$871,'H-32A-WP06a - Debt Serv Monthly'!$B$20:$B$871,'H-32A-WP06 - Debt Service'!$B52)</f>
        <v>0</v>
      </c>
      <c r="H52" s="376">
        <f>SUMIFS('H-32A-WP06a - Debt Serv Monthly'!I$20:I$871,'H-32A-WP06a - Debt Serv Monthly'!$B$20:$B$871,'H-32A-WP06 - Debt Service'!$B52)</f>
        <v>0</v>
      </c>
      <c r="I52" s="376">
        <f>SUMIFS('H-32A-WP06a - Debt Serv Monthly'!J$20:J$871,'H-32A-WP06a - Debt Serv Monthly'!$B$20:$B$871,'H-32A-WP06 - Debt Service'!$B52)</f>
        <v>0</v>
      </c>
      <c r="J52" s="376">
        <f>SUMIFS('H-32A-WP06a - Debt Serv Monthly'!K$20:K$871,'H-32A-WP06a - Debt Serv Monthly'!$B$20:$B$871,'H-32A-WP06 - Debt Service'!$B52)</f>
        <v>0</v>
      </c>
      <c r="K52" s="376">
        <f>SUMIFS('H-32A-WP06a - Debt Serv Monthly'!L$20:L$871,'H-32A-WP06a - Debt Serv Monthly'!$B$20:$B$871,'H-32A-WP06 - Debt Service'!$B52)</f>
        <v>0</v>
      </c>
      <c r="L52" s="370">
        <f>SUMIFS('H-32A-WP06a - Debt Serv Monthly'!M$20:M$871,'H-32A-WP06a - Debt Serv Monthly'!$B$20:$B$871,'H-32A-WP06 - Debt Service'!$B52)</f>
        <v>0</v>
      </c>
      <c r="M52" s="376">
        <f t="shared" si="1"/>
        <v>0</v>
      </c>
      <c r="O52" s="373">
        <f t="shared" si="4"/>
        <v>2040</v>
      </c>
      <c r="P52" s="376">
        <f>SUMIFS('H-32A-WP06a - Debt Serv Monthly'!Q$20:Q$871,'H-32A-WP06a - Debt Serv Monthly'!$B$20:$B$871,'H-32A-WP06 - Debt Service'!$B52)</f>
        <v>0</v>
      </c>
      <c r="Q52" s="376">
        <f>SUMIFS('H-32A-WP06a - Debt Serv Monthly'!R$20:R$871,'H-32A-WP06a - Debt Serv Monthly'!$B$20:$B$871,'H-32A-WP06 - Debt Service'!$B52)</f>
        <v>0</v>
      </c>
      <c r="R52" s="376">
        <f>SUMIFS('H-32A-WP06a - Debt Serv Monthly'!S$20:S$871,'H-32A-WP06a - Debt Serv Monthly'!$B$20:$B$871,'H-32A-WP06 - Debt Service'!$B52)</f>
        <v>0</v>
      </c>
      <c r="S52" s="376">
        <f>SUMIFS('H-32A-WP06a - Debt Serv Monthly'!T$20:T$871,'H-32A-WP06a - Debt Serv Monthly'!$B$20:$B$871,'H-32A-WP06 - Debt Service'!$B52)</f>
        <v>0</v>
      </c>
      <c r="T52" s="376">
        <f>SUMIFS('H-32A-WP06a - Debt Serv Monthly'!U$20:U$871,'H-32A-WP06a - Debt Serv Monthly'!$B$20:$B$871,'H-32A-WP06 - Debt Service'!$B52)</f>
        <v>0</v>
      </c>
      <c r="U52" s="376">
        <f>SUMIFS('H-32A-WP06a - Debt Serv Monthly'!V$20:V$871,'H-32A-WP06a - Debt Serv Monthly'!$B$20:$B$871,'H-32A-WP06 - Debt Service'!$B52)</f>
        <v>0</v>
      </c>
      <c r="V52" s="376">
        <f>SUMIFS('H-32A-WP06a - Debt Serv Monthly'!W$20:W$871,'H-32A-WP06a - Debt Serv Monthly'!$B$20:$B$871,'H-32A-WP06 - Debt Service'!$B52)</f>
        <v>0</v>
      </c>
      <c r="W52" s="376">
        <f>SUMIFS('H-32A-WP06a - Debt Serv Monthly'!X$20:X$871,'H-32A-WP06a - Debt Serv Monthly'!$B$20:$B$871,'H-32A-WP06 - Debt Service'!$B52)</f>
        <v>0</v>
      </c>
      <c r="X52" s="376">
        <f>SUMIFS('H-32A-WP06a - Debt Serv Monthly'!Y$20:Y$871,'H-32A-WP06a - Debt Serv Monthly'!$B$20:$B$871,'H-32A-WP06 - Debt Service'!$B52)</f>
        <v>0</v>
      </c>
      <c r="Y52" s="370">
        <f>SUMIFS('H-32A-WP06a - Debt Serv Monthly'!Z$20:Z$871,'H-32A-WP06a - Debt Serv Monthly'!$B$20:$B$871,'H-32A-WP06 - Debt Service'!$B52)</f>
        <v>0</v>
      </c>
      <c r="Z52" s="376">
        <f t="shared" si="2"/>
        <v>0</v>
      </c>
    </row>
    <row r="53" spans="2:26">
      <c r="B53" s="373">
        <f t="shared" si="3"/>
        <v>2041</v>
      </c>
      <c r="C53" s="376">
        <f>SUMIFS('H-32A-WP06a - Debt Serv Monthly'!$D$20:$D$871,'H-32A-WP06a - Debt Serv Monthly'!$B$20:$B$871,'H-32A-WP06 - Debt Service'!B53)</f>
        <v>0</v>
      </c>
      <c r="D53" s="376">
        <f>SUMIFS('H-32A-WP06a - Debt Serv Monthly'!E$20:E$871,'H-32A-WP06a - Debt Serv Monthly'!$B$20:$B$871,'H-32A-WP06 - Debt Service'!$B53)</f>
        <v>0</v>
      </c>
      <c r="E53" s="376">
        <f>SUMIFS('H-32A-WP06a - Debt Serv Monthly'!F$20:F$871,'H-32A-WP06a - Debt Serv Monthly'!$B$20:$B$871,'H-32A-WP06 - Debt Service'!$B53)</f>
        <v>0</v>
      </c>
      <c r="F53" s="376">
        <f>SUMIFS('H-32A-WP06a - Debt Serv Monthly'!G$20:G$871,'H-32A-WP06a - Debt Serv Monthly'!$B$20:$B$871,'H-32A-WP06 - Debt Service'!$B53)</f>
        <v>0</v>
      </c>
      <c r="G53" s="376">
        <f>SUMIFS('H-32A-WP06a - Debt Serv Monthly'!H$20:H$871,'H-32A-WP06a - Debt Serv Monthly'!$B$20:$B$871,'H-32A-WP06 - Debt Service'!$B53)</f>
        <v>0</v>
      </c>
      <c r="H53" s="376">
        <f>SUMIFS('H-32A-WP06a - Debt Serv Monthly'!I$20:I$871,'H-32A-WP06a - Debt Serv Monthly'!$B$20:$B$871,'H-32A-WP06 - Debt Service'!$B53)</f>
        <v>0</v>
      </c>
      <c r="I53" s="376">
        <f>SUMIFS('H-32A-WP06a - Debt Serv Monthly'!J$20:J$871,'H-32A-WP06a - Debt Serv Monthly'!$B$20:$B$871,'H-32A-WP06 - Debt Service'!$B53)</f>
        <v>0</v>
      </c>
      <c r="J53" s="376">
        <f>SUMIFS('H-32A-WP06a - Debt Serv Monthly'!K$20:K$871,'H-32A-WP06a - Debt Serv Monthly'!$B$20:$B$871,'H-32A-WP06 - Debt Service'!$B53)</f>
        <v>0</v>
      </c>
      <c r="K53" s="376">
        <f>SUMIFS('H-32A-WP06a - Debt Serv Monthly'!L$20:L$871,'H-32A-WP06a - Debt Serv Monthly'!$B$20:$B$871,'H-32A-WP06 - Debt Service'!$B53)</f>
        <v>0</v>
      </c>
      <c r="L53" s="370">
        <f>SUMIFS('H-32A-WP06a - Debt Serv Monthly'!M$20:M$871,'H-32A-WP06a - Debt Serv Monthly'!$B$20:$B$871,'H-32A-WP06 - Debt Service'!$B53)</f>
        <v>0</v>
      </c>
      <c r="M53" s="376">
        <f t="shared" si="1"/>
        <v>0</v>
      </c>
      <c r="O53" s="373">
        <f t="shared" si="4"/>
        <v>2041</v>
      </c>
      <c r="P53" s="376">
        <f>SUMIFS('H-32A-WP06a - Debt Serv Monthly'!Q$20:Q$871,'H-32A-WP06a - Debt Serv Monthly'!$B$20:$B$871,'H-32A-WP06 - Debt Service'!$B53)</f>
        <v>0</v>
      </c>
      <c r="Q53" s="376">
        <f>SUMIFS('H-32A-WP06a - Debt Serv Monthly'!R$20:R$871,'H-32A-WP06a - Debt Serv Monthly'!$B$20:$B$871,'H-32A-WP06 - Debt Service'!$B53)</f>
        <v>0</v>
      </c>
      <c r="R53" s="376">
        <f>SUMIFS('H-32A-WP06a - Debt Serv Monthly'!S$20:S$871,'H-32A-WP06a - Debt Serv Monthly'!$B$20:$B$871,'H-32A-WP06 - Debt Service'!$B53)</f>
        <v>0</v>
      </c>
      <c r="S53" s="376">
        <f>SUMIFS('H-32A-WP06a - Debt Serv Monthly'!T$20:T$871,'H-32A-WP06a - Debt Serv Monthly'!$B$20:$B$871,'H-32A-WP06 - Debt Service'!$B53)</f>
        <v>0</v>
      </c>
      <c r="T53" s="376">
        <f>SUMIFS('H-32A-WP06a - Debt Serv Monthly'!U$20:U$871,'H-32A-WP06a - Debt Serv Monthly'!$B$20:$B$871,'H-32A-WP06 - Debt Service'!$B53)</f>
        <v>0</v>
      </c>
      <c r="U53" s="376">
        <f>SUMIFS('H-32A-WP06a - Debt Serv Monthly'!V$20:V$871,'H-32A-WP06a - Debt Serv Monthly'!$B$20:$B$871,'H-32A-WP06 - Debt Service'!$B53)</f>
        <v>0</v>
      </c>
      <c r="V53" s="376">
        <f>SUMIFS('H-32A-WP06a - Debt Serv Monthly'!W$20:W$871,'H-32A-WP06a - Debt Serv Monthly'!$B$20:$B$871,'H-32A-WP06 - Debt Service'!$B53)</f>
        <v>0</v>
      </c>
      <c r="W53" s="376">
        <f>SUMIFS('H-32A-WP06a - Debt Serv Monthly'!X$20:X$871,'H-32A-WP06a - Debt Serv Monthly'!$B$20:$B$871,'H-32A-WP06 - Debt Service'!$B53)</f>
        <v>0</v>
      </c>
      <c r="X53" s="376">
        <f>SUMIFS('H-32A-WP06a - Debt Serv Monthly'!Y$20:Y$871,'H-32A-WP06a - Debt Serv Monthly'!$B$20:$B$871,'H-32A-WP06 - Debt Service'!$B53)</f>
        <v>0</v>
      </c>
      <c r="Y53" s="370">
        <f>SUMIFS('H-32A-WP06a - Debt Serv Monthly'!Z$20:Z$871,'H-32A-WP06a - Debt Serv Monthly'!$B$20:$B$871,'H-32A-WP06 - Debt Service'!$B53)</f>
        <v>0</v>
      </c>
      <c r="Z53" s="376">
        <f t="shared" si="2"/>
        <v>0</v>
      </c>
    </row>
    <row r="54" spans="2:26">
      <c r="B54" s="373">
        <f t="shared" si="3"/>
        <v>2042</v>
      </c>
      <c r="C54" s="376">
        <f>SUMIFS('H-32A-WP06a - Debt Serv Monthly'!$D$20:$D$871,'H-32A-WP06a - Debt Serv Monthly'!$B$20:$B$871,'H-32A-WP06 - Debt Service'!B54)</f>
        <v>0</v>
      </c>
      <c r="D54" s="376">
        <f>SUMIFS('H-32A-WP06a - Debt Serv Monthly'!E$20:E$871,'H-32A-WP06a - Debt Serv Monthly'!$B$20:$B$871,'H-32A-WP06 - Debt Service'!$B54)</f>
        <v>0</v>
      </c>
      <c r="E54" s="376">
        <f>SUMIFS('H-32A-WP06a - Debt Serv Monthly'!F$20:F$871,'H-32A-WP06a - Debt Serv Monthly'!$B$20:$B$871,'H-32A-WP06 - Debt Service'!$B54)</f>
        <v>0</v>
      </c>
      <c r="F54" s="376">
        <f>SUMIFS('H-32A-WP06a - Debt Serv Monthly'!G$20:G$871,'H-32A-WP06a - Debt Serv Monthly'!$B$20:$B$871,'H-32A-WP06 - Debt Service'!$B54)</f>
        <v>0</v>
      </c>
      <c r="G54" s="376">
        <f>SUMIFS('H-32A-WP06a - Debt Serv Monthly'!H$20:H$871,'H-32A-WP06a - Debt Serv Monthly'!$B$20:$B$871,'H-32A-WP06 - Debt Service'!$B54)</f>
        <v>0</v>
      </c>
      <c r="H54" s="376">
        <f>SUMIFS('H-32A-WP06a - Debt Serv Monthly'!I$20:I$871,'H-32A-WP06a - Debt Serv Monthly'!$B$20:$B$871,'H-32A-WP06 - Debt Service'!$B54)</f>
        <v>0</v>
      </c>
      <c r="I54" s="376">
        <f>SUMIFS('H-32A-WP06a - Debt Serv Monthly'!J$20:J$871,'H-32A-WP06a - Debt Serv Monthly'!$B$20:$B$871,'H-32A-WP06 - Debt Service'!$B54)</f>
        <v>0</v>
      </c>
      <c r="J54" s="376">
        <f>SUMIFS('H-32A-WP06a - Debt Serv Monthly'!K$20:K$871,'H-32A-WP06a - Debt Serv Monthly'!$B$20:$B$871,'H-32A-WP06 - Debt Service'!$B54)</f>
        <v>0</v>
      </c>
      <c r="K54" s="376">
        <f>SUMIFS('H-32A-WP06a - Debt Serv Monthly'!L$20:L$871,'H-32A-WP06a - Debt Serv Monthly'!$B$20:$B$871,'H-32A-WP06 - Debt Service'!$B54)</f>
        <v>0</v>
      </c>
      <c r="L54" s="370">
        <f>SUMIFS('H-32A-WP06a - Debt Serv Monthly'!M$20:M$871,'H-32A-WP06a - Debt Serv Monthly'!$B$20:$B$871,'H-32A-WP06 - Debt Service'!$B54)</f>
        <v>0</v>
      </c>
      <c r="M54" s="376">
        <f t="shared" si="1"/>
        <v>0</v>
      </c>
      <c r="O54" s="373">
        <f t="shared" si="4"/>
        <v>2042</v>
      </c>
      <c r="P54" s="376">
        <f>SUMIFS('H-32A-WP06a - Debt Serv Monthly'!Q$20:Q$871,'H-32A-WP06a - Debt Serv Monthly'!$B$20:$B$871,'H-32A-WP06 - Debt Service'!$B54)</f>
        <v>0</v>
      </c>
      <c r="Q54" s="376">
        <f>SUMIFS('H-32A-WP06a - Debt Serv Monthly'!R$20:R$871,'H-32A-WP06a - Debt Serv Monthly'!$B$20:$B$871,'H-32A-WP06 - Debt Service'!$B54)</f>
        <v>0</v>
      </c>
      <c r="R54" s="376">
        <f>SUMIFS('H-32A-WP06a - Debt Serv Monthly'!S$20:S$871,'H-32A-WP06a - Debt Serv Monthly'!$B$20:$B$871,'H-32A-WP06 - Debt Service'!$B54)</f>
        <v>0</v>
      </c>
      <c r="S54" s="376">
        <f>SUMIFS('H-32A-WP06a - Debt Serv Monthly'!T$20:T$871,'H-32A-WP06a - Debt Serv Monthly'!$B$20:$B$871,'H-32A-WP06 - Debt Service'!$B54)</f>
        <v>0</v>
      </c>
      <c r="T54" s="376">
        <f>SUMIFS('H-32A-WP06a - Debt Serv Monthly'!U$20:U$871,'H-32A-WP06a - Debt Serv Monthly'!$B$20:$B$871,'H-32A-WP06 - Debt Service'!$B54)</f>
        <v>0</v>
      </c>
      <c r="U54" s="376">
        <f>SUMIFS('H-32A-WP06a - Debt Serv Monthly'!V$20:V$871,'H-32A-WP06a - Debt Serv Monthly'!$B$20:$B$871,'H-32A-WP06 - Debt Service'!$B54)</f>
        <v>0</v>
      </c>
      <c r="V54" s="376">
        <f>SUMIFS('H-32A-WP06a - Debt Serv Monthly'!W$20:W$871,'H-32A-WP06a - Debt Serv Monthly'!$B$20:$B$871,'H-32A-WP06 - Debt Service'!$B54)</f>
        <v>0</v>
      </c>
      <c r="W54" s="376">
        <f>SUMIFS('H-32A-WP06a - Debt Serv Monthly'!X$20:X$871,'H-32A-WP06a - Debt Serv Monthly'!$B$20:$B$871,'H-32A-WP06 - Debt Service'!$B54)</f>
        <v>0</v>
      </c>
      <c r="X54" s="376">
        <f>SUMIFS('H-32A-WP06a - Debt Serv Monthly'!Y$20:Y$871,'H-32A-WP06a - Debt Serv Monthly'!$B$20:$B$871,'H-32A-WP06 - Debt Service'!$B54)</f>
        <v>0</v>
      </c>
      <c r="Y54" s="370">
        <f>SUMIFS('H-32A-WP06a - Debt Serv Monthly'!Z$20:Z$871,'H-32A-WP06a - Debt Serv Monthly'!$B$20:$B$871,'H-32A-WP06 - Debt Service'!$B54)</f>
        <v>0</v>
      </c>
      <c r="Z54" s="376">
        <f t="shared" si="2"/>
        <v>0</v>
      </c>
    </row>
    <row r="55" spans="2:26">
      <c r="B55" s="373">
        <f t="shared" si="3"/>
        <v>2043</v>
      </c>
      <c r="C55" s="376">
        <f>SUMIFS('H-32A-WP06a - Debt Serv Monthly'!$D$20:$D$871,'H-32A-WP06a - Debt Serv Monthly'!$B$20:$B$871,'H-32A-WP06 - Debt Service'!B55)</f>
        <v>0</v>
      </c>
      <c r="D55" s="376">
        <f>SUMIFS('H-32A-WP06a - Debt Serv Monthly'!E$20:E$871,'H-32A-WP06a - Debt Serv Monthly'!$B$20:$B$871,'H-32A-WP06 - Debt Service'!$B55)</f>
        <v>0</v>
      </c>
      <c r="E55" s="376">
        <f>SUMIFS('H-32A-WP06a - Debt Serv Monthly'!F$20:F$871,'H-32A-WP06a - Debt Serv Monthly'!$B$20:$B$871,'H-32A-WP06 - Debt Service'!$B55)</f>
        <v>0</v>
      </c>
      <c r="F55" s="376">
        <f>SUMIFS('H-32A-WP06a - Debt Serv Monthly'!G$20:G$871,'H-32A-WP06a - Debt Serv Monthly'!$B$20:$B$871,'H-32A-WP06 - Debt Service'!$B55)</f>
        <v>0</v>
      </c>
      <c r="G55" s="376">
        <f>SUMIFS('H-32A-WP06a - Debt Serv Monthly'!H$20:H$871,'H-32A-WP06a - Debt Serv Monthly'!$B$20:$B$871,'H-32A-WP06 - Debt Service'!$B55)</f>
        <v>0</v>
      </c>
      <c r="H55" s="376">
        <f>SUMIFS('H-32A-WP06a - Debt Serv Monthly'!I$20:I$871,'H-32A-WP06a - Debt Serv Monthly'!$B$20:$B$871,'H-32A-WP06 - Debt Service'!$B55)</f>
        <v>0</v>
      </c>
      <c r="I55" s="376">
        <f>SUMIFS('H-32A-WP06a - Debt Serv Monthly'!J$20:J$871,'H-32A-WP06a - Debt Serv Monthly'!$B$20:$B$871,'H-32A-WP06 - Debt Service'!$B55)</f>
        <v>0</v>
      </c>
      <c r="J55" s="376">
        <f>SUMIFS('H-32A-WP06a - Debt Serv Monthly'!K$20:K$871,'H-32A-WP06a - Debt Serv Monthly'!$B$20:$B$871,'H-32A-WP06 - Debt Service'!$B55)</f>
        <v>0</v>
      </c>
      <c r="K55" s="376">
        <f>SUMIFS('H-32A-WP06a - Debt Serv Monthly'!L$20:L$871,'H-32A-WP06a - Debt Serv Monthly'!$B$20:$B$871,'H-32A-WP06 - Debt Service'!$B55)</f>
        <v>0</v>
      </c>
      <c r="L55" s="370">
        <f>SUMIFS('H-32A-WP06a - Debt Serv Monthly'!M$20:M$871,'H-32A-WP06a - Debt Serv Monthly'!$B$20:$B$871,'H-32A-WP06 - Debt Service'!$B55)</f>
        <v>0</v>
      </c>
      <c r="M55" s="376">
        <f t="shared" si="1"/>
        <v>0</v>
      </c>
      <c r="O55" s="373">
        <f t="shared" si="4"/>
        <v>2043</v>
      </c>
      <c r="P55" s="376">
        <f>SUMIFS('H-32A-WP06a - Debt Serv Monthly'!Q$20:Q$871,'H-32A-WP06a - Debt Serv Monthly'!$B$20:$B$871,'H-32A-WP06 - Debt Service'!$B55)</f>
        <v>0</v>
      </c>
      <c r="Q55" s="376">
        <f>SUMIFS('H-32A-WP06a - Debt Serv Monthly'!R$20:R$871,'H-32A-WP06a - Debt Serv Monthly'!$B$20:$B$871,'H-32A-WP06 - Debt Service'!$B55)</f>
        <v>0</v>
      </c>
      <c r="R55" s="376">
        <f>SUMIFS('H-32A-WP06a - Debt Serv Monthly'!S$20:S$871,'H-32A-WP06a - Debt Serv Monthly'!$B$20:$B$871,'H-32A-WP06 - Debt Service'!$B55)</f>
        <v>0</v>
      </c>
      <c r="S55" s="376">
        <f>SUMIFS('H-32A-WP06a - Debt Serv Monthly'!T$20:T$871,'H-32A-WP06a - Debt Serv Monthly'!$B$20:$B$871,'H-32A-WP06 - Debt Service'!$B55)</f>
        <v>0</v>
      </c>
      <c r="T55" s="376">
        <f>SUMIFS('H-32A-WP06a - Debt Serv Monthly'!U$20:U$871,'H-32A-WP06a - Debt Serv Monthly'!$B$20:$B$871,'H-32A-WP06 - Debt Service'!$B55)</f>
        <v>0</v>
      </c>
      <c r="U55" s="376">
        <f>SUMIFS('H-32A-WP06a - Debt Serv Monthly'!V$20:V$871,'H-32A-WP06a - Debt Serv Monthly'!$B$20:$B$871,'H-32A-WP06 - Debt Service'!$B55)</f>
        <v>0</v>
      </c>
      <c r="V55" s="376">
        <f>SUMIFS('H-32A-WP06a - Debt Serv Monthly'!W$20:W$871,'H-32A-WP06a - Debt Serv Monthly'!$B$20:$B$871,'H-32A-WP06 - Debt Service'!$B55)</f>
        <v>0</v>
      </c>
      <c r="W55" s="376">
        <f>SUMIFS('H-32A-WP06a - Debt Serv Monthly'!X$20:X$871,'H-32A-WP06a - Debt Serv Monthly'!$B$20:$B$871,'H-32A-WP06 - Debt Service'!$B55)</f>
        <v>0</v>
      </c>
      <c r="X55" s="376">
        <f>SUMIFS('H-32A-WP06a - Debt Serv Monthly'!Y$20:Y$871,'H-32A-WP06a - Debt Serv Monthly'!$B$20:$B$871,'H-32A-WP06 - Debt Service'!$B55)</f>
        <v>0</v>
      </c>
      <c r="Y55" s="370">
        <f>SUMIFS('H-32A-WP06a - Debt Serv Monthly'!Z$20:Z$871,'H-32A-WP06a - Debt Serv Monthly'!$B$20:$B$871,'H-32A-WP06 - Debt Service'!$B55)</f>
        <v>0</v>
      </c>
      <c r="Z55" s="376">
        <f t="shared" si="2"/>
        <v>0</v>
      </c>
    </row>
    <row r="56" spans="2:26">
      <c r="B56" s="373">
        <f t="shared" si="3"/>
        <v>2044</v>
      </c>
      <c r="C56" s="376">
        <f>SUMIFS('H-32A-WP06a - Debt Serv Monthly'!$D$20:$D$871,'H-32A-WP06a - Debt Serv Monthly'!$B$20:$B$871,'H-32A-WP06 - Debt Service'!B56)</f>
        <v>0</v>
      </c>
      <c r="D56" s="376">
        <f>SUMIFS('H-32A-WP06a - Debt Serv Monthly'!E$20:E$871,'H-32A-WP06a - Debt Serv Monthly'!$B$20:$B$871,'H-32A-WP06 - Debt Service'!$B56)</f>
        <v>0</v>
      </c>
      <c r="E56" s="376">
        <f>SUMIFS('H-32A-WP06a - Debt Serv Monthly'!F$20:F$871,'H-32A-WP06a - Debt Serv Monthly'!$B$20:$B$871,'H-32A-WP06 - Debt Service'!$B56)</f>
        <v>0</v>
      </c>
      <c r="F56" s="376">
        <f>SUMIFS('H-32A-WP06a - Debt Serv Monthly'!G$20:G$871,'H-32A-WP06a - Debt Serv Monthly'!$B$20:$B$871,'H-32A-WP06 - Debt Service'!$B56)</f>
        <v>0</v>
      </c>
      <c r="G56" s="376">
        <f>SUMIFS('H-32A-WP06a - Debt Serv Monthly'!H$20:H$871,'H-32A-WP06a - Debt Serv Monthly'!$B$20:$B$871,'H-32A-WP06 - Debt Service'!$B56)</f>
        <v>0</v>
      </c>
      <c r="H56" s="376">
        <f>SUMIFS('H-32A-WP06a - Debt Serv Monthly'!I$20:I$871,'H-32A-WP06a - Debt Serv Monthly'!$B$20:$B$871,'H-32A-WP06 - Debt Service'!$B56)</f>
        <v>0</v>
      </c>
      <c r="I56" s="376">
        <f>SUMIFS('H-32A-WP06a - Debt Serv Monthly'!J$20:J$871,'H-32A-WP06a - Debt Serv Monthly'!$B$20:$B$871,'H-32A-WP06 - Debt Service'!$B56)</f>
        <v>0</v>
      </c>
      <c r="J56" s="376">
        <f>SUMIFS('H-32A-WP06a - Debt Serv Monthly'!K$20:K$871,'H-32A-WP06a - Debt Serv Monthly'!$B$20:$B$871,'H-32A-WP06 - Debt Service'!$B56)</f>
        <v>0</v>
      </c>
      <c r="K56" s="376">
        <f>SUMIFS('H-32A-WP06a - Debt Serv Monthly'!L$20:L$871,'H-32A-WP06a - Debt Serv Monthly'!$B$20:$B$871,'H-32A-WP06 - Debt Service'!$B56)</f>
        <v>0</v>
      </c>
      <c r="L56" s="370">
        <f>SUMIFS('H-32A-WP06a - Debt Serv Monthly'!M$20:M$871,'H-32A-WP06a - Debt Serv Monthly'!$B$20:$B$871,'H-32A-WP06 - Debt Service'!$B56)</f>
        <v>0</v>
      </c>
      <c r="M56" s="376">
        <f t="shared" si="1"/>
        <v>0</v>
      </c>
      <c r="O56" s="373">
        <f t="shared" si="4"/>
        <v>2044</v>
      </c>
      <c r="P56" s="376">
        <f>SUMIFS('H-32A-WP06a - Debt Serv Monthly'!Q$20:Q$871,'H-32A-WP06a - Debt Serv Monthly'!$B$20:$B$871,'H-32A-WP06 - Debt Service'!$B56)</f>
        <v>0</v>
      </c>
      <c r="Q56" s="376">
        <f>SUMIFS('H-32A-WP06a - Debt Serv Monthly'!R$20:R$871,'H-32A-WP06a - Debt Serv Monthly'!$B$20:$B$871,'H-32A-WP06 - Debt Service'!$B56)</f>
        <v>0</v>
      </c>
      <c r="R56" s="376">
        <f>SUMIFS('H-32A-WP06a - Debt Serv Monthly'!S$20:S$871,'H-32A-WP06a - Debt Serv Monthly'!$B$20:$B$871,'H-32A-WP06 - Debt Service'!$B56)</f>
        <v>0</v>
      </c>
      <c r="S56" s="376">
        <f>SUMIFS('H-32A-WP06a - Debt Serv Monthly'!T$20:T$871,'H-32A-WP06a - Debt Serv Monthly'!$B$20:$B$871,'H-32A-WP06 - Debt Service'!$B56)</f>
        <v>0</v>
      </c>
      <c r="T56" s="376">
        <f>SUMIFS('H-32A-WP06a - Debt Serv Monthly'!U$20:U$871,'H-32A-WP06a - Debt Serv Monthly'!$B$20:$B$871,'H-32A-WP06 - Debt Service'!$B56)</f>
        <v>0</v>
      </c>
      <c r="U56" s="376">
        <f>SUMIFS('H-32A-WP06a - Debt Serv Monthly'!V$20:V$871,'H-32A-WP06a - Debt Serv Monthly'!$B$20:$B$871,'H-32A-WP06 - Debt Service'!$B56)</f>
        <v>0</v>
      </c>
      <c r="V56" s="376">
        <f>SUMIFS('H-32A-WP06a - Debt Serv Monthly'!W$20:W$871,'H-32A-WP06a - Debt Serv Monthly'!$B$20:$B$871,'H-32A-WP06 - Debt Service'!$B56)</f>
        <v>0</v>
      </c>
      <c r="W56" s="376">
        <f>SUMIFS('H-32A-WP06a - Debt Serv Monthly'!X$20:X$871,'H-32A-WP06a - Debt Serv Monthly'!$B$20:$B$871,'H-32A-WP06 - Debt Service'!$B56)</f>
        <v>0</v>
      </c>
      <c r="X56" s="376">
        <f>SUMIFS('H-32A-WP06a - Debt Serv Monthly'!Y$20:Y$871,'H-32A-WP06a - Debt Serv Monthly'!$B$20:$B$871,'H-32A-WP06 - Debt Service'!$B56)</f>
        <v>0</v>
      </c>
      <c r="Y56" s="370">
        <f>SUMIFS('H-32A-WP06a - Debt Serv Monthly'!Z$20:Z$871,'H-32A-WP06a - Debt Serv Monthly'!$B$20:$B$871,'H-32A-WP06 - Debt Service'!$B56)</f>
        <v>0</v>
      </c>
      <c r="Z56" s="376">
        <f t="shared" si="2"/>
        <v>0</v>
      </c>
    </row>
    <row r="57" spans="2:26">
      <c r="B57" s="373">
        <f t="shared" si="3"/>
        <v>2045</v>
      </c>
      <c r="C57" s="376">
        <f>SUMIFS('H-32A-WP06a - Debt Serv Monthly'!$D$20:$D$871,'H-32A-WP06a - Debt Serv Monthly'!$B$20:$B$871,'H-32A-WP06 - Debt Service'!B57)</f>
        <v>0</v>
      </c>
      <c r="D57" s="376">
        <f>SUMIFS('H-32A-WP06a - Debt Serv Monthly'!E$20:E$871,'H-32A-WP06a - Debt Serv Monthly'!$B$20:$B$871,'H-32A-WP06 - Debt Service'!$B57)</f>
        <v>0</v>
      </c>
      <c r="E57" s="376">
        <f>SUMIFS('H-32A-WP06a - Debt Serv Monthly'!F$20:F$871,'H-32A-WP06a - Debt Serv Monthly'!$B$20:$B$871,'H-32A-WP06 - Debt Service'!$B57)</f>
        <v>0</v>
      </c>
      <c r="F57" s="376">
        <f>SUMIFS('H-32A-WP06a - Debt Serv Monthly'!G$20:G$871,'H-32A-WP06a - Debt Serv Monthly'!$B$20:$B$871,'H-32A-WP06 - Debt Service'!$B57)</f>
        <v>0</v>
      </c>
      <c r="G57" s="376">
        <f>SUMIFS('H-32A-WP06a - Debt Serv Monthly'!H$20:H$871,'H-32A-WP06a - Debt Serv Monthly'!$B$20:$B$871,'H-32A-WP06 - Debt Service'!$B57)</f>
        <v>0</v>
      </c>
      <c r="H57" s="376">
        <f>SUMIFS('H-32A-WP06a - Debt Serv Monthly'!I$20:I$871,'H-32A-WP06a - Debt Serv Monthly'!$B$20:$B$871,'H-32A-WP06 - Debt Service'!$B57)</f>
        <v>0</v>
      </c>
      <c r="I57" s="376">
        <f>SUMIFS('H-32A-WP06a - Debt Serv Monthly'!J$20:J$871,'H-32A-WP06a - Debt Serv Monthly'!$B$20:$B$871,'H-32A-WP06 - Debt Service'!$B57)</f>
        <v>0</v>
      </c>
      <c r="J57" s="376">
        <f>SUMIFS('H-32A-WP06a - Debt Serv Monthly'!K$20:K$871,'H-32A-WP06a - Debt Serv Monthly'!$B$20:$B$871,'H-32A-WP06 - Debt Service'!$B57)</f>
        <v>0</v>
      </c>
      <c r="K57" s="376">
        <f>SUMIFS('H-32A-WP06a - Debt Serv Monthly'!L$20:L$871,'H-32A-WP06a - Debt Serv Monthly'!$B$20:$B$871,'H-32A-WP06 - Debt Service'!$B57)</f>
        <v>0</v>
      </c>
      <c r="L57" s="370">
        <f>SUMIFS('H-32A-WP06a - Debt Serv Monthly'!M$20:M$871,'H-32A-WP06a - Debt Serv Monthly'!$B$20:$B$871,'H-32A-WP06 - Debt Service'!$B57)</f>
        <v>0</v>
      </c>
      <c r="M57" s="376">
        <f t="shared" si="1"/>
        <v>0</v>
      </c>
      <c r="O57" s="373">
        <f t="shared" si="4"/>
        <v>2045</v>
      </c>
      <c r="P57" s="376">
        <f>SUMIFS('H-32A-WP06a - Debt Serv Monthly'!Q$20:Q$871,'H-32A-WP06a - Debt Serv Monthly'!$B$20:$B$871,'H-32A-WP06 - Debt Service'!$B57)</f>
        <v>0</v>
      </c>
      <c r="Q57" s="376">
        <f>SUMIFS('H-32A-WP06a - Debt Serv Monthly'!R$20:R$871,'H-32A-WP06a - Debt Serv Monthly'!$B$20:$B$871,'H-32A-WP06 - Debt Service'!$B57)</f>
        <v>0</v>
      </c>
      <c r="R57" s="376">
        <f>SUMIFS('H-32A-WP06a - Debt Serv Monthly'!S$20:S$871,'H-32A-WP06a - Debt Serv Monthly'!$B$20:$B$871,'H-32A-WP06 - Debt Service'!$B57)</f>
        <v>0</v>
      </c>
      <c r="S57" s="376">
        <f>SUMIFS('H-32A-WP06a - Debt Serv Monthly'!T$20:T$871,'H-32A-WP06a - Debt Serv Monthly'!$B$20:$B$871,'H-32A-WP06 - Debt Service'!$B57)</f>
        <v>0</v>
      </c>
      <c r="T57" s="376">
        <f>SUMIFS('H-32A-WP06a - Debt Serv Monthly'!U$20:U$871,'H-32A-WP06a - Debt Serv Monthly'!$B$20:$B$871,'H-32A-WP06 - Debt Service'!$B57)</f>
        <v>0</v>
      </c>
      <c r="U57" s="376">
        <f>SUMIFS('H-32A-WP06a - Debt Serv Monthly'!V$20:V$871,'H-32A-WP06a - Debt Serv Monthly'!$B$20:$B$871,'H-32A-WP06 - Debt Service'!$B57)</f>
        <v>0</v>
      </c>
      <c r="V57" s="376">
        <f>SUMIFS('H-32A-WP06a - Debt Serv Monthly'!W$20:W$871,'H-32A-WP06a - Debt Serv Monthly'!$B$20:$B$871,'H-32A-WP06 - Debt Service'!$B57)</f>
        <v>0</v>
      </c>
      <c r="W57" s="376">
        <f>SUMIFS('H-32A-WP06a - Debt Serv Monthly'!X$20:X$871,'H-32A-WP06a - Debt Serv Monthly'!$B$20:$B$871,'H-32A-WP06 - Debt Service'!$B57)</f>
        <v>0</v>
      </c>
      <c r="X57" s="376">
        <f>SUMIFS('H-32A-WP06a - Debt Serv Monthly'!Y$20:Y$871,'H-32A-WP06a - Debt Serv Monthly'!$B$20:$B$871,'H-32A-WP06 - Debt Service'!$B57)</f>
        <v>0</v>
      </c>
      <c r="Y57" s="370">
        <f>SUMIFS('H-32A-WP06a - Debt Serv Monthly'!Z$20:Z$871,'H-32A-WP06a - Debt Serv Monthly'!$B$20:$B$871,'H-32A-WP06 - Debt Service'!$B57)</f>
        <v>0</v>
      </c>
      <c r="Z57" s="376">
        <f t="shared" si="2"/>
        <v>0</v>
      </c>
    </row>
    <row r="58" spans="2:26">
      <c r="B58" s="373">
        <f t="shared" si="3"/>
        <v>2046</v>
      </c>
      <c r="C58" s="376">
        <f>SUMIFS('H-32A-WP06a - Debt Serv Monthly'!$D$20:$D$871,'H-32A-WP06a - Debt Serv Monthly'!$B$20:$B$871,'H-32A-WP06 - Debt Service'!B58)</f>
        <v>0</v>
      </c>
      <c r="D58" s="376">
        <f>SUMIFS('H-32A-WP06a - Debt Serv Monthly'!E$20:E$871,'H-32A-WP06a - Debt Serv Monthly'!$B$20:$B$871,'H-32A-WP06 - Debt Service'!$B58)</f>
        <v>0</v>
      </c>
      <c r="E58" s="376">
        <f>SUMIFS('H-32A-WP06a - Debt Serv Monthly'!F$20:F$871,'H-32A-WP06a - Debt Serv Monthly'!$B$20:$B$871,'H-32A-WP06 - Debt Service'!$B58)</f>
        <v>0</v>
      </c>
      <c r="F58" s="376">
        <f>SUMIFS('H-32A-WP06a - Debt Serv Monthly'!G$20:G$871,'H-32A-WP06a - Debt Serv Monthly'!$B$20:$B$871,'H-32A-WP06 - Debt Service'!$B58)</f>
        <v>0</v>
      </c>
      <c r="G58" s="376">
        <f>SUMIFS('H-32A-WP06a - Debt Serv Monthly'!H$20:H$871,'H-32A-WP06a - Debt Serv Monthly'!$B$20:$B$871,'H-32A-WP06 - Debt Service'!$B58)</f>
        <v>0</v>
      </c>
      <c r="H58" s="376">
        <f>SUMIFS('H-32A-WP06a - Debt Serv Monthly'!I$20:I$871,'H-32A-WP06a - Debt Serv Monthly'!$B$20:$B$871,'H-32A-WP06 - Debt Service'!$B58)</f>
        <v>0</v>
      </c>
      <c r="I58" s="376">
        <f>SUMIFS('H-32A-WP06a - Debt Serv Monthly'!J$20:J$871,'H-32A-WP06a - Debt Serv Monthly'!$B$20:$B$871,'H-32A-WP06 - Debt Service'!$B58)</f>
        <v>0</v>
      </c>
      <c r="J58" s="376">
        <f>SUMIFS('H-32A-WP06a - Debt Serv Monthly'!K$20:K$871,'H-32A-WP06a - Debt Serv Monthly'!$B$20:$B$871,'H-32A-WP06 - Debt Service'!$B58)</f>
        <v>0</v>
      </c>
      <c r="K58" s="376">
        <f>SUMIFS('H-32A-WP06a - Debt Serv Monthly'!L$20:L$871,'H-32A-WP06a - Debt Serv Monthly'!$B$20:$B$871,'H-32A-WP06 - Debt Service'!$B58)</f>
        <v>0</v>
      </c>
      <c r="L58" s="370">
        <f>SUMIFS('H-32A-WP06a - Debt Serv Monthly'!M$20:M$871,'H-32A-WP06a - Debt Serv Monthly'!$B$20:$B$871,'H-32A-WP06 - Debt Service'!$B58)</f>
        <v>0</v>
      </c>
      <c r="M58" s="376">
        <f t="shared" si="1"/>
        <v>0</v>
      </c>
      <c r="O58" s="373">
        <f t="shared" si="4"/>
        <v>2046</v>
      </c>
      <c r="P58" s="376">
        <f>SUMIFS('H-32A-WP06a - Debt Serv Monthly'!Q$20:Q$871,'H-32A-WP06a - Debt Serv Monthly'!$B$20:$B$871,'H-32A-WP06 - Debt Service'!$B58)</f>
        <v>0</v>
      </c>
      <c r="Q58" s="376">
        <f>SUMIFS('H-32A-WP06a - Debt Serv Monthly'!R$20:R$871,'H-32A-WP06a - Debt Serv Monthly'!$B$20:$B$871,'H-32A-WP06 - Debt Service'!$B58)</f>
        <v>0</v>
      </c>
      <c r="R58" s="376">
        <f>SUMIFS('H-32A-WP06a - Debt Serv Monthly'!S$20:S$871,'H-32A-WP06a - Debt Serv Monthly'!$B$20:$B$871,'H-32A-WP06 - Debt Service'!$B58)</f>
        <v>0</v>
      </c>
      <c r="S58" s="376">
        <f>SUMIFS('H-32A-WP06a - Debt Serv Monthly'!T$20:T$871,'H-32A-WP06a - Debt Serv Monthly'!$B$20:$B$871,'H-32A-WP06 - Debt Service'!$B58)</f>
        <v>0</v>
      </c>
      <c r="T58" s="376">
        <f>SUMIFS('H-32A-WP06a - Debt Serv Monthly'!U$20:U$871,'H-32A-WP06a - Debt Serv Monthly'!$B$20:$B$871,'H-32A-WP06 - Debt Service'!$B58)</f>
        <v>0</v>
      </c>
      <c r="U58" s="376">
        <f>SUMIFS('H-32A-WP06a - Debt Serv Monthly'!V$20:V$871,'H-32A-WP06a - Debt Serv Monthly'!$B$20:$B$871,'H-32A-WP06 - Debt Service'!$B58)</f>
        <v>0</v>
      </c>
      <c r="V58" s="376">
        <f>SUMIFS('H-32A-WP06a - Debt Serv Monthly'!W$20:W$871,'H-32A-WP06a - Debt Serv Monthly'!$B$20:$B$871,'H-32A-WP06 - Debt Service'!$B58)</f>
        <v>0</v>
      </c>
      <c r="W58" s="376">
        <f>SUMIFS('H-32A-WP06a - Debt Serv Monthly'!X$20:X$871,'H-32A-WP06a - Debt Serv Monthly'!$B$20:$B$871,'H-32A-WP06 - Debt Service'!$B58)</f>
        <v>0</v>
      </c>
      <c r="X58" s="376">
        <f>SUMIFS('H-32A-WP06a - Debt Serv Monthly'!Y$20:Y$871,'H-32A-WP06a - Debt Serv Monthly'!$B$20:$B$871,'H-32A-WP06 - Debt Service'!$B58)</f>
        <v>0</v>
      </c>
      <c r="Y58" s="370">
        <f>SUMIFS('H-32A-WP06a - Debt Serv Monthly'!Z$20:Z$871,'H-32A-WP06a - Debt Serv Monthly'!$B$20:$B$871,'H-32A-WP06 - Debt Service'!$B58)</f>
        <v>0</v>
      </c>
      <c r="Z58" s="376">
        <f t="shared" si="2"/>
        <v>0</v>
      </c>
    </row>
    <row r="59" spans="2:26">
      <c r="B59" s="373">
        <f t="shared" si="3"/>
        <v>2047</v>
      </c>
      <c r="C59" s="376">
        <f>SUMIFS('H-32A-WP06a - Debt Serv Monthly'!$D$20:$D$871,'H-32A-WP06a - Debt Serv Monthly'!$B$20:$B$871,'H-32A-WP06 - Debt Service'!B59)</f>
        <v>0</v>
      </c>
      <c r="D59" s="376">
        <f>SUMIFS('H-32A-WP06a - Debt Serv Monthly'!E$20:E$871,'H-32A-WP06a - Debt Serv Monthly'!$B$20:$B$871,'H-32A-WP06 - Debt Service'!$B59)</f>
        <v>0</v>
      </c>
      <c r="E59" s="376">
        <f>SUMIFS('H-32A-WP06a - Debt Serv Monthly'!F$20:F$871,'H-32A-WP06a - Debt Serv Monthly'!$B$20:$B$871,'H-32A-WP06 - Debt Service'!$B59)</f>
        <v>0</v>
      </c>
      <c r="F59" s="376">
        <f>SUMIFS('H-32A-WP06a - Debt Serv Monthly'!G$20:G$871,'H-32A-WP06a - Debt Serv Monthly'!$B$20:$B$871,'H-32A-WP06 - Debt Service'!$B59)</f>
        <v>0</v>
      </c>
      <c r="G59" s="376">
        <f>SUMIFS('H-32A-WP06a - Debt Serv Monthly'!H$20:H$871,'H-32A-WP06a - Debt Serv Monthly'!$B$20:$B$871,'H-32A-WP06 - Debt Service'!$B59)</f>
        <v>0</v>
      </c>
      <c r="H59" s="376">
        <f>SUMIFS('H-32A-WP06a - Debt Serv Monthly'!I$20:I$871,'H-32A-WP06a - Debt Serv Monthly'!$B$20:$B$871,'H-32A-WP06 - Debt Service'!$B59)</f>
        <v>0</v>
      </c>
      <c r="I59" s="376">
        <f>SUMIFS('H-32A-WP06a - Debt Serv Monthly'!J$20:J$871,'H-32A-WP06a - Debt Serv Monthly'!$B$20:$B$871,'H-32A-WP06 - Debt Service'!$B59)</f>
        <v>0</v>
      </c>
      <c r="J59" s="376">
        <f>SUMIFS('H-32A-WP06a - Debt Serv Monthly'!K$20:K$871,'H-32A-WP06a - Debt Serv Monthly'!$B$20:$B$871,'H-32A-WP06 - Debt Service'!$B59)</f>
        <v>0</v>
      </c>
      <c r="K59" s="376">
        <f>SUMIFS('H-32A-WP06a - Debt Serv Monthly'!L$20:L$871,'H-32A-WP06a - Debt Serv Monthly'!$B$20:$B$871,'H-32A-WP06 - Debt Service'!$B59)</f>
        <v>0</v>
      </c>
      <c r="L59" s="370">
        <f>SUMIFS('H-32A-WP06a - Debt Serv Monthly'!M$20:M$871,'H-32A-WP06a - Debt Serv Monthly'!$B$20:$B$871,'H-32A-WP06 - Debt Service'!$B59)</f>
        <v>0</v>
      </c>
      <c r="M59" s="376">
        <f t="shared" si="1"/>
        <v>0</v>
      </c>
      <c r="O59" s="373">
        <f t="shared" si="4"/>
        <v>2047</v>
      </c>
      <c r="P59" s="376">
        <f>SUMIFS('H-32A-WP06a - Debt Serv Monthly'!Q$20:Q$871,'H-32A-WP06a - Debt Serv Monthly'!$B$20:$B$871,'H-32A-WP06 - Debt Service'!$B59)</f>
        <v>0</v>
      </c>
      <c r="Q59" s="376">
        <f>SUMIFS('H-32A-WP06a - Debt Serv Monthly'!R$20:R$871,'H-32A-WP06a - Debt Serv Monthly'!$B$20:$B$871,'H-32A-WP06 - Debt Service'!$B59)</f>
        <v>0</v>
      </c>
      <c r="R59" s="376">
        <f>SUMIFS('H-32A-WP06a - Debt Serv Monthly'!S$20:S$871,'H-32A-WP06a - Debt Serv Monthly'!$B$20:$B$871,'H-32A-WP06 - Debt Service'!$B59)</f>
        <v>0</v>
      </c>
      <c r="S59" s="376">
        <f>SUMIFS('H-32A-WP06a - Debt Serv Monthly'!T$20:T$871,'H-32A-WP06a - Debt Serv Monthly'!$B$20:$B$871,'H-32A-WP06 - Debt Service'!$B59)</f>
        <v>0</v>
      </c>
      <c r="T59" s="376">
        <f>SUMIFS('H-32A-WP06a - Debt Serv Monthly'!U$20:U$871,'H-32A-WP06a - Debt Serv Monthly'!$B$20:$B$871,'H-32A-WP06 - Debt Service'!$B59)</f>
        <v>0</v>
      </c>
      <c r="U59" s="376">
        <f>SUMIFS('H-32A-WP06a - Debt Serv Monthly'!V$20:V$871,'H-32A-WP06a - Debt Serv Monthly'!$B$20:$B$871,'H-32A-WP06 - Debt Service'!$B59)</f>
        <v>0</v>
      </c>
      <c r="V59" s="376">
        <f>SUMIFS('H-32A-WP06a - Debt Serv Monthly'!W$20:W$871,'H-32A-WP06a - Debt Serv Monthly'!$B$20:$B$871,'H-32A-WP06 - Debt Service'!$B59)</f>
        <v>0</v>
      </c>
      <c r="W59" s="376">
        <f>SUMIFS('H-32A-WP06a - Debt Serv Monthly'!X$20:X$871,'H-32A-WP06a - Debt Serv Monthly'!$B$20:$B$871,'H-32A-WP06 - Debt Service'!$B59)</f>
        <v>0</v>
      </c>
      <c r="X59" s="376">
        <f>SUMIFS('H-32A-WP06a - Debt Serv Monthly'!Y$20:Y$871,'H-32A-WP06a - Debt Serv Monthly'!$B$20:$B$871,'H-32A-WP06 - Debt Service'!$B59)</f>
        <v>0</v>
      </c>
      <c r="Y59" s="370">
        <f>SUMIFS('H-32A-WP06a - Debt Serv Monthly'!Z$20:Z$871,'H-32A-WP06a - Debt Serv Monthly'!$B$20:$B$871,'H-32A-WP06 - Debt Service'!$B59)</f>
        <v>0</v>
      </c>
      <c r="Z59" s="376">
        <f t="shared" si="2"/>
        <v>0</v>
      </c>
    </row>
    <row r="60" spans="2:26">
      <c r="B60" s="373">
        <f t="shared" si="3"/>
        <v>2048</v>
      </c>
      <c r="C60" s="376">
        <f>SUMIFS('H-32A-WP06a - Debt Serv Monthly'!$D$20:$D$871,'H-32A-WP06a - Debt Serv Monthly'!$B$20:$B$871,'H-32A-WP06 - Debt Service'!B60)</f>
        <v>0</v>
      </c>
      <c r="D60" s="376">
        <f>SUMIFS('H-32A-WP06a - Debt Serv Monthly'!E$20:E$871,'H-32A-WP06a - Debt Serv Monthly'!$B$20:$B$871,'H-32A-WP06 - Debt Service'!$B60)</f>
        <v>0</v>
      </c>
      <c r="E60" s="376">
        <f>SUMIFS('H-32A-WP06a - Debt Serv Monthly'!F$20:F$871,'H-32A-WP06a - Debt Serv Monthly'!$B$20:$B$871,'H-32A-WP06 - Debt Service'!$B60)</f>
        <v>0</v>
      </c>
      <c r="F60" s="376">
        <f>SUMIFS('H-32A-WP06a - Debt Serv Monthly'!G$20:G$871,'H-32A-WP06a - Debt Serv Monthly'!$B$20:$B$871,'H-32A-WP06 - Debt Service'!$B60)</f>
        <v>0</v>
      </c>
      <c r="G60" s="376">
        <f>SUMIFS('H-32A-WP06a - Debt Serv Monthly'!H$20:H$871,'H-32A-WP06a - Debt Serv Monthly'!$B$20:$B$871,'H-32A-WP06 - Debt Service'!$B60)</f>
        <v>0</v>
      </c>
      <c r="H60" s="376">
        <f>SUMIFS('H-32A-WP06a - Debt Serv Monthly'!I$20:I$871,'H-32A-WP06a - Debt Serv Monthly'!$B$20:$B$871,'H-32A-WP06 - Debt Service'!$B60)</f>
        <v>0</v>
      </c>
      <c r="I60" s="376">
        <f>SUMIFS('H-32A-WP06a - Debt Serv Monthly'!J$20:J$871,'H-32A-WP06a - Debt Serv Monthly'!$B$20:$B$871,'H-32A-WP06 - Debt Service'!$B60)</f>
        <v>0</v>
      </c>
      <c r="J60" s="376">
        <f>SUMIFS('H-32A-WP06a - Debt Serv Monthly'!K$20:K$871,'H-32A-WP06a - Debt Serv Monthly'!$B$20:$B$871,'H-32A-WP06 - Debt Service'!$B60)</f>
        <v>0</v>
      </c>
      <c r="K60" s="376">
        <f>SUMIFS('H-32A-WP06a - Debt Serv Monthly'!L$20:L$871,'H-32A-WP06a - Debt Serv Monthly'!$B$20:$B$871,'H-32A-WP06 - Debt Service'!$B60)</f>
        <v>0</v>
      </c>
      <c r="L60" s="370">
        <f>SUMIFS('H-32A-WP06a - Debt Serv Monthly'!M$20:M$871,'H-32A-WP06a - Debt Serv Monthly'!$B$20:$B$871,'H-32A-WP06 - Debt Service'!$B60)</f>
        <v>0</v>
      </c>
      <c r="M60" s="376">
        <f t="shared" si="1"/>
        <v>0</v>
      </c>
      <c r="O60" s="373">
        <f t="shared" si="4"/>
        <v>2048</v>
      </c>
      <c r="P60" s="376">
        <f>SUMIFS('H-32A-WP06a - Debt Serv Monthly'!Q$20:Q$871,'H-32A-WP06a - Debt Serv Monthly'!$B$20:$B$871,'H-32A-WP06 - Debt Service'!$B60)</f>
        <v>0</v>
      </c>
      <c r="Q60" s="376">
        <f>SUMIFS('H-32A-WP06a - Debt Serv Monthly'!R$20:R$871,'H-32A-WP06a - Debt Serv Monthly'!$B$20:$B$871,'H-32A-WP06 - Debt Service'!$B60)</f>
        <v>0</v>
      </c>
      <c r="R60" s="376">
        <f>SUMIFS('H-32A-WP06a - Debt Serv Monthly'!S$20:S$871,'H-32A-WP06a - Debt Serv Monthly'!$B$20:$B$871,'H-32A-WP06 - Debt Service'!$B60)</f>
        <v>0</v>
      </c>
      <c r="S60" s="376">
        <f>SUMIFS('H-32A-WP06a - Debt Serv Monthly'!T$20:T$871,'H-32A-WP06a - Debt Serv Monthly'!$B$20:$B$871,'H-32A-WP06 - Debt Service'!$B60)</f>
        <v>0</v>
      </c>
      <c r="T60" s="376">
        <f>SUMIFS('H-32A-WP06a - Debt Serv Monthly'!U$20:U$871,'H-32A-WP06a - Debt Serv Monthly'!$B$20:$B$871,'H-32A-WP06 - Debt Service'!$B60)</f>
        <v>0</v>
      </c>
      <c r="U60" s="376">
        <f>SUMIFS('H-32A-WP06a - Debt Serv Monthly'!V$20:V$871,'H-32A-WP06a - Debt Serv Monthly'!$B$20:$B$871,'H-32A-WP06 - Debt Service'!$B60)</f>
        <v>0</v>
      </c>
      <c r="V60" s="376">
        <f>SUMIFS('H-32A-WP06a - Debt Serv Monthly'!W$20:W$871,'H-32A-WP06a - Debt Serv Monthly'!$B$20:$B$871,'H-32A-WP06 - Debt Service'!$B60)</f>
        <v>0</v>
      </c>
      <c r="W60" s="376">
        <f>SUMIFS('H-32A-WP06a - Debt Serv Monthly'!X$20:X$871,'H-32A-WP06a - Debt Serv Monthly'!$B$20:$B$871,'H-32A-WP06 - Debt Service'!$B60)</f>
        <v>0</v>
      </c>
      <c r="X60" s="376">
        <f>SUMIFS('H-32A-WP06a - Debt Serv Monthly'!Y$20:Y$871,'H-32A-WP06a - Debt Serv Monthly'!$B$20:$B$871,'H-32A-WP06 - Debt Service'!$B60)</f>
        <v>0</v>
      </c>
      <c r="Y60" s="370">
        <f>SUMIFS('H-32A-WP06a - Debt Serv Monthly'!Z$20:Z$871,'H-32A-WP06a - Debt Serv Monthly'!$B$20:$B$871,'H-32A-WP06 - Debt Service'!$B60)</f>
        <v>0</v>
      </c>
      <c r="Z60" s="376">
        <f t="shared" si="2"/>
        <v>0</v>
      </c>
    </row>
    <row r="61" spans="2:26">
      <c r="B61" s="373">
        <f t="shared" si="3"/>
        <v>2049</v>
      </c>
      <c r="C61" s="376">
        <f>SUMIFS('H-32A-WP06a - Debt Serv Monthly'!$D$20:$D$871,'H-32A-WP06a - Debt Serv Monthly'!$B$20:$B$871,'H-32A-WP06 - Debt Service'!B61)</f>
        <v>0</v>
      </c>
      <c r="D61" s="376">
        <f>SUMIFS('H-32A-WP06a - Debt Serv Monthly'!E$20:E$871,'H-32A-WP06a - Debt Serv Monthly'!$B$20:$B$871,'H-32A-WP06 - Debt Service'!$B61)</f>
        <v>0</v>
      </c>
      <c r="E61" s="376">
        <f>SUMIFS('H-32A-WP06a - Debt Serv Monthly'!F$20:F$871,'H-32A-WP06a - Debt Serv Monthly'!$B$20:$B$871,'H-32A-WP06 - Debt Service'!$B61)</f>
        <v>0</v>
      </c>
      <c r="F61" s="376">
        <f>SUMIFS('H-32A-WP06a - Debt Serv Monthly'!G$20:G$871,'H-32A-WP06a - Debt Serv Monthly'!$B$20:$B$871,'H-32A-WP06 - Debt Service'!$B61)</f>
        <v>0</v>
      </c>
      <c r="G61" s="376">
        <f>SUMIFS('H-32A-WP06a - Debt Serv Monthly'!H$20:H$871,'H-32A-WP06a - Debt Serv Monthly'!$B$20:$B$871,'H-32A-WP06 - Debt Service'!$B61)</f>
        <v>0</v>
      </c>
      <c r="H61" s="376">
        <f>SUMIFS('H-32A-WP06a - Debt Serv Monthly'!I$20:I$871,'H-32A-WP06a - Debt Serv Monthly'!$B$20:$B$871,'H-32A-WP06 - Debt Service'!$B61)</f>
        <v>0</v>
      </c>
      <c r="I61" s="376">
        <f>SUMIFS('H-32A-WP06a - Debt Serv Monthly'!J$20:J$871,'H-32A-WP06a - Debt Serv Monthly'!$B$20:$B$871,'H-32A-WP06 - Debt Service'!$B61)</f>
        <v>0</v>
      </c>
      <c r="J61" s="376">
        <f>SUMIFS('H-32A-WP06a - Debt Serv Monthly'!K$20:K$871,'H-32A-WP06a - Debt Serv Monthly'!$B$20:$B$871,'H-32A-WP06 - Debt Service'!$B61)</f>
        <v>0</v>
      </c>
      <c r="K61" s="376">
        <f>SUMIFS('H-32A-WP06a - Debt Serv Monthly'!L$20:L$871,'H-32A-WP06a - Debt Serv Monthly'!$B$20:$B$871,'H-32A-WP06 - Debt Service'!$B61)</f>
        <v>0</v>
      </c>
      <c r="L61" s="370">
        <f>SUMIFS('H-32A-WP06a - Debt Serv Monthly'!M$20:M$871,'H-32A-WP06a - Debt Serv Monthly'!$B$20:$B$871,'H-32A-WP06 - Debt Service'!$B61)</f>
        <v>0</v>
      </c>
      <c r="M61" s="376">
        <f t="shared" si="1"/>
        <v>0</v>
      </c>
      <c r="O61" s="373">
        <f t="shared" si="4"/>
        <v>2049</v>
      </c>
      <c r="P61" s="376">
        <f>SUMIFS('H-32A-WP06a - Debt Serv Monthly'!Q$20:Q$871,'H-32A-WP06a - Debt Serv Monthly'!$B$20:$B$871,'H-32A-WP06 - Debt Service'!$B61)</f>
        <v>0</v>
      </c>
      <c r="Q61" s="376">
        <f>SUMIFS('H-32A-WP06a - Debt Serv Monthly'!R$20:R$871,'H-32A-WP06a - Debt Serv Monthly'!$B$20:$B$871,'H-32A-WP06 - Debt Service'!$B61)</f>
        <v>0</v>
      </c>
      <c r="R61" s="376">
        <f>SUMIFS('H-32A-WP06a - Debt Serv Monthly'!S$20:S$871,'H-32A-WP06a - Debt Serv Monthly'!$B$20:$B$871,'H-32A-WP06 - Debt Service'!$B61)</f>
        <v>0</v>
      </c>
      <c r="S61" s="376">
        <f>SUMIFS('H-32A-WP06a - Debt Serv Monthly'!T$20:T$871,'H-32A-WP06a - Debt Serv Monthly'!$B$20:$B$871,'H-32A-WP06 - Debt Service'!$B61)</f>
        <v>0</v>
      </c>
      <c r="T61" s="376">
        <f>SUMIFS('H-32A-WP06a - Debt Serv Monthly'!U$20:U$871,'H-32A-WP06a - Debt Serv Monthly'!$B$20:$B$871,'H-32A-WP06 - Debt Service'!$B61)</f>
        <v>0</v>
      </c>
      <c r="U61" s="376">
        <f>SUMIFS('H-32A-WP06a - Debt Serv Monthly'!V$20:V$871,'H-32A-WP06a - Debt Serv Monthly'!$B$20:$B$871,'H-32A-WP06 - Debt Service'!$B61)</f>
        <v>0</v>
      </c>
      <c r="V61" s="376">
        <f>SUMIFS('H-32A-WP06a - Debt Serv Monthly'!W$20:W$871,'H-32A-WP06a - Debt Serv Monthly'!$B$20:$B$871,'H-32A-WP06 - Debt Service'!$B61)</f>
        <v>0</v>
      </c>
      <c r="W61" s="376">
        <f>SUMIFS('H-32A-WP06a - Debt Serv Monthly'!X$20:X$871,'H-32A-WP06a - Debt Serv Monthly'!$B$20:$B$871,'H-32A-WP06 - Debt Service'!$B61)</f>
        <v>0</v>
      </c>
      <c r="X61" s="376">
        <f>SUMIFS('H-32A-WP06a - Debt Serv Monthly'!Y$20:Y$871,'H-32A-WP06a - Debt Serv Monthly'!$B$20:$B$871,'H-32A-WP06 - Debt Service'!$B61)</f>
        <v>0</v>
      </c>
      <c r="Y61" s="370">
        <f>SUMIFS('H-32A-WP06a - Debt Serv Monthly'!Z$20:Z$871,'H-32A-WP06a - Debt Serv Monthly'!$B$20:$B$871,'H-32A-WP06 - Debt Service'!$B61)</f>
        <v>0</v>
      </c>
      <c r="Z61" s="376">
        <f t="shared" si="2"/>
        <v>0</v>
      </c>
    </row>
    <row r="62" spans="2:26">
      <c r="B62" s="373">
        <f t="shared" si="3"/>
        <v>2050</v>
      </c>
      <c r="C62" s="376">
        <f>SUMIFS('H-32A-WP06a - Debt Serv Monthly'!$D$20:$D$871,'H-32A-WP06a - Debt Serv Monthly'!$B$20:$B$871,'H-32A-WP06 - Debt Service'!B62)</f>
        <v>0</v>
      </c>
      <c r="D62" s="376">
        <f>SUMIFS('H-32A-WP06a - Debt Serv Monthly'!E$20:E$871,'H-32A-WP06a - Debt Serv Monthly'!$B$20:$B$871,'H-32A-WP06 - Debt Service'!$B62)</f>
        <v>0</v>
      </c>
      <c r="E62" s="376">
        <f>SUMIFS('H-32A-WP06a - Debt Serv Monthly'!F$20:F$871,'H-32A-WP06a - Debt Serv Monthly'!$B$20:$B$871,'H-32A-WP06 - Debt Service'!$B62)</f>
        <v>0</v>
      </c>
      <c r="F62" s="376">
        <f>SUMIFS('H-32A-WP06a - Debt Serv Monthly'!G$20:G$871,'H-32A-WP06a - Debt Serv Monthly'!$B$20:$B$871,'H-32A-WP06 - Debt Service'!$B62)</f>
        <v>0</v>
      </c>
      <c r="G62" s="376">
        <f>SUMIFS('H-32A-WP06a - Debt Serv Monthly'!H$20:H$871,'H-32A-WP06a - Debt Serv Monthly'!$B$20:$B$871,'H-32A-WP06 - Debt Service'!$B62)</f>
        <v>0</v>
      </c>
      <c r="H62" s="376">
        <f>SUMIFS('H-32A-WP06a - Debt Serv Monthly'!I$20:I$871,'H-32A-WP06a - Debt Serv Monthly'!$B$20:$B$871,'H-32A-WP06 - Debt Service'!$B62)</f>
        <v>0</v>
      </c>
      <c r="I62" s="376">
        <f>SUMIFS('H-32A-WP06a - Debt Serv Monthly'!J$20:J$871,'H-32A-WP06a - Debt Serv Monthly'!$B$20:$B$871,'H-32A-WP06 - Debt Service'!$B62)</f>
        <v>0</v>
      </c>
      <c r="J62" s="376">
        <f>SUMIFS('H-32A-WP06a - Debt Serv Monthly'!K$20:K$871,'H-32A-WP06a - Debt Serv Monthly'!$B$20:$B$871,'H-32A-WP06 - Debt Service'!$B62)</f>
        <v>0</v>
      </c>
      <c r="K62" s="376">
        <f>SUMIFS('H-32A-WP06a - Debt Serv Monthly'!L$20:L$871,'H-32A-WP06a - Debt Serv Monthly'!$B$20:$B$871,'H-32A-WP06 - Debt Service'!$B62)</f>
        <v>0</v>
      </c>
      <c r="L62" s="370">
        <f>SUMIFS('H-32A-WP06a - Debt Serv Monthly'!M$20:M$871,'H-32A-WP06a - Debt Serv Monthly'!$B$20:$B$871,'H-32A-WP06 - Debt Service'!$B62)</f>
        <v>0</v>
      </c>
      <c r="M62" s="376">
        <f t="shared" si="1"/>
        <v>0</v>
      </c>
      <c r="O62" s="373">
        <f t="shared" si="4"/>
        <v>2050</v>
      </c>
      <c r="P62" s="376">
        <f>SUMIFS('H-32A-WP06a - Debt Serv Monthly'!Q$20:Q$871,'H-32A-WP06a - Debt Serv Monthly'!$B$20:$B$871,'H-32A-WP06 - Debt Service'!$B62)</f>
        <v>0</v>
      </c>
      <c r="Q62" s="376">
        <f>SUMIFS('H-32A-WP06a - Debt Serv Monthly'!R$20:R$871,'H-32A-WP06a - Debt Serv Monthly'!$B$20:$B$871,'H-32A-WP06 - Debt Service'!$B62)</f>
        <v>0</v>
      </c>
      <c r="R62" s="376">
        <f>SUMIFS('H-32A-WP06a - Debt Serv Monthly'!S$20:S$871,'H-32A-WP06a - Debt Serv Monthly'!$B$20:$B$871,'H-32A-WP06 - Debt Service'!$B62)</f>
        <v>0</v>
      </c>
      <c r="S62" s="376">
        <f>SUMIFS('H-32A-WP06a - Debt Serv Monthly'!T$20:T$871,'H-32A-WP06a - Debt Serv Monthly'!$B$20:$B$871,'H-32A-WP06 - Debt Service'!$B62)</f>
        <v>0</v>
      </c>
      <c r="T62" s="376">
        <f>SUMIFS('H-32A-WP06a - Debt Serv Monthly'!U$20:U$871,'H-32A-WP06a - Debt Serv Monthly'!$B$20:$B$871,'H-32A-WP06 - Debt Service'!$B62)</f>
        <v>0</v>
      </c>
      <c r="U62" s="376">
        <f>SUMIFS('H-32A-WP06a - Debt Serv Monthly'!V$20:V$871,'H-32A-WP06a - Debt Serv Monthly'!$B$20:$B$871,'H-32A-WP06 - Debt Service'!$B62)</f>
        <v>0</v>
      </c>
      <c r="V62" s="376">
        <f>SUMIFS('H-32A-WP06a - Debt Serv Monthly'!W$20:W$871,'H-32A-WP06a - Debt Serv Monthly'!$B$20:$B$871,'H-32A-WP06 - Debt Service'!$B62)</f>
        <v>0</v>
      </c>
      <c r="W62" s="376">
        <f>SUMIFS('H-32A-WP06a - Debt Serv Monthly'!X$20:X$871,'H-32A-WP06a - Debt Serv Monthly'!$B$20:$B$871,'H-32A-WP06 - Debt Service'!$B62)</f>
        <v>0</v>
      </c>
      <c r="X62" s="376">
        <f>SUMIFS('H-32A-WP06a - Debt Serv Monthly'!Y$20:Y$871,'H-32A-WP06a - Debt Serv Monthly'!$B$20:$B$871,'H-32A-WP06 - Debt Service'!$B62)</f>
        <v>0</v>
      </c>
      <c r="Y62" s="370">
        <f>SUMIFS('H-32A-WP06a - Debt Serv Monthly'!Z$20:Z$871,'H-32A-WP06a - Debt Serv Monthly'!$B$20:$B$871,'H-32A-WP06 - Debt Service'!$B62)</f>
        <v>0</v>
      </c>
      <c r="Z62" s="376">
        <f t="shared" si="2"/>
        <v>0</v>
      </c>
    </row>
    <row r="63" spans="2:26">
      <c r="B63" s="373">
        <f t="shared" si="3"/>
        <v>2051</v>
      </c>
      <c r="C63" s="376">
        <f>SUMIFS('H-32A-WP06a - Debt Serv Monthly'!$D$20:$D$871,'H-32A-WP06a - Debt Serv Monthly'!$B$20:$B$871,'H-32A-WP06 - Debt Service'!B63)</f>
        <v>0</v>
      </c>
      <c r="D63" s="376">
        <f>SUMIFS('H-32A-WP06a - Debt Serv Monthly'!E$20:E$871,'H-32A-WP06a - Debt Serv Monthly'!$B$20:$B$871,'H-32A-WP06 - Debt Service'!$B63)</f>
        <v>0</v>
      </c>
      <c r="E63" s="376">
        <f>SUMIFS('H-32A-WP06a - Debt Serv Monthly'!F$20:F$871,'H-32A-WP06a - Debt Serv Monthly'!$B$20:$B$871,'H-32A-WP06 - Debt Service'!$B63)</f>
        <v>0</v>
      </c>
      <c r="F63" s="376">
        <f>SUMIFS('H-32A-WP06a - Debt Serv Monthly'!G$20:G$871,'H-32A-WP06a - Debt Serv Monthly'!$B$20:$B$871,'H-32A-WP06 - Debt Service'!$B63)</f>
        <v>0</v>
      </c>
      <c r="G63" s="376">
        <f>SUMIFS('H-32A-WP06a - Debt Serv Monthly'!H$20:H$871,'H-32A-WP06a - Debt Serv Monthly'!$B$20:$B$871,'H-32A-WP06 - Debt Service'!$B63)</f>
        <v>0</v>
      </c>
      <c r="H63" s="376">
        <f>SUMIFS('H-32A-WP06a - Debt Serv Monthly'!I$20:I$871,'H-32A-WP06a - Debt Serv Monthly'!$B$20:$B$871,'H-32A-WP06 - Debt Service'!$B63)</f>
        <v>0</v>
      </c>
      <c r="I63" s="376">
        <f>SUMIFS('H-32A-WP06a - Debt Serv Monthly'!J$20:J$871,'H-32A-WP06a - Debt Serv Monthly'!$B$20:$B$871,'H-32A-WP06 - Debt Service'!$B63)</f>
        <v>0</v>
      </c>
      <c r="J63" s="376">
        <f>SUMIFS('H-32A-WP06a - Debt Serv Monthly'!K$20:K$871,'H-32A-WP06a - Debt Serv Monthly'!$B$20:$B$871,'H-32A-WP06 - Debt Service'!$B63)</f>
        <v>0</v>
      </c>
      <c r="K63" s="376">
        <f>SUMIFS('H-32A-WP06a - Debt Serv Monthly'!L$20:L$871,'H-32A-WP06a - Debt Serv Monthly'!$B$20:$B$871,'H-32A-WP06 - Debt Service'!$B63)</f>
        <v>0</v>
      </c>
      <c r="L63" s="370">
        <f>SUMIFS('H-32A-WP06a - Debt Serv Monthly'!M$20:M$871,'H-32A-WP06a - Debt Serv Monthly'!$B$20:$B$871,'H-32A-WP06 - Debt Service'!$B63)</f>
        <v>0</v>
      </c>
      <c r="M63" s="376">
        <f t="shared" si="1"/>
        <v>0</v>
      </c>
      <c r="O63" s="373">
        <f t="shared" si="4"/>
        <v>2051</v>
      </c>
      <c r="P63" s="376">
        <f>SUMIFS('H-32A-WP06a - Debt Serv Monthly'!Q$20:Q$871,'H-32A-WP06a - Debt Serv Monthly'!$B$20:$B$871,'H-32A-WP06 - Debt Service'!$B63)</f>
        <v>0</v>
      </c>
      <c r="Q63" s="376">
        <f>SUMIFS('H-32A-WP06a - Debt Serv Monthly'!R$20:R$871,'H-32A-WP06a - Debt Serv Monthly'!$B$20:$B$871,'H-32A-WP06 - Debt Service'!$B63)</f>
        <v>0</v>
      </c>
      <c r="R63" s="376">
        <f>SUMIFS('H-32A-WP06a - Debt Serv Monthly'!S$20:S$871,'H-32A-WP06a - Debt Serv Monthly'!$B$20:$B$871,'H-32A-WP06 - Debt Service'!$B63)</f>
        <v>0</v>
      </c>
      <c r="S63" s="376">
        <f>SUMIFS('H-32A-WP06a - Debt Serv Monthly'!T$20:T$871,'H-32A-WP06a - Debt Serv Monthly'!$B$20:$B$871,'H-32A-WP06 - Debt Service'!$B63)</f>
        <v>0</v>
      </c>
      <c r="T63" s="376">
        <f>SUMIFS('H-32A-WP06a - Debt Serv Monthly'!U$20:U$871,'H-32A-WP06a - Debt Serv Monthly'!$B$20:$B$871,'H-32A-WP06 - Debt Service'!$B63)</f>
        <v>0</v>
      </c>
      <c r="U63" s="376">
        <f>SUMIFS('H-32A-WP06a - Debt Serv Monthly'!V$20:V$871,'H-32A-WP06a - Debt Serv Monthly'!$B$20:$B$871,'H-32A-WP06 - Debt Service'!$B63)</f>
        <v>0</v>
      </c>
      <c r="V63" s="376">
        <f>SUMIFS('H-32A-WP06a - Debt Serv Monthly'!W$20:W$871,'H-32A-WP06a - Debt Serv Monthly'!$B$20:$B$871,'H-32A-WP06 - Debt Service'!$B63)</f>
        <v>0</v>
      </c>
      <c r="W63" s="376">
        <f>SUMIFS('H-32A-WP06a - Debt Serv Monthly'!X$20:X$871,'H-32A-WP06a - Debt Serv Monthly'!$B$20:$B$871,'H-32A-WP06 - Debt Service'!$B63)</f>
        <v>0</v>
      </c>
      <c r="X63" s="376">
        <f>SUMIFS('H-32A-WP06a - Debt Serv Monthly'!Y$20:Y$871,'H-32A-WP06a - Debt Serv Monthly'!$B$20:$B$871,'H-32A-WP06 - Debt Service'!$B63)</f>
        <v>0</v>
      </c>
      <c r="Y63" s="370">
        <f>SUMIFS('H-32A-WP06a - Debt Serv Monthly'!Z$20:Z$871,'H-32A-WP06a - Debt Serv Monthly'!$B$20:$B$871,'H-32A-WP06 - Debt Service'!$B63)</f>
        <v>0</v>
      </c>
      <c r="Z63" s="376">
        <f t="shared" si="2"/>
        <v>0</v>
      </c>
    </row>
    <row r="64" spans="2:26">
      <c r="B64" s="373">
        <f t="shared" si="3"/>
        <v>2052</v>
      </c>
      <c r="C64" s="376">
        <f>SUMIFS('H-32A-WP06a - Debt Serv Monthly'!$D$20:$D$871,'H-32A-WP06a - Debt Serv Monthly'!$B$20:$B$871,'H-32A-WP06 - Debt Service'!B64)</f>
        <v>0</v>
      </c>
      <c r="D64" s="376">
        <f>SUMIFS('H-32A-WP06a - Debt Serv Monthly'!E$20:E$871,'H-32A-WP06a - Debt Serv Monthly'!$B$20:$B$871,'H-32A-WP06 - Debt Service'!$B64)</f>
        <v>0</v>
      </c>
      <c r="E64" s="376">
        <f>SUMIFS('H-32A-WP06a - Debt Serv Monthly'!F$20:F$871,'H-32A-WP06a - Debt Serv Monthly'!$B$20:$B$871,'H-32A-WP06 - Debt Service'!$B64)</f>
        <v>0</v>
      </c>
      <c r="F64" s="376">
        <f>SUMIFS('H-32A-WP06a - Debt Serv Monthly'!G$20:G$871,'H-32A-WP06a - Debt Serv Monthly'!$B$20:$B$871,'H-32A-WP06 - Debt Service'!$B64)</f>
        <v>0</v>
      </c>
      <c r="G64" s="376">
        <f>SUMIFS('H-32A-WP06a - Debt Serv Monthly'!H$20:H$871,'H-32A-WP06a - Debt Serv Monthly'!$B$20:$B$871,'H-32A-WP06 - Debt Service'!$B64)</f>
        <v>0</v>
      </c>
      <c r="H64" s="376">
        <f>SUMIFS('H-32A-WP06a - Debt Serv Monthly'!I$20:I$871,'H-32A-WP06a - Debt Serv Monthly'!$B$20:$B$871,'H-32A-WP06 - Debt Service'!$B64)</f>
        <v>0</v>
      </c>
      <c r="I64" s="376">
        <f>SUMIFS('H-32A-WP06a - Debt Serv Monthly'!J$20:J$871,'H-32A-WP06a - Debt Serv Monthly'!$B$20:$B$871,'H-32A-WP06 - Debt Service'!$B64)</f>
        <v>0</v>
      </c>
      <c r="J64" s="376">
        <f>SUMIFS('H-32A-WP06a - Debt Serv Monthly'!K$20:K$871,'H-32A-WP06a - Debt Serv Monthly'!$B$20:$B$871,'H-32A-WP06 - Debt Service'!$B64)</f>
        <v>0</v>
      </c>
      <c r="K64" s="376">
        <f>SUMIFS('H-32A-WP06a - Debt Serv Monthly'!L$20:L$871,'H-32A-WP06a - Debt Serv Monthly'!$B$20:$B$871,'H-32A-WP06 - Debt Service'!$B64)</f>
        <v>0</v>
      </c>
      <c r="L64" s="370">
        <f>SUMIFS('H-32A-WP06a - Debt Serv Monthly'!M$20:M$871,'H-32A-WP06a - Debt Serv Monthly'!$B$20:$B$871,'H-32A-WP06 - Debt Service'!$B64)</f>
        <v>0</v>
      </c>
      <c r="M64" s="376">
        <f t="shared" si="1"/>
        <v>0</v>
      </c>
      <c r="O64" s="373">
        <f t="shared" si="4"/>
        <v>2052</v>
      </c>
      <c r="P64" s="376">
        <f>SUMIFS('H-32A-WP06a - Debt Serv Monthly'!Q$20:Q$871,'H-32A-WP06a - Debt Serv Monthly'!$B$20:$B$871,'H-32A-WP06 - Debt Service'!$B64)</f>
        <v>0</v>
      </c>
      <c r="Q64" s="376">
        <f>SUMIFS('H-32A-WP06a - Debt Serv Monthly'!R$20:R$871,'H-32A-WP06a - Debt Serv Monthly'!$B$20:$B$871,'H-32A-WP06 - Debt Service'!$B64)</f>
        <v>0</v>
      </c>
      <c r="R64" s="376">
        <f>SUMIFS('H-32A-WP06a - Debt Serv Monthly'!S$20:S$871,'H-32A-WP06a - Debt Serv Monthly'!$B$20:$B$871,'H-32A-WP06 - Debt Service'!$B64)</f>
        <v>0</v>
      </c>
      <c r="S64" s="376">
        <f>SUMIFS('H-32A-WP06a - Debt Serv Monthly'!T$20:T$871,'H-32A-WP06a - Debt Serv Monthly'!$B$20:$B$871,'H-32A-WP06 - Debt Service'!$B64)</f>
        <v>0</v>
      </c>
      <c r="T64" s="376">
        <f>SUMIFS('H-32A-WP06a - Debt Serv Monthly'!U$20:U$871,'H-32A-WP06a - Debt Serv Monthly'!$B$20:$B$871,'H-32A-WP06 - Debt Service'!$B64)</f>
        <v>0</v>
      </c>
      <c r="U64" s="376">
        <f>SUMIFS('H-32A-WP06a - Debt Serv Monthly'!V$20:V$871,'H-32A-WP06a - Debt Serv Monthly'!$B$20:$B$871,'H-32A-WP06 - Debt Service'!$B64)</f>
        <v>0</v>
      </c>
      <c r="V64" s="376">
        <f>SUMIFS('H-32A-WP06a - Debt Serv Monthly'!W$20:W$871,'H-32A-WP06a - Debt Serv Monthly'!$B$20:$B$871,'H-32A-WP06 - Debt Service'!$B64)</f>
        <v>0</v>
      </c>
      <c r="W64" s="376">
        <f>SUMIFS('H-32A-WP06a - Debt Serv Monthly'!X$20:X$871,'H-32A-WP06a - Debt Serv Monthly'!$B$20:$B$871,'H-32A-WP06 - Debt Service'!$B64)</f>
        <v>0</v>
      </c>
      <c r="X64" s="376">
        <f>SUMIFS('H-32A-WP06a - Debt Serv Monthly'!Y$20:Y$871,'H-32A-WP06a - Debt Serv Monthly'!$B$20:$B$871,'H-32A-WP06 - Debt Service'!$B64)</f>
        <v>0</v>
      </c>
      <c r="Y64" s="370">
        <f>SUMIFS('H-32A-WP06a - Debt Serv Monthly'!Z$20:Z$871,'H-32A-WP06a - Debt Serv Monthly'!$B$20:$B$871,'H-32A-WP06 - Debt Service'!$B64)</f>
        <v>0</v>
      </c>
      <c r="Z64" s="376">
        <f t="shared" si="2"/>
        <v>0</v>
      </c>
    </row>
    <row r="65" spans="2:26">
      <c r="B65" s="373">
        <f t="shared" si="3"/>
        <v>2053</v>
      </c>
      <c r="C65" s="376">
        <f>SUMIFS('H-32A-WP06a - Debt Serv Monthly'!$D$20:$D$871,'H-32A-WP06a - Debt Serv Monthly'!$B$20:$B$871,'H-32A-WP06 - Debt Service'!B65)</f>
        <v>0</v>
      </c>
      <c r="D65" s="376">
        <f>SUMIFS('H-32A-WP06a - Debt Serv Monthly'!E$20:E$871,'H-32A-WP06a - Debt Serv Monthly'!$B$20:$B$871,'H-32A-WP06 - Debt Service'!$B65)</f>
        <v>0</v>
      </c>
      <c r="E65" s="376">
        <f>SUMIFS('H-32A-WP06a - Debt Serv Monthly'!F$20:F$871,'H-32A-WP06a - Debt Serv Monthly'!$B$20:$B$871,'H-32A-WP06 - Debt Service'!$B65)</f>
        <v>0</v>
      </c>
      <c r="F65" s="376">
        <f>SUMIFS('H-32A-WP06a - Debt Serv Monthly'!G$20:G$871,'H-32A-WP06a - Debt Serv Monthly'!$B$20:$B$871,'H-32A-WP06 - Debt Service'!$B65)</f>
        <v>0</v>
      </c>
      <c r="G65" s="376">
        <f>SUMIFS('H-32A-WP06a - Debt Serv Monthly'!H$20:H$871,'H-32A-WP06a - Debt Serv Monthly'!$B$20:$B$871,'H-32A-WP06 - Debt Service'!$B65)</f>
        <v>0</v>
      </c>
      <c r="H65" s="376">
        <f>SUMIFS('H-32A-WP06a - Debt Serv Monthly'!I$20:I$871,'H-32A-WP06a - Debt Serv Monthly'!$B$20:$B$871,'H-32A-WP06 - Debt Service'!$B65)</f>
        <v>0</v>
      </c>
      <c r="I65" s="376">
        <f>SUMIFS('H-32A-WP06a - Debt Serv Monthly'!J$20:J$871,'H-32A-WP06a - Debt Serv Monthly'!$B$20:$B$871,'H-32A-WP06 - Debt Service'!$B65)</f>
        <v>0</v>
      </c>
      <c r="J65" s="376">
        <f>SUMIFS('H-32A-WP06a - Debt Serv Monthly'!K$20:K$871,'H-32A-WP06a - Debt Serv Monthly'!$B$20:$B$871,'H-32A-WP06 - Debt Service'!$B65)</f>
        <v>0</v>
      </c>
      <c r="K65" s="376">
        <f>SUMIFS('H-32A-WP06a - Debt Serv Monthly'!L$20:L$871,'H-32A-WP06a - Debt Serv Monthly'!$B$20:$B$871,'H-32A-WP06 - Debt Service'!$B65)</f>
        <v>0</v>
      </c>
      <c r="L65" s="370">
        <f>SUMIFS('H-32A-WP06a - Debt Serv Monthly'!M$20:M$871,'H-32A-WP06a - Debt Serv Monthly'!$B$20:$B$871,'H-32A-WP06 - Debt Service'!$B65)</f>
        <v>0</v>
      </c>
      <c r="M65" s="376">
        <f t="shared" si="1"/>
        <v>0</v>
      </c>
      <c r="O65" s="373">
        <f t="shared" si="4"/>
        <v>2053</v>
      </c>
      <c r="P65" s="376">
        <f>SUMIFS('H-32A-WP06a - Debt Serv Monthly'!Q$20:Q$871,'H-32A-WP06a - Debt Serv Monthly'!$B$20:$B$871,'H-32A-WP06 - Debt Service'!$B65)</f>
        <v>0</v>
      </c>
      <c r="Q65" s="376">
        <f>SUMIFS('H-32A-WP06a - Debt Serv Monthly'!R$20:R$871,'H-32A-WP06a - Debt Serv Monthly'!$B$20:$B$871,'H-32A-WP06 - Debt Service'!$B65)</f>
        <v>0</v>
      </c>
      <c r="R65" s="376">
        <f>SUMIFS('H-32A-WP06a - Debt Serv Monthly'!S$20:S$871,'H-32A-WP06a - Debt Serv Monthly'!$B$20:$B$871,'H-32A-WP06 - Debt Service'!$B65)</f>
        <v>0</v>
      </c>
      <c r="S65" s="376">
        <f>SUMIFS('H-32A-WP06a - Debt Serv Monthly'!T$20:T$871,'H-32A-WP06a - Debt Serv Monthly'!$B$20:$B$871,'H-32A-WP06 - Debt Service'!$B65)</f>
        <v>0</v>
      </c>
      <c r="T65" s="376">
        <f>SUMIFS('H-32A-WP06a - Debt Serv Monthly'!U$20:U$871,'H-32A-WP06a - Debt Serv Monthly'!$B$20:$B$871,'H-32A-WP06 - Debt Service'!$B65)</f>
        <v>0</v>
      </c>
      <c r="U65" s="376">
        <f>SUMIFS('H-32A-WP06a - Debt Serv Monthly'!V$20:V$871,'H-32A-WP06a - Debt Serv Monthly'!$B$20:$B$871,'H-32A-WP06 - Debt Service'!$B65)</f>
        <v>0</v>
      </c>
      <c r="V65" s="376">
        <f>SUMIFS('H-32A-WP06a - Debt Serv Monthly'!W$20:W$871,'H-32A-WP06a - Debt Serv Monthly'!$B$20:$B$871,'H-32A-WP06 - Debt Service'!$B65)</f>
        <v>0</v>
      </c>
      <c r="W65" s="376">
        <f>SUMIFS('H-32A-WP06a - Debt Serv Monthly'!X$20:X$871,'H-32A-WP06a - Debt Serv Monthly'!$B$20:$B$871,'H-32A-WP06 - Debt Service'!$B65)</f>
        <v>0</v>
      </c>
      <c r="X65" s="376">
        <f>SUMIFS('H-32A-WP06a - Debt Serv Monthly'!Y$20:Y$871,'H-32A-WP06a - Debt Serv Monthly'!$B$20:$B$871,'H-32A-WP06 - Debt Service'!$B65)</f>
        <v>0</v>
      </c>
      <c r="Y65" s="370">
        <f>SUMIFS('H-32A-WP06a - Debt Serv Monthly'!Z$20:Z$871,'H-32A-WP06a - Debt Serv Monthly'!$B$20:$B$871,'H-32A-WP06 - Debt Service'!$B65)</f>
        <v>0</v>
      </c>
      <c r="Z65" s="376">
        <f t="shared" si="2"/>
        <v>0</v>
      </c>
    </row>
    <row r="66" spans="2:26">
      <c r="B66" s="373">
        <f t="shared" si="3"/>
        <v>2054</v>
      </c>
      <c r="C66" s="376">
        <f>SUMIFS('H-32A-WP06a - Debt Serv Monthly'!$D$20:$D$871,'H-32A-WP06a - Debt Serv Monthly'!$B$20:$B$871,'H-32A-WP06 - Debt Service'!B66)</f>
        <v>0</v>
      </c>
      <c r="D66" s="376">
        <f>SUMIFS('H-32A-WP06a - Debt Serv Monthly'!E$20:E$871,'H-32A-WP06a - Debt Serv Monthly'!$B$20:$B$871,'H-32A-WP06 - Debt Service'!$B66)</f>
        <v>0</v>
      </c>
      <c r="E66" s="376">
        <f>SUMIFS('H-32A-WP06a - Debt Serv Monthly'!F$20:F$871,'H-32A-WP06a - Debt Serv Monthly'!$B$20:$B$871,'H-32A-WP06 - Debt Service'!$B66)</f>
        <v>0</v>
      </c>
      <c r="F66" s="376">
        <f>SUMIFS('H-32A-WP06a - Debt Serv Monthly'!G$20:G$871,'H-32A-WP06a - Debt Serv Monthly'!$B$20:$B$871,'H-32A-WP06 - Debt Service'!$B66)</f>
        <v>0</v>
      </c>
      <c r="G66" s="376">
        <f>SUMIFS('H-32A-WP06a - Debt Serv Monthly'!H$20:H$871,'H-32A-WP06a - Debt Serv Monthly'!$B$20:$B$871,'H-32A-WP06 - Debt Service'!$B66)</f>
        <v>0</v>
      </c>
      <c r="H66" s="376">
        <f>SUMIFS('H-32A-WP06a - Debt Serv Monthly'!I$20:I$871,'H-32A-WP06a - Debt Serv Monthly'!$B$20:$B$871,'H-32A-WP06 - Debt Service'!$B66)</f>
        <v>0</v>
      </c>
      <c r="I66" s="376">
        <f>SUMIFS('H-32A-WP06a - Debt Serv Monthly'!J$20:J$871,'H-32A-WP06a - Debt Serv Monthly'!$B$20:$B$871,'H-32A-WP06 - Debt Service'!$B66)</f>
        <v>0</v>
      </c>
      <c r="J66" s="376">
        <f>SUMIFS('H-32A-WP06a - Debt Serv Monthly'!K$20:K$871,'H-32A-WP06a - Debt Serv Monthly'!$B$20:$B$871,'H-32A-WP06 - Debt Service'!$B66)</f>
        <v>0</v>
      </c>
      <c r="K66" s="376">
        <f>SUMIFS('H-32A-WP06a - Debt Serv Monthly'!L$20:L$871,'H-32A-WP06a - Debt Serv Monthly'!$B$20:$B$871,'H-32A-WP06 - Debt Service'!$B66)</f>
        <v>0</v>
      </c>
      <c r="L66" s="370">
        <f>SUMIFS('H-32A-WP06a - Debt Serv Monthly'!M$20:M$871,'H-32A-WP06a - Debt Serv Monthly'!$B$20:$B$871,'H-32A-WP06 - Debt Service'!$B66)</f>
        <v>0</v>
      </c>
      <c r="M66" s="376">
        <f t="shared" si="1"/>
        <v>0</v>
      </c>
      <c r="O66" s="373">
        <f t="shared" si="4"/>
        <v>2054</v>
      </c>
      <c r="P66" s="376">
        <f>SUMIFS('H-32A-WP06a - Debt Serv Monthly'!Q$20:Q$871,'H-32A-WP06a - Debt Serv Monthly'!$B$20:$B$871,'H-32A-WP06 - Debt Service'!$B66)</f>
        <v>0</v>
      </c>
      <c r="Q66" s="376">
        <f>SUMIFS('H-32A-WP06a - Debt Serv Monthly'!R$20:R$871,'H-32A-WP06a - Debt Serv Monthly'!$B$20:$B$871,'H-32A-WP06 - Debt Service'!$B66)</f>
        <v>0</v>
      </c>
      <c r="R66" s="376">
        <f>SUMIFS('H-32A-WP06a - Debt Serv Monthly'!S$20:S$871,'H-32A-WP06a - Debt Serv Monthly'!$B$20:$B$871,'H-32A-WP06 - Debt Service'!$B66)</f>
        <v>0</v>
      </c>
      <c r="S66" s="376">
        <f>SUMIFS('H-32A-WP06a - Debt Serv Monthly'!T$20:T$871,'H-32A-WP06a - Debt Serv Monthly'!$B$20:$B$871,'H-32A-WP06 - Debt Service'!$B66)</f>
        <v>0</v>
      </c>
      <c r="T66" s="376">
        <f>SUMIFS('H-32A-WP06a - Debt Serv Monthly'!U$20:U$871,'H-32A-WP06a - Debt Serv Monthly'!$B$20:$B$871,'H-32A-WP06 - Debt Service'!$B66)</f>
        <v>0</v>
      </c>
      <c r="U66" s="376">
        <f>SUMIFS('H-32A-WP06a - Debt Serv Monthly'!V$20:V$871,'H-32A-WP06a - Debt Serv Monthly'!$B$20:$B$871,'H-32A-WP06 - Debt Service'!$B66)</f>
        <v>0</v>
      </c>
      <c r="V66" s="376">
        <f>SUMIFS('H-32A-WP06a - Debt Serv Monthly'!W$20:W$871,'H-32A-WP06a - Debt Serv Monthly'!$B$20:$B$871,'H-32A-WP06 - Debt Service'!$B66)</f>
        <v>0</v>
      </c>
      <c r="W66" s="376">
        <f>SUMIFS('H-32A-WP06a - Debt Serv Monthly'!X$20:X$871,'H-32A-WP06a - Debt Serv Monthly'!$B$20:$B$871,'H-32A-WP06 - Debt Service'!$B66)</f>
        <v>0</v>
      </c>
      <c r="X66" s="376">
        <f>SUMIFS('H-32A-WP06a - Debt Serv Monthly'!Y$20:Y$871,'H-32A-WP06a - Debt Serv Monthly'!$B$20:$B$871,'H-32A-WP06 - Debt Service'!$B66)</f>
        <v>0</v>
      </c>
      <c r="Y66" s="370">
        <f>SUMIFS('H-32A-WP06a - Debt Serv Monthly'!Z$20:Z$871,'H-32A-WP06a - Debt Serv Monthly'!$B$20:$B$871,'H-32A-WP06 - Debt Service'!$B66)</f>
        <v>0</v>
      </c>
      <c r="Z66" s="376">
        <f t="shared" si="2"/>
        <v>0</v>
      </c>
    </row>
    <row r="67" spans="2:26">
      <c r="B67" s="373">
        <f t="shared" si="3"/>
        <v>2055</v>
      </c>
      <c r="C67" s="376">
        <f>SUMIFS('H-32A-WP06a - Debt Serv Monthly'!$D$20:$D$871,'H-32A-WP06a - Debt Serv Monthly'!$B$20:$B$871,'H-32A-WP06 - Debt Service'!B67)</f>
        <v>0</v>
      </c>
      <c r="D67" s="376">
        <f>SUMIFS('H-32A-WP06a - Debt Serv Monthly'!E$20:E$871,'H-32A-WP06a - Debt Serv Monthly'!$B$20:$B$871,'H-32A-WP06 - Debt Service'!$B67)</f>
        <v>0</v>
      </c>
      <c r="E67" s="376">
        <f>SUMIFS('H-32A-WP06a - Debt Serv Monthly'!F$20:F$871,'H-32A-WP06a - Debt Serv Monthly'!$B$20:$B$871,'H-32A-WP06 - Debt Service'!$B67)</f>
        <v>0</v>
      </c>
      <c r="F67" s="376">
        <f>SUMIFS('H-32A-WP06a - Debt Serv Monthly'!G$20:G$871,'H-32A-WP06a - Debt Serv Monthly'!$B$20:$B$871,'H-32A-WP06 - Debt Service'!$B67)</f>
        <v>0</v>
      </c>
      <c r="G67" s="376">
        <f>SUMIFS('H-32A-WP06a - Debt Serv Monthly'!H$20:H$871,'H-32A-WP06a - Debt Serv Monthly'!$B$20:$B$871,'H-32A-WP06 - Debt Service'!$B67)</f>
        <v>0</v>
      </c>
      <c r="H67" s="376">
        <f>SUMIFS('H-32A-WP06a - Debt Serv Monthly'!I$20:I$871,'H-32A-WP06a - Debt Serv Monthly'!$B$20:$B$871,'H-32A-WP06 - Debt Service'!$B67)</f>
        <v>0</v>
      </c>
      <c r="I67" s="376">
        <f>SUMIFS('H-32A-WP06a - Debt Serv Monthly'!J$20:J$871,'H-32A-WP06a - Debt Serv Monthly'!$B$20:$B$871,'H-32A-WP06 - Debt Service'!$B67)</f>
        <v>0</v>
      </c>
      <c r="J67" s="376">
        <f>SUMIFS('H-32A-WP06a - Debt Serv Monthly'!K$20:K$871,'H-32A-WP06a - Debt Serv Monthly'!$B$20:$B$871,'H-32A-WP06 - Debt Service'!$B67)</f>
        <v>0</v>
      </c>
      <c r="K67" s="376">
        <f>SUMIFS('H-32A-WP06a - Debt Serv Monthly'!L$20:L$871,'H-32A-WP06a - Debt Serv Monthly'!$B$20:$B$871,'H-32A-WP06 - Debt Service'!$B67)</f>
        <v>0</v>
      </c>
      <c r="L67" s="370">
        <f>SUMIFS('H-32A-WP06a - Debt Serv Monthly'!M$20:M$871,'H-32A-WP06a - Debt Serv Monthly'!$B$20:$B$871,'H-32A-WP06 - Debt Service'!$B67)</f>
        <v>0</v>
      </c>
      <c r="M67" s="376">
        <f t="shared" si="1"/>
        <v>0</v>
      </c>
      <c r="O67" s="373">
        <f t="shared" si="4"/>
        <v>2055</v>
      </c>
      <c r="P67" s="376">
        <f>SUMIFS('H-32A-WP06a - Debt Serv Monthly'!Q$20:Q$871,'H-32A-WP06a - Debt Serv Monthly'!$B$20:$B$871,'H-32A-WP06 - Debt Service'!$B67)</f>
        <v>0</v>
      </c>
      <c r="Q67" s="376">
        <f>SUMIFS('H-32A-WP06a - Debt Serv Monthly'!R$20:R$871,'H-32A-WP06a - Debt Serv Monthly'!$B$20:$B$871,'H-32A-WP06 - Debt Service'!$B67)</f>
        <v>0</v>
      </c>
      <c r="R67" s="376">
        <f>SUMIFS('H-32A-WP06a - Debt Serv Monthly'!S$20:S$871,'H-32A-WP06a - Debt Serv Monthly'!$B$20:$B$871,'H-32A-WP06 - Debt Service'!$B67)</f>
        <v>0</v>
      </c>
      <c r="S67" s="376">
        <f>SUMIFS('H-32A-WP06a - Debt Serv Monthly'!T$20:T$871,'H-32A-WP06a - Debt Serv Monthly'!$B$20:$B$871,'H-32A-WP06 - Debt Service'!$B67)</f>
        <v>0</v>
      </c>
      <c r="T67" s="376">
        <f>SUMIFS('H-32A-WP06a - Debt Serv Monthly'!U$20:U$871,'H-32A-WP06a - Debt Serv Monthly'!$B$20:$B$871,'H-32A-WP06 - Debt Service'!$B67)</f>
        <v>0</v>
      </c>
      <c r="U67" s="376">
        <f>SUMIFS('H-32A-WP06a - Debt Serv Monthly'!V$20:V$871,'H-32A-WP06a - Debt Serv Monthly'!$B$20:$B$871,'H-32A-WP06 - Debt Service'!$B67)</f>
        <v>0</v>
      </c>
      <c r="V67" s="376">
        <f>SUMIFS('H-32A-WP06a - Debt Serv Monthly'!W$20:W$871,'H-32A-WP06a - Debt Serv Monthly'!$B$20:$B$871,'H-32A-WP06 - Debt Service'!$B67)</f>
        <v>0</v>
      </c>
      <c r="W67" s="376">
        <f>SUMIFS('H-32A-WP06a - Debt Serv Monthly'!X$20:X$871,'H-32A-WP06a - Debt Serv Monthly'!$B$20:$B$871,'H-32A-WP06 - Debt Service'!$B67)</f>
        <v>0</v>
      </c>
      <c r="X67" s="376">
        <f>SUMIFS('H-32A-WP06a - Debt Serv Monthly'!Y$20:Y$871,'H-32A-WP06a - Debt Serv Monthly'!$B$20:$B$871,'H-32A-WP06 - Debt Service'!$B67)</f>
        <v>0</v>
      </c>
      <c r="Y67" s="370">
        <f>SUMIFS('H-32A-WP06a - Debt Serv Monthly'!Z$20:Z$871,'H-32A-WP06a - Debt Serv Monthly'!$B$20:$B$871,'H-32A-WP06 - Debt Service'!$B67)</f>
        <v>0</v>
      </c>
      <c r="Z67" s="376">
        <f t="shared" si="2"/>
        <v>0</v>
      </c>
    </row>
    <row r="68" spans="2:26">
      <c r="B68" s="373">
        <f t="shared" si="3"/>
        <v>2056</v>
      </c>
      <c r="C68" s="376">
        <f>SUMIFS('H-32A-WP06a - Debt Serv Monthly'!$D$20:$D$871,'H-32A-WP06a - Debt Serv Monthly'!$B$20:$B$871,'H-32A-WP06 - Debt Service'!B68)</f>
        <v>0</v>
      </c>
      <c r="D68" s="376">
        <f>SUMIFS('H-32A-WP06a - Debt Serv Monthly'!E$20:E$871,'H-32A-WP06a - Debt Serv Monthly'!$B$20:$B$871,'H-32A-WP06 - Debt Service'!$B68)</f>
        <v>0</v>
      </c>
      <c r="E68" s="376">
        <f>SUMIFS('H-32A-WP06a - Debt Serv Monthly'!F$20:F$871,'H-32A-WP06a - Debt Serv Monthly'!$B$20:$B$871,'H-32A-WP06 - Debt Service'!$B68)</f>
        <v>0</v>
      </c>
      <c r="F68" s="376">
        <f>SUMIFS('H-32A-WP06a - Debt Serv Monthly'!G$20:G$871,'H-32A-WP06a - Debt Serv Monthly'!$B$20:$B$871,'H-32A-WP06 - Debt Service'!$B68)</f>
        <v>0</v>
      </c>
      <c r="G68" s="376">
        <f>SUMIFS('H-32A-WP06a - Debt Serv Monthly'!H$20:H$871,'H-32A-WP06a - Debt Serv Monthly'!$B$20:$B$871,'H-32A-WP06 - Debt Service'!$B68)</f>
        <v>0</v>
      </c>
      <c r="H68" s="376">
        <f>SUMIFS('H-32A-WP06a - Debt Serv Monthly'!I$20:I$871,'H-32A-WP06a - Debt Serv Monthly'!$B$20:$B$871,'H-32A-WP06 - Debt Service'!$B68)</f>
        <v>0</v>
      </c>
      <c r="I68" s="376">
        <f>SUMIFS('H-32A-WP06a - Debt Serv Monthly'!J$20:J$871,'H-32A-WP06a - Debt Serv Monthly'!$B$20:$B$871,'H-32A-WP06 - Debt Service'!$B68)</f>
        <v>0</v>
      </c>
      <c r="J68" s="376">
        <f>SUMIFS('H-32A-WP06a - Debt Serv Monthly'!K$20:K$871,'H-32A-WP06a - Debt Serv Monthly'!$B$20:$B$871,'H-32A-WP06 - Debt Service'!$B68)</f>
        <v>0</v>
      </c>
      <c r="K68" s="376">
        <f>SUMIFS('H-32A-WP06a - Debt Serv Monthly'!L$20:L$871,'H-32A-WP06a - Debt Serv Monthly'!$B$20:$B$871,'H-32A-WP06 - Debt Service'!$B68)</f>
        <v>0</v>
      </c>
      <c r="L68" s="370">
        <f>SUMIFS('H-32A-WP06a - Debt Serv Monthly'!M$20:M$871,'H-32A-WP06a - Debt Serv Monthly'!$B$20:$B$871,'H-32A-WP06 - Debt Service'!$B68)</f>
        <v>0</v>
      </c>
      <c r="M68" s="376">
        <f t="shared" si="1"/>
        <v>0</v>
      </c>
      <c r="O68" s="373">
        <f t="shared" si="4"/>
        <v>2056</v>
      </c>
      <c r="P68" s="376">
        <f>SUMIFS('H-32A-WP06a - Debt Serv Monthly'!Q$20:Q$871,'H-32A-WP06a - Debt Serv Monthly'!$B$20:$B$871,'H-32A-WP06 - Debt Service'!$B68)</f>
        <v>0</v>
      </c>
      <c r="Q68" s="376">
        <f>SUMIFS('H-32A-WP06a - Debt Serv Monthly'!R$20:R$871,'H-32A-WP06a - Debt Serv Monthly'!$B$20:$B$871,'H-32A-WP06 - Debt Service'!$B68)</f>
        <v>0</v>
      </c>
      <c r="R68" s="376">
        <f>SUMIFS('H-32A-WP06a - Debt Serv Monthly'!S$20:S$871,'H-32A-WP06a - Debt Serv Monthly'!$B$20:$B$871,'H-32A-WP06 - Debt Service'!$B68)</f>
        <v>0</v>
      </c>
      <c r="S68" s="376">
        <f>SUMIFS('H-32A-WP06a - Debt Serv Monthly'!T$20:T$871,'H-32A-WP06a - Debt Serv Monthly'!$B$20:$B$871,'H-32A-WP06 - Debt Service'!$B68)</f>
        <v>0</v>
      </c>
      <c r="T68" s="376">
        <f>SUMIFS('H-32A-WP06a - Debt Serv Monthly'!U$20:U$871,'H-32A-WP06a - Debt Serv Monthly'!$B$20:$B$871,'H-32A-WP06 - Debt Service'!$B68)</f>
        <v>0</v>
      </c>
      <c r="U68" s="376">
        <f>SUMIFS('H-32A-WP06a - Debt Serv Monthly'!V$20:V$871,'H-32A-WP06a - Debt Serv Monthly'!$B$20:$B$871,'H-32A-WP06 - Debt Service'!$B68)</f>
        <v>0</v>
      </c>
      <c r="V68" s="376">
        <f>SUMIFS('H-32A-WP06a - Debt Serv Monthly'!W$20:W$871,'H-32A-WP06a - Debt Serv Monthly'!$B$20:$B$871,'H-32A-WP06 - Debt Service'!$B68)</f>
        <v>0</v>
      </c>
      <c r="W68" s="376">
        <f>SUMIFS('H-32A-WP06a - Debt Serv Monthly'!X$20:X$871,'H-32A-WP06a - Debt Serv Monthly'!$B$20:$B$871,'H-32A-WP06 - Debt Service'!$B68)</f>
        <v>0</v>
      </c>
      <c r="X68" s="376">
        <f>SUMIFS('H-32A-WP06a - Debt Serv Monthly'!Y$20:Y$871,'H-32A-WP06a - Debt Serv Monthly'!$B$20:$B$871,'H-32A-WP06 - Debt Service'!$B68)</f>
        <v>0</v>
      </c>
      <c r="Y68" s="370">
        <f>SUMIFS('H-32A-WP06a - Debt Serv Monthly'!Z$20:Z$871,'H-32A-WP06a - Debt Serv Monthly'!$B$20:$B$871,'H-32A-WP06 - Debt Service'!$B68)</f>
        <v>0</v>
      </c>
      <c r="Z68" s="376">
        <f t="shared" si="2"/>
        <v>0</v>
      </c>
    </row>
    <row r="69" spans="2:26">
      <c r="B69" s="373">
        <f t="shared" si="3"/>
        <v>2057</v>
      </c>
      <c r="C69" s="376">
        <f>SUMIFS('H-32A-WP06a - Debt Serv Monthly'!$D$20:$D$871,'H-32A-WP06a - Debt Serv Monthly'!$B$20:$B$871,'H-32A-WP06 - Debt Service'!B69)</f>
        <v>0</v>
      </c>
      <c r="D69" s="376">
        <f>SUMIFS('H-32A-WP06a - Debt Serv Monthly'!E$20:E$871,'H-32A-WP06a - Debt Serv Monthly'!$B$20:$B$871,'H-32A-WP06 - Debt Service'!$B69)</f>
        <v>0</v>
      </c>
      <c r="E69" s="376">
        <f>SUMIFS('H-32A-WP06a - Debt Serv Monthly'!F$20:F$871,'H-32A-WP06a - Debt Serv Monthly'!$B$20:$B$871,'H-32A-WP06 - Debt Service'!$B69)</f>
        <v>0</v>
      </c>
      <c r="F69" s="376">
        <f>SUMIFS('H-32A-WP06a - Debt Serv Monthly'!G$20:G$871,'H-32A-WP06a - Debt Serv Monthly'!$B$20:$B$871,'H-32A-WP06 - Debt Service'!$B69)</f>
        <v>0</v>
      </c>
      <c r="G69" s="376">
        <f>SUMIFS('H-32A-WP06a - Debt Serv Monthly'!H$20:H$871,'H-32A-WP06a - Debt Serv Monthly'!$B$20:$B$871,'H-32A-WP06 - Debt Service'!$B69)</f>
        <v>0</v>
      </c>
      <c r="H69" s="376">
        <f>SUMIFS('H-32A-WP06a - Debt Serv Monthly'!I$20:I$871,'H-32A-WP06a - Debt Serv Monthly'!$B$20:$B$871,'H-32A-WP06 - Debt Service'!$B69)</f>
        <v>0</v>
      </c>
      <c r="I69" s="376">
        <f>SUMIFS('H-32A-WP06a - Debt Serv Monthly'!J$20:J$871,'H-32A-WP06a - Debt Serv Monthly'!$B$20:$B$871,'H-32A-WP06 - Debt Service'!$B69)</f>
        <v>0</v>
      </c>
      <c r="J69" s="376">
        <f>SUMIFS('H-32A-WP06a - Debt Serv Monthly'!K$20:K$871,'H-32A-WP06a - Debt Serv Monthly'!$B$20:$B$871,'H-32A-WP06 - Debt Service'!$B69)</f>
        <v>0</v>
      </c>
      <c r="K69" s="376">
        <f>SUMIFS('H-32A-WP06a - Debt Serv Monthly'!L$20:L$871,'H-32A-WP06a - Debt Serv Monthly'!$B$20:$B$871,'H-32A-WP06 - Debt Service'!$B69)</f>
        <v>0</v>
      </c>
      <c r="L69" s="370">
        <f>SUMIFS('H-32A-WP06a - Debt Serv Monthly'!M$20:M$871,'H-32A-WP06a - Debt Serv Monthly'!$B$20:$B$871,'H-32A-WP06 - Debt Service'!$B69)</f>
        <v>0</v>
      </c>
      <c r="M69" s="376">
        <f t="shared" si="1"/>
        <v>0</v>
      </c>
      <c r="O69" s="373">
        <f t="shared" si="4"/>
        <v>2057</v>
      </c>
      <c r="P69" s="376">
        <f>SUMIFS('H-32A-WP06a - Debt Serv Monthly'!Q$20:Q$871,'H-32A-WP06a - Debt Serv Monthly'!$B$20:$B$871,'H-32A-WP06 - Debt Service'!$B69)</f>
        <v>0</v>
      </c>
      <c r="Q69" s="376">
        <f>SUMIFS('H-32A-WP06a - Debt Serv Monthly'!R$20:R$871,'H-32A-WP06a - Debt Serv Monthly'!$B$20:$B$871,'H-32A-WP06 - Debt Service'!$B69)</f>
        <v>0</v>
      </c>
      <c r="R69" s="376">
        <f>SUMIFS('H-32A-WP06a - Debt Serv Monthly'!S$20:S$871,'H-32A-WP06a - Debt Serv Monthly'!$B$20:$B$871,'H-32A-WP06 - Debt Service'!$B69)</f>
        <v>0</v>
      </c>
      <c r="S69" s="376">
        <f>SUMIFS('H-32A-WP06a - Debt Serv Monthly'!T$20:T$871,'H-32A-WP06a - Debt Serv Monthly'!$B$20:$B$871,'H-32A-WP06 - Debt Service'!$B69)</f>
        <v>0</v>
      </c>
      <c r="T69" s="376">
        <f>SUMIFS('H-32A-WP06a - Debt Serv Monthly'!U$20:U$871,'H-32A-WP06a - Debt Serv Monthly'!$B$20:$B$871,'H-32A-WP06 - Debt Service'!$B69)</f>
        <v>0</v>
      </c>
      <c r="U69" s="376">
        <f>SUMIFS('H-32A-WP06a - Debt Serv Monthly'!V$20:V$871,'H-32A-WP06a - Debt Serv Monthly'!$B$20:$B$871,'H-32A-WP06 - Debt Service'!$B69)</f>
        <v>0</v>
      </c>
      <c r="V69" s="376">
        <f>SUMIFS('H-32A-WP06a - Debt Serv Monthly'!W$20:W$871,'H-32A-WP06a - Debt Serv Monthly'!$B$20:$B$871,'H-32A-WP06 - Debt Service'!$B69)</f>
        <v>0</v>
      </c>
      <c r="W69" s="376">
        <f>SUMIFS('H-32A-WP06a - Debt Serv Monthly'!X$20:X$871,'H-32A-WP06a - Debt Serv Monthly'!$B$20:$B$871,'H-32A-WP06 - Debt Service'!$B69)</f>
        <v>0</v>
      </c>
      <c r="X69" s="376">
        <f>SUMIFS('H-32A-WP06a - Debt Serv Monthly'!Y$20:Y$871,'H-32A-WP06a - Debt Serv Monthly'!$B$20:$B$871,'H-32A-WP06 - Debt Service'!$B69)</f>
        <v>0</v>
      </c>
      <c r="Y69" s="370">
        <f>SUMIFS('H-32A-WP06a - Debt Serv Monthly'!Z$20:Z$871,'H-32A-WP06a - Debt Serv Monthly'!$B$20:$B$871,'H-32A-WP06 - Debt Service'!$B69)</f>
        <v>0</v>
      </c>
      <c r="Z69" s="376">
        <f t="shared" si="2"/>
        <v>0</v>
      </c>
    </row>
    <row r="70" spans="2:26">
      <c r="B70" s="373">
        <f t="shared" si="3"/>
        <v>2058</v>
      </c>
      <c r="C70" s="376">
        <f>SUMIFS('H-32A-WP06a - Debt Serv Monthly'!$D$20:$D$871,'H-32A-WP06a - Debt Serv Monthly'!$B$20:$B$871,'H-32A-WP06 - Debt Service'!B70)</f>
        <v>0</v>
      </c>
      <c r="D70" s="376">
        <f>SUMIFS('H-32A-WP06a - Debt Serv Monthly'!E$20:E$871,'H-32A-WP06a - Debt Serv Monthly'!$B$20:$B$871,'H-32A-WP06 - Debt Service'!$B70)</f>
        <v>0</v>
      </c>
      <c r="E70" s="376">
        <f>SUMIFS('H-32A-WP06a - Debt Serv Monthly'!F$20:F$871,'H-32A-WP06a - Debt Serv Monthly'!$B$20:$B$871,'H-32A-WP06 - Debt Service'!$B70)</f>
        <v>0</v>
      </c>
      <c r="F70" s="376">
        <f>SUMIFS('H-32A-WP06a - Debt Serv Monthly'!G$20:G$871,'H-32A-WP06a - Debt Serv Monthly'!$B$20:$B$871,'H-32A-WP06 - Debt Service'!$B70)</f>
        <v>0</v>
      </c>
      <c r="G70" s="376">
        <f>SUMIFS('H-32A-WP06a - Debt Serv Monthly'!H$20:H$871,'H-32A-WP06a - Debt Serv Monthly'!$B$20:$B$871,'H-32A-WP06 - Debt Service'!$B70)</f>
        <v>0</v>
      </c>
      <c r="H70" s="376">
        <f>SUMIFS('H-32A-WP06a - Debt Serv Monthly'!I$20:I$871,'H-32A-WP06a - Debt Serv Monthly'!$B$20:$B$871,'H-32A-WP06 - Debt Service'!$B70)</f>
        <v>0</v>
      </c>
      <c r="I70" s="376">
        <f>SUMIFS('H-32A-WP06a - Debt Serv Monthly'!J$20:J$871,'H-32A-WP06a - Debt Serv Monthly'!$B$20:$B$871,'H-32A-WP06 - Debt Service'!$B70)</f>
        <v>0</v>
      </c>
      <c r="J70" s="376">
        <f>SUMIFS('H-32A-WP06a - Debt Serv Monthly'!K$20:K$871,'H-32A-WP06a - Debt Serv Monthly'!$B$20:$B$871,'H-32A-WP06 - Debt Service'!$B70)</f>
        <v>0</v>
      </c>
      <c r="K70" s="376">
        <f>SUMIFS('H-32A-WP06a - Debt Serv Monthly'!L$20:L$871,'H-32A-WP06a - Debt Serv Monthly'!$B$20:$B$871,'H-32A-WP06 - Debt Service'!$B70)</f>
        <v>0</v>
      </c>
      <c r="L70" s="370">
        <f>SUMIFS('H-32A-WP06a - Debt Serv Monthly'!M$20:M$871,'H-32A-WP06a - Debt Serv Monthly'!$B$20:$B$871,'H-32A-WP06 - Debt Service'!$B70)</f>
        <v>0</v>
      </c>
      <c r="M70" s="376">
        <f t="shared" si="1"/>
        <v>0</v>
      </c>
      <c r="O70" s="373">
        <f t="shared" si="4"/>
        <v>2058</v>
      </c>
      <c r="P70" s="376">
        <f>SUMIFS('H-32A-WP06a - Debt Serv Monthly'!Q$20:Q$871,'H-32A-WP06a - Debt Serv Monthly'!$B$20:$B$871,'H-32A-WP06 - Debt Service'!$B70)</f>
        <v>0</v>
      </c>
      <c r="Q70" s="376">
        <f>SUMIFS('H-32A-WP06a - Debt Serv Monthly'!R$20:R$871,'H-32A-WP06a - Debt Serv Monthly'!$B$20:$B$871,'H-32A-WP06 - Debt Service'!$B70)</f>
        <v>0</v>
      </c>
      <c r="R70" s="376">
        <f>SUMIFS('H-32A-WP06a - Debt Serv Monthly'!S$20:S$871,'H-32A-WP06a - Debt Serv Monthly'!$B$20:$B$871,'H-32A-WP06 - Debt Service'!$B70)</f>
        <v>0</v>
      </c>
      <c r="S70" s="376">
        <f>SUMIFS('H-32A-WP06a - Debt Serv Monthly'!T$20:T$871,'H-32A-WP06a - Debt Serv Monthly'!$B$20:$B$871,'H-32A-WP06 - Debt Service'!$B70)</f>
        <v>0</v>
      </c>
      <c r="T70" s="376">
        <f>SUMIFS('H-32A-WP06a - Debt Serv Monthly'!U$20:U$871,'H-32A-WP06a - Debt Serv Monthly'!$B$20:$B$871,'H-32A-WP06 - Debt Service'!$B70)</f>
        <v>0</v>
      </c>
      <c r="U70" s="376">
        <f>SUMIFS('H-32A-WP06a - Debt Serv Monthly'!V$20:V$871,'H-32A-WP06a - Debt Serv Monthly'!$B$20:$B$871,'H-32A-WP06 - Debt Service'!$B70)</f>
        <v>0</v>
      </c>
      <c r="V70" s="376">
        <f>SUMIFS('H-32A-WP06a - Debt Serv Monthly'!W$20:W$871,'H-32A-WP06a - Debt Serv Monthly'!$B$20:$B$871,'H-32A-WP06 - Debt Service'!$B70)</f>
        <v>0</v>
      </c>
      <c r="W70" s="376">
        <f>SUMIFS('H-32A-WP06a - Debt Serv Monthly'!X$20:X$871,'H-32A-WP06a - Debt Serv Monthly'!$B$20:$B$871,'H-32A-WP06 - Debt Service'!$B70)</f>
        <v>0</v>
      </c>
      <c r="X70" s="376">
        <f>SUMIFS('H-32A-WP06a - Debt Serv Monthly'!Y$20:Y$871,'H-32A-WP06a - Debt Serv Monthly'!$B$20:$B$871,'H-32A-WP06 - Debt Service'!$B70)</f>
        <v>0</v>
      </c>
      <c r="Y70" s="370">
        <f>SUMIFS('H-32A-WP06a - Debt Serv Monthly'!Z$20:Z$871,'H-32A-WP06a - Debt Serv Monthly'!$B$20:$B$871,'H-32A-WP06 - Debt Service'!$B70)</f>
        <v>0</v>
      </c>
      <c r="Z70" s="376">
        <f t="shared" si="2"/>
        <v>0</v>
      </c>
    </row>
    <row r="71" spans="2:26">
      <c r="B71" s="373">
        <f t="shared" si="3"/>
        <v>2059</v>
      </c>
      <c r="C71" s="376">
        <f>SUMIFS('H-32A-WP06a - Debt Serv Monthly'!$D$20:$D$871,'H-32A-WP06a - Debt Serv Monthly'!$B$20:$B$871,'H-32A-WP06 - Debt Service'!B71)</f>
        <v>0</v>
      </c>
      <c r="D71" s="376">
        <f>SUMIFS('H-32A-WP06a - Debt Serv Monthly'!E$20:E$871,'H-32A-WP06a - Debt Serv Monthly'!$B$20:$B$871,'H-32A-WP06 - Debt Service'!$B71)</f>
        <v>0</v>
      </c>
      <c r="E71" s="376">
        <f>SUMIFS('H-32A-WP06a - Debt Serv Monthly'!F$20:F$871,'H-32A-WP06a - Debt Serv Monthly'!$B$20:$B$871,'H-32A-WP06 - Debt Service'!$B71)</f>
        <v>0</v>
      </c>
      <c r="F71" s="376">
        <f>SUMIFS('H-32A-WP06a - Debt Serv Monthly'!G$20:G$871,'H-32A-WP06a - Debt Serv Monthly'!$B$20:$B$871,'H-32A-WP06 - Debt Service'!$B71)</f>
        <v>0</v>
      </c>
      <c r="G71" s="376">
        <f>SUMIFS('H-32A-WP06a - Debt Serv Monthly'!H$20:H$871,'H-32A-WP06a - Debt Serv Monthly'!$B$20:$B$871,'H-32A-WP06 - Debt Service'!$B71)</f>
        <v>0</v>
      </c>
      <c r="H71" s="376">
        <f>SUMIFS('H-32A-WP06a - Debt Serv Monthly'!I$20:I$871,'H-32A-WP06a - Debt Serv Monthly'!$B$20:$B$871,'H-32A-WP06 - Debt Service'!$B71)</f>
        <v>0</v>
      </c>
      <c r="I71" s="376">
        <f>SUMIFS('H-32A-WP06a - Debt Serv Monthly'!J$20:J$871,'H-32A-WP06a - Debt Serv Monthly'!$B$20:$B$871,'H-32A-WP06 - Debt Service'!$B71)</f>
        <v>0</v>
      </c>
      <c r="J71" s="376">
        <f>SUMIFS('H-32A-WP06a - Debt Serv Monthly'!K$20:K$871,'H-32A-WP06a - Debt Serv Monthly'!$B$20:$B$871,'H-32A-WP06 - Debt Service'!$B71)</f>
        <v>0</v>
      </c>
      <c r="K71" s="376">
        <f>SUMIFS('H-32A-WP06a - Debt Serv Monthly'!L$20:L$871,'H-32A-WP06a - Debt Serv Monthly'!$B$20:$B$871,'H-32A-WP06 - Debt Service'!$B71)</f>
        <v>0</v>
      </c>
      <c r="L71" s="370">
        <f>SUMIFS('H-32A-WP06a - Debt Serv Monthly'!M$20:M$871,'H-32A-WP06a - Debt Serv Monthly'!$B$20:$B$871,'H-32A-WP06 - Debt Service'!$B71)</f>
        <v>0</v>
      </c>
      <c r="M71" s="376">
        <f t="shared" si="1"/>
        <v>0</v>
      </c>
      <c r="O71" s="373">
        <f t="shared" si="4"/>
        <v>2059</v>
      </c>
      <c r="P71" s="376">
        <f>SUMIFS('H-32A-WP06a - Debt Serv Monthly'!Q$20:Q$871,'H-32A-WP06a - Debt Serv Monthly'!$B$20:$B$871,'H-32A-WP06 - Debt Service'!$B71)</f>
        <v>0</v>
      </c>
      <c r="Q71" s="376">
        <f>SUMIFS('H-32A-WP06a - Debt Serv Monthly'!R$20:R$871,'H-32A-WP06a - Debt Serv Monthly'!$B$20:$B$871,'H-32A-WP06 - Debt Service'!$B71)</f>
        <v>0</v>
      </c>
      <c r="R71" s="376">
        <f>SUMIFS('H-32A-WP06a - Debt Serv Monthly'!S$20:S$871,'H-32A-WP06a - Debt Serv Monthly'!$B$20:$B$871,'H-32A-WP06 - Debt Service'!$B71)</f>
        <v>0</v>
      </c>
      <c r="S71" s="376">
        <f>SUMIFS('H-32A-WP06a - Debt Serv Monthly'!T$20:T$871,'H-32A-WP06a - Debt Serv Monthly'!$B$20:$B$871,'H-32A-WP06 - Debt Service'!$B71)</f>
        <v>0</v>
      </c>
      <c r="T71" s="376">
        <f>SUMIFS('H-32A-WP06a - Debt Serv Monthly'!U$20:U$871,'H-32A-WP06a - Debt Serv Monthly'!$B$20:$B$871,'H-32A-WP06 - Debt Service'!$B71)</f>
        <v>0</v>
      </c>
      <c r="U71" s="376">
        <f>SUMIFS('H-32A-WP06a - Debt Serv Monthly'!V$20:V$871,'H-32A-WP06a - Debt Serv Monthly'!$B$20:$B$871,'H-32A-WP06 - Debt Service'!$B71)</f>
        <v>0</v>
      </c>
      <c r="V71" s="376">
        <f>SUMIFS('H-32A-WP06a - Debt Serv Monthly'!W$20:W$871,'H-32A-WP06a - Debt Serv Monthly'!$B$20:$B$871,'H-32A-WP06 - Debt Service'!$B71)</f>
        <v>0</v>
      </c>
      <c r="W71" s="376">
        <f>SUMIFS('H-32A-WP06a - Debt Serv Monthly'!X$20:X$871,'H-32A-WP06a - Debt Serv Monthly'!$B$20:$B$871,'H-32A-WP06 - Debt Service'!$B71)</f>
        <v>0</v>
      </c>
      <c r="X71" s="376">
        <f>SUMIFS('H-32A-WP06a - Debt Serv Monthly'!Y$20:Y$871,'H-32A-WP06a - Debt Serv Monthly'!$B$20:$B$871,'H-32A-WP06 - Debt Service'!$B71)</f>
        <v>0</v>
      </c>
      <c r="Y71" s="370">
        <f>SUMIFS('H-32A-WP06a - Debt Serv Monthly'!Z$20:Z$871,'H-32A-WP06a - Debt Serv Monthly'!$B$20:$B$871,'H-32A-WP06 - Debt Service'!$B71)</f>
        <v>0</v>
      </c>
      <c r="Z71" s="376">
        <f t="shared" si="2"/>
        <v>0</v>
      </c>
    </row>
    <row r="72" spans="2:26">
      <c r="B72" s="373">
        <f t="shared" si="3"/>
        <v>2060</v>
      </c>
      <c r="C72" s="376">
        <f>SUMIFS('H-32A-WP06a - Debt Serv Monthly'!$D$20:$D$871,'H-32A-WP06a - Debt Serv Monthly'!$B$20:$B$871,'H-32A-WP06 - Debt Service'!B72)</f>
        <v>0</v>
      </c>
      <c r="D72" s="376">
        <f>SUMIFS('H-32A-WP06a - Debt Serv Monthly'!E$20:E$871,'H-32A-WP06a - Debt Serv Monthly'!$B$20:$B$871,'H-32A-WP06 - Debt Service'!$B72)</f>
        <v>0</v>
      </c>
      <c r="E72" s="376">
        <f>SUMIFS('H-32A-WP06a - Debt Serv Monthly'!F$20:F$871,'H-32A-WP06a - Debt Serv Monthly'!$B$20:$B$871,'H-32A-WP06 - Debt Service'!$B72)</f>
        <v>0</v>
      </c>
      <c r="F72" s="376">
        <f>SUMIFS('H-32A-WP06a - Debt Serv Monthly'!G$20:G$871,'H-32A-WP06a - Debt Serv Monthly'!$B$20:$B$871,'H-32A-WP06 - Debt Service'!$B72)</f>
        <v>0</v>
      </c>
      <c r="G72" s="376">
        <f>SUMIFS('H-32A-WP06a - Debt Serv Monthly'!H$20:H$871,'H-32A-WP06a - Debt Serv Monthly'!$B$20:$B$871,'H-32A-WP06 - Debt Service'!$B72)</f>
        <v>0</v>
      </c>
      <c r="H72" s="376">
        <f>SUMIFS('H-32A-WP06a - Debt Serv Monthly'!I$20:I$871,'H-32A-WP06a - Debt Serv Monthly'!$B$20:$B$871,'H-32A-WP06 - Debt Service'!$B72)</f>
        <v>0</v>
      </c>
      <c r="I72" s="376">
        <f>SUMIFS('H-32A-WP06a - Debt Serv Monthly'!J$20:J$871,'H-32A-WP06a - Debt Serv Monthly'!$B$20:$B$871,'H-32A-WP06 - Debt Service'!$B72)</f>
        <v>0</v>
      </c>
      <c r="J72" s="376">
        <f>SUMIFS('H-32A-WP06a - Debt Serv Monthly'!K$20:K$871,'H-32A-WP06a - Debt Serv Monthly'!$B$20:$B$871,'H-32A-WP06 - Debt Service'!$B72)</f>
        <v>0</v>
      </c>
      <c r="K72" s="376">
        <f>SUMIFS('H-32A-WP06a - Debt Serv Monthly'!L$20:L$871,'H-32A-WP06a - Debt Serv Monthly'!$B$20:$B$871,'H-32A-WP06 - Debt Service'!$B72)</f>
        <v>0</v>
      </c>
      <c r="L72" s="370">
        <f>SUMIFS('H-32A-WP06a - Debt Serv Monthly'!M$20:M$871,'H-32A-WP06a - Debt Serv Monthly'!$B$20:$B$871,'H-32A-WP06 - Debt Service'!$B72)</f>
        <v>0</v>
      </c>
      <c r="M72" s="376">
        <f t="shared" si="1"/>
        <v>0</v>
      </c>
      <c r="O72" s="373">
        <f t="shared" si="4"/>
        <v>2060</v>
      </c>
      <c r="P72" s="376">
        <f>SUMIFS('H-32A-WP06a - Debt Serv Monthly'!Q$20:Q$871,'H-32A-WP06a - Debt Serv Monthly'!$B$20:$B$871,'H-32A-WP06 - Debt Service'!$B72)</f>
        <v>0</v>
      </c>
      <c r="Q72" s="376">
        <f>SUMIFS('H-32A-WP06a - Debt Serv Monthly'!R$20:R$871,'H-32A-WP06a - Debt Serv Monthly'!$B$20:$B$871,'H-32A-WP06 - Debt Service'!$B72)</f>
        <v>0</v>
      </c>
      <c r="R72" s="376">
        <f>SUMIFS('H-32A-WP06a - Debt Serv Monthly'!S$20:S$871,'H-32A-WP06a - Debt Serv Monthly'!$B$20:$B$871,'H-32A-WP06 - Debt Service'!$B72)</f>
        <v>0</v>
      </c>
      <c r="S72" s="376">
        <f>SUMIFS('H-32A-WP06a - Debt Serv Monthly'!T$20:T$871,'H-32A-WP06a - Debt Serv Monthly'!$B$20:$B$871,'H-32A-WP06 - Debt Service'!$B72)</f>
        <v>0</v>
      </c>
      <c r="T72" s="376">
        <f>SUMIFS('H-32A-WP06a - Debt Serv Monthly'!U$20:U$871,'H-32A-WP06a - Debt Serv Monthly'!$B$20:$B$871,'H-32A-WP06 - Debt Service'!$B72)</f>
        <v>0</v>
      </c>
      <c r="U72" s="376">
        <f>SUMIFS('H-32A-WP06a - Debt Serv Monthly'!V$20:V$871,'H-32A-WP06a - Debt Serv Monthly'!$B$20:$B$871,'H-32A-WP06 - Debt Service'!$B72)</f>
        <v>0</v>
      </c>
      <c r="V72" s="376">
        <f>SUMIFS('H-32A-WP06a - Debt Serv Monthly'!W$20:W$871,'H-32A-WP06a - Debt Serv Monthly'!$B$20:$B$871,'H-32A-WP06 - Debt Service'!$B72)</f>
        <v>0</v>
      </c>
      <c r="W72" s="376">
        <f>SUMIFS('H-32A-WP06a - Debt Serv Monthly'!X$20:X$871,'H-32A-WP06a - Debt Serv Monthly'!$B$20:$B$871,'H-32A-WP06 - Debt Service'!$B72)</f>
        <v>0</v>
      </c>
      <c r="X72" s="376">
        <f>SUMIFS('H-32A-WP06a - Debt Serv Monthly'!Y$20:Y$871,'H-32A-WP06a - Debt Serv Monthly'!$B$20:$B$871,'H-32A-WP06 - Debt Service'!$B72)</f>
        <v>0</v>
      </c>
      <c r="Y72" s="370">
        <f>SUMIFS('H-32A-WP06a - Debt Serv Monthly'!Z$20:Z$871,'H-32A-WP06a - Debt Serv Monthly'!$B$20:$B$871,'H-32A-WP06 - Debt Service'!$B72)</f>
        <v>0</v>
      </c>
      <c r="Z72" s="376">
        <f t="shared" si="2"/>
        <v>0</v>
      </c>
    </row>
    <row r="73" spans="2:26">
      <c r="B73" s="373">
        <f t="shared" si="3"/>
        <v>2061</v>
      </c>
      <c r="C73" s="376">
        <f>SUMIFS('H-32A-WP06a - Debt Serv Monthly'!$D$20:$D$871,'H-32A-WP06a - Debt Serv Monthly'!$B$20:$B$871,'H-32A-WP06 - Debt Service'!B73)</f>
        <v>0</v>
      </c>
      <c r="D73" s="376">
        <f>SUMIFS('H-32A-WP06a - Debt Serv Monthly'!E$20:E$871,'H-32A-WP06a - Debt Serv Monthly'!$B$20:$B$871,'H-32A-WP06 - Debt Service'!$B73)</f>
        <v>0</v>
      </c>
      <c r="E73" s="376">
        <f>SUMIFS('H-32A-WP06a - Debt Serv Monthly'!F$20:F$871,'H-32A-WP06a - Debt Serv Monthly'!$B$20:$B$871,'H-32A-WP06 - Debt Service'!$B73)</f>
        <v>0</v>
      </c>
      <c r="F73" s="376">
        <f>SUMIFS('H-32A-WP06a - Debt Serv Monthly'!G$20:G$871,'H-32A-WP06a - Debt Serv Monthly'!$B$20:$B$871,'H-32A-WP06 - Debt Service'!$B73)</f>
        <v>0</v>
      </c>
      <c r="G73" s="376">
        <f>SUMIFS('H-32A-WP06a - Debt Serv Monthly'!H$20:H$871,'H-32A-WP06a - Debt Serv Monthly'!$B$20:$B$871,'H-32A-WP06 - Debt Service'!$B73)</f>
        <v>0</v>
      </c>
      <c r="H73" s="376">
        <f>SUMIFS('H-32A-WP06a - Debt Serv Monthly'!I$20:I$871,'H-32A-WP06a - Debt Serv Monthly'!$B$20:$B$871,'H-32A-WP06 - Debt Service'!$B73)</f>
        <v>0</v>
      </c>
      <c r="I73" s="376">
        <f>SUMIFS('H-32A-WP06a - Debt Serv Monthly'!J$20:J$871,'H-32A-WP06a - Debt Serv Monthly'!$B$20:$B$871,'H-32A-WP06 - Debt Service'!$B73)</f>
        <v>0</v>
      </c>
      <c r="J73" s="376">
        <f>SUMIFS('H-32A-WP06a - Debt Serv Monthly'!K$20:K$871,'H-32A-WP06a - Debt Serv Monthly'!$B$20:$B$871,'H-32A-WP06 - Debt Service'!$B73)</f>
        <v>0</v>
      </c>
      <c r="K73" s="376">
        <f>SUMIFS('H-32A-WP06a - Debt Serv Monthly'!L$20:L$871,'H-32A-WP06a - Debt Serv Monthly'!$B$20:$B$871,'H-32A-WP06 - Debt Service'!$B73)</f>
        <v>0</v>
      </c>
      <c r="L73" s="370">
        <f>SUMIFS('H-32A-WP06a - Debt Serv Monthly'!M$20:M$871,'H-32A-WP06a - Debt Serv Monthly'!$B$20:$B$871,'H-32A-WP06 - Debt Service'!$B73)</f>
        <v>0</v>
      </c>
      <c r="M73" s="376">
        <f t="shared" si="1"/>
        <v>0</v>
      </c>
      <c r="O73" s="373">
        <f t="shared" si="4"/>
        <v>2061</v>
      </c>
      <c r="P73" s="376">
        <f>SUMIFS('H-32A-WP06a - Debt Serv Monthly'!Q$20:Q$871,'H-32A-WP06a - Debt Serv Monthly'!$B$20:$B$871,'H-32A-WP06 - Debt Service'!$B73)</f>
        <v>0</v>
      </c>
      <c r="Q73" s="376">
        <f>SUMIFS('H-32A-WP06a - Debt Serv Monthly'!R$20:R$871,'H-32A-WP06a - Debt Serv Monthly'!$B$20:$B$871,'H-32A-WP06 - Debt Service'!$B73)</f>
        <v>0</v>
      </c>
      <c r="R73" s="376">
        <f>SUMIFS('H-32A-WP06a - Debt Serv Monthly'!S$20:S$871,'H-32A-WP06a - Debt Serv Monthly'!$B$20:$B$871,'H-32A-WP06 - Debt Service'!$B73)</f>
        <v>0</v>
      </c>
      <c r="S73" s="376">
        <f>SUMIFS('H-32A-WP06a - Debt Serv Monthly'!T$20:T$871,'H-32A-WP06a - Debt Serv Monthly'!$B$20:$B$871,'H-32A-WP06 - Debt Service'!$B73)</f>
        <v>0</v>
      </c>
      <c r="T73" s="376">
        <f>SUMIFS('H-32A-WP06a - Debt Serv Monthly'!U$20:U$871,'H-32A-WP06a - Debt Serv Monthly'!$B$20:$B$871,'H-32A-WP06 - Debt Service'!$B73)</f>
        <v>0</v>
      </c>
      <c r="U73" s="376">
        <f>SUMIFS('H-32A-WP06a - Debt Serv Monthly'!V$20:V$871,'H-32A-WP06a - Debt Serv Monthly'!$B$20:$B$871,'H-32A-WP06 - Debt Service'!$B73)</f>
        <v>0</v>
      </c>
      <c r="V73" s="376">
        <f>SUMIFS('H-32A-WP06a - Debt Serv Monthly'!W$20:W$871,'H-32A-WP06a - Debt Serv Monthly'!$B$20:$B$871,'H-32A-WP06 - Debt Service'!$B73)</f>
        <v>0</v>
      </c>
      <c r="W73" s="376">
        <f>SUMIFS('H-32A-WP06a - Debt Serv Monthly'!X$20:X$871,'H-32A-WP06a - Debt Serv Monthly'!$B$20:$B$871,'H-32A-WP06 - Debt Service'!$B73)</f>
        <v>0</v>
      </c>
      <c r="X73" s="376">
        <f>SUMIFS('H-32A-WP06a - Debt Serv Monthly'!Y$20:Y$871,'H-32A-WP06a - Debt Serv Monthly'!$B$20:$B$871,'H-32A-WP06 - Debt Service'!$B73)</f>
        <v>0</v>
      </c>
      <c r="Y73" s="370">
        <f>SUMIFS('H-32A-WP06a - Debt Serv Monthly'!Z$20:Z$871,'H-32A-WP06a - Debt Serv Monthly'!$B$20:$B$871,'H-32A-WP06 - Debt Service'!$B73)</f>
        <v>0</v>
      </c>
      <c r="Z73" s="376">
        <f t="shared" si="2"/>
        <v>0</v>
      </c>
    </row>
    <row r="74" spans="2:26">
      <c r="B74" s="373">
        <f t="shared" si="3"/>
        <v>2062</v>
      </c>
      <c r="C74" s="376">
        <f>SUMIFS('H-32A-WP06a - Debt Serv Monthly'!$D$20:$D$871,'H-32A-WP06a - Debt Serv Monthly'!$B$20:$B$871,'H-32A-WP06 - Debt Service'!B74)</f>
        <v>0</v>
      </c>
      <c r="D74" s="376">
        <f>SUMIFS('H-32A-WP06a - Debt Serv Monthly'!E$20:E$871,'H-32A-WP06a - Debt Serv Monthly'!$B$20:$B$871,'H-32A-WP06 - Debt Service'!$B74)</f>
        <v>0</v>
      </c>
      <c r="E74" s="376">
        <f>SUMIFS('H-32A-WP06a - Debt Serv Monthly'!F$20:F$871,'H-32A-WP06a - Debt Serv Monthly'!$B$20:$B$871,'H-32A-WP06 - Debt Service'!$B74)</f>
        <v>0</v>
      </c>
      <c r="F74" s="376">
        <f>SUMIFS('H-32A-WP06a - Debt Serv Monthly'!G$20:G$871,'H-32A-WP06a - Debt Serv Monthly'!$B$20:$B$871,'H-32A-WP06 - Debt Service'!$B74)</f>
        <v>0</v>
      </c>
      <c r="G74" s="376">
        <f>SUMIFS('H-32A-WP06a - Debt Serv Monthly'!H$20:H$871,'H-32A-WP06a - Debt Serv Monthly'!$B$20:$B$871,'H-32A-WP06 - Debt Service'!$B74)</f>
        <v>0</v>
      </c>
      <c r="H74" s="376">
        <f>SUMIFS('H-32A-WP06a - Debt Serv Monthly'!I$20:I$871,'H-32A-WP06a - Debt Serv Monthly'!$B$20:$B$871,'H-32A-WP06 - Debt Service'!$B74)</f>
        <v>0</v>
      </c>
      <c r="I74" s="376">
        <f>SUMIFS('H-32A-WP06a - Debt Serv Monthly'!J$20:J$871,'H-32A-WP06a - Debt Serv Monthly'!$B$20:$B$871,'H-32A-WP06 - Debt Service'!$B74)</f>
        <v>0</v>
      </c>
      <c r="J74" s="376">
        <f>SUMIFS('H-32A-WP06a - Debt Serv Monthly'!K$20:K$871,'H-32A-WP06a - Debt Serv Monthly'!$B$20:$B$871,'H-32A-WP06 - Debt Service'!$B74)</f>
        <v>0</v>
      </c>
      <c r="K74" s="376">
        <f>SUMIFS('H-32A-WP06a - Debt Serv Monthly'!L$20:L$871,'H-32A-WP06a - Debt Serv Monthly'!$B$20:$B$871,'H-32A-WP06 - Debt Service'!$B74)</f>
        <v>0</v>
      </c>
      <c r="L74" s="370">
        <f>SUMIFS('H-32A-WP06a - Debt Serv Monthly'!M$20:M$871,'H-32A-WP06a - Debt Serv Monthly'!$B$20:$B$871,'H-32A-WP06 - Debt Service'!$B74)</f>
        <v>0</v>
      </c>
      <c r="M74" s="376">
        <f t="shared" si="1"/>
        <v>0</v>
      </c>
      <c r="O74" s="373">
        <f t="shared" si="4"/>
        <v>2062</v>
      </c>
      <c r="P74" s="376">
        <f>SUMIFS('H-32A-WP06a - Debt Serv Monthly'!Q$20:Q$871,'H-32A-WP06a - Debt Serv Monthly'!$B$20:$B$871,'H-32A-WP06 - Debt Service'!$B74)</f>
        <v>0</v>
      </c>
      <c r="Q74" s="376">
        <f>SUMIFS('H-32A-WP06a - Debt Serv Monthly'!R$20:R$871,'H-32A-WP06a - Debt Serv Monthly'!$B$20:$B$871,'H-32A-WP06 - Debt Service'!$B74)</f>
        <v>0</v>
      </c>
      <c r="R74" s="376">
        <f>SUMIFS('H-32A-WP06a - Debt Serv Monthly'!S$20:S$871,'H-32A-WP06a - Debt Serv Monthly'!$B$20:$B$871,'H-32A-WP06 - Debt Service'!$B74)</f>
        <v>0</v>
      </c>
      <c r="S74" s="376">
        <f>SUMIFS('H-32A-WP06a - Debt Serv Monthly'!T$20:T$871,'H-32A-WP06a - Debt Serv Monthly'!$B$20:$B$871,'H-32A-WP06 - Debt Service'!$B74)</f>
        <v>0</v>
      </c>
      <c r="T74" s="376">
        <f>SUMIFS('H-32A-WP06a - Debt Serv Monthly'!U$20:U$871,'H-32A-WP06a - Debt Serv Monthly'!$B$20:$B$871,'H-32A-WP06 - Debt Service'!$B74)</f>
        <v>0</v>
      </c>
      <c r="U74" s="376">
        <f>SUMIFS('H-32A-WP06a - Debt Serv Monthly'!V$20:V$871,'H-32A-WP06a - Debt Serv Monthly'!$B$20:$B$871,'H-32A-WP06 - Debt Service'!$B74)</f>
        <v>0</v>
      </c>
      <c r="V74" s="376">
        <f>SUMIFS('H-32A-WP06a - Debt Serv Monthly'!W$20:W$871,'H-32A-WP06a - Debt Serv Monthly'!$B$20:$B$871,'H-32A-WP06 - Debt Service'!$B74)</f>
        <v>0</v>
      </c>
      <c r="W74" s="376">
        <f>SUMIFS('H-32A-WP06a - Debt Serv Monthly'!X$20:X$871,'H-32A-WP06a - Debt Serv Monthly'!$B$20:$B$871,'H-32A-WP06 - Debt Service'!$B74)</f>
        <v>0</v>
      </c>
      <c r="X74" s="376">
        <f>SUMIFS('H-32A-WP06a - Debt Serv Monthly'!Y$20:Y$871,'H-32A-WP06a - Debt Serv Monthly'!$B$20:$B$871,'H-32A-WP06 - Debt Service'!$B74)</f>
        <v>0</v>
      </c>
      <c r="Y74" s="370">
        <f>SUMIFS('H-32A-WP06a - Debt Serv Monthly'!Z$20:Z$871,'H-32A-WP06a - Debt Serv Monthly'!$B$20:$B$871,'H-32A-WP06 - Debt Service'!$B74)</f>
        <v>0</v>
      </c>
      <c r="Z74" s="376">
        <f t="shared" si="2"/>
        <v>0</v>
      </c>
    </row>
    <row r="75" spans="2:26">
      <c r="B75" s="373">
        <f t="shared" si="3"/>
        <v>2063</v>
      </c>
      <c r="C75" s="376">
        <f>SUMIFS('H-32A-WP06a - Debt Serv Monthly'!$D$20:$D$871,'H-32A-WP06a - Debt Serv Monthly'!$B$20:$B$871,'H-32A-WP06 - Debt Service'!B75)</f>
        <v>0</v>
      </c>
      <c r="D75" s="376">
        <f>SUMIFS('H-32A-WP06a - Debt Serv Monthly'!E$20:E$871,'H-32A-WP06a - Debt Serv Monthly'!$B$20:$B$871,'H-32A-WP06 - Debt Service'!$B75)</f>
        <v>0</v>
      </c>
      <c r="E75" s="376">
        <f>SUMIFS('H-32A-WP06a - Debt Serv Monthly'!F$20:F$871,'H-32A-WP06a - Debt Serv Monthly'!$B$20:$B$871,'H-32A-WP06 - Debt Service'!$B75)</f>
        <v>0</v>
      </c>
      <c r="F75" s="376">
        <f>SUMIFS('H-32A-WP06a - Debt Serv Monthly'!G$20:G$871,'H-32A-WP06a - Debt Serv Monthly'!$B$20:$B$871,'H-32A-WP06 - Debt Service'!$B75)</f>
        <v>0</v>
      </c>
      <c r="G75" s="376">
        <f>SUMIFS('H-32A-WP06a - Debt Serv Monthly'!H$20:H$871,'H-32A-WP06a - Debt Serv Monthly'!$B$20:$B$871,'H-32A-WP06 - Debt Service'!$B75)</f>
        <v>0</v>
      </c>
      <c r="H75" s="376">
        <f>SUMIFS('H-32A-WP06a - Debt Serv Monthly'!I$20:I$871,'H-32A-WP06a - Debt Serv Monthly'!$B$20:$B$871,'H-32A-WP06 - Debt Service'!$B75)</f>
        <v>0</v>
      </c>
      <c r="I75" s="376">
        <f>SUMIFS('H-32A-WP06a - Debt Serv Monthly'!J$20:J$871,'H-32A-WP06a - Debt Serv Monthly'!$B$20:$B$871,'H-32A-WP06 - Debt Service'!$B75)</f>
        <v>0</v>
      </c>
      <c r="J75" s="376">
        <f>SUMIFS('H-32A-WP06a - Debt Serv Monthly'!K$20:K$871,'H-32A-WP06a - Debt Serv Monthly'!$B$20:$B$871,'H-32A-WP06 - Debt Service'!$B75)</f>
        <v>0</v>
      </c>
      <c r="K75" s="376">
        <f>SUMIFS('H-32A-WP06a - Debt Serv Monthly'!L$20:L$871,'H-32A-WP06a - Debt Serv Monthly'!$B$20:$B$871,'H-32A-WP06 - Debt Service'!$B75)</f>
        <v>0</v>
      </c>
      <c r="L75" s="370">
        <f>SUMIFS('H-32A-WP06a - Debt Serv Monthly'!M$20:M$871,'H-32A-WP06a - Debt Serv Monthly'!$B$20:$B$871,'H-32A-WP06 - Debt Service'!$B75)</f>
        <v>0</v>
      </c>
      <c r="M75" s="376">
        <f t="shared" si="1"/>
        <v>0</v>
      </c>
      <c r="O75" s="373">
        <f t="shared" si="4"/>
        <v>2063</v>
      </c>
      <c r="P75" s="376">
        <f>SUMIFS('H-32A-WP06a - Debt Serv Monthly'!Q$20:Q$871,'H-32A-WP06a - Debt Serv Monthly'!$B$20:$B$871,'H-32A-WP06 - Debt Service'!$B75)</f>
        <v>0</v>
      </c>
      <c r="Q75" s="376">
        <f>SUMIFS('H-32A-WP06a - Debt Serv Monthly'!R$20:R$871,'H-32A-WP06a - Debt Serv Monthly'!$B$20:$B$871,'H-32A-WP06 - Debt Service'!$B75)</f>
        <v>0</v>
      </c>
      <c r="R75" s="376">
        <f>SUMIFS('H-32A-WP06a - Debt Serv Monthly'!S$20:S$871,'H-32A-WP06a - Debt Serv Monthly'!$B$20:$B$871,'H-32A-WP06 - Debt Service'!$B75)</f>
        <v>0</v>
      </c>
      <c r="S75" s="376">
        <f>SUMIFS('H-32A-WP06a - Debt Serv Monthly'!T$20:T$871,'H-32A-WP06a - Debt Serv Monthly'!$B$20:$B$871,'H-32A-WP06 - Debt Service'!$B75)</f>
        <v>0</v>
      </c>
      <c r="T75" s="376">
        <f>SUMIFS('H-32A-WP06a - Debt Serv Monthly'!U$20:U$871,'H-32A-WP06a - Debt Serv Monthly'!$B$20:$B$871,'H-32A-WP06 - Debt Service'!$B75)</f>
        <v>0</v>
      </c>
      <c r="U75" s="376">
        <f>SUMIFS('H-32A-WP06a - Debt Serv Monthly'!V$20:V$871,'H-32A-WP06a - Debt Serv Monthly'!$B$20:$B$871,'H-32A-WP06 - Debt Service'!$B75)</f>
        <v>0</v>
      </c>
      <c r="V75" s="376">
        <f>SUMIFS('H-32A-WP06a - Debt Serv Monthly'!W$20:W$871,'H-32A-WP06a - Debt Serv Monthly'!$B$20:$B$871,'H-32A-WP06 - Debt Service'!$B75)</f>
        <v>0</v>
      </c>
      <c r="W75" s="376">
        <f>SUMIFS('H-32A-WP06a - Debt Serv Monthly'!X$20:X$871,'H-32A-WP06a - Debt Serv Monthly'!$B$20:$B$871,'H-32A-WP06 - Debt Service'!$B75)</f>
        <v>0</v>
      </c>
      <c r="X75" s="376">
        <f>SUMIFS('H-32A-WP06a - Debt Serv Monthly'!Y$20:Y$871,'H-32A-WP06a - Debt Serv Monthly'!$B$20:$B$871,'H-32A-WP06 - Debt Service'!$B75)</f>
        <v>0</v>
      </c>
      <c r="Y75" s="370">
        <f>SUMIFS('H-32A-WP06a - Debt Serv Monthly'!Z$20:Z$871,'H-32A-WP06a - Debt Serv Monthly'!$B$20:$B$871,'H-32A-WP06 - Debt Service'!$B75)</f>
        <v>0</v>
      </c>
      <c r="Z75" s="376">
        <f t="shared" si="2"/>
        <v>0</v>
      </c>
    </row>
    <row r="76" spans="2:26">
      <c r="B76" s="373">
        <f t="shared" si="3"/>
        <v>2064</v>
      </c>
      <c r="C76" s="376">
        <f>SUMIFS('H-32A-WP06a - Debt Serv Monthly'!$D$20:$D$871,'H-32A-WP06a - Debt Serv Monthly'!$B$20:$B$871,'H-32A-WP06 - Debt Service'!B76)</f>
        <v>0</v>
      </c>
      <c r="D76" s="376">
        <f>SUMIFS('H-32A-WP06a - Debt Serv Monthly'!E$20:E$871,'H-32A-WP06a - Debt Serv Monthly'!$B$20:$B$871,'H-32A-WP06 - Debt Service'!$B76)</f>
        <v>0</v>
      </c>
      <c r="E76" s="376">
        <f>SUMIFS('H-32A-WP06a - Debt Serv Monthly'!F$20:F$871,'H-32A-WP06a - Debt Serv Monthly'!$B$20:$B$871,'H-32A-WP06 - Debt Service'!$B76)</f>
        <v>0</v>
      </c>
      <c r="F76" s="376">
        <f>SUMIFS('H-32A-WP06a - Debt Serv Monthly'!G$20:G$871,'H-32A-WP06a - Debt Serv Monthly'!$B$20:$B$871,'H-32A-WP06 - Debt Service'!$B76)</f>
        <v>0</v>
      </c>
      <c r="G76" s="376">
        <f>SUMIFS('H-32A-WP06a - Debt Serv Monthly'!H$20:H$871,'H-32A-WP06a - Debt Serv Monthly'!$B$20:$B$871,'H-32A-WP06 - Debt Service'!$B76)</f>
        <v>0</v>
      </c>
      <c r="H76" s="376">
        <f>SUMIFS('H-32A-WP06a - Debt Serv Monthly'!I$20:I$871,'H-32A-WP06a - Debt Serv Monthly'!$B$20:$B$871,'H-32A-WP06 - Debt Service'!$B76)</f>
        <v>0</v>
      </c>
      <c r="I76" s="376">
        <f>SUMIFS('H-32A-WP06a - Debt Serv Monthly'!J$20:J$871,'H-32A-WP06a - Debt Serv Monthly'!$B$20:$B$871,'H-32A-WP06 - Debt Service'!$B76)</f>
        <v>0</v>
      </c>
      <c r="J76" s="376">
        <f>SUMIFS('H-32A-WP06a - Debt Serv Monthly'!K$20:K$871,'H-32A-WP06a - Debt Serv Monthly'!$B$20:$B$871,'H-32A-WP06 - Debt Service'!$B76)</f>
        <v>0</v>
      </c>
      <c r="K76" s="376">
        <f>SUMIFS('H-32A-WP06a - Debt Serv Monthly'!L$20:L$871,'H-32A-WP06a - Debt Serv Monthly'!$B$20:$B$871,'H-32A-WP06 - Debt Service'!$B76)</f>
        <v>0</v>
      </c>
      <c r="L76" s="370">
        <f>SUMIFS('H-32A-WP06a - Debt Serv Monthly'!M$20:M$871,'H-32A-WP06a - Debt Serv Monthly'!$B$20:$B$871,'H-32A-WP06 - Debt Service'!$B76)</f>
        <v>0</v>
      </c>
      <c r="M76" s="376">
        <f t="shared" si="1"/>
        <v>0</v>
      </c>
      <c r="O76" s="373">
        <f t="shared" si="4"/>
        <v>2064</v>
      </c>
      <c r="P76" s="376">
        <f>SUMIFS('H-32A-WP06a - Debt Serv Monthly'!Q$20:Q$871,'H-32A-WP06a - Debt Serv Monthly'!$B$20:$B$871,'H-32A-WP06 - Debt Service'!$B76)</f>
        <v>0</v>
      </c>
      <c r="Q76" s="376">
        <f>SUMIFS('H-32A-WP06a - Debt Serv Monthly'!R$20:R$871,'H-32A-WP06a - Debt Serv Monthly'!$B$20:$B$871,'H-32A-WP06 - Debt Service'!$B76)</f>
        <v>0</v>
      </c>
      <c r="R76" s="376">
        <f>SUMIFS('H-32A-WP06a - Debt Serv Monthly'!S$20:S$871,'H-32A-WP06a - Debt Serv Monthly'!$B$20:$B$871,'H-32A-WP06 - Debt Service'!$B76)</f>
        <v>0</v>
      </c>
      <c r="S76" s="376">
        <f>SUMIFS('H-32A-WP06a - Debt Serv Monthly'!T$20:T$871,'H-32A-WP06a - Debt Serv Monthly'!$B$20:$B$871,'H-32A-WP06 - Debt Service'!$B76)</f>
        <v>0</v>
      </c>
      <c r="T76" s="376">
        <f>SUMIFS('H-32A-WP06a - Debt Serv Monthly'!U$20:U$871,'H-32A-WP06a - Debt Serv Monthly'!$B$20:$B$871,'H-32A-WP06 - Debt Service'!$B76)</f>
        <v>0</v>
      </c>
      <c r="U76" s="376">
        <f>SUMIFS('H-32A-WP06a - Debt Serv Monthly'!V$20:V$871,'H-32A-WP06a - Debt Serv Monthly'!$B$20:$B$871,'H-32A-WP06 - Debt Service'!$B76)</f>
        <v>0</v>
      </c>
      <c r="V76" s="376">
        <f>SUMIFS('H-32A-WP06a - Debt Serv Monthly'!W$20:W$871,'H-32A-WP06a - Debt Serv Monthly'!$B$20:$B$871,'H-32A-WP06 - Debt Service'!$B76)</f>
        <v>0</v>
      </c>
      <c r="W76" s="376">
        <f>SUMIFS('H-32A-WP06a - Debt Serv Monthly'!X$20:X$871,'H-32A-WP06a - Debt Serv Monthly'!$B$20:$B$871,'H-32A-WP06 - Debt Service'!$B76)</f>
        <v>0</v>
      </c>
      <c r="X76" s="376">
        <f>SUMIFS('H-32A-WP06a - Debt Serv Monthly'!Y$20:Y$871,'H-32A-WP06a - Debt Serv Monthly'!$B$20:$B$871,'H-32A-WP06 - Debt Service'!$B76)</f>
        <v>0</v>
      </c>
      <c r="Y76" s="370">
        <f>SUMIFS('H-32A-WP06a - Debt Serv Monthly'!Z$20:Z$871,'H-32A-WP06a - Debt Serv Monthly'!$B$20:$B$871,'H-32A-WP06 - Debt Service'!$B76)</f>
        <v>0</v>
      </c>
      <c r="Z76" s="376">
        <f t="shared" si="2"/>
        <v>0</v>
      </c>
    </row>
    <row r="77" spans="2:26">
      <c r="B77" s="373">
        <f t="shared" si="3"/>
        <v>2065</v>
      </c>
      <c r="C77" s="376">
        <f>SUMIFS('H-32A-WP06a - Debt Serv Monthly'!$D$20:$D$871,'H-32A-WP06a - Debt Serv Monthly'!$B$20:$B$871,'H-32A-WP06 - Debt Service'!B77)</f>
        <v>0</v>
      </c>
      <c r="D77" s="376">
        <f>SUMIFS('H-32A-WP06a - Debt Serv Monthly'!E$20:E$871,'H-32A-WP06a - Debt Serv Monthly'!$B$20:$B$871,'H-32A-WP06 - Debt Service'!$B77)</f>
        <v>0</v>
      </c>
      <c r="E77" s="376">
        <f>SUMIFS('H-32A-WP06a - Debt Serv Monthly'!F$20:F$871,'H-32A-WP06a - Debt Serv Monthly'!$B$20:$B$871,'H-32A-WP06 - Debt Service'!$B77)</f>
        <v>0</v>
      </c>
      <c r="F77" s="376">
        <f>SUMIFS('H-32A-WP06a - Debt Serv Monthly'!G$20:G$871,'H-32A-WP06a - Debt Serv Monthly'!$B$20:$B$871,'H-32A-WP06 - Debt Service'!$B77)</f>
        <v>0</v>
      </c>
      <c r="G77" s="376">
        <f>SUMIFS('H-32A-WP06a - Debt Serv Monthly'!H$20:H$871,'H-32A-WP06a - Debt Serv Monthly'!$B$20:$B$871,'H-32A-WP06 - Debt Service'!$B77)</f>
        <v>0</v>
      </c>
      <c r="H77" s="376">
        <f>SUMIFS('H-32A-WP06a - Debt Serv Monthly'!I$20:I$871,'H-32A-WP06a - Debt Serv Monthly'!$B$20:$B$871,'H-32A-WP06 - Debt Service'!$B77)</f>
        <v>0</v>
      </c>
      <c r="I77" s="376">
        <f>SUMIFS('H-32A-WP06a - Debt Serv Monthly'!J$20:J$871,'H-32A-WP06a - Debt Serv Monthly'!$B$20:$B$871,'H-32A-WP06 - Debt Service'!$B77)</f>
        <v>0</v>
      </c>
      <c r="J77" s="376">
        <f>SUMIFS('H-32A-WP06a - Debt Serv Monthly'!K$20:K$871,'H-32A-WP06a - Debt Serv Monthly'!$B$20:$B$871,'H-32A-WP06 - Debt Service'!$B77)</f>
        <v>0</v>
      </c>
      <c r="K77" s="376">
        <f>SUMIFS('H-32A-WP06a - Debt Serv Monthly'!L$20:L$871,'H-32A-WP06a - Debt Serv Monthly'!$B$20:$B$871,'H-32A-WP06 - Debt Service'!$B77)</f>
        <v>0</v>
      </c>
      <c r="L77" s="370">
        <f>SUMIFS('H-32A-WP06a - Debt Serv Monthly'!M$20:M$871,'H-32A-WP06a - Debt Serv Monthly'!$B$20:$B$871,'H-32A-WP06 - Debt Service'!$B77)</f>
        <v>0</v>
      </c>
      <c r="M77" s="376">
        <f t="shared" si="1"/>
        <v>0</v>
      </c>
      <c r="O77" s="373">
        <f t="shared" si="4"/>
        <v>2065</v>
      </c>
      <c r="P77" s="376">
        <f>SUMIFS('H-32A-WP06a - Debt Serv Monthly'!Q$20:Q$871,'H-32A-WP06a - Debt Serv Monthly'!$B$20:$B$871,'H-32A-WP06 - Debt Service'!$B77)</f>
        <v>0</v>
      </c>
      <c r="Q77" s="376">
        <f>SUMIFS('H-32A-WP06a - Debt Serv Monthly'!R$20:R$871,'H-32A-WP06a - Debt Serv Monthly'!$B$20:$B$871,'H-32A-WP06 - Debt Service'!$B77)</f>
        <v>0</v>
      </c>
      <c r="R77" s="376">
        <f>SUMIFS('H-32A-WP06a - Debt Serv Monthly'!S$20:S$871,'H-32A-WP06a - Debt Serv Monthly'!$B$20:$B$871,'H-32A-WP06 - Debt Service'!$B77)</f>
        <v>0</v>
      </c>
      <c r="S77" s="376">
        <f>SUMIFS('H-32A-WP06a - Debt Serv Monthly'!T$20:T$871,'H-32A-WP06a - Debt Serv Monthly'!$B$20:$B$871,'H-32A-WP06 - Debt Service'!$B77)</f>
        <v>0</v>
      </c>
      <c r="T77" s="376">
        <f>SUMIFS('H-32A-WP06a - Debt Serv Monthly'!U$20:U$871,'H-32A-WP06a - Debt Serv Monthly'!$B$20:$B$871,'H-32A-WP06 - Debt Service'!$B77)</f>
        <v>0</v>
      </c>
      <c r="U77" s="376">
        <f>SUMIFS('H-32A-WP06a - Debt Serv Monthly'!V$20:V$871,'H-32A-WP06a - Debt Serv Monthly'!$B$20:$B$871,'H-32A-WP06 - Debt Service'!$B77)</f>
        <v>0</v>
      </c>
      <c r="V77" s="376">
        <f>SUMIFS('H-32A-WP06a - Debt Serv Monthly'!W$20:W$871,'H-32A-WP06a - Debt Serv Monthly'!$B$20:$B$871,'H-32A-WP06 - Debt Service'!$B77)</f>
        <v>0</v>
      </c>
      <c r="W77" s="376">
        <f>SUMIFS('H-32A-WP06a - Debt Serv Monthly'!X$20:X$871,'H-32A-WP06a - Debt Serv Monthly'!$B$20:$B$871,'H-32A-WP06 - Debt Service'!$B77)</f>
        <v>0</v>
      </c>
      <c r="X77" s="376">
        <f>SUMIFS('H-32A-WP06a - Debt Serv Monthly'!Y$20:Y$871,'H-32A-WP06a - Debt Serv Monthly'!$B$20:$B$871,'H-32A-WP06 - Debt Service'!$B77)</f>
        <v>0</v>
      </c>
      <c r="Y77" s="370">
        <f>SUMIFS('H-32A-WP06a - Debt Serv Monthly'!Z$20:Z$871,'H-32A-WP06a - Debt Serv Monthly'!$B$20:$B$871,'H-32A-WP06 - Debt Service'!$B77)</f>
        <v>0</v>
      </c>
      <c r="Z77" s="376">
        <f t="shared" si="2"/>
        <v>0</v>
      </c>
    </row>
    <row r="78" spans="2:26">
      <c r="B78" s="373">
        <f t="shared" si="3"/>
        <v>2066</v>
      </c>
      <c r="C78" s="376">
        <f>SUMIFS('H-32A-WP06a - Debt Serv Monthly'!$D$20:$D$871,'H-32A-WP06a - Debt Serv Monthly'!$B$20:$B$871,'H-32A-WP06 - Debt Service'!B78)</f>
        <v>0</v>
      </c>
      <c r="D78" s="376">
        <f>SUMIFS('H-32A-WP06a - Debt Serv Monthly'!E$20:E$871,'H-32A-WP06a - Debt Serv Monthly'!$B$20:$B$871,'H-32A-WP06 - Debt Service'!$B78)</f>
        <v>0</v>
      </c>
      <c r="E78" s="376">
        <f>SUMIFS('H-32A-WP06a - Debt Serv Monthly'!F$20:F$871,'H-32A-WP06a - Debt Serv Monthly'!$B$20:$B$871,'H-32A-WP06 - Debt Service'!$B78)</f>
        <v>0</v>
      </c>
      <c r="F78" s="376">
        <f>SUMIFS('H-32A-WP06a - Debt Serv Monthly'!G$20:G$871,'H-32A-WP06a - Debt Serv Monthly'!$B$20:$B$871,'H-32A-WP06 - Debt Service'!$B78)</f>
        <v>0</v>
      </c>
      <c r="G78" s="376">
        <f>SUMIFS('H-32A-WP06a - Debt Serv Monthly'!H$20:H$871,'H-32A-WP06a - Debt Serv Monthly'!$B$20:$B$871,'H-32A-WP06 - Debt Service'!$B78)</f>
        <v>0</v>
      </c>
      <c r="H78" s="376">
        <f>SUMIFS('H-32A-WP06a - Debt Serv Monthly'!I$20:I$871,'H-32A-WP06a - Debt Serv Monthly'!$B$20:$B$871,'H-32A-WP06 - Debt Service'!$B78)</f>
        <v>0</v>
      </c>
      <c r="I78" s="376">
        <f>SUMIFS('H-32A-WP06a - Debt Serv Monthly'!J$20:J$871,'H-32A-WP06a - Debt Serv Monthly'!$B$20:$B$871,'H-32A-WP06 - Debt Service'!$B78)</f>
        <v>0</v>
      </c>
      <c r="J78" s="376">
        <f>SUMIFS('H-32A-WP06a - Debt Serv Monthly'!K$20:K$871,'H-32A-WP06a - Debt Serv Monthly'!$B$20:$B$871,'H-32A-WP06 - Debt Service'!$B78)</f>
        <v>0</v>
      </c>
      <c r="K78" s="376">
        <f>SUMIFS('H-32A-WP06a - Debt Serv Monthly'!L$20:L$871,'H-32A-WP06a - Debt Serv Monthly'!$B$20:$B$871,'H-32A-WP06 - Debt Service'!$B78)</f>
        <v>0</v>
      </c>
      <c r="L78" s="370">
        <f>SUMIFS('H-32A-WP06a - Debt Serv Monthly'!M$20:M$871,'H-32A-WP06a - Debt Serv Monthly'!$B$20:$B$871,'H-32A-WP06 - Debt Service'!$B78)</f>
        <v>0</v>
      </c>
      <c r="M78" s="376">
        <f t="shared" si="1"/>
        <v>0</v>
      </c>
      <c r="O78" s="373">
        <f t="shared" si="4"/>
        <v>2066</v>
      </c>
      <c r="P78" s="376">
        <f>SUMIFS('H-32A-WP06a - Debt Serv Monthly'!Q$20:Q$871,'H-32A-WP06a - Debt Serv Monthly'!$B$20:$B$871,'H-32A-WP06 - Debt Service'!$B78)</f>
        <v>0</v>
      </c>
      <c r="Q78" s="376">
        <f>SUMIFS('H-32A-WP06a - Debt Serv Monthly'!R$20:R$871,'H-32A-WP06a - Debt Serv Monthly'!$B$20:$B$871,'H-32A-WP06 - Debt Service'!$B78)</f>
        <v>0</v>
      </c>
      <c r="R78" s="376">
        <f>SUMIFS('H-32A-WP06a - Debt Serv Monthly'!S$20:S$871,'H-32A-WP06a - Debt Serv Monthly'!$B$20:$B$871,'H-32A-WP06 - Debt Service'!$B78)</f>
        <v>0</v>
      </c>
      <c r="S78" s="376">
        <f>SUMIFS('H-32A-WP06a - Debt Serv Monthly'!T$20:T$871,'H-32A-WP06a - Debt Serv Monthly'!$B$20:$B$871,'H-32A-WP06 - Debt Service'!$B78)</f>
        <v>0</v>
      </c>
      <c r="T78" s="376">
        <f>SUMIFS('H-32A-WP06a - Debt Serv Monthly'!U$20:U$871,'H-32A-WP06a - Debt Serv Monthly'!$B$20:$B$871,'H-32A-WP06 - Debt Service'!$B78)</f>
        <v>0</v>
      </c>
      <c r="U78" s="376">
        <f>SUMIFS('H-32A-WP06a - Debt Serv Monthly'!V$20:V$871,'H-32A-WP06a - Debt Serv Monthly'!$B$20:$B$871,'H-32A-WP06 - Debt Service'!$B78)</f>
        <v>0</v>
      </c>
      <c r="V78" s="376">
        <f>SUMIFS('H-32A-WP06a - Debt Serv Monthly'!W$20:W$871,'H-32A-WP06a - Debt Serv Monthly'!$B$20:$B$871,'H-32A-WP06 - Debt Service'!$B78)</f>
        <v>0</v>
      </c>
      <c r="W78" s="376">
        <f>SUMIFS('H-32A-WP06a - Debt Serv Monthly'!X$20:X$871,'H-32A-WP06a - Debt Serv Monthly'!$B$20:$B$871,'H-32A-WP06 - Debt Service'!$B78)</f>
        <v>0</v>
      </c>
      <c r="X78" s="376">
        <f>SUMIFS('H-32A-WP06a - Debt Serv Monthly'!Y$20:Y$871,'H-32A-WP06a - Debt Serv Monthly'!$B$20:$B$871,'H-32A-WP06 - Debt Service'!$B78)</f>
        <v>0</v>
      </c>
      <c r="Y78" s="370">
        <f>SUMIFS('H-32A-WP06a - Debt Serv Monthly'!Z$20:Z$871,'H-32A-WP06a - Debt Serv Monthly'!$B$20:$B$871,'H-32A-WP06 - Debt Service'!$B78)</f>
        <v>0</v>
      </c>
      <c r="Z78" s="376">
        <f t="shared" si="2"/>
        <v>0</v>
      </c>
    </row>
    <row r="79" spans="2:26">
      <c r="B79" s="373">
        <f t="shared" si="3"/>
        <v>2067</v>
      </c>
      <c r="C79" s="376">
        <f>SUMIFS('H-32A-WP06a - Debt Serv Monthly'!$D$20:$D$871,'H-32A-WP06a - Debt Serv Monthly'!$B$20:$B$871,'H-32A-WP06 - Debt Service'!B79)</f>
        <v>0</v>
      </c>
      <c r="D79" s="376">
        <f>SUMIFS('H-32A-WP06a - Debt Serv Monthly'!E$20:E$871,'H-32A-WP06a - Debt Serv Monthly'!$B$20:$B$871,'H-32A-WP06 - Debt Service'!$B79)</f>
        <v>0</v>
      </c>
      <c r="E79" s="376">
        <f>SUMIFS('H-32A-WP06a - Debt Serv Monthly'!F$20:F$871,'H-32A-WP06a - Debt Serv Monthly'!$B$20:$B$871,'H-32A-WP06 - Debt Service'!$B79)</f>
        <v>0</v>
      </c>
      <c r="F79" s="376">
        <f>SUMIFS('H-32A-WP06a - Debt Serv Monthly'!G$20:G$871,'H-32A-WP06a - Debt Serv Monthly'!$B$20:$B$871,'H-32A-WP06 - Debt Service'!$B79)</f>
        <v>0</v>
      </c>
      <c r="G79" s="376">
        <f>SUMIFS('H-32A-WP06a - Debt Serv Monthly'!H$20:H$871,'H-32A-WP06a - Debt Serv Monthly'!$B$20:$B$871,'H-32A-WP06 - Debt Service'!$B79)</f>
        <v>0</v>
      </c>
      <c r="H79" s="376">
        <f>SUMIFS('H-32A-WP06a - Debt Serv Monthly'!I$20:I$871,'H-32A-WP06a - Debt Serv Monthly'!$B$20:$B$871,'H-32A-WP06 - Debt Service'!$B79)</f>
        <v>0</v>
      </c>
      <c r="I79" s="376">
        <f>SUMIFS('H-32A-WP06a - Debt Serv Monthly'!J$20:J$871,'H-32A-WP06a - Debt Serv Monthly'!$B$20:$B$871,'H-32A-WP06 - Debt Service'!$B79)</f>
        <v>0</v>
      </c>
      <c r="J79" s="376">
        <f>SUMIFS('H-32A-WP06a - Debt Serv Monthly'!K$20:K$871,'H-32A-WP06a - Debt Serv Monthly'!$B$20:$B$871,'H-32A-WP06 - Debt Service'!$B79)</f>
        <v>0</v>
      </c>
      <c r="K79" s="376">
        <f>SUMIFS('H-32A-WP06a - Debt Serv Monthly'!L$20:L$871,'H-32A-WP06a - Debt Serv Monthly'!$B$20:$B$871,'H-32A-WP06 - Debt Service'!$B79)</f>
        <v>0</v>
      </c>
      <c r="L79" s="370">
        <f>SUMIFS('H-32A-WP06a - Debt Serv Monthly'!M$20:M$871,'H-32A-WP06a - Debt Serv Monthly'!$B$20:$B$871,'H-32A-WP06 - Debt Service'!$B79)</f>
        <v>0</v>
      </c>
      <c r="M79" s="376">
        <f t="shared" si="1"/>
        <v>0</v>
      </c>
      <c r="O79" s="373">
        <f t="shared" si="4"/>
        <v>2067</v>
      </c>
      <c r="P79" s="376">
        <f>SUMIFS('H-32A-WP06a - Debt Serv Monthly'!Q$20:Q$871,'H-32A-WP06a - Debt Serv Monthly'!$B$20:$B$871,'H-32A-WP06 - Debt Service'!$B79)</f>
        <v>0</v>
      </c>
      <c r="Q79" s="376">
        <f>SUMIFS('H-32A-WP06a - Debt Serv Monthly'!R$20:R$871,'H-32A-WP06a - Debt Serv Monthly'!$B$20:$B$871,'H-32A-WP06 - Debt Service'!$B79)</f>
        <v>0</v>
      </c>
      <c r="R79" s="376">
        <f>SUMIFS('H-32A-WP06a - Debt Serv Monthly'!S$20:S$871,'H-32A-WP06a - Debt Serv Monthly'!$B$20:$B$871,'H-32A-WP06 - Debt Service'!$B79)</f>
        <v>0</v>
      </c>
      <c r="S79" s="376">
        <f>SUMIFS('H-32A-WP06a - Debt Serv Monthly'!T$20:T$871,'H-32A-WP06a - Debt Serv Monthly'!$B$20:$B$871,'H-32A-WP06 - Debt Service'!$B79)</f>
        <v>0</v>
      </c>
      <c r="T79" s="376">
        <f>SUMIFS('H-32A-WP06a - Debt Serv Monthly'!U$20:U$871,'H-32A-WP06a - Debt Serv Monthly'!$B$20:$B$871,'H-32A-WP06 - Debt Service'!$B79)</f>
        <v>0</v>
      </c>
      <c r="U79" s="376">
        <f>SUMIFS('H-32A-WP06a - Debt Serv Monthly'!V$20:V$871,'H-32A-WP06a - Debt Serv Monthly'!$B$20:$B$871,'H-32A-WP06 - Debt Service'!$B79)</f>
        <v>0</v>
      </c>
      <c r="V79" s="376">
        <f>SUMIFS('H-32A-WP06a - Debt Serv Monthly'!W$20:W$871,'H-32A-WP06a - Debt Serv Monthly'!$B$20:$B$871,'H-32A-WP06 - Debt Service'!$B79)</f>
        <v>0</v>
      </c>
      <c r="W79" s="376">
        <f>SUMIFS('H-32A-WP06a - Debt Serv Monthly'!X$20:X$871,'H-32A-WP06a - Debt Serv Monthly'!$B$20:$B$871,'H-32A-WP06 - Debt Service'!$B79)</f>
        <v>0</v>
      </c>
      <c r="X79" s="376">
        <f>SUMIFS('H-32A-WP06a - Debt Serv Monthly'!Y$20:Y$871,'H-32A-WP06a - Debt Serv Monthly'!$B$20:$B$871,'H-32A-WP06 - Debt Service'!$B79)</f>
        <v>0</v>
      </c>
      <c r="Y79" s="370">
        <f>SUMIFS('H-32A-WP06a - Debt Serv Monthly'!Z$20:Z$871,'H-32A-WP06a - Debt Serv Monthly'!$B$20:$B$871,'H-32A-WP06 - Debt Service'!$B79)</f>
        <v>0</v>
      </c>
      <c r="Z79" s="376">
        <f t="shared" si="2"/>
        <v>0</v>
      </c>
    </row>
    <row r="80" spans="2:26">
      <c r="B80" s="373">
        <f t="shared" si="3"/>
        <v>2068</v>
      </c>
      <c r="C80" s="376">
        <f>SUMIFS('H-32A-WP06a - Debt Serv Monthly'!$D$20:$D$871,'H-32A-WP06a - Debt Serv Monthly'!$B$20:$B$871,'H-32A-WP06 - Debt Service'!B80)</f>
        <v>0</v>
      </c>
      <c r="D80" s="376">
        <f>SUMIFS('H-32A-WP06a - Debt Serv Monthly'!E$20:E$871,'H-32A-WP06a - Debt Serv Monthly'!$B$20:$B$871,'H-32A-WP06 - Debt Service'!$B80)</f>
        <v>0</v>
      </c>
      <c r="E80" s="376">
        <f>SUMIFS('H-32A-WP06a - Debt Serv Monthly'!F$20:F$871,'H-32A-WP06a - Debt Serv Monthly'!$B$20:$B$871,'H-32A-WP06 - Debt Service'!$B80)</f>
        <v>0</v>
      </c>
      <c r="F80" s="376">
        <f>SUMIFS('H-32A-WP06a - Debt Serv Monthly'!G$20:G$871,'H-32A-WP06a - Debt Serv Monthly'!$B$20:$B$871,'H-32A-WP06 - Debt Service'!$B80)</f>
        <v>0</v>
      </c>
      <c r="G80" s="376">
        <f>SUMIFS('H-32A-WP06a - Debt Serv Monthly'!H$20:H$871,'H-32A-WP06a - Debt Serv Monthly'!$B$20:$B$871,'H-32A-WP06 - Debt Service'!$B80)</f>
        <v>0</v>
      </c>
      <c r="H80" s="376">
        <f>SUMIFS('H-32A-WP06a - Debt Serv Monthly'!I$20:I$871,'H-32A-WP06a - Debt Serv Monthly'!$B$20:$B$871,'H-32A-WP06 - Debt Service'!$B80)</f>
        <v>0</v>
      </c>
      <c r="I80" s="376">
        <f>SUMIFS('H-32A-WP06a - Debt Serv Monthly'!J$20:J$871,'H-32A-WP06a - Debt Serv Monthly'!$B$20:$B$871,'H-32A-WP06 - Debt Service'!$B80)</f>
        <v>0</v>
      </c>
      <c r="J80" s="376">
        <f>SUMIFS('H-32A-WP06a - Debt Serv Monthly'!K$20:K$871,'H-32A-WP06a - Debt Serv Monthly'!$B$20:$B$871,'H-32A-WP06 - Debt Service'!$B80)</f>
        <v>0</v>
      </c>
      <c r="K80" s="376">
        <f>SUMIFS('H-32A-WP06a - Debt Serv Monthly'!L$20:L$871,'H-32A-WP06a - Debt Serv Monthly'!$B$20:$B$871,'H-32A-WP06 - Debt Service'!$B80)</f>
        <v>0</v>
      </c>
      <c r="L80" s="370">
        <f>SUMIFS('H-32A-WP06a - Debt Serv Monthly'!M$20:M$871,'H-32A-WP06a - Debt Serv Monthly'!$B$20:$B$871,'H-32A-WP06 - Debt Service'!$B80)</f>
        <v>0</v>
      </c>
      <c r="M80" s="376">
        <f t="shared" si="1"/>
        <v>0</v>
      </c>
      <c r="O80" s="373">
        <f t="shared" si="4"/>
        <v>2068</v>
      </c>
      <c r="P80" s="376">
        <f>SUMIFS('H-32A-WP06a - Debt Serv Monthly'!Q$20:Q$871,'H-32A-WP06a - Debt Serv Monthly'!$B$20:$B$871,'H-32A-WP06 - Debt Service'!$B80)</f>
        <v>0</v>
      </c>
      <c r="Q80" s="376">
        <f>SUMIFS('H-32A-WP06a - Debt Serv Monthly'!R$20:R$871,'H-32A-WP06a - Debt Serv Monthly'!$B$20:$B$871,'H-32A-WP06 - Debt Service'!$B80)</f>
        <v>0</v>
      </c>
      <c r="R80" s="376">
        <f>SUMIFS('H-32A-WP06a - Debt Serv Monthly'!S$20:S$871,'H-32A-WP06a - Debt Serv Monthly'!$B$20:$B$871,'H-32A-WP06 - Debt Service'!$B80)</f>
        <v>0</v>
      </c>
      <c r="S80" s="376">
        <f>SUMIFS('H-32A-WP06a - Debt Serv Monthly'!T$20:T$871,'H-32A-WP06a - Debt Serv Monthly'!$B$20:$B$871,'H-32A-WP06 - Debt Service'!$B80)</f>
        <v>0</v>
      </c>
      <c r="T80" s="376">
        <f>SUMIFS('H-32A-WP06a - Debt Serv Monthly'!U$20:U$871,'H-32A-WP06a - Debt Serv Monthly'!$B$20:$B$871,'H-32A-WP06 - Debt Service'!$B80)</f>
        <v>0</v>
      </c>
      <c r="U80" s="376">
        <f>SUMIFS('H-32A-WP06a - Debt Serv Monthly'!V$20:V$871,'H-32A-WP06a - Debt Serv Monthly'!$B$20:$B$871,'H-32A-WP06 - Debt Service'!$B80)</f>
        <v>0</v>
      </c>
      <c r="V80" s="376">
        <f>SUMIFS('H-32A-WP06a - Debt Serv Monthly'!W$20:W$871,'H-32A-WP06a - Debt Serv Monthly'!$B$20:$B$871,'H-32A-WP06 - Debt Service'!$B80)</f>
        <v>0</v>
      </c>
      <c r="W80" s="376">
        <f>SUMIFS('H-32A-WP06a - Debt Serv Monthly'!X$20:X$871,'H-32A-WP06a - Debt Serv Monthly'!$B$20:$B$871,'H-32A-WP06 - Debt Service'!$B80)</f>
        <v>0</v>
      </c>
      <c r="X80" s="376">
        <f>SUMIFS('H-32A-WP06a - Debt Serv Monthly'!Y$20:Y$871,'H-32A-WP06a - Debt Serv Monthly'!$B$20:$B$871,'H-32A-WP06 - Debt Service'!$B80)</f>
        <v>0</v>
      </c>
      <c r="Y80" s="370">
        <f>SUMIFS('H-32A-WP06a - Debt Serv Monthly'!Z$20:Z$871,'H-32A-WP06a - Debt Serv Monthly'!$B$20:$B$871,'H-32A-WP06 - Debt Service'!$B80)</f>
        <v>0</v>
      </c>
      <c r="Z80" s="376">
        <f t="shared" si="2"/>
        <v>0</v>
      </c>
    </row>
    <row r="81" spans="2:26">
      <c r="B81" s="373">
        <f t="shared" si="3"/>
        <v>2069</v>
      </c>
      <c r="C81" s="376">
        <f>SUMIFS('H-32A-WP06a - Debt Serv Monthly'!$D$20:$D$871,'H-32A-WP06a - Debt Serv Monthly'!$B$20:$B$871,'H-32A-WP06 - Debt Service'!B81)</f>
        <v>0</v>
      </c>
      <c r="D81" s="376">
        <f>SUMIFS('H-32A-WP06a - Debt Serv Monthly'!E$20:E$871,'H-32A-WP06a - Debt Serv Monthly'!$B$20:$B$871,'H-32A-WP06 - Debt Service'!$B81)</f>
        <v>0</v>
      </c>
      <c r="E81" s="376">
        <f>SUMIFS('H-32A-WP06a - Debt Serv Monthly'!F$20:F$871,'H-32A-WP06a - Debt Serv Monthly'!$B$20:$B$871,'H-32A-WP06 - Debt Service'!$B81)</f>
        <v>0</v>
      </c>
      <c r="F81" s="376">
        <f>SUMIFS('H-32A-WP06a - Debt Serv Monthly'!G$20:G$871,'H-32A-WP06a - Debt Serv Monthly'!$B$20:$B$871,'H-32A-WP06 - Debt Service'!$B81)</f>
        <v>0</v>
      </c>
      <c r="G81" s="376">
        <f>SUMIFS('H-32A-WP06a - Debt Serv Monthly'!H$20:H$871,'H-32A-WP06a - Debt Serv Monthly'!$B$20:$B$871,'H-32A-WP06 - Debt Service'!$B81)</f>
        <v>0</v>
      </c>
      <c r="H81" s="376">
        <f>SUMIFS('H-32A-WP06a - Debt Serv Monthly'!I$20:I$871,'H-32A-WP06a - Debt Serv Monthly'!$B$20:$B$871,'H-32A-WP06 - Debt Service'!$B81)</f>
        <v>0</v>
      </c>
      <c r="I81" s="376">
        <f>SUMIFS('H-32A-WP06a - Debt Serv Monthly'!J$20:J$871,'H-32A-WP06a - Debt Serv Monthly'!$B$20:$B$871,'H-32A-WP06 - Debt Service'!$B81)</f>
        <v>0</v>
      </c>
      <c r="J81" s="376">
        <f>SUMIFS('H-32A-WP06a - Debt Serv Monthly'!K$20:K$871,'H-32A-WP06a - Debt Serv Monthly'!$B$20:$B$871,'H-32A-WP06 - Debt Service'!$B81)</f>
        <v>0</v>
      </c>
      <c r="K81" s="376">
        <f>SUMIFS('H-32A-WP06a - Debt Serv Monthly'!L$20:L$871,'H-32A-WP06a - Debt Serv Monthly'!$B$20:$B$871,'H-32A-WP06 - Debt Service'!$B81)</f>
        <v>0</v>
      </c>
      <c r="L81" s="370">
        <f>SUMIFS('H-32A-WP06a - Debt Serv Monthly'!M$20:M$871,'H-32A-WP06a - Debt Serv Monthly'!$B$20:$B$871,'H-32A-WP06 - Debt Service'!$B81)</f>
        <v>0</v>
      </c>
      <c r="M81" s="376">
        <f t="shared" si="1"/>
        <v>0</v>
      </c>
      <c r="O81" s="373">
        <f t="shared" si="4"/>
        <v>2069</v>
      </c>
      <c r="P81" s="376">
        <f>SUMIFS('H-32A-WP06a - Debt Serv Monthly'!Q$20:Q$871,'H-32A-WP06a - Debt Serv Monthly'!$B$20:$B$871,'H-32A-WP06 - Debt Service'!$B81)</f>
        <v>0</v>
      </c>
      <c r="Q81" s="376">
        <f>SUMIFS('H-32A-WP06a - Debt Serv Monthly'!R$20:R$871,'H-32A-WP06a - Debt Serv Monthly'!$B$20:$B$871,'H-32A-WP06 - Debt Service'!$B81)</f>
        <v>0</v>
      </c>
      <c r="R81" s="376">
        <f>SUMIFS('H-32A-WP06a - Debt Serv Monthly'!S$20:S$871,'H-32A-WP06a - Debt Serv Monthly'!$B$20:$B$871,'H-32A-WP06 - Debt Service'!$B81)</f>
        <v>0</v>
      </c>
      <c r="S81" s="376">
        <f>SUMIFS('H-32A-WP06a - Debt Serv Monthly'!T$20:T$871,'H-32A-WP06a - Debt Serv Monthly'!$B$20:$B$871,'H-32A-WP06 - Debt Service'!$B81)</f>
        <v>0</v>
      </c>
      <c r="T81" s="376">
        <f>SUMIFS('H-32A-WP06a - Debt Serv Monthly'!U$20:U$871,'H-32A-WP06a - Debt Serv Monthly'!$B$20:$B$871,'H-32A-WP06 - Debt Service'!$B81)</f>
        <v>0</v>
      </c>
      <c r="U81" s="376">
        <f>SUMIFS('H-32A-WP06a - Debt Serv Monthly'!V$20:V$871,'H-32A-WP06a - Debt Serv Monthly'!$B$20:$B$871,'H-32A-WP06 - Debt Service'!$B81)</f>
        <v>0</v>
      </c>
      <c r="V81" s="376">
        <f>SUMIFS('H-32A-WP06a - Debt Serv Monthly'!W$20:W$871,'H-32A-WP06a - Debt Serv Monthly'!$B$20:$B$871,'H-32A-WP06 - Debt Service'!$B81)</f>
        <v>0</v>
      </c>
      <c r="W81" s="376">
        <f>SUMIFS('H-32A-WP06a - Debt Serv Monthly'!X$20:X$871,'H-32A-WP06a - Debt Serv Monthly'!$B$20:$B$871,'H-32A-WP06 - Debt Service'!$B81)</f>
        <v>0</v>
      </c>
      <c r="X81" s="376">
        <f>SUMIFS('H-32A-WP06a - Debt Serv Monthly'!Y$20:Y$871,'H-32A-WP06a - Debt Serv Monthly'!$B$20:$B$871,'H-32A-WP06 - Debt Service'!$B81)</f>
        <v>0</v>
      </c>
      <c r="Y81" s="370">
        <f>SUMIFS('H-32A-WP06a - Debt Serv Monthly'!Z$20:Z$871,'H-32A-WP06a - Debt Serv Monthly'!$B$20:$B$871,'H-32A-WP06 - Debt Service'!$B81)</f>
        <v>0</v>
      </c>
      <c r="Z81" s="376">
        <f t="shared" si="2"/>
        <v>0</v>
      </c>
    </row>
    <row r="82" spans="2:26">
      <c r="B82" s="373">
        <f t="shared" si="3"/>
        <v>2070</v>
      </c>
      <c r="C82" s="376">
        <f>SUMIFS('H-32A-WP06a - Debt Serv Monthly'!$D$20:$D$871,'H-32A-WP06a - Debt Serv Monthly'!$B$20:$B$871,'H-32A-WP06 - Debt Service'!B82)</f>
        <v>0</v>
      </c>
      <c r="D82" s="376">
        <f>SUMIFS('H-32A-WP06a - Debt Serv Monthly'!E$20:E$871,'H-32A-WP06a - Debt Serv Monthly'!$B$20:$B$871,'H-32A-WP06 - Debt Service'!$B82)</f>
        <v>0</v>
      </c>
      <c r="E82" s="376">
        <f>SUMIFS('H-32A-WP06a - Debt Serv Monthly'!F$20:F$871,'H-32A-WP06a - Debt Serv Monthly'!$B$20:$B$871,'H-32A-WP06 - Debt Service'!$B82)</f>
        <v>0</v>
      </c>
      <c r="F82" s="376">
        <f>SUMIFS('H-32A-WP06a - Debt Serv Monthly'!G$20:G$871,'H-32A-WP06a - Debt Serv Monthly'!$B$20:$B$871,'H-32A-WP06 - Debt Service'!$B82)</f>
        <v>0</v>
      </c>
      <c r="G82" s="376">
        <f>SUMIFS('H-32A-WP06a - Debt Serv Monthly'!H$20:H$871,'H-32A-WP06a - Debt Serv Monthly'!$B$20:$B$871,'H-32A-WP06 - Debt Service'!$B82)</f>
        <v>0</v>
      </c>
      <c r="H82" s="376">
        <f>SUMIFS('H-32A-WP06a - Debt Serv Monthly'!I$20:I$871,'H-32A-WP06a - Debt Serv Monthly'!$B$20:$B$871,'H-32A-WP06 - Debt Service'!$B82)</f>
        <v>0</v>
      </c>
      <c r="I82" s="376">
        <f>SUMIFS('H-32A-WP06a - Debt Serv Monthly'!J$20:J$871,'H-32A-WP06a - Debt Serv Monthly'!$B$20:$B$871,'H-32A-WP06 - Debt Service'!$B82)</f>
        <v>0</v>
      </c>
      <c r="J82" s="376">
        <f>SUMIFS('H-32A-WP06a - Debt Serv Monthly'!K$20:K$871,'H-32A-WP06a - Debt Serv Monthly'!$B$20:$B$871,'H-32A-WP06 - Debt Service'!$B82)</f>
        <v>0</v>
      </c>
      <c r="K82" s="376">
        <f>SUMIFS('H-32A-WP06a - Debt Serv Monthly'!L$20:L$871,'H-32A-WP06a - Debt Serv Monthly'!$B$20:$B$871,'H-32A-WP06 - Debt Service'!$B82)</f>
        <v>0</v>
      </c>
      <c r="L82" s="370">
        <f>SUMIFS('H-32A-WP06a - Debt Serv Monthly'!M$20:M$871,'H-32A-WP06a - Debt Serv Monthly'!$B$20:$B$871,'H-32A-WP06 - Debt Service'!$B82)</f>
        <v>0</v>
      </c>
      <c r="M82" s="376">
        <f t="shared" si="1"/>
        <v>0</v>
      </c>
      <c r="O82" s="373">
        <f t="shared" si="4"/>
        <v>2070</v>
      </c>
      <c r="P82" s="376">
        <f>SUMIFS('H-32A-WP06a - Debt Serv Monthly'!Q$20:Q$871,'H-32A-WP06a - Debt Serv Monthly'!$B$20:$B$871,'H-32A-WP06 - Debt Service'!$B82)</f>
        <v>0</v>
      </c>
      <c r="Q82" s="376">
        <f>SUMIFS('H-32A-WP06a - Debt Serv Monthly'!R$20:R$871,'H-32A-WP06a - Debt Serv Monthly'!$B$20:$B$871,'H-32A-WP06 - Debt Service'!$B82)</f>
        <v>0</v>
      </c>
      <c r="R82" s="376">
        <f>SUMIFS('H-32A-WP06a - Debt Serv Monthly'!S$20:S$871,'H-32A-WP06a - Debt Serv Monthly'!$B$20:$B$871,'H-32A-WP06 - Debt Service'!$B82)</f>
        <v>0</v>
      </c>
      <c r="S82" s="376">
        <f>SUMIFS('H-32A-WP06a - Debt Serv Monthly'!T$20:T$871,'H-32A-WP06a - Debt Serv Monthly'!$B$20:$B$871,'H-32A-WP06 - Debt Service'!$B82)</f>
        <v>0</v>
      </c>
      <c r="T82" s="376">
        <f>SUMIFS('H-32A-WP06a - Debt Serv Monthly'!U$20:U$871,'H-32A-WP06a - Debt Serv Monthly'!$B$20:$B$871,'H-32A-WP06 - Debt Service'!$B82)</f>
        <v>0</v>
      </c>
      <c r="U82" s="376">
        <f>SUMIFS('H-32A-WP06a - Debt Serv Monthly'!V$20:V$871,'H-32A-WP06a - Debt Serv Monthly'!$B$20:$B$871,'H-32A-WP06 - Debt Service'!$B82)</f>
        <v>0</v>
      </c>
      <c r="V82" s="376">
        <f>SUMIFS('H-32A-WP06a - Debt Serv Monthly'!W$20:W$871,'H-32A-WP06a - Debt Serv Monthly'!$B$20:$B$871,'H-32A-WP06 - Debt Service'!$B82)</f>
        <v>0</v>
      </c>
      <c r="W82" s="376">
        <f>SUMIFS('H-32A-WP06a - Debt Serv Monthly'!X$20:X$871,'H-32A-WP06a - Debt Serv Monthly'!$B$20:$B$871,'H-32A-WP06 - Debt Service'!$B82)</f>
        <v>0</v>
      </c>
      <c r="X82" s="376">
        <f>SUMIFS('H-32A-WP06a - Debt Serv Monthly'!Y$20:Y$871,'H-32A-WP06a - Debt Serv Monthly'!$B$20:$B$871,'H-32A-WP06 - Debt Service'!$B82)</f>
        <v>0</v>
      </c>
      <c r="Y82" s="370">
        <f>SUMIFS('H-32A-WP06a - Debt Serv Monthly'!Z$20:Z$871,'H-32A-WP06a - Debt Serv Monthly'!$B$20:$B$871,'H-32A-WP06 - Debt Service'!$B82)</f>
        <v>0</v>
      </c>
      <c r="Z82" s="376">
        <f t="shared" si="2"/>
        <v>0</v>
      </c>
    </row>
    <row r="83" spans="2:26">
      <c r="B83" s="373">
        <f t="shared" si="3"/>
        <v>2071</v>
      </c>
      <c r="C83" s="376">
        <f>SUMIFS('H-32A-WP06a - Debt Serv Monthly'!$D$20:$D$871,'H-32A-WP06a - Debt Serv Monthly'!$B$20:$B$871,'H-32A-WP06 - Debt Service'!B83)</f>
        <v>0</v>
      </c>
      <c r="D83" s="376">
        <f>SUMIFS('H-32A-WP06a - Debt Serv Monthly'!E$20:E$871,'H-32A-WP06a - Debt Serv Monthly'!$B$20:$B$871,'H-32A-WP06 - Debt Service'!$B83)</f>
        <v>0</v>
      </c>
      <c r="E83" s="376">
        <f>SUMIFS('H-32A-WP06a - Debt Serv Monthly'!F$20:F$871,'H-32A-WP06a - Debt Serv Monthly'!$B$20:$B$871,'H-32A-WP06 - Debt Service'!$B83)</f>
        <v>0</v>
      </c>
      <c r="F83" s="376">
        <f>SUMIFS('H-32A-WP06a - Debt Serv Monthly'!G$20:G$871,'H-32A-WP06a - Debt Serv Monthly'!$B$20:$B$871,'H-32A-WP06 - Debt Service'!$B83)</f>
        <v>0</v>
      </c>
      <c r="G83" s="376">
        <f>SUMIFS('H-32A-WP06a - Debt Serv Monthly'!H$20:H$871,'H-32A-WP06a - Debt Serv Monthly'!$B$20:$B$871,'H-32A-WP06 - Debt Service'!$B83)</f>
        <v>0</v>
      </c>
      <c r="H83" s="376">
        <f>SUMIFS('H-32A-WP06a - Debt Serv Monthly'!I$20:I$871,'H-32A-WP06a - Debt Serv Monthly'!$B$20:$B$871,'H-32A-WP06 - Debt Service'!$B83)</f>
        <v>0</v>
      </c>
      <c r="I83" s="376">
        <f>SUMIFS('H-32A-WP06a - Debt Serv Monthly'!J$20:J$871,'H-32A-WP06a - Debt Serv Monthly'!$B$20:$B$871,'H-32A-WP06 - Debt Service'!$B83)</f>
        <v>0</v>
      </c>
      <c r="J83" s="376">
        <f>SUMIFS('H-32A-WP06a - Debt Serv Monthly'!K$20:K$871,'H-32A-WP06a - Debt Serv Monthly'!$B$20:$B$871,'H-32A-WP06 - Debt Service'!$B83)</f>
        <v>0</v>
      </c>
      <c r="K83" s="376">
        <f>SUMIFS('H-32A-WP06a - Debt Serv Monthly'!L$20:L$871,'H-32A-WP06a - Debt Serv Monthly'!$B$20:$B$871,'H-32A-WP06 - Debt Service'!$B83)</f>
        <v>0</v>
      </c>
      <c r="L83" s="370">
        <f>SUMIFS('H-32A-WP06a - Debt Serv Monthly'!M$20:M$871,'H-32A-WP06a - Debt Serv Monthly'!$B$20:$B$871,'H-32A-WP06 - Debt Service'!$B83)</f>
        <v>0</v>
      </c>
      <c r="M83" s="376">
        <f t="shared" si="1"/>
        <v>0</v>
      </c>
      <c r="O83" s="373">
        <f t="shared" si="4"/>
        <v>2071</v>
      </c>
      <c r="P83" s="376">
        <f>SUMIFS('H-32A-WP06a - Debt Serv Monthly'!Q$20:Q$871,'H-32A-WP06a - Debt Serv Monthly'!$B$20:$B$871,'H-32A-WP06 - Debt Service'!$B83)</f>
        <v>0</v>
      </c>
      <c r="Q83" s="376">
        <f>SUMIFS('H-32A-WP06a - Debt Serv Monthly'!R$20:R$871,'H-32A-WP06a - Debt Serv Monthly'!$B$20:$B$871,'H-32A-WP06 - Debt Service'!$B83)</f>
        <v>0</v>
      </c>
      <c r="R83" s="376">
        <f>SUMIFS('H-32A-WP06a - Debt Serv Monthly'!S$20:S$871,'H-32A-WP06a - Debt Serv Monthly'!$B$20:$B$871,'H-32A-WP06 - Debt Service'!$B83)</f>
        <v>0</v>
      </c>
      <c r="S83" s="376">
        <f>SUMIFS('H-32A-WP06a - Debt Serv Monthly'!T$20:T$871,'H-32A-WP06a - Debt Serv Monthly'!$B$20:$B$871,'H-32A-WP06 - Debt Service'!$B83)</f>
        <v>0</v>
      </c>
      <c r="T83" s="376">
        <f>SUMIFS('H-32A-WP06a - Debt Serv Monthly'!U$20:U$871,'H-32A-WP06a - Debt Serv Monthly'!$B$20:$B$871,'H-32A-WP06 - Debt Service'!$B83)</f>
        <v>0</v>
      </c>
      <c r="U83" s="376">
        <f>SUMIFS('H-32A-WP06a - Debt Serv Monthly'!V$20:V$871,'H-32A-WP06a - Debt Serv Monthly'!$B$20:$B$871,'H-32A-WP06 - Debt Service'!$B83)</f>
        <v>0</v>
      </c>
      <c r="V83" s="376">
        <f>SUMIFS('H-32A-WP06a - Debt Serv Monthly'!W$20:W$871,'H-32A-WP06a - Debt Serv Monthly'!$B$20:$B$871,'H-32A-WP06 - Debt Service'!$B83)</f>
        <v>0</v>
      </c>
      <c r="W83" s="376">
        <f>SUMIFS('H-32A-WP06a - Debt Serv Monthly'!X$20:X$871,'H-32A-WP06a - Debt Serv Monthly'!$B$20:$B$871,'H-32A-WP06 - Debt Service'!$B83)</f>
        <v>0</v>
      </c>
      <c r="X83" s="376">
        <f>SUMIFS('H-32A-WP06a - Debt Serv Monthly'!Y$20:Y$871,'H-32A-WP06a - Debt Serv Monthly'!$B$20:$B$871,'H-32A-WP06 - Debt Service'!$B83)</f>
        <v>0</v>
      </c>
      <c r="Y83" s="370">
        <f>SUMIFS('H-32A-WP06a - Debt Serv Monthly'!Z$20:Z$871,'H-32A-WP06a - Debt Serv Monthly'!$B$20:$B$871,'H-32A-WP06 - Debt Service'!$B83)</f>
        <v>0</v>
      </c>
      <c r="Z83" s="376">
        <f t="shared" si="2"/>
        <v>0</v>
      </c>
    </row>
    <row r="84" spans="2:26">
      <c r="B84" s="373">
        <f t="shared" si="3"/>
        <v>2072</v>
      </c>
      <c r="C84" s="376">
        <f>SUMIFS('H-32A-WP06a - Debt Serv Monthly'!$D$20:$D$871,'H-32A-WP06a - Debt Serv Monthly'!$B$20:$B$871,'H-32A-WP06 - Debt Service'!B84)</f>
        <v>0</v>
      </c>
      <c r="D84" s="376">
        <f>SUMIFS('H-32A-WP06a - Debt Serv Monthly'!E$20:E$871,'H-32A-WP06a - Debt Serv Monthly'!$B$20:$B$871,'H-32A-WP06 - Debt Service'!$B84)</f>
        <v>0</v>
      </c>
      <c r="E84" s="376">
        <f>SUMIFS('H-32A-WP06a - Debt Serv Monthly'!F$20:F$871,'H-32A-WP06a - Debt Serv Monthly'!$B$20:$B$871,'H-32A-WP06 - Debt Service'!$B84)</f>
        <v>0</v>
      </c>
      <c r="F84" s="376">
        <f>SUMIFS('H-32A-WP06a - Debt Serv Monthly'!G$20:G$871,'H-32A-WP06a - Debt Serv Monthly'!$B$20:$B$871,'H-32A-WP06 - Debt Service'!$B84)</f>
        <v>0</v>
      </c>
      <c r="G84" s="376">
        <f>SUMIFS('H-32A-WP06a - Debt Serv Monthly'!H$20:H$871,'H-32A-WP06a - Debt Serv Monthly'!$B$20:$B$871,'H-32A-WP06 - Debt Service'!$B84)</f>
        <v>0</v>
      </c>
      <c r="H84" s="376">
        <f>SUMIFS('H-32A-WP06a - Debt Serv Monthly'!I$20:I$871,'H-32A-WP06a - Debt Serv Monthly'!$B$20:$B$871,'H-32A-WP06 - Debt Service'!$B84)</f>
        <v>0</v>
      </c>
      <c r="I84" s="376">
        <f>SUMIFS('H-32A-WP06a - Debt Serv Monthly'!J$20:J$871,'H-32A-WP06a - Debt Serv Monthly'!$B$20:$B$871,'H-32A-WP06 - Debt Service'!$B84)</f>
        <v>0</v>
      </c>
      <c r="J84" s="376">
        <f>SUMIFS('H-32A-WP06a - Debt Serv Monthly'!K$20:K$871,'H-32A-WP06a - Debt Serv Monthly'!$B$20:$B$871,'H-32A-WP06 - Debt Service'!$B84)</f>
        <v>0</v>
      </c>
      <c r="K84" s="376">
        <f>SUMIFS('H-32A-WP06a - Debt Serv Monthly'!L$20:L$871,'H-32A-WP06a - Debt Serv Monthly'!$B$20:$B$871,'H-32A-WP06 - Debt Service'!$B84)</f>
        <v>0</v>
      </c>
      <c r="L84" s="370">
        <f>SUMIFS('H-32A-WP06a - Debt Serv Monthly'!M$20:M$871,'H-32A-WP06a - Debt Serv Monthly'!$B$20:$B$871,'H-32A-WP06 - Debt Service'!$B84)</f>
        <v>0</v>
      </c>
      <c r="M84" s="376">
        <f t="shared" si="1"/>
        <v>0</v>
      </c>
      <c r="O84" s="373">
        <f t="shared" si="4"/>
        <v>2072</v>
      </c>
      <c r="P84" s="376">
        <f>SUMIFS('H-32A-WP06a - Debt Serv Monthly'!Q$20:Q$871,'H-32A-WP06a - Debt Serv Monthly'!$B$20:$B$871,'H-32A-WP06 - Debt Service'!$B84)</f>
        <v>0</v>
      </c>
      <c r="Q84" s="376">
        <f>SUMIFS('H-32A-WP06a - Debt Serv Monthly'!R$20:R$871,'H-32A-WP06a - Debt Serv Monthly'!$B$20:$B$871,'H-32A-WP06 - Debt Service'!$B84)</f>
        <v>0</v>
      </c>
      <c r="R84" s="376">
        <f>SUMIFS('H-32A-WP06a - Debt Serv Monthly'!S$20:S$871,'H-32A-WP06a - Debt Serv Monthly'!$B$20:$B$871,'H-32A-WP06 - Debt Service'!$B84)</f>
        <v>0</v>
      </c>
      <c r="S84" s="376">
        <f>SUMIFS('H-32A-WP06a - Debt Serv Monthly'!T$20:T$871,'H-32A-WP06a - Debt Serv Monthly'!$B$20:$B$871,'H-32A-WP06 - Debt Service'!$B84)</f>
        <v>0</v>
      </c>
      <c r="T84" s="376">
        <f>SUMIFS('H-32A-WP06a - Debt Serv Monthly'!U$20:U$871,'H-32A-WP06a - Debt Serv Monthly'!$B$20:$B$871,'H-32A-WP06 - Debt Service'!$B84)</f>
        <v>0</v>
      </c>
      <c r="U84" s="376">
        <f>SUMIFS('H-32A-WP06a - Debt Serv Monthly'!V$20:V$871,'H-32A-WP06a - Debt Serv Monthly'!$B$20:$B$871,'H-32A-WP06 - Debt Service'!$B84)</f>
        <v>0</v>
      </c>
      <c r="V84" s="376">
        <f>SUMIFS('H-32A-WP06a - Debt Serv Monthly'!W$20:W$871,'H-32A-WP06a - Debt Serv Monthly'!$B$20:$B$871,'H-32A-WP06 - Debt Service'!$B84)</f>
        <v>0</v>
      </c>
      <c r="W84" s="376">
        <f>SUMIFS('H-32A-WP06a - Debt Serv Monthly'!X$20:X$871,'H-32A-WP06a - Debt Serv Monthly'!$B$20:$B$871,'H-32A-WP06 - Debt Service'!$B84)</f>
        <v>0</v>
      </c>
      <c r="X84" s="376">
        <f>SUMIFS('H-32A-WP06a - Debt Serv Monthly'!Y$20:Y$871,'H-32A-WP06a - Debt Serv Monthly'!$B$20:$B$871,'H-32A-WP06 - Debt Service'!$B84)</f>
        <v>0</v>
      </c>
      <c r="Y84" s="370">
        <f>SUMIFS('H-32A-WP06a - Debt Serv Monthly'!Z$20:Z$871,'H-32A-WP06a - Debt Serv Monthly'!$B$20:$B$871,'H-32A-WP06 - Debt Service'!$B84)</f>
        <v>0</v>
      </c>
      <c r="Z84" s="376">
        <f t="shared" si="2"/>
        <v>0</v>
      </c>
    </row>
    <row r="85" spans="2:26">
      <c r="B85" s="373">
        <f t="shared" si="3"/>
        <v>2073</v>
      </c>
      <c r="C85" s="376">
        <f>SUMIFS('H-32A-WP06a - Debt Serv Monthly'!$D$20:$D$871,'H-32A-WP06a - Debt Serv Monthly'!$B$20:$B$871,'H-32A-WP06 - Debt Service'!B85)</f>
        <v>0</v>
      </c>
      <c r="D85" s="376">
        <f>SUMIFS('H-32A-WP06a - Debt Serv Monthly'!E$20:E$871,'H-32A-WP06a - Debt Serv Monthly'!$B$20:$B$871,'H-32A-WP06 - Debt Service'!$B85)</f>
        <v>0</v>
      </c>
      <c r="E85" s="376">
        <f>SUMIFS('H-32A-WP06a - Debt Serv Monthly'!F$20:F$871,'H-32A-WP06a - Debt Serv Monthly'!$B$20:$B$871,'H-32A-WP06 - Debt Service'!$B85)</f>
        <v>0</v>
      </c>
      <c r="F85" s="376">
        <f>SUMIFS('H-32A-WP06a - Debt Serv Monthly'!G$20:G$871,'H-32A-WP06a - Debt Serv Monthly'!$B$20:$B$871,'H-32A-WP06 - Debt Service'!$B85)</f>
        <v>0</v>
      </c>
      <c r="G85" s="376">
        <f>SUMIFS('H-32A-WP06a - Debt Serv Monthly'!H$20:H$871,'H-32A-WP06a - Debt Serv Monthly'!$B$20:$B$871,'H-32A-WP06 - Debt Service'!$B85)</f>
        <v>0</v>
      </c>
      <c r="H85" s="376">
        <f>SUMIFS('H-32A-WP06a - Debt Serv Monthly'!I$20:I$871,'H-32A-WP06a - Debt Serv Monthly'!$B$20:$B$871,'H-32A-WP06 - Debt Service'!$B85)</f>
        <v>0</v>
      </c>
      <c r="I85" s="376">
        <f>SUMIFS('H-32A-WP06a - Debt Serv Monthly'!J$20:J$871,'H-32A-WP06a - Debt Serv Monthly'!$B$20:$B$871,'H-32A-WP06 - Debt Service'!$B85)</f>
        <v>0</v>
      </c>
      <c r="J85" s="376">
        <f>SUMIFS('H-32A-WP06a - Debt Serv Monthly'!K$20:K$871,'H-32A-WP06a - Debt Serv Monthly'!$B$20:$B$871,'H-32A-WP06 - Debt Service'!$B85)</f>
        <v>0</v>
      </c>
      <c r="K85" s="376">
        <f>SUMIFS('H-32A-WP06a - Debt Serv Monthly'!L$20:L$871,'H-32A-WP06a - Debt Serv Monthly'!$B$20:$B$871,'H-32A-WP06 - Debt Service'!$B85)</f>
        <v>0</v>
      </c>
      <c r="L85" s="370">
        <f>SUMIFS('H-32A-WP06a - Debt Serv Monthly'!M$20:M$871,'H-32A-WP06a - Debt Serv Monthly'!$B$20:$B$871,'H-32A-WP06 - Debt Service'!$B85)</f>
        <v>0</v>
      </c>
      <c r="M85" s="376">
        <f t="shared" si="1"/>
        <v>0</v>
      </c>
      <c r="O85" s="373">
        <f t="shared" si="4"/>
        <v>2073</v>
      </c>
      <c r="P85" s="376">
        <f>SUMIFS('H-32A-WP06a - Debt Serv Monthly'!Q$20:Q$871,'H-32A-WP06a - Debt Serv Monthly'!$B$20:$B$871,'H-32A-WP06 - Debt Service'!$B85)</f>
        <v>0</v>
      </c>
      <c r="Q85" s="376">
        <f>SUMIFS('H-32A-WP06a - Debt Serv Monthly'!R$20:R$871,'H-32A-WP06a - Debt Serv Monthly'!$B$20:$B$871,'H-32A-WP06 - Debt Service'!$B85)</f>
        <v>0</v>
      </c>
      <c r="R85" s="376">
        <f>SUMIFS('H-32A-WP06a - Debt Serv Monthly'!S$20:S$871,'H-32A-WP06a - Debt Serv Monthly'!$B$20:$B$871,'H-32A-WP06 - Debt Service'!$B85)</f>
        <v>0</v>
      </c>
      <c r="S85" s="376">
        <f>SUMIFS('H-32A-WP06a - Debt Serv Monthly'!T$20:T$871,'H-32A-WP06a - Debt Serv Monthly'!$B$20:$B$871,'H-32A-WP06 - Debt Service'!$B85)</f>
        <v>0</v>
      </c>
      <c r="T85" s="376">
        <f>SUMIFS('H-32A-WP06a - Debt Serv Monthly'!U$20:U$871,'H-32A-WP06a - Debt Serv Monthly'!$B$20:$B$871,'H-32A-WP06 - Debt Service'!$B85)</f>
        <v>0</v>
      </c>
      <c r="U85" s="376">
        <f>SUMIFS('H-32A-WP06a - Debt Serv Monthly'!V$20:V$871,'H-32A-WP06a - Debt Serv Monthly'!$B$20:$B$871,'H-32A-WP06 - Debt Service'!$B85)</f>
        <v>0</v>
      </c>
      <c r="V85" s="376">
        <f>SUMIFS('H-32A-WP06a - Debt Serv Monthly'!W$20:W$871,'H-32A-WP06a - Debt Serv Monthly'!$B$20:$B$871,'H-32A-WP06 - Debt Service'!$B85)</f>
        <v>0</v>
      </c>
      <c r="W85" s="376">
        <f>SUMIFS('H-32A-WP06a - Debt Serv Monthly'!X$20:X$871,'H-32A-WP06a - Debt Serv Monthly'!$B$20:$B$871,'H-32A-WP06 - Debt Service'!$B85)</f>
        <v>0</v>
      </c>
      <c r="X85" s="376">
        <f>SUMIFS('H-32A-WP06a - Debt Serv Monthly'!Y$20:Y$871,'H-32A-WP06a - Debt Serv Monthly'!$B$20:$B$871,'H-32A-WP06 - Debt Service'!$B85)</f>
        <v>0</v>
      </c>
      <c r="Y85" s="370">
        <f>SUMIFS('H-32A-WP06a - Debt Serv Monthly'!Z$20:Z$871,'H-32A-WP06a - Debt Serv Monthly'!$B$20:$B$871,'H-32A-WP06 - Debt Service'!$B85)</f>
        <v>0</v>
      </c>
      <c r="Z85" s="376">
        <f t="shared" si="2"/>
        <v>0</v>
      </c>
    </row>
    <row r="86" spans="2:26">
      <c r="B86" s="373">
        <f t="shared" si="3"/>
        <v>2074</v>
      </c>
      <c r="C86" s="376">
        <f>SUMIFS('H-32A-WP06a - Debt Serv Monthly'!$D$20:$D$871,'H-32A-WP06a - Debt Serv Monthly'!$B$20:$B$871,'H-32A-WP06 - Debt Service'!B86)</f>
        <v>0</v>
      </c>
      <c r="D86" s="376">
        <f>SUMIFS('H-32A-WP06a - Debt Serv Monthly'!E$20:E$871,'H-32A-WP06a - Debt Serv Monthly'!$B$20:$B$871,'H-32A-WP06 - Debt Service'!$B86)</f>
        <v>0</v>
      </c>
      <c r="E86" s="376">
        <f>SUMIFS('H-32A-WP06a - Debt Serv Monthly'!F$20:F$871,'H-32A-WP06a - Debt Serv Monthly'!$B$20:$B$871,'H-32A-WP06 - Debt Service'!$B86)</f>
        <v>0</v>
      </c>
      <c r="F86" s="376">
        <f>SUMIFS('H-32A-WP06a - Debt Serv Monthly'!G$20:G$871,'H-32A-WP06a - Debt Serv Monthly'!$B$20:$B$871,'H-32A-WP06 - Debt Service'!$B86)</f>
        <v>0</v>
      </c>
      <c r="G86" s="376">
        <f>SUMIFS('H-32A-WP06a - Debt Serv Monthly'!H$20:H$871,'H-32A-WP06a - Debt Serv Monthly'!$B$20:$B$871,'H-32A-WP06 - Debt Service'!$B86)</f>
        <v>0</v>
      </c>
      <c r="H86" s="376">
        <f>SUMIFS('H-32A-WP06a - Debt Serv Monthly'!I$20:I$871,'H-32A-WP06a - Debt Serv Monthly'!$B$20:$B$871,'H-32A-WP06 - Debt Service'!$B86)</f>
        <v>0</v>
      </c>
      <c r="I86" s="376">
        <f>SUMIFS('H-32A-WP06a - Debt Serv Monthly'!J$20:J$871,'H-32A-WP06a - Debt Serv Monthly'!$B$20:$B$871,'H-32A-WP06 - Debt Service'!$B86)</f>
        <v>0</v>
      </c>
      <c r="J86" s="376">
        <f>SUMIFS('H-32A-WP06a - Debt Serv Monthly'!K$20:K$871,'H-32A-WP06a - Debt Serv Monthly'!$B$20:$B$871,'H-32A-WP06 - Debt Service'!$B86)</f>
        <v>0</v>
      </c>
      <c r="K86" s="376">
        <f>SUMIFS('H-32A-WP06a - Debt Serv Monthly'!L$20:L$871,'H-32A-WP06a - Debt Serv Monthly'!$B$20:$B$871,'H-32A-WP06 - Debt Service'!$B86)</f>
        <v>0</v>
      </c>
      <c r="L86" s="370">
        <f>SUMIFS('H-32A-WP06a - Debt Serv Monthly'!M$20:M$871,'H-32A-WP06a - Debt Serv Monthly'!$B$20:$B$871,'H-32A-WP06 - Debt Service'!$B86)</f>
        <v>0</v>
      </c>
      <c r="M86" s="376">
        <f t="shared" si="1"/>
        <v>0</v>
      </c>
      <c r="O86" s="373">
        <f t="shared" si="4"/>
        <v>2074</v>
      </c>
      <c r="P86" s="376">
        <f>SUMIFS('H-32A-WP06a - Debt Serv Monthly'!Q$20:Q$871,'H-32A-WP06a - Debt Serv Monthly'!$B$20:$B$871,'H-32A-WP06 - Debt Service'!$B86)</f>
        <v>0</v>
      </c>
      <c r="Q86" s="376">
        <f>SUMIFS('H-32A-WP06a - Debt Serv Monthly'!R$20:R$871,'H-32A-WP06a - Debt Serv Monthly'!$B$20:$B$871,'H-32A-WP06 - Debt Service'!$B86)</f>
        <v>0</v>
      </c>
      <c r="R86" s="376">
        <f>SUMIFS('H-32A-WP06a - Debt Serv Monthly'!S$20:S$871,'H-32A-WP06a - Debt Serv Monthly'!$B$20:$B$871,'H-32A-WP06 - Debt Service'!$B86)</f>
        <v>0</v>
      </c>
      <c r="S86" s="376">
        <f>SUMIFS('H-32A-WP06a - Debt Serv Monthly'!T$20:T$871,'H-32A-WP06a - Debt Serv Monthly'!$B$20:$B$871,'H-32A-WP06 - Debt Service'!$B86)</f>
        <v>0</v>
      </c>
      <c r="T86" s="376">
        <f>SUMIFS('H-32A-WP06a - Debt Serv Monthly'!U$20:U$871,'H-32A-WP06a - Debt Serv Monthly'!$B$20:$B$871,'H-32A-WP06 - Debt Service'!$B86)</f>
        <v>0</v>
      </c>
      <c r="U86" s="376">
        <f>SUMIFS('H-32A-WP06a - Debt Serv Monthly'!V$20:V$871,'H-32A-WP06a - Debt Serv Monthly'!$B$20:$B$871,'H-32A-WP06 - Debt Service'!$B86)</f>
        <v>0</v>
      </c>
      <c r="V86" s="376">
        <f>SUMIFS('H-32A-WP06a - Debt Serv Monthly'!W$20:W$871,'H-32A-WP06a - Debt Serv Monthly'!$B$20:$B$871,'H-32A-WP06 - Debt Service'!$B86)</f>
        <v>0</v>
      </c>
      <c r="W86" s="376">
        <f>SUMIFS('H-32A-WP06a - Debt Serv Monthly'!X$20:X$871,'H-32A-WP06a - Debt Serv Monthly'!$B$20:$B$871,'H-32A-WP06 - Debt Service'!$B86)</f>
        <v>0</v>
      </c>
      <c r="X86" s="376">
        <f>SUMIFS('H-32A-WP06a - Debt Serv Monthly'!Y$20:Y$871,'H-32A-WP06a - Debt Serv Monthly'!$B$20:$B$871,'H-32A-WP06 - Debt Service'!$B86)</f>
        <v>0</v>
      </c>
      <c r="Y86" s="370">
        <f>SUMIFS('H-32A-WP06a - Debt Serv Monthly'!Z$20:Z$871,'H-32A-WP06a - Debt Serv Monthly'!$B$20:$B$871,'H-32A-WP06 - Debt Service'!$B86)</f>
        <v>0</v>
      </c>
      <c r="Z86" s="376">
        <f t="shared" si="2"/>
        <v>0</v>
      </c>
    </row>
    <row r="87" spans="2:26">
      <c r="B87" s="373">
        <f t="shared" si="3"/>
        <v>2075</v>
      </c>
      <c r="C87" s="376">
        <f>SUMIFS('H-32A-WP06a - Debt Serv Monthly'!$D$20:$D$871,'H-32A-WP06a - Debt Serv Monthly'!$B$20:$B$871,'H-32A-WP06 - Debt Service'!B87)</f>
        <v>0</v>
      </c>
      <c r="D87" s="376">
        <f>SUMIFS('H-32A-WP06a - Debt Serv Monthly'!E$20:E$871,'H-32A-WP06a - Debt Serv Monthly'!$B$20:$B$871,'H-32A-WP06 - Debt Service'!$B87)</f>
        <v>0</v>
      </c>
      <c r="E87" s="376">
        <f>SUMIFS('H-32A-WP06a - Debt Serv Monthly'!F$20:F$871,'H-32A-WP06a - Debt Serv Monthly'!$B$20:$B$871,'H-32A-WP06 - Debt Service'!$B87)</f>
        <v>0</v>
      </c>
      <c r="F87" s="376">
        <f>SUMIFS('H-32A-WP06a - Debt Serv Monthly'!G$20:G$871,'H-32A-WP06a - Debt Serv Monthly'!$B$20:$B$871,'H-32A-WP06 - Debt Service'!$B87)</f>
        <v>0</v>
      </c>
      <c r="G87" s="376">
        <f>SUMIFS('H-32A-WP06a - Debt Serv Monthly'!H$20:H$871,'H-32A-WP06a - Debt Serv Monthly'!$B$20:$B$871,'H-32A-WP06 - Debt Service'!$B87)</f>
        <v>0</v>
      </c>
      <c r="H87" s="376">
        <f>SUMIFS('H-32A-WP06a - Debt Serv Monthly'!I$20:I$871,'H-32A-WP06a - Debt Serv Monthly'!$B$20:$B$871,'H-32A-WP06 - Debt Service'!$B87)</f>
        <v>0</v>
      </c>
      <c r="I87" s="376">
        <f>SUMIFS('H-32A-WP06a - Debt Serv Monthly'!J$20:J$871,'H-32A-WP06a - Debt Serv Monthly'!$B$20:$B$871,'H-32A-WP06 - Debt Service'!$B87)</f>
        <v>0</v>
      </c>
      <c r="J87" s="376">
        <f>SUMIFS('H-32A-WP06a - Debt Serv Monthly'!K$20:K$871,'H-32A-WP06a - Debt Serv Monthly'!$B$20:$B$871,'H-32A-WP06 - Debt Service'!$B87)</f>
        <v>0</v>
      </c>
      <c r="K87" s="376">
        <f>SUMIFS('H-32A-WP06a - Debt Serv Monthly'!L$20:L$871,'H-32A-WP06a - Debt Serv Monthly'!$B$20:$B$871,'H-32A-WP06 - Debt Service'!$B87)</f>
        <v>0</v>
      </c>
      <c r="L87" s="370">
        <f>SUMIFS('H-32A-WP06a - Debt Serv Monthly'!M$20:M$871,'H-32A-WP06a - Debt Serv Monthly'!$B$20:$B$871,'H-32A-WP06 - Debt Service'!$B87)</f>
        <v>0</v>
      </c>
      <c r="M87" s="376">
        <f t="shared" si="1"/>
        <v>0</v>
      </c>
      <c r="O87" s="373">
        <f t="shared" si="4"/>
        <v>2075</v>
      </c>
      <c r="P87" s="376">
        <f>SUMIFS('H-32A-WP06a - Debt Serv Monthly'!Q$20:Q$871,'H-32A-WP06a - Debt Serv Monthly'!$B$20:$B$871,'H-32A-WP06 - Debt Service'!$B87)</f>
        <v>0</v>
      </c>
      <c r="Q87" s="376">
        <f>SUMIFS('H-32A-WP06a - Debt Serv Monthly'!R$20:R$871,'H-32A-WP06a - Debt Serv Monthly'!$B$20:$B$871,'H-32A-WP06 - Debt Service'!$B87)</f>
        <v>0</v>
      </c>
      <c r="R87" s="376">
        <f>SUMIFS('H-32A-WP06a - Debt Serv Monthly'!S$20:S$871,'H-32A-WP06a - Debt Serv Monthly'!$B$20:$B$871,'H-32A-WP06 - Debt Service'!$B87)</f>
        <v>0</v>
      </c>
      <c r="S87" s="376">
        <f>SUMIFS('H-32A-WP06a - Debt Serv Monthly'!T$20:T$871,'H-32A-WP06a - Debt Serv Monthly'!$B$20:$B$871,'H-32A-WP06 - Debt Service'!$B87)</f>
        <v>0</v>
      </c>
      <c r="T87" s="376">
        <f>SUMIFS('H-32A-WP06a - Debt Serv Monthly'!U$20:U$871,'H-32A-WP06a - Debt Serv Monthly'!$B$20:$B$871,'H-32A-WP06 - Debt Service'!$B87)</f>
        <v>0</v>
      </c>
      <c r="U87" s="376">
        <f>SUMIFS('H-32A-WP06a - Debt Serv Monthly'!V$20:V$871,'H-32A-WP06a - Debt Serv Monthly'!$B$20:$B$871,'H-32A-WP06 - Debt Service'!$B87)</f>
        <v>0</v>
      </c>
      <c r="V87" s="376">
        <f>SUMIFS('H-32A-WP06a - Debt Serv Monthly'!W$20:W$871,'H-32A-WP06a - Debt Serv Monthly'!$B$20:$B$871,'H-32A-WP06 - Debt Service'!$B87)</f>
        <v>0</v>
      </c>
      <c r="W87" s="376">
        <f>SUMIFS('H-32A-WP06a - Debt Serv Monthly'!X$20:X$871,'H-32A-WP06a - Debt Serv Monthly'!$B$20:$B$871,'H-32A-WP06 - Debt Service'!$B87)</f>
        <v>0</v>
      </c>
      <c r="X87" s="376">
        <f>SUMIFS('H-32A-WP06a - Debt Serv Monthly'!Y$20:Y$871,'H-32A-WP06a - Debt Serv Monthly'!$B$20:$B$871,'H-32A-WP06 - Debt Service'!$B87)</f>
        <v>0</v>
      </c>
      <c r="Y87" s="370">
        <f>SUMIFS('H-32A-WP06a - Debt Serv Monthly'!Z$20:Z$871,'H-32A-WP06a - Debt Serv Monthly'!$B$20:$B$871,'H-32A-WP06 - Debt Service'!$B87)</f>
        <v>0</v>
      </c>
      <c r="Z87" s="376">
        <f t="shared" si="2"/>
        <v>0</v>
      </c>
    </row>
    <row r="88" spans="2:26">
      <c r="B88" s="373">
        <f t="shared" si="3"/>
        <v>2076</v>
      </c>
      <c r="C88" s="376">
        <f>SUMIFS('H-32A-WP06a - Debt Serv Monthly'!$D$20:$D$871,'H-32A-WP06a - Debt Serv Monthly'!$B$20:$B$871,'H-32A-WP06 - Debt Service'!B88)</f>
        <v>0</v>
      </c>
      <c r="D88" s="376">
        <f>SUMIFS('H-32A-WP06a - Debt Serv Monthly'!E$20:E$871,'H-32A-WP06a - Debt Serv Monthly'!$B$20:$B$871,'H-32A-WP06 - Debt Service'!$B88)</f>
        <v>0</v>
      </c>
      <c r="E88" s="376">
        <f>SUMIFS('H-32A-WP06a - Debt Serv Monthly'!F$20:F$871,'H-32A-WP06a - Debt Serv Monthly'!$B$20:$B$871,'H-32A-WP06 - Debt Service'!$B88)</f>
        <v>0</v>
      </c>
      <c r="F88" s="376">
        <f>SUMIFS('H-32A-WP06a - Debt Serv Monthly'!G$20:G$871,'H-32A-WP06a - Debt Serv Monthly'!$B$20:$B$871,'H-32A-WP06 - Debt Service'!$B88)</f>
        <v>0</v>
      </c>
      <c r="G88" s="376">
        <f>SUMIFS('H-32A-WP06a - Debt Serv Monthly'!H$20:H$871,'H-32A-WP06a - Debt Serv Monthly'!$B$20:$B$871,'H-32A-WP06 - Debt Service'!$B88)</f>
        <v>0</v>
      </c>
      <c r="H88" s="376">
        <f>SUMIFS('H-32A-WP06a - Debt Serv Monthly'!I$20:I$871,'H-32A-WP06a - Debt Serv Monthly'!$B$20:$B$871,'H-32A-WP06 - Debt Service'!$B88)</f>
        <v>0</v>
      </c>
      <c r="I88" s="376">
        <f>SUMIFS('H-32A-WP06a - Debt Serv Monthly'!J$20:J$871,'H-32A-WP06a - Debt Serv Monthly'!$B$20:$B$871,'H-32A-WP06 - Debt Service'!$B88)</f>
        <v>0</v>
      </c>
      <c r="J88" s="376">
        <f>SUMIFS('H-32A-WP06a - Debt Serv Monthly'!K$20:K$871,'H-32A-WP06a - Debt Serv Monthly'!$B$20:$B$871,'H-32A-WP06 - Debt Service'!$B88)</f>
        <v>0</v>
      </c>
      <c r="K88" s="376">
        <f>SUMIFS('H-32A-WP06a - Debt Serv Monthly'!L$20:L$871,'H-32A-WP06a - Debt Serv Monthly'!$B$20:$B$871,'H-32A-WP06 - Debt Service'!$B88)</f>
        <v>0</v>
      </c>
      <c r="L88" s="370">
        <f>SUMIFS('H-32A-WP06a - Debt Serv Monthly'!M$20:M$871,'H-32A-WP06a - Debt Serv Monthly'!$B$20:$B$871,'H-32A-WP06 - Debt Service'!$B88)</f>
        <v>0</v>
      </c>
      <c r="M88" s="376">
        <f t="shared" si="1"/>
        <v>0</v>
      </c>
      <c r="O88" s="373">
        <f t="shared" si="4"/>
        <v>2076</v>
      </c>
      <c r="P88" s="376">
        <f>SUMIFS('H-32A-WP06a - Debt Serv Monthly'!Q$20:Q$871,'H-32A-WP06a - Debt Serv Monthly'!$B$20:$B$871,'H-32A-WP06 - Debt Service'!$B88)</f>
        <v>0</v>
      </c>
      <c r="Q88" s="376">
        <f>SUMIFS('H-32A-WP06a - Debt Serv Monthly'!R$20:R$871,'H-32A-WP06a - Debt Serv Monthly'!$B$20:$B$871,'H-32A-WP06 - Debt Service'!$B88)</f>
        <v>0</v>
      </c>
      <c r="R88" s="376">
        <f>SUMIFS('H-32A-WP06a - Debt Serv Monthly'!S$20:S$871,'H-32A-WP06a - Debt Serv Monthly'!$B$20:$B$871,'H-32A-WP06 - Debt Service'!$B88)</f>
        <v>0</v>
      </c>
      <c r="S88" s="376">
        <f>SUMIFS('H-32A-WP06a - Debt Serv Monthly'!T$20:T$871,'H-32A-WP06a - Debt Serv Monthly'!$B$20:$B$871,'H-32A-WP06 - Debt Service'!$B88)</f>
        <v>0</v>
      </c>
      <c r="T88" s="376">
        <f>SUMIFS('H-32A-WP06a - Debt Serv Monthly'!U$20:U$871,'H-32A-WP06a - Debt Serv Monthly'!$B$20:$B$871,'H-32A-WP06 - Debt Service'!$B88)</f>
        <v>0</v>
      </c>
      <c r="U88" s="376">
        <f>SUMIFS('H-32A-WP06a - Debt Serv Monthly'!V$20:V$871,'H-32A-WP06a - Debt Serv Monthly'!$B$20:$B$871,'H-32A-WP06 - Debt Service'!$B88)</f>
        <v>0</v>
      </c>
      <c r="V88" s="376">
        <f>SUMIFS('H-32A-WP06a - Debt Serv Monthly'!W$20:W$871,'H-32A-WP06a - Debt Serv Monthly'!$B$20:$B$871,'H-32A-WP06 - Debt Service'!$B88)</f>
        <v>0</v>
      </c>
      <c r="W88" s="376">
        <f>SUMIFS('H-32A-WP06a - Debt Serv Monthly'!X$20:X$871,'H-32A-WP06a - Debt Serv Monthly'!$B$20:$B$871,'H-32A-WP06 - Debt Service'!$B88)</f>
        <v>0</v>
      </c>
      <c r="X88" s="376">
        <f>SUMIFS('H-32A-WP06a - Debt Serv Monthly'!Y$20:Y$871,'H-32A-WP06a - Debt Serv Monthly'!$B$20:$B$871,'H-32A-WP06 - Debt Service'!$B88)</f>
        <v>0</v>
      </c>
      <c r="Y88" s="370">
        <f>SUMIFS('H-32A-WP06a - Debt Serv Monthly'!Z$20:Z$871,'H-32A-WP06a - Debt Serv Monthly'!$B$20:$B$871,'H-32A-WP06 - Debt Service'!$B88)</f>
        <v>0</v>
      </c>
      <c r="Z88" s="376">
        <f t="shared" si="2"/>
        <v>0</v>
      </c>
    </row>
    <row r="89" spans="2:26">
      <c r="B89" s="373">
        <f t="shared" si="3"/>
        <v>2077</v>
      </c>
      <c r="C89" s="376">
        <f>SUMIFS('H-32A-WP06a - Debt Serv Monthly'!$D$20:$D$871,'H-32A-WP06a - Debt Serv Monthly'!$B$20:$B$871,'H-32A-WP06 - Debt Service'!B89)</f>
        <v>0</v>
      </c>
      <c r="D89" s="376">
        <f>SUMIFS('H-32A-WP06a - Debt Serv Monthly'!E$20:E$871,'H-32A-WP06a - Debt Serv Monthly'!$B$20:$B$871,'H-32A-WP06 - Debt Service'!$B89)</f>
        <v>0</v>
      </c>
      <c r="E89" s="376">
        <f>SUMIFS('H-32A-WP06a - Debt Serv Monthly'!F$20:F$871,'H-32A-WP06a - Debt Serv Monthly'!$B$20:$B$871,'H-32A-WP06 - Debt Service'!$B89)</f>
        <v>0</v>
      </c>
      <c r="F89" s="376">
        <f>SUMIFS('H-32A-WP06a - Debt Serv Monthly'!G$20:G$871,'H-32A-WP06a - Debt Serv Monthly'!$B$20:$B$871,'H-32A-WP06 - Debt Service'!$B89)</f>
        <v>0</v>
      </c>
      <c r="G89" s="376">
        <f>SUMIFS('H-32A-WP06a - Debt Serv Monthly'!H$20:H$871,'H-32A-WP06a - Debt Serv Monthly'!$B$20:$B$871,'H-32A-WP06 - Debt Service'!$B89)</f>
        <v>0</v>
      </c>
      <c r="H89" s="376">
        <f>SUMIFS('H-32A-WP06a - Debt Serv Monthly'!I$20:I$871,'H-32A-WP06a - Debt Serv Monthly'!$B$20:$B$871,'H-32A-WP06 - Debt Service'!$B89)</f>
        <v>0</v>
      </c>
      <c r="I89" s="376">
        <f>SUMIFS('H-32A-WP06a - Debt Serv Monthly'!J$20:J$871,'H-32A-WP06a - Debt Serv Monthly'!$B$20:$B$871,'H-32A-WP06 - Debt Service'!$B89)</f>
        <v>0</v>
      </c>
      <c r="J89" s="376">
        <f>SUMIFS('H-32A-WP06a - Debt Serv Monthly'!K$20:K$871,'H-32A-WP06a - Debt Serv Monthly'!$B$20:$B$871,'H-32A-WP06 - Debt Service'!$B89)</f>
        <v>0</v>
      </c>
      <c r="K89" s="376">
        <f>SUMIFS('H-32A-WP06a - Debt Serv Monthly'!L$20:L$871,'H-32A-WP06a - Debt Serv Monthly'!$B$20:$B$871,'H-32A-WP06 - Debt Service'!$B89)</f>
        <v>0</v>
      </c>
      <c r="L89" s="370">
        <f>SUMIFS('H-32A-WP06a - Debt Serv Monthly'!M$20:M$871,'H-32A-WP06a - Debt Serv Monthly'!$B$20:$B$871,'H-32A-WP06 - Debt Service'!$B89)</f>
        <v>0</v>
      </c>
      <c r="M89" s="376">
        <f t="shared" si="1"/>
        <v>0</v>
      </c>
      <c r="O89" s="373">
        <f t="shared" si="4"/>
        <v>2077</v>
      </c>
      <c r="P89" s="376">
        <f>SUMIFS('H-32A-WP06a - Debt Serv Monthly'!Q$20:Q$871,'H-32A-WP06a - Debt Serv Monthly'!$B$20:$B$871,'H-32A-WP06 - Debt Service'!$B89)</f>
        <v>0</v>
      </c>
      <c r="Q89" s="376">
        <f>SUMIFS('H-32A-WP06a - Debt Serv Monthly'!R$20:R$871,'H-32A-WP06a - Debt Serv Monthly'!$B$20:$B$871,'H-32A-WP06 - Debt Service'!$B89)</f>
        <v>0</v>
      </c>
      <c r="R89" s="376">
        <f>SUMIFS('H-32A-WP06a - Debt Serv Monthly'!S$20:S$871,'H-32A-WP06a - Debt Serv Monthly'!$B$20:$B$871,'H-32A-WP06 - Debt Service'!$B89)</f>
        <v>0</v>
      </c>
      <c r="S89" s="376">
        <f>SUMIFS('H-32A-WP06a - Debt Serv Monthly'!T$20:T$871,'H-32A-WP06a - Debt Serv Monthly'!$B$20:$B$871,'H-32A-WP06 - Debt Service'!$B89)</f>
        <v>0</v>
      </c>
      <c r="T89" s="376">
        <f>SUMIFS('H-32A-WP06a - Debt Serv Monthly'!U$20:U$871,'H-32A-WP06a - Debt Serv Monthly'!$B$20:$B$871,'H-32A-WP06 - Debt Service'!$B89)</f>
        <v>0</v>
      </c>
      <c r="U89" s="376">
        <f>SUMIFS('H-32A-WP06a - Debt Serv Monthly'!V$20:V$871,'H-32A-WP06a - Debt Serv Monthly'!$B$20:$B$871,'H-32A-WP06 - Debt Service'!$B89)</f>
        <v>0</v>
      </c>
      <c r="V89" s="376">
        <f>SUMIFS('H-32A-WP06a - Debt Serv Monthly'!W$20:W$871,'H-32A-WP06a - Debt Serv Monthly'!$B$20:$B$871,'H-32A-WP06 - Debt Service'!$B89)</f>
        <v>0</v>
      </c>
      <c r="W89" s="376">
        <f>SUMIFS('H-32A-WP06a - Debt Serv Monthly'!X$20:X$871,'H-32A-WP06a - Debt Serv Monthly'!$B$20:$B$871,'H-32A-WP06 - Debt Service'!$B89)</f>
        <v>0</v>
      </c>
      <c r="X89" s="376">
        <f>SUMIFS('H-32A-WP06a - Debt Serv Monthly'!Y$20:Y$871,'H-32A-WP06a - Debt Serv Monthly'!$B$20:$B$871,'H-32A-WP06 - Debt Service'!$B89)</f>
        <v>0</v>
      </c>
      <c r="Y89" s="370">
        <f>SUMIFS('H-32A-WP06a - Debt Serv Monthly'!Z$20:Z$871,'H-32A-WP06a - Debt Serv Monthly'!$B$20:$B$871,'H-32A-WP06 - Debt Service'!$B89)</f>
        <v>0</v>
      </c>
      <c r="Z89" s="376">
        <f t="shared" si="2"/>
        <v>0</v>
      </c>
    </row>
    <row r="90" spans="2:26">
      <c r="B90" s="373">
        <f t="shared" si="3"/>
        <v>2078</v>
      </c>
      <c r="C90" s="376">
        <f>SUMIFS('H-32A-WP06a - Debt Serv Monthly'!$D$20:$D$871,'H-32A-WP06a - Debt Serv Monthly'!$B$20:$B$871,'H-32A-WP06 - Debt Service'!B90)</f>
        <v>0</v>
      </c>
      <c r="D90" s="376">
        <f>SUMIFS('H-32A-WP06a - Debt Serv Monthly'!E$20:E$871,'H-32A-WP06a - Debt Serv Monthly'!$B$20:$B$871,'H-32A-WP06 - Debt Service'!$B90)</f>
        <v>0</v>
      </c>
      <c r="E90" s="376">
        <f>SUMIFS('H-32A-WP06a - Debt Serv Monthly'!F$20:F$871,'H-32A-WP06a - Debt Serv Monthly'!$B$20:$B$871,'H-32A-WP06 - Debt Service'!$B90)</f>
        <v>0</v>
      </c>
      <c r="F90" s="376">
        <f>SUMIFS('H-32A-WP06a - Debt Serv Monthly'!G$20:G$871,'H-32A-WP06a - Debt Serv Monthly'!$B$20:$B$871,'H-32A-WP06 - Debt Service'!$B90)</f>
        <v>0</v>
      </c>
      <c r="G90" s="376">
        <f>SUMIFS('H-32A-WP06a - Debt Serv Monthly'!H$20:H$871,'H-32A-WP06a - Debt Serv Monthly'!$B$20:$B$871,'H-32A-WP06 - Debt Service'!$B90)</f>
        <v>0</v>
      </c>
      <c r="H90" s="376">
        <f>SUMIFS('H-32A-WP06a - Debt Serv Monthly'!I$20:I$871,'H-32A-WP06a - Debt Serv Monthly'!$B$20:$B$871,'H-32A-WP06 - Debt Service'!$B90)</f>
        <v>0</v>
      </c>
      <c r="I90" s="376">
        <f>SUMIFS('H-32A-WP06a - Debt Serv Monthly'!J$20:J$871,'H-32A-WP06a - Debt Serv Monthly'!$B$20:$B$871,'H-32A-WP06 - Debt Service'!$B90)</f>
        <v>0</v>
      </c>
      <c r="J90" s="376">
        <f>SUMIFS('H-32A-WP06a - Debt Serv Monthly'!K$20:K$871,'H-32A-WP06a - Debt Serv Monthly'!$B$20:$B$871,'H-32A-WP06 - Debt Service'!$B90)</f>
        <v>0</v>
      </c>
      <c r="K90" s="376">
        <f>SUMIFS('H-32A-WP06a - Debt Serv Monthly'!L$20:L$871,'H-32A-WP06a - Debt Serv Monthly'!$B$20:$B$871,'H-32A-WP06 - Debt Service'!$B90)</f>
        <v>0</v>
      </c>
      <c r="L90" s="370">
        <f>SUMIFS('H-32A-WP06a - Debt Serv Monthly'!M$20:M$871,'H-32A-WP06a - Debt Serv Monthly'!$B$20:$B$871,'H-32A-WP06 - Debt Service'!$B90)</f>
        <v>0</v>
      </c>
      <c r="M90" s="376">
        <f t="shared" si="1"/>
        <v>0</v>
      </c>
      <c r="O90" s="373">
        <f t="shared" si="4"/>
        <v>2078</v>
      </c>
      <c r="P90" s="376">
        <f>SUMIFS('H-32A-WP06a - Debt Serv Monthly'!Q$20:Q$871,'H-32A-WP06a - Debt Serv Monthly'!$B$20:$B$871,'H-32A-WP06 - Debt Service'!$B90)</f>
        <v>0</v>
      </c>
      <c r="Q90" s="376">
        <f>SUMIFS('H-32A-WP06a - Debt Serv Monthly'!R$20:R$871,'H-32A-WP06a - Debt Serv Monthly'!$B$20:$B$871,'H-32A-WP06 - Debt Service'!$B90)</f>
        <v>0</v>
      </c>
      <c r="R90" s="376">
        <f>SUMIFS('H-32A-WP06a - Debt Serv Monthly'!S$20:S$871,'H-32A-WP06a - Debt Serv Monthly'!$B$20:$B$871,'H-32A-WP06 - Debt Service'!$B90)</f>
        <v>0</v>
      </c>
      <c r="S90" s="376">
        <f>SUMIFS('H-32A-WP06a - Debt Serv Monthly'!T$20:T$871,'H-32A-WP06a - Debt Serv Monthly'!$B$20:$B$871,'H-32A-WP06 - Debt Service'!$B90)</f>
        <v>0</v>
      </c>
      <c r="T90" s="376">
        <f>SUMIFS('H-32A-WP06a - Debt Serv Monthly'!U$20:U$871,'H-32A-WP06a - Debt Serv Monthly'!$B$20:$B$871,'H-32A-WP06 - Debt Service'!$B90)</f>
        <v>0</v>
      </c>
      <c r="U90" s="376">
        <f>SUMIFS('H-32A-WP06a - Debt Serv Monthly'!V$20:V$871,'H-32A-WP06a - Debt Serv Monthly'!$B$20:$B$871,'H-32A-WP06 - Debt Service'!$B90)</f>
        <v>0</v>
      </c>
      <c r="V90" s="376">
        <f>SUMIFS('H-32A-WP06a - Debt Serv Monthly'!W$20:W$871,'H-32A-WP06a - Debt Serv Monthly'!$B$20:$B$871,'H-32A-WP06 - Debt Service'!$B90)</f>
        <v>0</v>
      </c>
      <c r="W90" s="376">
        <f>SUMIFS('H-32A-WP06a - Debt Serv Monthly'!X$20:X$871,'H-32A-WP06a - Debt Serv Monthly'!$B$20:$B$871,'H-32A-WP06 - Debt Service'!$B90)</f>
        <v>0</v>
      </c>
      <c r="X90" s="376">
        <f>SUMIFS('H-32A-WP06a - Debt Serv Monthly'!Y$20:Y$871,'H-32A-WP06a - Debt Serv Monthly'!$B$20:$B$871,'H-32A-WP06 - Debt Service'!$B90)</f>
        <v>0</v>
      </c>
      <c r="Y90" s="370">
        <f>SUMIFS('H-32A-WP06a - Debt Serv Monthly'!Z$20:Z$871,'H-32A-WP06a - Debt Serv Monthly'!$B$20:$B$871,'H-32A-WP06 - Debt Service'!$B90)</f>
        <v>0</v>
      </c>
      <c r="Z90" s="376">
        <f t="shared" si="2"/>
        <v>0</v>
      </c>
    </row>
    <row r="91" spans="2:26">
      <c r="B91" s="373">
        <f t="shared" si="3"/>
        <v>2079</v>
      </c>
      <c r="C91" s="376">
        <f>SUMIFS('H-32A-WP06a - Debt Serv Monthly'!$D$20:$D$871,'H-32A-WP06a - Debt Serv Monthly'!$B$20:$B$871,'H-32A-WP06 - Debt Service'!B91)</f>
        <v>0</v>
      </c>
      <c r="D91" s="376">
        <f>SUMIFS('H-32A-WP06a - Debt Serv Monthly'!E$20:E$871,'H-32A-WP06a - Debt Serv Monthly'!$B$20:$B$871,'H-32A-WP06 - Debt Service'!$B91)</f>
        <v>0</v>
      </c>
      <c r="E91" s="376">
        <f>SUMIFS('H-32A-WP06a - Debt Serv Monthly'!F$20:F$871,'H-32A-WP06a - Debt Serv Monthly'!$B$20:$B$871,'H-32A-WP06 - Debt Service'!$B91)</f>
        <v>0</v>
      </c>
      <c r="F91" s="376">
        <f>SUMIFS('H-32A-WP06a - Debt Serv Monthly'!G$20:G$871,'H-32A-WP06a - Debt Serv Monthly'!$B$20:$B$871,'H-32A-WP06 - Debt Service'!$B91)</f>
        <v>0</v>
      </c>
      <c r="G91" s="376">
        <f>SUMIFS('H-32A-WP06a - Debt Serv Monthly'!H$20:H$871,'H-32A-WP06a - Debt Serv Monthly'!$B$20:$B$871,'H-32A-WP06 - Debt Service'!$B91)</f>
        <v>0</v>
      </c>
      <c r="H91" s="376">
        <f>SUMIFS('H-32A-WP06a - Debt Serv Monthly'!I$20:I$871,'H-32A-WP06a - Debt Serv Monthly'!$B$20:$B$871,'H-32A-WP06 - Debt Service'!$B91)</f>
        <v>0</v>
      </c>
      <c r="I91" s="376">
        <f>SUMIFS('H-32A-WP06a - Debt Serv Monthly'!J$20:J$871,'H-32A-WP06a - Debt Serv Monthly'!$B$20:$B$871,'H-32A-WP06 - Debt Service'!$B91)</f>
        <v>0</v>
      </c>
      <c r="J91" s="376">
        <f>SUMIFS('H-32A-WP06a - Debt Serv Monthly'!K$20:K$871,'H-32A-WP06a - Debt Serv Monthly'!$B$20:$B$871,'H-32A-WP06 - Debt Service'!$B91)</f>
        <v>0</v>
      </c>
      <c r="K91" s="376">
        <f>SUMIFS('H-32A-WP06a - Debt Serv Monthly'!L$20:L$871,'H-32A-WP06a - Debt Serv Monthly'!$B$20:$B$871,'H-32A-WP06 - Debt Service'!$B91)</f>
        <v>0</v>
      </c>
      <c r="L91" s="370">
        <f>SUMIFS('H-32A-WP06a - Debt Serv Monthly'!M$20:M$871,'H-32A-WP06a - Debt Serv Monthly'!$B$20:$B$871,'H-32A-WP06 - Debt Service'!$B91)</f>
        <v>0</v>
      </c>
      <c r="M91" s="376">
        <f t="shared" si="1"/>
        <v>0</v>
      </c>
      <c r="O91" s="373">
        <f t="shared" si="4"/>
        <v>2079</v>
      </c>
      <c r="P91" s="376">
        <f>SUMIFS('H-32A-WP06a - Debt Serv Monthly'!Q$20:Q$871,'H-32A-WP06a - Debt Serv Monthly'!$B$20:$B$871,'H-32A-WP06 - Debt Service'!$B91)</f>
        <v>0</v>
      </c>
      <c r="Q91" s="376">
        <f>SUMIFS('H-32A-WP06a - Debt Serv Monthly'!R$20:R$871,'H-32A-WP06a - Debt Serv Monthly'!$B$20:$B$871,'H-32A-WP06 - Debt Service'!$B91)</f>
        <v>0</v>
      </c>
      <c r="R91" s="376">
        <f>SUMIFS('H-32A-WP06a - Debt Serv Monthly'!S$20:S$871,'H-32A-WP06a - Debt Serv Monthly'!$B$20:$B$871,'H-32A-WP06 - Debt Service'!$B91)</f>
        <v>0</v>
      </c>
      <c r="S91" s="376">
        <f>SUMIFS('H-32A-WP06a - Debt Serv Monthly'!T$20:T$871,'H-32A-WP06a - Debt Serv Monthly'!$B$20:$B$871,'H-32A-WP06 - Debt Service'!$B91)</f>
        <v>0</v>
      </c>
      <c r="T91" s="376">
        <f>SUMIFS('H-32A-WP06a - Debt Serv Monthly'!U$20:U$871,'H-32A-WP06a - Debt Serv Monthly'!$B$20:$B$871,'H-32A-WP06 - Debt Service'!$B91)</f>
        <v>0</v>
      </c>
      <c r="U91" s="376">
        <f>SUMIFS('H-32A-WP06a - Debt Serv Monthly'!V$20:V$871,'H-32A-WP06a - Debt Serv Monthly'!$B$20:$B$871,'H-32A-WP06 - Debt Service'!$B91)</f>
        <v>0</v>
      </c>
      <c r="V91" s="376">
        <f>SUMIFS('H-32A-WP06a - Debt Serv Monthly'!W$20:W$871,'H-32A-WP06a - Debt Serv Monthly'!$B$20:$B$871,'H-32A-WP06 - Debt Service'!$B91)</f>
        <v>0</v>
      </c>
      <c r="W91" s="376">
        <f>SUMIFS('H-32A-WP06a - Debt Serv Monthly'!X$20:X$871,'H-32A-WP06a - Debt Serv Monthly'!$B$20:$B$871,'H-32A-WP06 - Debt Service'!$B91)</f>
        <v>0</v>
      </c>
      <c r="X91" s="376">
        <f>SUMIFS('H-32A-WP06a - Debt Serv Monthly'!Y$20:Y$871,'H-32A-WP06a - Debt Serv Monthly'!$B$20:$B$871,'H-32A-WP06 - Debt Service'!$B91)</f>
        <v>0</v>
      </c>
      <c r="Y91" s="370">
        <f>SUMIFS('H-32A-WP06a - Debt Serv Monthly'!Z$20:Z$871,'H-32A-WP06a - Debt Serv Monthly'!$B$20:$B$871,'H-32A-WP06 - Debt Service'!$B91)</f>
        <v>0</v>
      </c>
      <c r="Z91" s="376">
        <f t="shared" si="2"/>
        <v>0</v>
      </c>
    </row>
    <row r="92" spans="2:26">
      <c r="B92" s="373">
        <f t="shared" si="3"/>
        <v>2080</v>
      </c>
      <c r="C92" s="376">
        <f>SUMIFS('H-32A-WP06a - Debt Serv Monthly'!$D$20:$D$871,'H-32A-WP06a - Debt Serv Monthly'!$B$20:$B$871,'H-32A-WP06 - Debt Service'!B92)</f>
        <v>0</v>
      </c>
      <c r="D92" s="376">
        <f>SUMIFS('H-32A-WP06a - Debt Serv Monthly'!E$20:E$871,'H-32A-WP06a - Debt Serv Monthly'!$B$20:$B$871,'H-32A-WP06 - Debt Service'!$B92)</f>
        <v>0</v>
      </c>
      <c r="E92" s="376">
        <f>SUMIFS('H-32A-WP06a - Debt Serv Monthly'!F$20:F$871,'H-32A-WP06a - Debt Serv Monthly'!$B$20:$B$871,'H-32A-WP06 - Debt Service'!$B92)</f>
        <v>0</v>
      </c>
      <c r="F92" s="376">
        <f>SUMIFS('H-32A-WP06a - Debt Serv Monthly'!G$20:G$871,'H-32A-WP06a - Debt Serv Monthly'!$B$20:$B$871,'H-32A-WP06 - Debt Service'!$B92)</f>
        <v>0</v>
      </c>
      <c r="G92" s="376">
        <f>SUMIFS('H-32A-WP06a - Debt Serv Monthly'!H$20:H$871,'H-32A-WP06a - Debt Serv Monthly'!$B$20:$B$871,'H-32A-WP06 - Debt Service'!$B92)</f>
        <v>0</v>
      </c>
      <c r="H92" s="376">
        <f>SUMIFS('H-32A-WP06a - Debt Serv Monthly'!I$20:I$871,'H-32A-WP06a - Debt Serv Monthly'!$B$20:$B$871,'H-32A-WP06 - Debt Service'!$B92)</f>
        <v>0</v>
      </c>
      <c r="I92" s="376">
        <f>SUMIFS('H-32A-WP06a - Debt Serv Monthly'!J$20:J$871,'H-32A-WP06a - Debt Serv Monthly'!$B$20:$B$871,'H-32A-WP06 - Debt Service'!$B92)</f>
        <v>0</v>
      </c>
      <c r="J92" s="376">
        <f>SUMIFS('H-32A-WP06a - Debt Serv Monthly'!K$20:K$871,'H-32A-WP06a - Debt Serv Monthly'!$B$20:$B$871,'H-32A-WP06 - Debt Service'!$B92)</f>
        <v>0</v>
      </c>
      <c r="K92" s="376">
        <f>SUMIFS('H-32A-WP06a - Debt Serv Monthly'!L$20:L$871,'H-32A-WP06a - Debt Serv Monthly'!$B$20:$B$871,'H-32A-WP06 - Debt Service'!$B92)</f>
        <v>0</v>
      </c>
      <c r="L92" s="370">
        <f>SUMIFS('H-32A-WP06a - Debt Serv Monthly'!M$20:M$871,'H-32A-WP06a - Debt Serv Monthly'!$B$20:$B$871,'H-32A-WP06 - Debt Service'!$B92)</f>
        <v>0</v>
      </c>
      <c r="M92" s="376">
        <f t="shared" si="1"/>
        <v>0</v>
      </c>
      <c r="O92" s="373">
        <f t="shared" si="4"/>
        <v>2080</v>
      </c>
      <c r="P92" s="376">
        <f>SUMIFS('H-32A-WP06a - Debt Serv Monthly'!Q$20:Q$871,'H-32A-WP06a - Debt Serv Monthly'!$B$20:$B$871,'H-32A-WP06 - Debt Service'!$B92)</f>
        <v>0</v>
      </c>
      <c r="Q92" s="376">
        <f>SUMIFS('H-32A-WP06a - Debt Serv Monthly'!R$20:R$871,'H-32A-WP06a - Debt Serv Monthly'!$B$20:$B$871,'H-32A-WP06 - Debt Service'!$B92)</f>
        <v>0</v>
      </c>
      <c r="R92" s="376">
        <f>SUMIFS('H-32A-WP06a - Debt Serv Monthly'!S$20:S$871,'H-32A-WP06a - Debt Serv Monthly'!$B$20:$B$871,'H-32A-WP06 - Debt Service'!$B92)</f>
        <v>0</v>
      </c>
      <c r="S92" s="376">
        <f>SUMIFS('H-32A-WP06a - Debt Serv Monthly'!T$20:T$871,'H-32A-WP06a - Debt Serv Monthly'!$B$20:$B$871,'H-32A-WP06 - Debt Service'!$B92)</f>
        <v>0</v>
      </c>
      <c r="T92" s="376">
        <f>SUMIFS('H-32A-WP06a - Debt Serv Monthly'!U$20:U$871,'H-32A-WP06a - Debt Serv Monthly'!$B$20:$B$871,'H-32A-WP06 - Debt Service'!$B92)</f>
        <v>0</v>
      </c>
      <c r="U92" s="376">
        <f>SUMIFS('H-32A-WP06a - Debt Serv Monthly'!V$20:V$871,'H-32A-WP06a - Debt Serv Monthly'!$B$20:$B$871,'H-32A-WP06 - Debt Service'!$B92)</f>
        <v>0</v>
      </c>
      <c r="V92" s="376">
        <f>SUMIFS('H-32A-WP06a - Debt Serv Monthly'!W$20:W$871,'H-32A-WP06a - Debt Serv Monthly'!$B$20:$B$871,'H-32A-WP06 - Debt Service'!$B92)</f>
        <v>0</v>
      </c>
      <c r="W92" s="376">
        <f>SUMIFS('H-32A-WP06a - Debt Serv Monthly'!X$20:X$871,'H-32A-WP06a - Debt Serv Monthly'!$B$20:$B$871,'H-32A-WP06 - Debt Service'!$B92)</f>
        <v>0</v>
      </c>
      <c r="X92" s="376">
        <f>SUMIFS('H-32A-WP06a - Debt Serv Monthly'!Y$20:Y$871,'H-32A-WP06a - Debt Serv Monthly'!$B$20:$B$871,'H-32A-WP06 - Debt Service'!$B92)</f>
        <v>0</v>
      </c>
      <c r="Y92" s="370">
        <f>SUMIFS('H-32A-WP06a - Debt Serv Monthly'!Z$20:Z$871,'H-32A-WP06a - Debt Serv Monthly'!$B$20:$B$871,'H-32A-WP06 - Debt Service'!$B92)</f>
        <v>0</v>
      </c>
      <c r="Z92" s="376">
        <f t="shared" si="2"/>
        <v>0</v>
      </c>
    </row>
    <row r="93" spans="2:26">
      <c r="B93" s="373">
        <f t="shared" si="3"/>
        <v>2081</v>
      </c>
      <c r="C93" s="376">
        <f>SUMIFS('H-32A-WP06a - Debt Serv Monthly'!$D$20:$D$871,'H-32A-WP06a - Debt Serv Monthly'!$B$20:$B$871,'H-32A-WP06 - Debt Service'!B93)</f>
        <v>0</v>
      </c>
      <c r="D93" s="376">
        <f>SUMIFS('H-32A-WP06a - Debt Serv Monthly'!E$20:E$871,'H-32A-WP06a - Debt Serv Monthly'!$B$20:$B$871,'H-32A-WP06 - Debt Service'!$B93)</f>
        <v>0</v>
      </c>
      <c r="E93" s="376">
        <f>SUMIFS('H-32A-WP06a - Debt Serv Monthly'!F$20:F$871,'H-32A-WP06a - Debt Serv Monthly'!$B$20:$B$871,'H-32A-WP06 - Debt Service'!$B93)</f>
        <v>0</v>
      </c>
      <c r="F93" s="376">
        <f>SUMIFS('H-32A-WP06a - Debt Serv Monthly'!G$20:G$871,'H-32A-WP06a - Debt Serv Monthly'!$B$20:$B$871,'H-32A-WP06 - Debt Service'!$B93)</f>
        <v>0</v>
      </c>
      <c r="G93" s="376">
        <f>SUMIFS('H-32A-WP06a - Debt Serv Monthly'!H$20:H$871,'H-32A-WP06a - Debt Serv Monthly'!$B$20:$B$871,'H-32A-WP06 - Debt Service'!$B93)</f>
        <v>0</v>
      </c>
      <c r="H93" s="376">
        <f>SUMIFS('H-32A-WP06a - Debt Serv Monthly'!I$20:I$871,'H-32A-WP06a - Debt Serv Monthly'!$B$20:$B$871,'H-32A-WP06 - Debt Service'!$B93)</f>
        <v>0</v>
      </c>
      <c r="I93" s="376">
        <f>SUMIFS('H-32A-WP06a - Debt Serv Monthly'!J$20:J$871,'H-32A-WP06a - Debt Serv Monthly'!$B$20:$B$871,'H-32A-WP06 - Debt Service'!$B93)</f>
        <v>0</v>
      </c>
      <c r="J93" s="376">
        <f>SUMIFS('H-32A-WP06a - Debt Serv Monthly'!K$20:K$871,'H-32A-WP06a - Debt Serv Monthly'!$B$20:$B$871,'H-32A-WP06 - Debt Service'!$B93)</f>
        <v>0</v>
      </c>
      <c r="K93" s="376">
        <f>SUMIFS('H-32A-WP06a - Debt Serv Monthly'!L$20:L$871,'H-32A-WP06a - Debt Serv Monthly'!$B$20:$B$871,'H-32A-WP06 - Debt Service'!$B93)</f>
        <v>0</v>
      </c>
      <c r="L93" s="370">
        <f>SUMIFS('H-32A-WP06a - Debt Serv Monthly'!M$20:M$871,'H-32A-WP06a - Debt Serv Monthly'!$B$20:$B$871,'H-32A-WP06 - Debt Service'!$B93)</f>
        <v>0</v>
      </c>
      <c r="M93" s="376">
        <f t="shared" si="1"/>
        <v>0</v>
      </c>
      <c r="O93" s="373">
        <f t="shared" si="4"/>
        <v>2081</v>
      </c>
      <c r="P93" s="376">
        <f>SUMIFS('H-32A-WP06a - Debt Serv Monthly'!Q$20:Q$871,'H-32A-WP06a - Debt Serv Monthly'!$B$20:$B$871,'H-32A-WP06 - Debt Service'!$B93)</f>
        <v>0</v>
      </c>
      <c r="Q93" s="376">
        <f>SUMIFS('H-32A-WP06a - Debt Serv Monthly'!R$20:R$871,'H-32A-WP06a - Debt Serv Monthly'!$B$20:$B$871,'H-32A-WP06 - Debt Service'!$B93)</f>
        <v>0</v>
      </c>
      <c r="R93" s="376">
        <f>SUMIFS('H-32A-WP06a - Debt Serv Monthly'!S$20:S$871,'H-32A-WP06a - Debt Serv Monthly'!$B$20:$B$871,'H-32A-WP06 - Debt Service'!$B93)</f>
        <v>0</v>
      </c>
      <c r="S93" s="376">
        <f>SUMIFS('H-32A-WP06a - Debt Serv Monthly'!T$20:T$871,'H-32A-WP06a - Debt Serv Monthly'!$B$20:$B$871,'H-32A-WP06 - Debt Service'!$B93)</f>
        <v>0</v>
      </c>
      <c r="T93" s="376">
        <f>SUMIFS('H-32A-WP06a - Debt Serv Monthly'!U$20:U$871,'H-32A-WP06a - Debt Serv Monthly'!$B$20:$B$871,'H-32A-WP06 - Debt Service'!$B93)</f>
        <v>0</v>
      </c>
      <c r="U93" s="376">
        <f>SUMIFS('H-32A-WP06a - Debt Serv Monthly'!V$20:V$871,'H-32A-WP06a - Debt Serv Monthly'!$B$20:$B$871,'H-32A-WP06 - Debt Service'!$B93)</f>
        <v>0</v>
      </c>
      <c r="V93" s="376">
        <f>SUMIFS('H-32A-WP06a - Debt Serv Monthly'!W$20:W$871,'H-32A-WP06a - Debt Serv Monthly'!$B$20:$B$871,'H-32A-WP06 - Debt Service'!$B93)</f>
        <v>0</v>
      </c>
      <c r="W93" s="376">
        <f>SUMIFS('H-32A-WP06a - Debt Serv Monthly'!X$20:X$871,'H-32A-WP06a - Debt Serv Monthly'!$B$20:$B$871,'H-32A-WP06 - Debt Service'!$B93)</f>
        <v>0</v>
      </c>
      <c r="X93" s="376">
        <f>SUMIFS('H-32A-WP06a - Debt Serv Monthly'!Y$20:Y$871,'H-32A-WP06a - Debt Serv Monthly'!$B$20:$B$871,'H-32A-WP06 - Debt Service'!$B93)</f>
        <v>0</v>
      </c>
      <c r="Y93" s="370">
        <f>SUMIFS('H-32A-WP06a - Debt Serv Monthly'!Z$20:Z$871,'H-32A-WP06a - Debt Serv Monthly'!$B$20:$B$871,'H-32A-WP06 - Debt Service'!$B93)</f>
        <v>0</v>
      </c>
      <c r="Z93" s="376">
        <f t="shared" si="2"/>
        <v>0</v>
      </c>
    </row>
    <row r="94" spans="2:26">
      <c r="B94" s="373">
        <f t="shared" si="3"/>
        <v>2082</v>
      </c>
      <c r="C94" s="376">
        <f>SUMIFS('H-32A-WP06a - Debt Serv Monthly'!$D$20:$D$871,'H-32A-WP06a - Debt Serv Monthly'!$B$20:$B$871,'H-32A-WP06 - Debt Service'!B94)</f>
        <v>0</v>
      </c>
      <c r="D94" s="376">
        <f>SUMIFS('H-32A-WP06a - Debt Serv Monthly'!E$20:E$871,'H-32A-WP06a - Debt Serv Monthly'!$B$20:$B$871,'H-32A-WP06 - Debt Service'!$B94)</f>
        <v>0</v>
      </c>
      <c r="E94" s="376">
        <f>SUMIFS('H-32A-WP06a - Debt Serv Monthly'!F$20:F$871,'H-32A-WP06a - Debt Serv Monthly'!$B$20:$B$871,'H-32A-WP06 - Debt Service'!$B94)</f>
        <v>0</v>
      </c>
      <c r="F94" s="376">
        <f>SUMIFS('H-32A-WP06a - Debt Serv Monthly'!G$20:G$871,'H-32A-WP06a - Debt Serv Monthly'!$B$20:$B$871,'H-32A-WP06 - Debt Service'!$B94)</f>
        <v>0</v>
      </c>
      <c r="G94" s="376">
        <f>SUMIFS('H-32A-WP06a - Debt Serv Monthly'!H$20:H$871,'H-32A-WP06a - Debt Serv Monthly'!$B$20:$B$871,'H-32A-WP06 - Debt Service'!$B94)</f>
        <v>0</v>
      </c>
      <c r="H94" s="376">
        <f>SUMIFS('H-32A-WP06a - Debt Serv Monthly'!I$20:I$871,'H-32A-WP06a - Debt Serv Monthly'!$B$20:$B$871,'H-32A-WP06 - Debt Service'!$B94)</f>
        <v>0</v>
      </c>
      <c r="I94" s="376">
        <f>SUMIFS('H-32A-WP06a - Debt Serv Monthly'!J$20:J$871,'H-32A-WP06a - Debt Serv Monthly'!$B$20:$B$871,'H-32A-WP06 - Debt Service'!$B94)</f>
        <v>0</v>
      </c>
      <c r="J94" s="376">
        <f>SUMIFS('H-32A-WP06a - Debt Serv Monthly'!K$20:K$871,'H-32A-WP06a - Debt Serv Monthly'!$B$20:$B$871,'H-32A-WP06 - Debt Service'!$B94)</f>
        <v>0</v>
      </c>
      <c r="K94" s="376">
        <f>SUMIFS('H-32A-WP06a - Debt Serv Monthly'!L$20:L$871,'H-32A-WP06a - Debt Serv Monthly'!$B$20:$B$871,'H-32A-WP06 - Debt Service'!$B94)</f>
        <v>0</v>
      </c>
      <c r="L94" s="370">
        <f>SUMIFS('H-32A-WP06a - Debt Serv Monthly'!M$20:M$871,'H-32A-WP06a - Debt Serv Monthly'!$B$20:$B$871,'H-32A-WP06 - Debt Service'!$B94)</f>
        <v>0</v>
      </c>
      <c r="M94" s="376">
        <f t="shared" si="1"/>
        <v>0</v>
      </c>
      <c r="O94" s="373">
        <f t="shared" si="4"/>
        <v>2082</v>
      </c>
      <c r="P94" s="376">
        <f>SUMIFS('H-32A-WP06a - Debt Serv Monthly'!Q$20:Q$871,'H-32A-WP06a - Debt Serv Monthly'!$B$20:$B$871,'H-32A-WP06 - Debt Service'!$B94)</f>
        <v>0</v>
      </c>
      <c r="Q94" s="376">
        <f>SUMIFS('H-32A-WP06a - Debt Serv Monthly'!R$20:R$871,'H-32A-WP06a - Debt Serv Monthly'!$B$20:$B$871,'H-32A-WP06 - Debt Service'!$B94)</f>
        <v>0</v>
      </c>
      <c r="R94" s="376">
        <f>SUMIFS('H-32A-WP06a - Debt Serv Monthly'!S$20:S$871,'H-32A-WP06a - Debt Serv Monthly'!$B$20:$B$871,'H-32A-WP06 - Debt Service'!$B94)</f>
        <v>0</v>
      </c>
      <c r="S94" s="376">
        <f>SUMIFS('H-32A-WP06a - Debt Serv Monthly'!T$20:T$871,'H-32A-WP06a - Debt Serv Monthly'!$B$20:$B$871,'H-32A-WP06 - Debt Service'!$B94)</f>
        <v>0</v>
      </c>
      <c r="T94" s="376">
        <f>SUMIFS('H-32A-WP06a - Debt Serv Monthly'!U$20:U$871,'H-32A-WP06a - Debt Serv Monthly'!$B$20:$B$871,'H-32A-WP06 - Debt Service'!$B94)</f>
        <v>0</v>
      </c>
      <c r="U94" s="376">
        <f>SUMIFS('H-32A-WP06a - Debt Serv Monthly'!V$20:V$871,'H-32A-WP06a - Debt Serv Monthly'!$B$20:$B$871,'H-32A-WP06 - Debt Service'!$B94)</f>
        <v>0</v>
      </c>
      <c r="V94" s="376">
        <f>SUMIFS('H-32A-WP06a - Debt Serv Monthly'!W$20:W$871,'H-32A-WP06a - Debt Serv Monthly'!$B$20:$B$871,'H-32A-WP06 - Debt Service'!$B94)</f>
        <v>0</v>
      </c>
      <c r="W94" s="376">
        <f>SUMIFS('H-32A-WP06a - Debt Serv Monthly'!X$20:X$871,'H-32A-WP06a - Debt Serv Monthly'!$B$20:$B$871,'H-32A-WP06 - Debt Service'!$B94)</f>
        <v>0</v>
      </c>
      <c r="X94" s="376">
        <f>SUMIFS('H-32A-WP06a - Debt Serv Monthly'!Y$20:Y$871,'H-32A-WP06a - Debt Serv Monthly'!$B$20:$B$871,'H-32A-WP06 - Debt Service'!$B94)</f>
        <v>0</v>
      </c>
      <c r="Y94" s="370">
        <f>SUMIFS('H-32A-WP06a - Debt Serv Monthly'!Z$20:Z$871,'H-32A-WP06a - Debt Serv Monthly'!$B$20:$B$871,'H-32A-WP06 - Debt Service'!$B94)</f>
        <v>0</v>
      </c>
      <c r="Z94" s="376">
        <f t="shared" si="2"/>
        <v>0</v>
      </c>
    </row>
    <row r="95" spans="2:26">
      <c r="B95" s="373">
        <f t="shared" si="3"/>
        <v>2083</v>
      </c>
      <c r="C95" s="376">
        <f>SUMIFS('H-32A-WP06a - Debt Serv Monthly'!$D$20:$D$871,'H-32A-WP06a - Debt Serv Monthly'!$B$20:$B$871,'H-32A-WP06 - Debt Service'!B95)</f>
        <v>0</v>
      </c>
      <c r="D95" s="376">
        <f>SUMIFS('H-32A-WP06a - Debt Serv Monthly'!E$20:E$871,'H-32A-WP06a - Debt Serv Monthly'!$B$20:$B$871,'H-32A-WP06 - Debt Service'!$B95)</f>
        <v>0</v>
      </c>
      <c r="E95" s="376">
        <f>SUMIFS('H-32A-WP06a - Debt Serv Monthly'!F$20:F$871,'H-32A-WP06a - Debt Serv Monthly'!$B$20:$B$871,'H-32A-WP06 - Debt Service'!$B95)</f>
        <v>0</v>
      </c>
      <c r="F95" s="376">
        <f>SUMIFS('H-32A-WP06a - Debt Serv Monthly'!G$20:G$871,'H-32A-WP06a - Debt Serv Monthly'!$B$20:$B$871,'H-32A-WP06 - Debt Service'!$B95)</f>
        <v>0</v>
      </c>
      <c r="G95" s="376">
        <f>SUMIFS('H-32A-WP06a - Debt Serv Monthly'!H$20:H$871,'H-32A-WP06a - Debt Serv Monthly'!$B$20:$B$871,'H-32A-WP06 - Debt Service'!$B95)</f>
        <v>0</v>
      </c>
      <c r="H95" s="376">
        <f>SUMIFS('H-32A-WP06a - Debt Serv Monthly'!I$20:I$871,'H-32A-WP06a - Debt Serv Monthly'!$B$20:$B$871,'H-32A-WP06 - Debt Service'!$B95)</f>
        <v>0</v>
      </c>
      <c r="I95" s="376">
        <f>SUMIFS('H-32A-WP06a - Debt Serv Monthly'!J$20:J$871,'H-32A-WP06a - Debt Serv Monthly'!$B$20:$B$871,'H-32A-WP06 - Debt Service'!$B95)</f>
        <v>0</v>
      </c>
      <c r="J95" s="376">
        <f>SUMIFS('H-32A-WP06a - Debt Serv Monthly'!K$20:K$871,'H-32A-WP06a - Debt Serv Monthly'!$B$20:$B$871,'H-32A-WP06 - Debt Service'!$B95)</f>
        <v>0</v>
      </c>
      <c r="K95" s="376">
        <f>SUMIFS('H-32A-WP06a - Debt Serv Monthly'!L$20:L$871,'H-32A-WP06a - Debt Serv Monthly'!$B$20:$B$871,'H-32A-WP06 - Debt Service'!$B95)</f>
        <v>0</v>
      </c>
      <c r="L95" s="370">
        <f>SUMIFS('H-32A-WP06a - Debt Serv Monthly'!M$20:M$871,'H-32A-WP06a - Debt Serv Monthly'!$B$20:$B$871,'H-32A-WP06 - Debt Service'!$B95)</f>
        <v>0</v>
      </c>
      <c r="M95" s="376">
        <f t="shared" si="1"/>
        <v>0</v>
      </c>
      <c r="O95" s="373">
        <f t="shared" si="4"/>
        <v>2083</v>
      </c>
      <c r="P95" s="376">
        <f>SUMIFS('H-32A-WP06a - Debt Serv Monthly'!Q$20:Q$871,'H-32A-WP06a - Debt Serv Monthly'!$B$20:$B$871,'H-32A-WP06 - Debt Service'!$B95)</f>
        <v>0</v>
      </c>
      <c r="Q95" s="376">
        <f>SUMIFS('H-32A-WP06a - Debt Serv Monthly'!R$20:R$871,'H-32A-WP06a - Debt Serv Monthly'!$B$20:$B$871,'H-32A-WP06 - Debt Service'!$B95)</f>
        <v>0</v>
      </c>
      <c r="R95" s="376">
        <f>SUMIFS('H-32A-WP06a - Debt Serv Monthly'!S$20:S$871,'H-32A-WP06a - Debt Serv Monthly'!$B$20:$B$871,'H-32A-WP06 - Debt Service'!$B95)</f>
        <v>0</v>
      </c>
      <c r="S95" s="376">
        <f>SUMIFS('H-32A-WP06a - Debt Serv Monthly'!T$20:T$871,'H-32A-WP06a - Debt Serv Monthly'!$B$20:$B$871,'H-32A-WP06 - Debt Service'!$B95)</f>
        <v>0</v>
      </c>
      <c r="T95" s="376">
        <f>SUMIFS('H-32A-WP06a - Debt Serv Monthly'!U$20:U$871,'H-32A-WP06a - Debt Serv Monthly'!$B$20:$B$871,'H-32A-WP06 - Debt Service'!$B95)</f>
        <v>0</v>
      </c>
      <c r="U95" s="376">
        <f>SUMIFS('H-32A-WP06a - Debt Serv Monthly'!V$20:V$871,'H-32A-WP06a - Debt Serv Monthly'!$B$20:$B$871,'H-32A-WP06 - Debt Service'!$B95)</f>
        <v>0</v>
      </c>
      <c r="V95" s="376">
        <f>SUMIFS('H-32A-WP06a - Debt Serv Monthly'!W$20:W$871,'H-32A-WP06a - Debt Serv Monthly'!$B$20:$B$871,'H-32A-WP06 - Debt Service'!$B95)</f>
        <v>0</v>
      </c>
      <c r="W95" s="376">
        <f>SUMIFS('H-32A-WP06a - Debt Serv Monthly'!X$20:X$871,'H-32A-WP06a - Debt Serv Monthly'!$B$20:$B$871,'H-32A-WP06 - Debt Service'!$B95)</f>
        <v>0</v>
      </c>
      <c r="X95" s="376">
        <f>SUMIFS('H-32A-WP06a - Debt Serv Monthly'!Y$20:Y$871,'H-32A-WP06a - Debt Serv Monthly'!$B$20:$B$871,'H-32A-WP06 - Debt Service'!$B95)</f>
        <v>0</v>
      </c>
      <c r="Y95" s="370">
        <f>SUMIFS('H-32A-WP06a - Debt Serv Monthly'!Z$20:Z$871,'H-32A-WP06a - Debt Serv Monthly'!$B$20:$B$871,'H-32A-WP06 - Debt Service'!$B95)</f>
        <v>0</v>
      </c>
      <c r="Z95" s="376">
        <f t="shared" si="2"/>
        <v>0</v>
      </c>
    </row>
    <row r="96" spans="2:26">
      <c r="B96" s="373">
        <f t="shared" si="3"/>
        <v>2084</v>
      </c>
      <c r="C96" s="376">
        <f>SUMIFS('H-32A-WP06a - Debt Serv Monthly'!$D$20:$D$871,'H-32A-WP06a - Debt Serv Monthly'!$B$20:$B$871,'H-32A-WP06 - Debt Service'!B96)</f>
        <v>0</v>
      </c>
      <c r="D96" s="376">
        <f>SUMIFS('H-32A-WP06a - Debt Serv Monthly'!E$20:E$871,'H-32A-WP06a - Debt Serv Monthly'!$B$20:$B$871,'H-32A-WP06 - Debt Service'!$B96)</f>
        <v>0</v>
      </c>
      <c r="E96" s="376">
        <f>SUMIFS('H-32A-WP06a - Debt Serv Monthly'!F$20:F$871,'H-32A-WP06a - Debt Serv Monthly'!$B$20:$B$871,'H-32A-WP06 - Debt Service'!$B96)</f>
        <v>0</v>
      </c>
      <c r="F96" s="376">
        <f>SUMIFS('H-32A-WP06a - Debt Serv Monthly'!G$20:G$871,'H-32A-WP06a - Debt Serv Monthly'!$B$20:$B$871,'H-32A-WP06 - Debt Service'!$B96)</f>
        <v>0</v>
      </c>
      <c r="G96" s="376">
        <f>SUMIFS('H-32A-WP06a - Debt Serv Monthly'!H$20:H$871,'H-32A-WP06a - Debt Serv Monthly'!$B$20:$B$871,'H-32A-WP06 - Debt Service'!$B96)</f>
        <v>0</v>
      </c>
      <c r="H96" s="376">
        <f>SUMIFS('H-32A-WP06a - Debt Serv Monthly'!I$20:I$871,'H-32A-WP06a - Debt Serv Monthly'!$B$20:$B$871,'H-32A-WP06 - Debt Service'!$B96)</f>
        <v>0</v>
      </c>
      <c r="I96" s="376">
        <f>SUMIFS('H-32A-WP06a - Debt Serv Monthly'!J$20:J$871,'H-32A-WP06a - Debt Serv Monthly'!$B$20:$B$871,'H-32A-WP06 - Debt Service'!$B96)</f>
        <v>0</v>
      </c>
      <c r="J96" s="376">
        <f>SUMIFS('H-32A-WP06a - Debt Serv Monthly'!K$20:K$871,'H-32A-WP06a - Debt Serv Monthly'!$B$20:$B$871,'H-32A-WP06 - Debt Service'!$B96)</f>
        <v>0</v>
      </c>
      <c r="K96" s="376">
        <f>SUMIFS('H-32A-WP06a - Debt Serv Monthly'!L$20:L$871,'H-32A-WP06a - Debt Serv Monthly'!$B$20:$B$871,'H-32A-WP06 - Debt Service'!$B96)</f>
        <v>0</v>
      </c>
      <c r="L96" s="370">
        <f>SUMIFS('H-32A-WP06a - Debt Serv Monthly'!M$20:M$871,'H-32A-WP06a - Debt Serv Monthly'!$B$20:$B$871,'H-32A-WP06 - Debt Service'!$B96)</f>
        <v>0</v>
      </c>
      <c r="M96" s="376">
        <f t="shared" ref="M96:M100" si="5">SUM(C96:L96)</f>
        <v>0</v>
      </c>
      <c r="O96" s="373">
        <f t="shared" si="4"/>
        <v>2084</v>
      </c>
      <c r="P96" s="376">
        <f>SUMIFS('H-32A-WP06a - Debt Serv Monthly'!Q$20:Q$871,'H-32A-WP06a - Debt Serv Monthly'!$B$20:$B$871,'H-32A-WP06 - Debt Service'!$B96)</f>
        <v>0</v>
      </c>
      <c r="Q96" s="376">
        <f>SUMIFS('H-32A-WP06a - Debt Serv Monthly'!R$20:R$871,'H-32A-WP06a - Debt Serv Monthly'!$B$20:$B$871,'H-32A-WP06 - Debt Service'!$B96)</f>
        <v>0</v>
      </c>
      <c r="R96" s="376">
        <f>SUMIFS('H-32A-WP06a - Debt Serv Monthly'!S$20:S$871,'H-32A-WP06a - Debt Serv Monthly'!$B$20:$B$871,'H-32A-WP06 - Debt Service'!$B96)</f>
        <v>0</v>
      </c>
      <c r="S96" s="376">
        <f>SUMIFS('H-32A-WP06a - Debt Serv Monthly'!T$20:T$871,'H-32A-WP06a - Debt Serv Monthly'!$B$20:$B$871,'H-32A-WP06 - Debt Service'!$B96)</f>
        <v>0</v>
      </c>
      <c r="T96" s="376">
        <f>SUMIFS('H-32A-WP06a - Debt Serv Monthly'!U$20:U$871,'H-32A-WP06a - Debt Serv Monthly'!$B$20:$B$871,'H-32A-WP06 - Debt Service'!$B96)</f>
        <v>0</v>
      </c>
      <c r="U96" s="376">
        <f>SUMIFS('H-32A-WP06a - Debt Serv Monthly'!V$20:V$871,'H-32A-WP06a - Debt Serv Monthly'!$B$20:$B$871,'H-32A-WP06 - Debt Service'!$B96)</f>
        <v>0</v>
      </c>
      <c r="V96" s="376">
        <f>SUMIFS('H-32A-WP06a - Debt Serv Monthly'!W$20:W$871,'H-32A-WP06a - Debt Serv Monthly'!$B$20:$B$871,'H-32A-WP06 - Debt Service'!$B96)</f>
        <v>0</v>
      </c>
      <c r="W96" s="376">
        <f>SUMIFS('H-32A-WP06a - Debt Serv Monthly'!X$20:X$871,'H-32A-WP06a - Debt Serv Monthly'!$B$20:$B$871,'H-32A-WP06 - Debt Service'!$B96)</f>
        <v>0</v>
      </c>
      <c r="X96" s="376">
        <f>SUMIFS('H-32A-WP06a - Debt Serv Monthly'!Y$20:Y$871,'H-32A-WP06a - Debt Serv Monthly'!$B$20:$B$871,'H-32A-WP06 - Debt Service'!$B96)</f>
        <v>0</v>
      </c>
      <c r="Y96" s="370">
        <f>SUMIFS('H-32A-WP06a - Debt Serv Monthly'!Z$20:Z$871,'H-32A-WP06a - Debt Serv Monthly'!$B$20:$B$871,'H-32A-WP06 - Debt Service'!$B96)</f>
        <v>0</v>
      </c>
      <c r="Z96" s="376">
        <f t="shared" ref="Z96:Z100" si="6">SUM(P96:Y96)</f>
        <v>0</v>
      </c>
    </row>
    <row r="97" spans="2:26">
      <c r="B97" s="373">
        <f t="shared" ref="B97:B100" si="7">B96+1</f>
        <v>2085</v>
      </c>
      <c r="C97" s="376">
        <f>SUMIFS('H-32A-WP06a - Debt Serv Monthly'!$D$20:$D$871,'H-32A-WP06a - Debt Serv Monthly'!$B$20:$B$871,'H-32A-WP06 - Debt Service'!B97)</f>
        <v>0</v>
      </c>
      <c r="D97" s="376">
        <f>SUMIFS('H-32A-WP06a - Debt Serv Monthly'!E$20:E$871,'H-32A-WP06a - Debt Serv Monthly'!$B$20:$B$871,'H-32A-WP06 - Debt Service'!$B97)</f>
        <v>0</v>
      </c>
      <c r="E97" s="376">
        <f>SUMIFS('H-32A-WP06a - Debt Serv Monthly'!F$20:F$871,'H-32A-WP06a - Debt Serv Monthly'!$B$20:$B$871,'H-32A-WP06 - Debt Service'!$B97)</f>
        <v>0</v>
      </c>
      <c r="F97" s="376">
        <f>SUMIFS('H-32A-WP06a - Debt Serv Monthly'!G$20:G$871,'H-32A-WP06a - Debt Serv Monthly'!$B$20:$B$871,'H-32A-WP06 - Debt Service'!$B97)</f>
        <v>0</v>
      </c>
      <c r="G97" s="376">
        <f>SUMIFS('H-32A-WP06a - Debt Serv Monthly'!H$20:H$871,'H-32A-WP06a - Debt Serv Monthly'!$B$20:$B$871,'H-32A-WP06 - Debt Service'!$B97)</f>
        <v>0</v>
      </c>
      <c r="H97" s="376">
        <f>SUMIFS('H-32A-WP06a - Debt Serv Monthly'!I$20:I$871,'H-32A-WP06a - Debt Serv Monthly'!$B$20:$B$871,'H-32A-WP06 - Debt Service'!$B97)</f>
        <v>0</v>
      </c>
      <c r="I97" s="376">
        <f>SUMIFS('H-32A-WP06a - Debt Serv Monthly'!J$20:J$871,'H-32A-WP06a - Debt Serv Monthly'!$B$20:$B$871,'H-32A-WP06 - Debt Service'!$B97)</f>
        <v>0</v>
      </c>
      <c r="J97" s="376">
        <f>SUMIFS('H-32A-WP06a - Debt Serv Monthly'!K$20:K$871,'H-32A-WP06a - Debt Serv Monthly'!$B$20:$B$871,'H-32A-WP06 - Debt Service'!$B97)</f>
        <v>0</v>
      </c>
      <c r="K97" s="376">
        <f>SUMIFS('H-32A-WP06a - Debt Serv Monthly'!L$20:L$871,'H-32A-WP06a - Debt Serv Monthly'!$B$20:$B$871,'H-32A-WP06 - Debt Service'!$B97)</f>
        <v>0</v>
      </c>
      <c r="L97" s="370">
        <f>SUMIFS('H-32A-WP06a - Debt Serv Monthly'!M$20:M$871,'H-32A-WP06a - Debt Serv Monthly'!$B$20:$B$871,'H-32A-WP06 - Debt Service'!$B97)</f>
        <v>0</v>
      </c>
      <c r="M97" s="376">
        <f t="shared" si="5"/>
        <v>0</v>
      </c>
      <c r="O97" s="373">
        <f t="shared" ref="O97:O100" si="8">O96+1</f>
        <v>2085</v>
      </c>
      <c r="P97" s="376">
        <f>SUMIFS('H-32A-WP06a - Debt Serv Monthly'!Q$20:Q$871,'H-32A-WP06a - Debt Serv Monthly'!$B$20:$B$871,'H-32A-WP06 - Debt Service'!$B97)</f>
        <v>0</v>
      </c>
      <c r="Q97" s="376">
        <f>SUMIFS('H-32A-WP06a - Debt Serv Monthly'!R$20:R$871,'H-32A-WP06a - Debt Serv Monthly'!$B$20:$B$871,'H-32A-WP06 - Debt Service'!$B97)</f>
        <v>0</v>
      </c>
      <c r="R97" s="376">
        <f>SUMIFS('H-32A-WP06a - Debt Serv Monthly'!S$20:S$871,'H-32A-WP06a - Debt Serv Monthly'!$B$20:$B$871,'H-32A-WP06 - Debt Service'!$B97)</f>
        <v>0</v>
      </c>
      <c r="S97" s="376">
        <f>SUMIFS('H-32A-WP06a - Debt Serv Monthly'!T$20:T$871,'H-32A-WP06a - Debt Serv Monthly'!$B$20:$B$871,'H-32A-WP06 - Debt Service'!$B97)</f>
        <v>0</v>
      </c>
      <c r="T97" s="376">
        <f>SUMIFS('H-32A-WP06a - Debt Serv Monthly'!U$20:U$871,'H-32A-WP06a - Debt Serv Monthly'!$B$20:$B$871,'H-32A-WP06 - Debt Service'!$B97)</f>
        <v>0</v>
      </c>
      <c r="U97" s="376">
        <f>SUMIFS('H-32A-WP06a - Debt Serv Monthly'!V$20:V$871,'H-32A-WP06a - Debt Serv Monthly'!$B$20:$B$871,'H-32A-WP06 - Debt Service'!$B97)</f>
        <v>0</v>
      </c>
      <c r="V97" s="376">
        <f>SUMIFS('H-32A-WP06a - Debt Serv Monthly'!W$20:W$871,'H-32A-WP06a - Debt Serv Monthly'!$B$20:$B$871,'H-32A-WP06 - Debt Service'!$B97)</f>
        <v>0</v>
      </c>
      <c r="W97" s="376">
        <f>SUMIFS('H-32A-WP06a - Debt Serv Monthly'!X$20:X$871,'H-32A-WP06a - Debt Serv Monthly'!$B$20:$B$871,'H-32A-WP06 - Debt Service'!$B97)</f>
        <v>0</v>
      </c>
      <c r="X97" s="376">
        <f>SUMIFS('H-32A-WP06a - Debt Serv Monthly'!Y$20:Y$871,'H-32A-WP06a - Debt Serv Monthly'!$B$20:$B$871,'H-32A-WP06 - Debt Service'!$B97)</f>
        <v>0</v>
      </c>
      <c r="Y97" s="370">
        <f>SUMIFS('H-32A-WP06a - Debt Serv Monthly'!Z$20:Z$871,'H-32A-WP06a - Debt Serv Monthly'!$B$20:$B$871,'H-32A-WP06 - Debt Service'!$B97)</f>
        <v>0</v>
      </c>
      <c r="Z97" s="376">
        <f t="shared" si="6"/>
        <v>0</v>
      </c>
    </row>
    <row r="98" spans="2:26">
      <c r="B98" s="373">
        <f t="shared" si="7"/>
        <v>2086</v>
      </c>
      <c r="C98" s="376">
        <f>SUMIFS('H-32A-WP06a - Debt Serv Monthly'!$D$20:$D$871,'H-32A-WP06a - Debt Serv Monthly'!$B$20:$B$871,'H-32A-WP06 - Debt Service'!B98)</f>
        <v>0</v>
      </c>
      <c r="D98" s="376">
        <f>SUMIFS('H-32A-WP06a - Debt Serv Monthly'!E$20:E$871,'H-32A-WP06a - Debt Serv Monthly'!$B$20:$B$871,'H-32A-WP06 - Debt Service'!$B98)</f>
        <v>0</v>
      </c>
      <c r="E98" s="376">
        <f>SUMIFS('H-32A-WP06a - Debt Serv Monthly'!F$20:F$871,'H-32A-WP06a - Debt Serv Monthly'!$B$20:$B$871,'H-32A-WP06 - Debt Service'!$B98)</f>
        <v>0</v>
      </c>
      <c r="F98" s="376">
        <f>SUMIFS('H-32A-WP06a - Debt Serv Monthly'!G$20:G$871,'H-32A-WP06a - Debt Serv Monthly'!$B$20:$B$871,'H-32A-WP06 - Debt Service'!$B98)</f>
        <v>0</v>
      </c>
      <c r="G98" s="376">
        <f>SUMIFS('H-32A-WP06a - Debt Serv Monthly'!H$20:H$871,'H-32A-WP06a - Debt Serv Monthly'!$B$20:$B$871,'H-32A-WP06 - Debt Service'!$B98)</f>
        <v>0</v>
      </c>
      <c r="H98" s="376">
        <f>SUMIFS('H-32A-WP06a - Debt Serv Monthly'!I$20:I$871,'H-32A-WP06a - Debt Serv Monthly'!$B$20:$B$871,'H-32A-WP06 - Debt Service'!$B98)</f>
        <v>0</v>
      </c>
      <c r="I98" s="376">
        <f>SUMIFS('H-32A-WP06a - Debt Serv Monthly'!J$20:J$871,'H-32A-WP06a - Debt Serv Monthly'!$B$20:$B$871,'H-32A-WP06 - Debt Service'!$B98)</f>
        <v>0</v>
      </c>
      <c r="J98" s="376">
        <f>SUMIFS('H-32A-WP06a - Debt Serv Monthly'!K$20:K$871,'H-32A-WP06a - Debt Serv Monthly'!$B$20:$B$871,'H-32A-WP06 - Debt Service'!$B98)</f>
        <v>0</v>
      </c>
      <c r="K98" s="376">
        <f>SUMIFS('H-32A-WP06a - Debt Serv Monthly'!L$20:L$871,'H-32A-WP06a - Debt Serv Monthly'!$B$20:$B$871,'H-32A-WP06 - Debt Service'!$B98)</f>
        <v>0</v>
      </c>
      <c r="L98" s="370">
        <f>SUMIFS('H-32A-WP06a - Debt Serv Monthly'!M$20:M$871,'H-32A-WP06a - Debt Serv Monthly'!$B$20:$B$871,'H-32A-WP06 - Debt Service'!$B98)</f>
        <v>0</v>
      </c>
      <c r="M98" s="376">
        <f t="shared" si="5"/>
        <v>0</v>
      </c>
      <c r="O98" s="373">
        <f t="shared" si="8"/>
        <v>2086</v>
      </c>
      <c r="P98" s="376">
        <f>SUMIFS('H-32A-WP06a - Debt Serv Monthly'!Q$20:Q$871,'H-32A-WP06a - Debt Serv Monthly'!$B$20:$B$871,'H-32A-WP06 - Debt Service'!$B98)</f>
        <v>0</v>
      </c>
      <c r="Q98" s="376">
        <f>SUMIFS('H-32A-WP06a - Debt Serv Monthly'!R$20:R$871,'H-32A-WP06a - Debt Serv Monthly'!$B$20:$B$871,'H-32A-WP06 - Debt Service'!$B98)</f>
        <v>0</v>
      </c>
      <c r="R98" s="376">
        <f>SUMIFS('H-32A-WP06a - Debt Serv Monthly'!S$20:S$871,'H-32A-WP06a - Debt Serv Monthly'!$B$20:$B$871,'H-32A-WP06 - Debt Service'!$B98)</f>
        <v>0</v>
      </c>
      <c r="S98" s="376">
        <f>SUMIFS('H-32A-WP06a - Debt Serv Monthly'!T$20:T$871,'H-32A-WP06a - Debt Serv Monthly'!$B$20:$B$871,'H-32A-WP06 - Debt Service'!$B98)</f>
        <v>0</v>
      </c>
      <c r="T98" s="376">
        <f>SUMIFS('H-32A-WP06a - Debt Serv Monthly'!U$20:U$871,'H-32A-WP06a - Debt Serv Monthly'!$B$20:$B$871,'H-32A-WP06 - Debt Service'!$B98)</f>
        <v>0</v>
      </c>
      <c r="U98" s="376">
        <f>SUMIFS('H-32A-WP06a - Debt Serv Monthly'!V$20:V$871,'H-32A-WP06a - Debt Serv Monthly'!$B$20:$B$871,'H-32A-WP06 - Debt Service'!$B98)</f>
        <v>0</v>
      </c>
      <c r="V98" s="376">
        <f>SUMIFS('H-32A-WP06a - Debt Serv Monthly'!W$20:W$871,'H-32A-WP06a - Debt Serv Monthly'!$B$20:$B$871,'H-32A-WP06 - Debt Service'!$B98)</f>
        <v>0</v>
      </c>
      <c r="W98" s="376">
        <f>SUMIFS('H-32A-WP06a - Debt Serv Monthly'!X$20:X$871,'H-32A-WP06a - Debt Serv Monthly'!$B$20:$B$871,'H-32A-WP06 - Debt Service'!$B98)</f>
        <v>0</v>
      </c>
      <c r="X98" s="376">
        <f>SUMIFS('H-32A-WP06a - Debt Serv Monthly'!Y$20:Y$871,'H-32A-WP06a - Debt Serv Monthly'!$B$20:$B$871,'H-32A-WP06 - Debt Service'!$B98)</f>
        <v>0</v>
      </c>
      <c r="Y98" s="370">
        <f>SUMIFS('H-32A-WP06a - Debt Serv Monthly'!Z$20:Z$871,'H-32A-WP06a - Debt Serv Monthly'!$B$20:$B$871,'H-32A-WP06 - Debt Service'!$B98)</f>
        <v>0</v>
      </c>
      <c r="Z98" s="376">
        <f t="shared" si="6"/>
        <v>0</v>
      </c>
    </row>
    <row r="99" spans="2:26">
      <c r="B99" s="373">
        <f t="shared" si="7"/>
        <v>2087</v>
      </c>
      <c r="C99" s="376">
        <f>SUMIFS('H-32A-WP06a - Debt Serv Monthly'!$D$20:$D$871,'H-32A-WP06a - Debt Serv Monthly'!$B$20:$B$871,'H-32A-WP06 - Debt Service'!B99)</f>
        <v>0</v>
      </c>
      <c r="D99" s="376">
        <f>SUMIFS('H-32A-WP06a - Debt Serv Monthly'!E$20:E$871,'H-32A-WP06a - Debt Serv Monthly'!$B$20:$B$871,'H-32A-WP06 - Debt Service'!$B99)</f>
        <v>0</v>
      </c>
      <c r="E99" s="376">
        <f>SUMIFS('H-32A-WP06a - Debt Serv Monthly'!F$20:F$871,'H-32A-WP06a - Debt Serv Monthly'!$B$20:$B$871,'H-32A-WP06 - Debt Service'!$B99)</f>
        <v>0</v>
      </c>
      <c r="F99" s="376">
        <f>SUMIFS('H-32A-WP06a - Debt Serv Monthly'!G$20:G$871,'H-32A-WP06a - Debt Serv Monthly'!$B$20:$B$871,'H-32A-WP06 - Debt Service'!$B99)</f>
        <v>0</v>
      </c>
      <c r="G99" s="376">
        <f>SUMIFS('H-32A-WP06a - Debt Serv Monthly'!H$20:H$871,'H-32A-WP06a - Debt Serv Monthly'!$B$20:$B$871,'H-32A-WP06 - Debt Service'!$B99)</f>
        <v>0</v>
      </c>
      <c r="H99" s="376">
        <f>SUMIFS('H-32A-WP06a - Debt Serv Monthly'!I$20:I$871,'H-32A-WP06a - Debt Serv Monthly'!$B$20:$B$871,'H-32A-WP06 - Debt Service'!$B99)</f>
        <v>0</v>
      </c>
      <c r="I99" s="376">
        <f>SUMIFS('H-32A-WP06a - Debt Serv Monthly'!J$20:J$871,'H-32A-WP06a - Debt Serv Monthly'!$B$20:$B$871,'H-32A-WP06 - Debt Service'!$B99)</f>
        <v>0</v>
      </c>
      <c r="J99" s="376">
        <f>SUMIFS('H-32A-WP06a - Debt Serv Monthly'!K$20:K$871,'H-32A-WP06a - Debt Serv Monthly'!$B$20:$B$871,'H-32A-WP06 - Debt Service'!$B99)</f>
        <v>0</v>
      </c>
      <c r="K99" s="376">
        <f>SUMIFS('H-32A-WP06a - Debt Serv Monthly'!L$20:L$871,'H-32A-WP06a - Debt Serv Monthly'!$B$20:$B$871,'H-32A-WP06 - Debt Service'!$B99)</f>
        <v>0</v>
      </c>
      <c r="L99" s="370">
        <f>SUMIFS('H-32A-WP06a - Debt Serv Monthly'!M$20:M$871,'H-32A-WP06a - Debt Serv Monthly'!$B$20:$B$871,'H-32A-WP06 - Debt Service'!$B99)</f>
        <v>0</v>
      </c>
      <c r="M99" s="376">
        <f t="shared" si="5"/>
        <v>0</v>
      </c>
      <c r="O99" s="373">
        <f t="shared" si="8"/>
        <v>2087</v>
      </c>
      <c r="P99" s="376">
        <f>SUMIFS('H-32A-WP06a - Debt Serv Monthly'!Q$20:Q$871,'H-32A-WP06a - Debt Serv Monthly'!$B$20:$B$871,'H-32A-WP06 - Debt Service'!$B99)</f>
        <v>0</v>
      </c>
      <c r="Q99" s="376">
        <f>SUMIFS('H-32A-WP06a - Debt Serv Monthly'!R$20:R$871,'H-32A-WP06a - Debt Serv Monthly'!$B$20:$B$871,'H-32A-WP06 - Debt Service'!$B99)</f>
        <v>0</v>
      </c>
      <c r="R99" s="376">
        <f>SUMIFS('H-32A-WP06a - Debt Serv Monthly'!S$20:S$871,'H-32A-WP06a - Debt Serv Monthly'!$B$20:$B$871,'H-32A-WP06 - Debt Service'!$B99)</f>
        <v>0</v>
      </c>
      <c r="S99" s="376">
        <f>SUMIFS('H-32A-WP06a - Debt Serv Monthly'!T$20:T$871,'H-32A-WP06a - Debt Serv Monthly'!$B$20:$B$871,'H-32A-WP06 - Debt Service'!$B99)</f>
        <v>0</v>
      </c>
      <c r="T99" s="376">
        <f>SUMIFS('H-32A-WP06a - Debt Serv Monthly'!U$20:U$871,'H-32A-WP06a - Debt Serv Monthly'!$B$20:$B$871,'H-32A-WP06 - Debt Service'!$B99)</f>
        <v>0</v>
      </c>
      <c r="U99" s="376">
        <f>SUMIFS('H-32A-WP06a - Debt Serv Monthly'!V$20:V$871,'H-32A-WP06a - Debt Serv Monthly'!$B$20:$B$871,'H-32A-WP06 - Debt Service'!$B99)</f>
        <v>0</v>
      </c>
      <c r="V99" s="376">
        <f>SUMIFS('H-32A-WP06a - Debt Serv Monthly'!W$20:W$871,'H-32A-WP06a - Debt Serv Monthly'!$B$20:$B$871,'H-32A-WP06 - Debt Service'!$B99)</f>
        <v>0</v>
      </c>
      <c r="W99" s="376">
        <f>SUMIFS('H-32A-WP06a - Debt Serv Monthly'!X$20:X$871,'H-32A-WP06a - Debt Serv Monthly'!$B$20:$B$871,'H-32A-WP06 - Debt Service'!$B99)</f>
        <v>0</v>
      </c>
      <c r="X99" s="376">
        <f>SUMIFS('H-32A-WP06a - Debt Serv Monthly'!Y$20:Y$871,'H-32A-WP06a - Debt Serv Monthly'!$B$20:$B$871,'H-32A-WP06 - Debt Service'!$B99)</f>
        <v>0</v>
      </c>
      <c r="Y99" s="370">
        <f>SUMIFS('H-32A-WP06a - Debt Serv Monthly'!Z$20:Z$871,'H-32A-WP06a - Debt Serv Monthly'!$B$20:$B$871,'H-32A-WP06 - Debt Service'!$B99)</f>
        <v>0</v>
      </c>
      <c r="Z99" s="376">
        <f t="shared" si="6"/>
        <v>0</v>
      </c>
    </row>
    <row r="100" spans="2:26">
      <c r="B100" s="374">
        <f t="shared" si="7"/>
        <v>2088</v>
      </c>
      <c r="C100" s="383">
        <f>SUMIFS('H-32A-WP06a - Debt Serv Monthly'!$D$20:$D$871,'H-32A-WP06a - Debt Serv Monthly'!$B$20:$B$871,'H-32A-WP06 - Debt Service'!B100)</f>
        <v>0</v>
      </c>
      <c r="D100" s="383">
        <f>SUMIFS('H-32A-WP06a - Debt Serv Monthly'!E$20:E$871,'H-32A-WP06a - Debt Serv Monthly'!$B$20:$B$871,'H-32A-WP06 - Debt Service'!$B100)</f>
        <v>0</v>
      </c>
      <c r="E100" s="383">
        <f>SUMIFS('H-32A-WP06a - Debt Serv Monthly'!F$20:F$871,'H-32A-WP06a - Debt Serv Monthly'!$B$20:$B$871,'H-32A-WP06 - Debt Service'!$B100)</f>
        <v>0</v>
      </c>
      <c r="F100" s="383">
        <f>SUMIFS('H-32A-WP06a - Debt Serv Monthly'!G$20:G$871,'H-32A-WP06a - Debt Serv Monthly'!$B$20:$B$871,'H-32A-WP06 - Debt Service'!$B100)</f>
        <v>0</v>
      </c>
      <c r="G100" s="383">
        <f>SUMIFS('H-32A-WP06a - Debt Serv Monthly'!H$20:H$871,'H-32A-WP06a - Debt Serv Monthly'!$B$20:$B$871,'H-32A-WP06 - Debt Service'!$B100)</f>
        <v>0</v>
      </c>
      <c r="H100" s="383">
        <f>SUMIFS('H-32A-WP06a - Debt Serv Monthly'!I$20:I$871,'H-32A-WP06a - Debt Serv Monthly'!$B$20:$B$871,'H-32A-WP06 - Debt Service'!$B100)</f>
        <v>0</v>
      </c>
      <c r="I100" s="383">
        <f>SUMIFS('H-32A-WP06a - Debt Serv Monthly'!J$20:J$871,'H-32A-WP06a - Debt Serv Monthly'!$B$20:$B$871,'H-32A-WP06 - Debt Service'!$B100)</f>
        <v>0</v>
      </c>
      <c r="J100" s="383">
        <f>SUMIFS('H-32A-WP06a - Debt Serv Monthly'!K$20:K$871,'H-32A-WP06a - Debt Serv Monthly'!$B$20:$B$871,'H-32A-WP06 - Debt Service'!$B100)</f>
        <v>0</v>
      </c>
      <c r="K100" s="383">
        <f>SUMIFS('H-32A-WP06a - Debt Serv Monthly'!L$20:L$871,'H-32A-WP06a - Debt Serv Monthly'!$B$20:$B$871,'H-32A-WP06 - Debt Service'!$B100)</f>
        <v>0</v>
      </c>
      <c r="L100" s="382">
        <f>SUMIFS('H-32A-WP06a - Debt Serv Monthly'!M$20:M$871,'H-32A-WP06a - Debt Serv Monthly'!$B$20:$B$871,'H-32A-WP06 - Debt Service'!$B100)</f>
        <v>0</v>
      </c>
      <c r="M100" s="383">
        <f t="shared" si="5"/>
        <v>0</v>
      </c>
      <c r="O100" s="374">
        <f t="shared" si="8"/>
        <v>2088</v>
      </c>
      <c r="P100" s="383">
        <f>SUMIFS('H-32A-WP06a - Debt Serv Monthly'!Q$20:Q$871,'H-32A-WP06a - Debt Serv Monthly'!$B$20:$B$871,'H-32A-WP06 - Debt Service'!$B100)</f>
        <v>0</v>
      </c>
      <c r="Q100" s="383">
        <f>SUMIFS('H-32A-WP06a - Debt Serv Monthly'!R$20:R$871,'H-32A-WP06a - Debt Serv Monthly'!$B$20:$B$871,'H-32A-WP06 - Debt Service'!$B100)</f>
        <v>0</v>
      </c>
      <c r="R100" s="383">
        <f>SUMIFS('H-32A-WP06a - Debt Serv Monthly'!S$20:S$871,'H-32A-WP06a - Debt Serv Monthly'!$B$20:$B$871,'H-32A-WP06 - Debt Service'!$B100)</f>
        <v>0</v>
      </c>
      <c r="S100" s="383">
        <f>SUMIFS('H-32A-WP06a - Debt Serv Monthly'!T$20:T$871,'H-32A-WP06a - Debt Serv Monthly'!$B$20:$B$871,'H-32A-WP06 - Debt Service'!$B100)</f>
        <v>0</v>
      </c>
      <c r="T100" s="383">
        <f>SUMIFS('H-32A-WP06a - Debt Serv Monthly'!U$20:U$871,'H-32A-WP06a - Debt Serv Monthly'!$B$20:$B$871,'H-32A-WP06 - Debt Service'!$B100)</f>
        <v>0</v>
      </c>
      <c r="U100" s="383">
        <f>SUMIFS('H-32A-WP06a - Debt Serv Monthly'!V$20:V$871,'H-32A-WP06a - Debt Serv Monthly'!$B$20:$B$871,'H-32A-WP06 - Debt Service'!$B100)</f>
        <v>0</v>
      </c>
      <c r="V100" s="383">
        <f>SUMIFS('H-32A-WP06a - Debt Serv Monthly'!W$20:W$871,'H-32A-WP06a - Debt Serv Monthly'!$B$20:$B$871,'H-32A-WP06 - Debt Service'!$B100)</f>
        <v>0</v>
      </c>
      <c r="W100" s="383">
        <f>SUMIFS('H-32A-WP06a - Debt Serv Monthly'!X$20:X$871,'H-32A-WP06a - Debt Serv Monthly'!$B$20:$B$871,'H-32A-WP06 - Debt Service'!$B100)</f>
        <v>0</v>
      </c>
      <c r="X100" s="383">
        <f>SUMIFS('H-32A-WP06a - Debt Serv Monthly'!Y$20:Y$871,'H-32A-WP06a - Debt Serv Monthly'!$B$20:$B$871,'H-32A-WP06 - Debt Service'!$B100)</f>
        <v>0</v>
      </c>
      <c r="Y100" s="382">
        <f>SUMIFS('H-32A-WP06a - Debt Serv Monthly'!Z$20:Z$871,'H-32A-WP06a - Debt Serv Monthly'!$B$20:$B$871,'H-32A-WP06 - Debt Service'!$B100)</f>
        <v>0</v>
      </c>
      <c r="Z100" s="383">
        <f t="shared" si="6"/>
        <v>0</v>
      </c>
    </row>
    <row r="101" spans="2:26">
      <c r="B101" s="362"/>
      <c r="C101" s="359"/>
    </row>
    <row r="102" spans="2:26">
      <c r="B102" s="362"/>
      <c r="C102" s="359"/>
    </row>
    <row r="103" spans="2:26">
      <c r="B103" s="362"/>
      <c r="C103" s="359"/>
    </row>
    <row r="104" spans="2:26">
      <c r="B104" s="362"/>
      <c r="C104" s="359"/>
    </row>
    <row r="105" spans="2:26">
      <c r="B105" s="362"/>
      <c r="C105" s="359"/>
    </row>
    <row r="106" spans="2:26">
      <c r="B106" s="362"/>
      <c r="C106" s="359"/>
    </row>
    <row r="107" spans="2:26">
      <c r="B107" s="362"/>
      <c r="C107" s="359"/>
    </row>
    <row r="108" spans="2:26">
      <c r="B108" s="362"/>
      <c r="C108" s="359"/>
    </row>
    <row r="109" spans="2:26">
      <c r="B109" s="362"/>
      <c r="C109" s="359"/>
    </row>
    <row r="110" spans="2:26">
      <c r="B110" s="362"/>
      <c r="C110" s="359"/>
    </row>
    <row r="111" spans="2:26">
      <c r="B111" s="362"/>
      <c r="C111" s="359"/>
    </row>
    <row r="112" spans="2:26">
      <c r="B112" s="362"/>
      <c r="C112" s="359"/>
    </row>
    <row r="113" spans="2:3">
      <c r="B113" s="362"/>
      <c r="C113" s="359"/>
    </row>
    <row r="114" spans="2:3">
      <c r="B114" s="362"/>
      <c r="C114" s="359"/>
    </row>
    <row r="115" spans="2:3">
      <c r="B115" s="362"/>
      <c r="C115" s="359"/>
    </row>
    <row r="116" spans="2:3">
      <c r="B116" s="362"/>
      <c r="C116" s="359"/>
    </row>
    <row r="117" spans="2:3">
      <c r="B117" s="362"/>
      <c r="C117" s="359"/>
    </row>
    <row r="118" spans="2:3">
      <c r="B118" s="362"/>
      <c r="C118" s="359"/>
    </row>
    <row r="119" spans="2:3">
      <c r="B119" s="362"/>
      <c r="C119" s="359"/>
    </row>
    <row r="120" spans="2:3">
      <c r="B120" s="362"/>
      <c r="C120" s="359"/>
    </row>
    <row r="121" spans="2:3">
      <c r="B121" s="362"/>
      <c r="C121" s="359"/>
    </row>
    <row r="122" spans="2:3">
      <c r="B122" s="362"/>
      <c r="C122" s="359"/>
    </row>
    <row r="123" spans="2:3">
      <c r="B123" s="362"/>
      <c r="C123" s="359"/>
    </row>
    <row r="124" spans="2:3">
      <c r="B124" s="362"/>
      <c r="C124" s="359"/>
    </row>
    <row r="125" spans="2:3">
      <c r="B125" s="362"/>
      <c r="C125" s="359"/>
    </row>
    <row r="126" spans="2:3">
      <c r="B126" s="362"/>
      <c r="C126" s="359"/>
    </row>
    <row r="127" spans="2:3">
      <c r="B127" s="362"/>
      <c r="C127" s="359"/>
    </row>
    <row r="128" spans="2:3">
      <c r="B128" s="362"/>
      <c r="C128" s="359"/>
    </row>
    <row r="129" spans="2:3">
      <c r="B129" s="362"/>
      <c r="C129" s="359"/>
    </row>
    <row r="130" spans="2:3">
      <c r="B130" s="362"/>
      <c r="C130" s="359"/>
    </row>
    <row r="131" spans="2:3">
      <c r="B131" s="362"/>
      <c r="C131" s="359"/>
    </row>
    <row r="132" spans="2:3">
      <c r="B132" s="362"/>
      <c r="C132" s="359"/>
    </row>
    <row r="133" spans="2:3">
      <c r="B133" s="362"/>
      <c r="C133" s="359"/>
    </row>
    <row r="134" spans="2:3">
      <c r="B134" s="362"/>
      <c r="C134" s="359"/>
    </row>
    <row r="135" spans="2:3">
      <c r="B135" s="362"/>
      <c r="C135" s="359"/>
    </row>
    <row r="136" spans="2:3">
      <c r="B136" s="362"/>
      <c r="C136" s="359"/>
    </row>
    <row r="137" spans="2:3">
      <c r="B137" s="362"/>
      <c r="C137" s="359"/>
    </row>
    <row r="138" spans="2:3">
      <c r="B138" s="362"/>
      <c r="C138" s="359"/>
    </row>
    <row r="139" spans="2:3">
      <c r="B139" s="362"/>
      <c r="C139" s="359"/>
    </row>
    <row r="140" spans="2:3">
      <c r="B140" s="362"/>
      <c r="C140" s="359"/>
    </row>
    <row r="141" spans="2:3">
      <c r="B141" s="362"/>
      <c r="C141" s="359"/>
    </row>
    <row r="142" spans="2:3">
      <c r="B142" s="362"/>
      <c r="C142" s="359"/>
    </row>
    <row r="143" spans="2:3">
      <c r="B143" s="362"/>
      <c r="C143" s="359"/>
    </row>
    <row r="144" spans="2:3">
      <c r="B144" s="362"/>
      <c r="C144" s="359"/>
    </row>
    <row r="145" spans="2:3">
      <c r="B145" s="362"/>
      <c r="C145" s="359"/>
    </row>
    <row r="146" spans="2:3">
      <c r="B146" s="362"/>
      <c r="C146" s="359"/>
    </row>
    <row r="147" spans="2:3">
      <c r="B147" s="362"/>
      <c r="C147" s="359"/>
    </row>
    <row r="148" spans="2:3">
      <c r="B148" s="362"/>
      <c r="C148" s="359"/>
    </row>
    <row r="149" spans="2:3">
      <c r="B149" s="362"/>
      <c r="C149" s="359"/>
    </row>
    <row r="150" spans="2:3">
      <c r="B150" s="362"/>
      <c r="C150" s="359"/>
    </row>
    <row r="151" spans="2:3">
      <c r="B151" s="362"/>
      <c r="C151" s="359"/>
    </row>
    <row r="152" spans="2:3">
      <c r="B152" s="362"/>
      <c r="C152" s="359"/>
    </row>
    <row r="153" spans="2:3">
      <c r="B153" s="362"/>
      <c r="C153" s="359"/>
    </row>
    <row r="154" spans="2:3">
      <c r="B154" s="362"/>
      <c r="C154" s="359"/>
    </row>
    <row r="155" spans="2:3">
      <c r="B155" s="362"/>
      <c r="C155" s="359"/>
    </row>
    <row r="156" spans="2:3">
      <c r="B156" s="362"/>
      <c r="C156" s="359"/>
    </row>
    <row r="157" spans="2:3">
      <c r="B157" s="362"/>
      <c r="C157" s="359"/>
    </row>
    <row r="158" spans="2:3">
      <c r="B158" s="362"/>
      <c r="C158" s="359"/>
    </row>
    <row r="159" spans="2:3">
      <c r="B159" s="362"/>
      <c r="C159" s="359"/>
    </row>
    <row r="160" spans="2:3">
      <c r="B160" s="362"/>
      <c r="C160" s="359"/>
    </row>
    <row r="161" spans="2:3">
      <c r="B161" s="362"/>
      <c r="C161" s="359"/>
    </row>
    <row r="162" spans="2:3">
      <c r="B162" s="362"/>
      <c r="C162" s="359"/>
    </row>
    <row r="163" spans="2:3">
      <c r="B163" s="362"/>
      <c r="C163" s="359"/>
    </row>
    <row r="164" spans="2:3">
      <c r="B164" s="362"/>
      <c r="C164" s="359"/>
    </row>
    <row r="165" spans="2:3">
      <c r="B165" s="362"/>
      <c r="C165" s="359"/>
    </row>
    <row r="166" spans="2:3">
      <c r="B166" s="362"/>
      <c r="C166" s="359"/>
    </row>
    <row r="167" spans="2:3">
      <c r="B167" s="362"/>
      <c r="C167" s="359"/>
    </row>
    <row r="168" spans="2:3">
      <c r="B168" s="362"/>
      <c r="C168" s="359"/>
    </row>
    <row r="169" spans="2:3">
      <c r="B169" s="362"/>
      <c r="C169" s="359"/>
    </row>
    <row r="170" spans="2:3">
      <c r="B170" s="362"/>
      <c r="C170" s="359"/>
    </row>
    <row r="171" spans="2:3">
      <c r="B171" s="362"/>
      <c r="C171" s="359"/>
    </row>
    <row r="172" spans="2:3">
      <c r="B172" s="362"/>
      <c r="C172" s="359"/>
    </row>
    <row r="173" spans="2:3">
      <c r="B173" s="362"/>
      <c r="C173" s="359"/>
    </row>
    <row r="174" spans="2:3">
      <c r="B174" s="362"/>
      <c r="C174" s="359"/>
    </row>
    <row r="175" spans="2:3">
      <c r="B175" s="362"/>
      <c r="C175" s="359"/>
    </row>
    <row r="176" spans="2:3">
      <c r="B176" s="362"/>
      <c r="C176" s="359"/>
    </row>
    <row r="177" spans="2:3">
      <c r="B177" s="362"/>
      <c r="C177" s="359"/>
    </row>
    <row r="178" spans="2:3">
      <c r="B178" s="362"/>
      <c r="C178" s="359"/>
    </row>
    <row r="179" spans="2:3">
      <c r="B179" s="362"/>
      <c r="C179" s="359"/>
    </row>
    <row r="180" spans="2:3">
      <c r="B180" s="362"/>
      <c r="C180" s="359"/>
    </row>
    <row r="181" spans="2:3">
      <c r="B181" s="362"/>
      <c r="C181" s="359"/>
    </row>
    <row r="182" spans="2:3">
      <c r="B182" s="362"/>
      <c r="C182" s="359"/>
    </row>
    <row r="183" spans="2:3">
      <c r="B183" s="362"/>
      <c r="C183" s="359"/>
    </row>
    <row r="184" spans="2:3">
      <c r="B184" s="362"/>
      <c r="C184" s="359"/>
    </row>
    <row r="185" spans="2:3">
      <c r="B185" s="362"/>
      <c r="C185" s="359"/>
    </row>
    <row r="186" spans="2:3">
      <c r="B186" s="362"/>
      <c r="C186" s="359"/>
    </row>
    <row r="187" spans="2:3">
      <c r="B187" s="362"/>
      <c r="C187" s="359"/>
    </row>
    <row r="188" spans="2:3">
      <c r="B188" s="362"/>
      <c r="C188" s="359"/>
    </row>
    <row r="189" spans="2:3">
      <c r="B189" s="362"/>
      <c r="C189" s="359"/>
    </row>
    <row r="190" spans="2:3">
      <c r="B190" s="362"/>
      <c r="C190" s="359"/>
    </row>
    <row r="191" spans="2:3">
      <c r="B191" s="362"/>
      <c r="C191" s="359"/>
    </row>
    <row r="192" spans="2:3">
      <c r="B192" s="362"/>
      <c r="C192" s="359"/>
    </row>
    <row r="193" spans="2:3">
      <c r="B193" s="362"/>
      <c r="C193" s="359"/>
    </row>
    <row r="194" spans="2:3">
      <c r="B194" s="362"/>
      <c r="C194" s="359"/>
    </row>
    <row r="195" spans="2:3">
      <c r="B195" s="362"/>
      <c r="C195" s="359"/>
    </row>
    <row r="196" spans="2:3">
      <c r="B196" s="362"/>
      <c r="C196" s="359"/>
    </row>
    <row r="197" spans="2:3">
      <c r="B197" s="362"/>
      <c r="C197" s="359"/>
    </row>
    <row r="198" spans="2:3">
      <c r="B198" s="362"/>
      <c r="C198" s="359"/>
    </row>
    <row r="199" spans="2:3">
      <c r="B199" s="362"/>
      <c r="C199" s="359"/>
    </row>
    <row r="200" spans="2:3">
      <c r="B200" s="362"/>
      <c r="C200" s="359"/>
    </row>
    <row r="201" spans="2:3">
      <c r="B201" s="362"/>
      <c r="C201" s="359"/>
    </row>
    <row r="202" spans="2:3">
      <c r="B202" s="362"/>
      <c r="C202" s="359"/>
    </row>
    <row r="203" spans="2:3">
      <c r="B203" s="362"/>
      <c r="C203" s="359"/>
    </row>
    <row r="204" spans="2:3">
      <c r="B204" s="362"/>
      <c r="C204" s="359"/>
    </row>
    <row r="205" spans="2:3">
      <c r="B205" s="362"/>
      <c r="C205" s="359"/>
    </row>
    <row r="206" spans="2:3">
      <c r="B206" s="362"/>
      <c r="C206" s="359"/>
    </row>
    <row r="207" spans="2:3">
      <c r="B207" s="362"/>
      <c r="C207" s="359"/>
    </row>
    <row r="208" spans="2:3">
      <c r="B208" s="362"/>
      <c r="C208" s="359"/>
    </row>
    <row r="209" spans="2:3">
      <c r="B209" s="362"/>
      <c r="C209" s="359"/>
    </row>
    <row r="210" spans="2:3">
      <c r="B210" s="362"/>
      <c r="C210" s="359"/>
    </row>
    <row r="211" spans="2:3">
      <c r="B211" s="362"/>
      <c r="C211" s="359"/>
    </row>
    <row r="212" spans="2:3">
      <c r="B212" s="362"/>
      <c r="C212" s="359"/>
    </row>
    <row r="213" spans="2:3">
      <c r="B213" s="362"/>
      <c r="C213" s="359"/>
    </row>
    <row r="214" spans="2:3">
      <c r="B214" s="362"/>
      <c r="C214" s="359"/>
    </row>
    <row r="215" spans="2:3">
      <c r="B215" s="362"/>
      <c r="C215" s="359"/>
    </row>
    <row r="216" spans="2:3">
      <c r="B216" s="362"/>
      <c r="C216" s="359"/>
    </row>
    <row r="217" spans="2:3">
      <c r="B217" s="362"/>
      <c r="C217" s="359"/>
    </row>
    <row r="218" spans="2:3">
      <c r="B218" s="362"/>
      <c r="C218" s="359"/>
    </row>
    <row r="219" spans="2:3">
      <c r="B219" s="362"/>
      <c r="C219" s="359"/>
    </row>
    <row r="220" spans="2:3">
      <c r="B220" s="362"/>
      <c r="C220" s="359"/>
    </row>
    <row r="221" spans="2:3">
      <c r="B221" s="362"/>
      <c r="C221" s="359"/>
    </row>
    <row r="222" spans="2:3">
      <c r="B222" s="362"/>
      <c r="C222" s="359"/>
    </row>
    <row r="223" spans="2:3">
      <c r="B223" s="362"/>
      <c r="C223" s="359"/>
    </row>
    <row r="224" spans="2:3">
      <c r="B224" s="362"/>
      <c r="C224" s="359"/>
    </row>
    <row r="225" spans="2:3">
      <c r="B225" s="362"/>
      <c r="C225" s="359"/>
    </row>
    <row r="226" spans="2:3">
      <c r="B226" s="362"/>
      <c r="C226" s="359"/>
    </row>
    <row r="227" spans="2:3">
      <c r="B227" s="362"/>
      <c r="C227" s="359"/>
    </row>
    <row r="228" spans="2:3">
      <c r="B228" s="362"/>
      <c r="C228" s="359"/>
    </row>
    <row r="229" spans="2:3">
      <c r="B229" s="362"/>
      <c r="C229" s="359"/>
    </row>
    <row r="230" spans="2:3">
      <c r="B230" s="362"/>
      <c r="C230" s="359"/>
    </row>
    <row r="231" spans="2:3">
      <c r="B231" s="362"/>
      <c r="C231" s="359"/>
    </row>
    <row r="232" spans="2:3">
      <c r="B232" s="362"/>
      <c r="C232" s="359"/>
    </row>
    <row r="233" spans="2:3">
      <c r="B233" s="362"/>
      <c r="C233" s="359"/>
    </row>
    <row r="234" spans="2:3">
      <c r="B234" s="362"/>
      <c r="C234" s="359"/>
    </row>
    <row r="235" spans="2:3">
      <c r="B235" s="362"/>
      <c r="C235" s="359"/>
    </row>
    <row r="236" spans="2:3">
      <c r="B236" s="362"/>
      <c r="C236" s="359"/>
    </row>
    <row r="237" spans="2:3">
      <c r="B237" s="362"/>
      <c r="C237" s="359"/>
    </row>
    <row r="238" spans="2:3">
      <c r="B238" s="362"/>
      <c r="C238" s="359"/>
    </row>
    <row r="239" spans="2:3">
      <c r="B239" s="362"/>
      <c r="C239" s="359"/>
    </row>
    <row r="240" spans="2:3">
      <c r="B240" s="362"/>
      <c r="C240" s="359"/>
    </row>
    <row r="241" spans="2:3">
      <c r="B241" s="362"/>
      <c r="C241" s="359"/>
    </row>
    <row r="242" spans="2:3">
      <c r="B242" s="362"/>
      <c r="C242" s="359"/>
    </row>
    <row r="243" spans="2:3">
      <c r="B243" s="362"/>
      <c r="C243" s="359"/>
    </row>
    <row r="244" spans="2:3">
      <c r="B244" s="362"/>
      <c r="C244" s="359"/>
    </row>
    <row r="245" spans="2:3">
      <c r="B245" s="362"/>
      <c r="C245" s="359"/>
    </row>
    <row r="246" spans="2:3">
      <c r="B246" s="362"/>
      <c r="C246" s="359"/>
    </row>
    <row r="247" spans="2:3">
      <c r="B247" s="362"/>
      <c r="C247" s="359"/>
    </row>
    <row r="248" spans="2:3">
      <c r="B248" s="362"/>
      <c r="C248" s="359"/>
    </row>
    <row r="249" spans="2:3">
      <c r="B249" s="362"/>
      <c r="C249" s="359"/>
    </row>
    <row r="250" spans="2:3">
      <c r="B250" s="362"/>
      <c r="C250" s="359"/>
    </row>
    <row r="251" spans="2:3">
      <c r="B251" s="362"/>
      <c r="C251" s="359"/>
    </row>
    <row r="252" spans="2:3">
      <c r="B252" s="362"/>
      <c r="C252" s="359"/>
    </row>
    <row r="253" spans="2:3">
      <c r="B253" s="362"/>
      <c r="C253" s="359"/>
    </row>
    <row r="254" spans="2:3">
      <c r="B254" s="362"/>
      <c r="C254" s="359"/>
    </row>
    <row r="255" spans="2:3">
      <c r="B255" s="362"/>
      <c r="C255" s="359"/>
    </row>
    <row r="256" spans="2:3">
      <c r="B256" s="362"/>
      <c r="C256" s="359"/>
    </row>
    <row r="257" spans="2:3">
      <c r="B257" s="362"/>
      <c r="C257" s="359"/>
    </row>
    <row r="258" spans="2:3">
      <c r="B258" s="362"/>
      <c r="C258" s="359"/>
    </row>
    <row r="259" spans="2:3">
      <c r="B259" s="362"/>
      <c r="C259" s="359"/>
    </row>
    <row r="260" spans="2:3">
      <c r="B260" s="362"/>
      <c r="C260" s="359"/>
    </row>
    <row r="261" spans="2:3">
      <c r="B261" s="362"/>
      <c r="C261" s="359"/>
    </row>
    <row r="262" spans="2:3">
      <c r="B262" s="362"/>
      <c r="C262" s="359"/>
    </row>
    <row r="263" spans="2:3">
      <c r="B263" s="362"/>
      <c r="C263" s="359"/>
    </row>
    <row r="264" spans="2:3">
      <c r="B264" s="362"/>
      <c r="C264" s="359"/>
    </row>
    <row r="265" spans="2:3">
      <c r="B265" s="362"/>
      <c r="C265" s="359"/>
    </row>
    <row r="266" spans="2:3">
      <c r="B266" s="362"/>
      <c r="C266" s="359"/>
    </row>
    <row r="267" spans="2:3">
      <c r="B267" s="362"/>
      <c r="C267" s="359"/>
    </row>
    <row r="268" spans="2:3">
      <c r="B268" s="362"/>
      <c r="C268" s="359"/>
    </row>
    <row r="269" spans="2:3">
      <c r="B269" s="362"/>
      <c r="C269" s="359"/>
    </row>
    <row r="270" spans="2:3">
      <c r="B270" s="362"/>
      <c r="C270" s="359"/>
    </row>
    <row r="271" spans="2:3">
      <c r="B271" s="362"/>
      <c r="C271" s="359"/>
    </row>
    <row r="272" spans="2:3">
      <c r="B272" s="362"/>
      <c r="C272" s="359"/>
    </row>
    <row r="273" spans="2:3">
      <c r="B273" s="362"/>
      <c r="C273" s="359"/>
    </row>
    <row r="274" spans="2:3">
      <c r="B274" s="362"/>
      <c r="C274" s="359"/>
    </row>
    <row r="275" spans="2:3">
      <c r="B275" s="362"/>
      <c r="C275" s="359"/>
    </row>
    <row r="276" spans="2:3">
      <c r="B276" s="362"/>
      <c r="C276" s="359"/>
    </row>
    <row r="277" spans="2:3">
      <c r="B277" s="362"/>
      <c r="C277" s="359"/>
    </row>
    <row r="278" spans="2:3">
      <c r="B278" s="362"/>
      <c r="C278" s="359"/>
    </row>
    <row r="279" spans="2:3">
      <c r="B279" s="362"/>
      <c r="C279" s="359"/>
    </row>
    <row r="280" spans="2:3">
      <c r="B280" s="362"/>
      <c r="C280" s="359"/>
    </row>
    <row r="281" spans="2:3">
      <c r="B281" s="362"/>
      <c r="C281" s="359"/>
    </row>
    <row r="282" spans="2:3">
      <c r="B282" s="362"/>
      <c r="C282" s="359"/>
    </row>
    <row r="283" spans="2:3">
      <c r="B283" s="362"/>
      <c r="C283" s="359"/>
    </row>
    <row r="284" spans="2:3">
      <c r="B284" s="362"/>
      <c r="C284" s="359"/>
    </row>
    <row r="285" spans="2:3">
      <c r="B285" s="362"/>
      <c r="C285" s="359"/>
    </row>
    <row r="286" spans="2:3">
      <c r="B286" s="362"/>
      <c r="C286" s="359"/>
    </row>
    <row r="287" spans="2:3">
      <c r="B287" s="362"/>
      <c r="C287" s="359"/>
    </row>
    <row r="288" spans="2:3">
      <c r="B288" s="362"/>
      <c r="C288" s="359"/>
    </row>
    <row r="289" spans="2:3">
      <c r="B289" s="362"/>
      <c r="C289" s="359"/>
    </row>
    <row r="290" spans="2:3">
      <c r="B290" s="362"/>
      <c r="C290" s="359"/>
    </row>
    <row r="291" spans="2:3">
      <c r="B291" s="362"/>
      <c r="C291" s="359"/>
    </row>
    <row r="292" spans="2:3">
      <c r="B292" s="362"/>
      <c r="C292" s="359"/>
    </row>
    <row r="293" spans="2:3">
      <c r="B293" s="362"/>
      <c r="C293" s="359"/>
    </row>
    <row r="294" spans="2:3">
      <c r="B294" s="362"/>
      <c r="C294" s="359"/>
    </row>
    <row r="295" spans="2:3">
      <c r="B295" s="362"/>
      <c r="C295" s="359"/>
    </row>
    <row r="296" spans="2:3">
      <c r="B296" s="362"/>
      <c r="C296" s="359"/>
    </row>
    <row r="297" spans="2:3">
      <c r="B297" s="362"/>
      <c r="C297" s="359"/>
    </row>
    <row r="298" spans="2:3">
      <c r="B298" s="362"/>
      <c r="C298" s="359"/>
    </row>
    <row r="299" spans="2:3">
      <c r="B299" s="362"/>
      <c r="C299" s="359"/>
    </row>
    <row r="300" spans="2:3">
      <c r="B300" s="362"/>
      <c r="C300" s="359"/>
    </row>
    <row r="301" spans="2:3">
      <c r="B301" s="362"/>
      <c r="C301" s="359"/>
    </row>
    <row r="302" spans="2:3">
      <c r="B302" s="362"/>
      <c r="C302" s="359"/>
    </row>
    <row r="303" spans="2:3">
      <c r="B303" s="362"/>
      <c r="C303" s="359"/>
    </row>
    <row r="304" spans="2:3">
      <c r="B304" s="362"/>
      <c r="C304" s="359"/>
    </row>
    <row r="305" spans="2:3">
      <c r="B305" s="362"/>
      <c r="C305" s="359"/>
    </row>
    <row r="306" spans="2:3">
      <c r="B306" s="362"/>
      <c r="C306" s="359"/>
    </row>
    <row r="307" spans="2:3">
      <c r="B307" s="362"/>
      <c r="C307" s="359"/>
    </row>
    <row r="308" spans="2:3">
      <c r="B308" s="362"/>
      <c r="C308" s="359"/>
    </row>
    <row r="309" spans="2:3">
      <c r="B309" s="362"/>
      <c r="C309" s="359"/>
    </row>
    <row r="310" spans="2:3">
      <c r="B310" s="362"/>
      <c r="C310" s="359"/>
    </row>
    <row r="311" spans="2:3">
      <c r="B311" s="362"/>
      <c r="C311" s="359"/>
    </row>
    <row r="312" spans="2:3">
      <c r="B312" s="362"/>
      <c r="C312" s="359"/>
    </row>
    <row r="313" spans="2:3">
      <c r="B313" s="362"/>
      <c r="C313" s="359"/>
    </row>
    <row r="314" spans="2:3">
      <c r="B314" s="362"/>
      <c r="C314" s="359"/>
    </row>
    <row r="315" spans="2:3">
      <c r="B315" s="362"/>
      <c r="C315" s="359"/>
    </row>
    <row r="316" spans="2:3">
      <c r="B316" s="362"/>
      <c r="C316" s="359"/>
    </row>
    <row r="317" spans="2:3">
      <c r="B317" s="362"/>
      <c r="C317" s="359"/>
    </row>
    <row r="318" spans="2:3">
      <c r="B318" s="362"/>
      <c r="C318" s="359"/>
    </row>
    <row r="319" spans="2:3">
      <c r="B319" s="362"/>
      <c r="C319" s="359"/>
    </row>
    <row r="320" spans="2:3">
      <c r="B320" s="362"/>
      <c r="C320" s="359"/>
    </row>
    <row r="321" spans="2:3">
      <c r="B321" s="362"/>
      <c r="C321" s="359"/>
    </row>
    <row r="322" spans="2:3">
      <c r="B322" s="362"/>
      <c r="C322" s="359"/>
    </row>
    <row r="323" spans="2:3">
      <c r="B323" s="362"/>
      <c r="C323" s="359"/>
    </row>
    <row r="324" spans="2:3">
      <c r="B324" s="362"/>
      <c r="C324" s="359"/>
    </row>
    <row r="325" spans="2:3">
      <c r="B325" s="362"/>
      <c r="C325" s="359"/>
    </row>
    <row r="326" spans="2:3">
      <c r="B326" s="362"/>
      <c r="C326" s="359"/>
    </row>
    <row r="327" spans="2:3">
      <c r="B327" s="362"/>
      <c r="C327" s="359"/>
    </row>
    <row r="328" spans="2:3">
      <c r="B328" s="362"/>
      <c r="C328" s="359"/>
    </row>
    <row r="329" spans="2:3">
      <c r="B329" s="362"/>
      <c r="C329" s="359"/>
    </row>
    <row r="330" spans="2:3">
      <c r="B330" s="362"/>
      <c r="C330" s="359"/>
    </row>
    <row r="331" spans="2:3">
      <c r="B331" s="362"/>
      <c r="C331" s="359"/>
    </row>
    <row r="332" spans="2:3">
      <c r="B332" s="362"/>
      <c r="C332" s="359"/>
    </row>
    <row r="333" spans="2:3">
      <c r="B333" s="362"/>
      <c r="C333" s="359"/>
    </row>
    <row r="334" spans="2:3">
      <c r="B334" s="362"/>
      <c r="C334" s="359"/>
    </row>
    <row r="335" spans="2:3">
      <c r="B335" s="362"/>
      <c r="C335" s="359"/>
    </row>
    <row r="336" spans="2:3">
      <c r="B336" s="362"/>
      <c r="C336" s="359"/>
    </row>
    <row r="337" spans="2:3">
      <c r="B337" s="362"/>
      <c r="C337" s="359"/>
    </row>
    <row r="338" spans="2:3">
      <c r="B338" s="362"/>
      <c r="C338" s="359"/>
    </row>
    <row r="339" spans="2:3">
      <c r="B339" s="362"/>
      <c r="C339" s="359"/>
    </row>
    <row r="340" spans="2:3">
      <c r="B340" s="362"/>
      <c r="C340" s="359"/>
    </row>
    <row r="341" spans="2:3">
      <c r="B341" s="362"/>
      <c r="C341" s="359"/>
    </row>
    <row r="342" spans="2:3">
      <c r="B342" s="362"/>
      <c r="C342" s="359"/>
    </row>
    <row r="343" spans="2:3">
      <c r="B343" s="362"/>
      <c r="C343" s="359"/>
    </row>
    <row r="344" spans="2:3">
      <c r="B344" s="362"/>
      <c r="C344" s="359"/>
    </row>
    <row r="345" spans="2:3">
      <c r="B345" s="362"/>
      <c r="C345" s="359"/>
    </row>
    <row r="346" spans="2:3">
      <c r="B346" s="362"/>
      <c r="C346" s="359"/>
    </row>
    <row r="347" spans="2:3">
      <c r="B347" s="362"/>
      <c r="C347" s="359"/>
    </row>
    <row r="348" spans="2:3">
      <c r="B348" s="362"/>
      <c r="C348" s="359"/>
    </row>
    <row r="349" spans="2:3">
      <c r="B349" s="362"/>
      <c r="C349" s="359"/>
    </row>
    <row r="350" spans="2:3">
      <c r="B350" s="362"/>
      <c r="C350" s="359"/>
    </row>
    <row r="351" spans="2:3">
      <c r="B351" s="362"/>
      <c r="C351" s="359"/>
    </row>
    <row r="352" spans="2:3">
      <c r="B352" s="362"/>
      <c r="C352" s="359"/>
    </row>
    <row r="353" spans="2:3">
      <c r="B353" s="362"/>
      <c r="C353" s="359"/>
    </row>
    <row r="354" spans="2:3">
      <c r="B354" s="362"/>
      <c r="C354" s="359"/>
    </row>
    <row r="355" spans="2:3">
      <c r="B355" s="362"/>
      <c r="C355" s="359"/>
    </row>
    <row r="356" spans="2:3">
      <c r="B356" s="362"/>
      <c r="C356" s="359"/>
    </row>
    <row r="357" spans="2:3">
      <c r="B357" s="362"/>
      <c r="C357" s="359"/>
    </row>
    <row r="358" spans="2:3">
      <c r="B358" s="362"/>
      <c r="C358" s="359"/>
    </row>
    <row r="359" spans="2:3">
      <c r="B359" s="362"/>
      <c r="C359" s="359"/>
    </row>
    <row r="360" spans="2:3">
      <c r="B360" s="362"/>
      <c r="C360" s="359"/>
    </row>
    <row r="361" spans="2:3">
      <c r="B361" s="362"/>
      <c r="C361" s="359"/>
    </row>
    <row r="362" spans="2:3">
      <c r="B362" s="362"/>
      <c r="C362" s="359"/>
    </row>
    <row r="363" spans="2:3">
      <c r="B363" s="362"/>
      <c r="C363" s="359"/>
    </row>
    <row r="364" spans="2:3">
      <c r="B364" s="362"/>
      <c r="C364" s="359"/>
    </row>
    <row r="365" spans="2:3">
      <c r="B365" s="362"/>
      <c r="C365" s="359"/>
    </row>
    <row r="366" spans="2:3">
      <c r="B366" s="362"/>
      <c r="C366" s="359"/>
    </row>
    <row r="367" spans="2:3">
      <c r="B367" s="362"/>
      <c r="C367" s="359"/>
    </row>
    <row r="368" spans="2:3">
      <c r="B368" s="362"/>
      <c r="C368" s="359"/>
    </row>
    <row r="369" spans="2:3">
      <c r="B369" s="362"/>
      <c r="C369" s="359"/>
    </row>
    <row r="370" spans="2:3">
      <c r="B370" s="362"/>
      <c r="C370" s="359"/>
    </row>
    <row r="371" spans="2:3">
      <c r="B371" s="362"/>
      <c r="C371" s="359"/>
    </row>
    <row r="372" spans="2:3">
      <c r="B372" s="362"/>
      <c r="C372" s="359"/>
    </row>
    <row r="373" spans="2:3">
      <c r="B373" s="362"/>
      <c r="C373" s="359"/>
    </row>
    <row r="374" spans="2:3">
      <c r="B374" s="362"/>
      <c r="C374" s="359"/>
    </row>
    <row r="375" spans="2:3">
      <c r="B375" s="362"/>
      <c r="C375" s="359"/>
    </row>
    <row r="376" spans="2:3">
      <c r="B376" s="362"/>
      <c r="C376" s="359"/>
    </row>
    <row r="377" spans="2:3">
      <c r="B377" s="362"/>
      <c r="C377" s="359"/>
    </row>
    <row r="378" spans="2:3">
      <c r="B378" s="362"/>
      <c r="C378" s="359"/>
    </row>
    <row r="379" spans="2:3">
      <c r="B379" s="362"/>
      <c r="C379" s="359"/>
    </row>
    <row r="380" spans="2:3">
      <c r="B380" s="362"/>
      <c r="C380" s="359"/>
    </row>
    <row r="381" spans="2:3">
      <c r="B381" s="362"/>
      <c r="C381" s="359"/>
    </row>
    <row r="382" spans="2:3">
      <c r="B382" s="362"/>
      <c r="C382" s="359"/>
    </row>
    <row r="383" spans="2:3">
      <c r="B383" s="362"/>
      <c r="C383" s="359"/>
    </row>
    <row r="384" spans="2:3">
      <c r="B384" s="362"/>
      <c r="C384" s="359"/>
    </row>
    <row r="385" spans="2:3">
      <c r="B385" s="362"/>
      <c r="C385" s="359"/>
    </row>
    <row r="386" spans="2:3">
      <c r="B386" s="362"/>
      <c r="C386" s="359"/>
    </row>
    <row r="387" spans="2:3">
      <c r="B387" s="362"/>
      <c r="C387" s="359"/>
    </row>
    <row r="388" spans="2:3">
      <c r="B388" s="362"/>
      <c r="C388" s="359"/>
    </row>
    <row r="389" spans="2:3">
      <c r="B389" s="362"/>
      <c r="C389" s="359"/>
    </row>
    <row r="390" spans="2:3">
      <c r="B390" s="362"/>
      <c r="C390" s="359"/>
    </row>
    <row r="391" spans="2:3">
      <c r="B391" s="362"/>
      <c r="C391" s="359"/>
    </row>
    <row r="392" spans="2:3">
      <c r="B392" s="362"/>
      <c r="C392" s="359"/>
    </row>
    <row r="393" spans="2:3">
      <c r="B393" s="362"/>
      <c r="C393" s="359"/>
    </row>
    <row r="394" spans="2:3">
      <c r="B394" s="362"/>
      <c r="C394" s="359"/>
    </row>
    <row r="395" spans="2:3">
      <c r="B395" s="362"/>
      <c r="C395" s="359"/>
    </row>
    <row r="396" spans="2:3">
      <c r="B396" s="362"/>
      <c r="C396" s="359"/>
    </row>
    <row r="397" spans="2:3">
      <c r="B397" s="362"/>
      <c r="C397" s="359"/>
    </row>
    <row r="398" spans="2:3">
      <c r="B398" s="362"/>
      <c r="C398" s="359"/>
    </row>
    <row r="399" spans="2:3">
      <c r="B399" s="362"/>
      <c r="C399" s="359"/>
    </row>
    <row r="400" spans="2:3">
      <c r="B400" s="362"/>
      <c r="C400" s="359"/>
    </row>
    <row r="401" spans="2:3">
      <c r="B401" s="362"/>
      <c r="C401" s="359"/>
    </row>
    <row r="402" spans="2:3">
      <c r="B402" s="362"/>
      <c r="C402" s="359"/>
    </row>
    <row r="403" spans="2:3">
      <c r="B403" s="362"/>
      <c r="C403" s="359"/>
    </row>
    <row r="404" spans="2:3">
      <c r="B404" s="362"/>
      <c r="C404" s="359"/>
    </row>
    <row r="405" spans="2:3">
      <c r="B405" s="362"/>
      <c r="C405" s="359"/>
    </row>
    <row r="406" spans="2:3">
      <c r="B406" s="362"/>
      <c r="C406" s="359"/>
    </row>
    <row r="407" spans="2:3">
      <c r="B407" s="362"/>
      <c r="C407" s="359"/>
    </row>
    <row r="408" spans="2:3">
      <c r="B408" s="362"/>
      <c r="C408" s="359"/>
    </row>
    <row r="409" spans="2:3">
      <c r="B409" s="362"/>
      <c r="C409" s="359"/>
    </row>
    <row r="410" spans="2:3">
      <c r="B410" s="362"/>
      <c r="C410" s="359"/>
    </row>
    <row r="411" spans="2:3">
      <c r="B411" s="362"/>
      <c r="C411" s="359"/>
    </row>
    <row r="412" spans="2:3">
      <c r="B412" s="362"/>
      <c r="C412" s="359"/>
    </row>
    <row r="413" spans="2:3">
      <c r="B413" s="362"/>
      <c r="C413" s="359"/>
    </row>
    <row r="414" spans="2:3">
      <c r="B414" s="362"/>
      <c r="C414" s="359"/>
    </row>
    <row r="415" spans="2:3">
      <c r="B415" s="362"/>
      <c r="C415" s="359"/>
    </row>
    <row r="416" spans="2:3">
      <c r="B416" s="362"/>
      <c r="C416" s="359"/>
    </row>
    <row r="417" spans="2:3">
      <c r="B417" s="362"/>
      <c r="C417" s="359"/>
    </row>
    <row r="418" spans="2:3">
      <c r="B418" s="362"/>
      <c r="C418" s="359"/>
    </row>
    <row r="419" spans="2:3">
      <c r="B419" s="362"/>
      <c r="C419" s="359"/>
    </row>
    <row r="420" spans="2:3">
      <c r="B420" s="362"/>
      <c r="C420" s="359"/>
    </row>
    <row r="421" spans="2:3">
      <c r="B421" s="362"/>
      <c r="C421" s="359"/>
    </row>
    <row r="422" spans="2:3">
      <c r="B422" s="362"/>
      <c r="C422" s="359"/>
    </row>
    <row r="423" spans="2:3">
      <c r="B423" s="362"/>
      <c r="C423" s="359"/>
    </row>
    <row r="424" spans="2:3">
      <c r="B424" s="362"/>
      <c r="C424" s="359"/>
    </row>
    <row r="425" spans="2:3">
      <c r="B425" s="362"/>
      <c r="C425" s="359"/>
    </row>
    <row r="426" spans="2:3">
      <c r="B426" s="362"/>
      <c r="C426" s="359"/>
    </row>
    <row r="427" spans="2:3">
      <c r="B427" s="362"/>
      <c r="C427" s="359"/>
    </row>
    <row r="428" spans="2:3">
      <c r="B428" s="362"/>
      <c r="C428" s="359"/>
    </row>
    <row r="429" spans="2:3">
      <c r="B429" s="362"/>
      <c r="C429" s="359"/>
    </row>
    <row r="430" spans="2:3">
      <c r="B430" s="362"/>
      <c r="C430" s="359"/>
    </row>
    <row r="431" spans="2:3">
      <c r="B431" s="362"/>
      <c r="C431" s="359"/>
    </row>
    <row r="432" spans="2:3">
      <c r="B432" s="362"/>
      <c r="C432" s="359"/>
    </row>
    <row r="433" spans="2:3">
      <c r="B433" s="362"/>
      <c r="C433" s="359"/>
    </row>
    <row r="434" spans="2:3">
      <c r="B434" s="362"/>
      <c r="C434" s="359"/>
    </row>
    <row r="435" spans="2:3">
      <c r="B435" s="362"/>
      <c r="C435" s="359"/>
    </row>
    <row r="436" spans="2:3">
      <c r="B436" s="362"/>
      <c r="C436" s="359"/>
    </row>
    <row r="437" spans="2:3">
      <c r="B437" s="362"/>
      <c r="C437" s="359"/>
    </row>
    <row r="438" spans="2:3">
      <c r="B438" s="362"/>
      <c r="C438" s="359"/>
    </row>
    <row r="439" spans="2:3">
      <c r="B439" s="362"/>
      <c r="C439" s="359"/>
    </row>
    <row r="440" spans="2:3">
      <c r="B440" s="362"/>
      <c r="C440" s="359"/>
    </row>
    <row r="441" spans="2:3">
      <c r="B441" s="362"/>
      <c r="C441" s="359"/>
    </row>
    <row r="442" spans="2:3">
      <c r="B442" s="362"/>
      <c r="C442" s="359"/>
    </row>
    <row r="443" spans="2:3">
      <c r="B443" s="362"/>
      <c r="C443" s="359"/>
    </row>
    <row r="444" spans="2:3">
      <c r="B444" s="362"/>
      <c r="C444" s="359"/>
    </row>
    <row r="445" spans="2:3">
      <c r="B445" s="362"/>
      <c r="C445" s="359"/>
    </row>
    <row r="446" spans="2:3">
      <c r="B446" s="362"/>
      <c r="C446" s="359"/>
    </row>
    <row r="447" spans="2:3">
      <c r="B447" s="362"/>
      <c r="C447" s="359"/>
    </row>
    <row r="448" spans="2:3">
      <c r="B448" s="362"/>
      <c r="C448" s="359"/>
    </row>
    <row r="449" spans="2:3">
      <c r="B449" s="362"/>
      <c r="C449" s="359"/>
    </row>
    <row r="450" spans="2:3">
      <c r="B450" s="362"/>
      <c r="C450" s="359"/>
    </row>
    <row r="451" spans="2:3">
      <c r="B451" s="362"/>
      <c r="C451" s="359"/>
    </row>
    <row r="452" spans="2:3">
      <c r="B452" s="362"/>
      <c r="C452" s="359"/>
    </row>
    <row r="453" spans="2:3">
      <c r="B453" s="362"/>
      <c r="C453" s="359"/>
    </row>
    <row r="454" spans="2:3">
      <c r="B454" s="362"/>
      <c r="C454" s="359"/>
    </row>
    <row r="455" spans="2:3">
      <c r="B455" s="362"/>
      <c r="C455" s="359"/>
    </row>
    <row r="456" spans="2:3">
      <c r="B456" s="362"/>
      <c r="C456" s="359"/>
    </row>
    <row r="457" spans="2:3">
      <c r="B457" s="362"/>
      <c r="C457" s="359"/>
    </row>
    <row r="458" spans="2:3">
      <c r="B458" s="362"/>
      <c r="C458" s="359"/>
    </row>
    <row r="459" spans="2:3">
      <c r="B459" s="362"/>
      <c r="C459" s="359"/>
    </row>
    <row r="460" spans="2:3">
      <c r="B460" s="362"/>
      <c r="C460" s="359"/>
    </row>
    <row r="461" spans="2:3">
      <c r="B461" s="362"/>
      <c r="C461" s="359"/>
    </row>
    <row r="462" spans="2:3">
      <c r="B462" s="362"/>
      <c r="C462" s="359"/>
    </row>
    <row r="463" spans="2:3">
      <c r="B463" s="362"/>
      <c r="C463" s="359"/>
    </row>
    <row r="464" spans="2:3">
      <c r="B464" s="362"/>
      <c r="C464" s="359"/>
    </row>
    <row r="465" spans="2:3">
      <c r="B465" s="362"/>
      <c r="C465" s="359"/>
    </row>
    <row r="466" spans="2:3">
      <c r="B466" s="362"/>
      <c r="C466" s="359"/>
    </row>
    <row r="467" spans="2:3">
      <c r="B467" s="362"/>
      <c r="C467" s="359"/>
    </row>
    <row r="468" spans="2:3">
      <c r="B468" s="362"/>
      <c r="C468" s="359"/>
    </row>
    <row r="469" spans="2:3">
      <c r="B469" s="362"/>
      <c r="C469" s="359"/>
    </row>
    <row r="470" spans="2:3">
      <c r="B470" s="362"/>
      <c r="C470" s="359"/>
    </row>
    <row r="471" spans="2:3">
      <c r="B471" s="362"/>
      <c r="C471" s="359"/>
    </row>
    <row r="472" spans="2:3">
      <c r="B472" s="362"/>
      <c r="C472" s="359"/>
    </row>
    <row r="473" spans="2:3">
      <c r="B473" s="362"/>
      <c r="C473" s="359"/>
    </row>
    <row r="474" spans="2:3">
      <c r="B474" s="362"/>
      <c r="C474" s="359"/>
    </row>
    <row r="475" spans="2:3">
      <c r="B475" s="362"/>
      <c r="C475" s="359"/>
    </row>
    <row r="476" spans="2:3">
      <c r="B476" s="362"/>
      <c r="C476" s="359"/>
    </row>
    <row r="477" spans="2:3">
      <c r="B477" s="362"/>
      <c r="C477" s="359"/>
    </row>
    <row r="478" spans="2:3">
      <c r="B478" s="362"/>
      <c r="C478" s="359"/>
    </row>
    <row r="479" spans="2:3">
      <c r="B479" s="362"/>
      <c r="C479" s="359"/>
    </row>
    <row r="480" spans="2:3">
      <c r="B480" s="362"/>
      <c r="C480" s="359"/>
    </row>
    <row r="481" spans="2:3">
      <c r="B481" s="362"/>
      <c r="C481" s="359"/>
    </row>
    <row r="482" spans="2:3">
      <c r="B482" s="362"/>
      <c r="C482" s="359"/>
    </row>
    <row r="483" spans="2:3">
      <c r="B483" s="362"/>
      <c r="C483" s="359"/>
    </row>
    <row r="484" spans="2:3">
      <c r="B484" s="362"/>
      <c r="C484" s="359"/>
    </row>
    <row r="485" spans="2:3">
      <c r="B485" s="362"/>
      <c r="C485" s="359"/>
    </row>
    <row r="486" spans="2:3">
      <c r="B486" s="362"/>
      <c r="C486" s="359"/>
    </row>
    <row r="487" spans="2:3">
      <c r="B487" s="362"/>
      <c r="C487" s="359"/>
    </row>
    <row r="488" spans="2:3">
      <c r="B488" s="362"/>
      <c r="C488" s="359"/>
    </row>
    <row r="489" spans="2:3">
      <c r="B489" s="362"/>
      <c r="C489" s="359"/>
    </row>
    <row r="490" spans="2:3">
      <c r="B490" s="362"/>
      <c r="C490" s="359"/>
    </row>
    <row r="491" spans="2:3">
      <c r="B491" s="362"/>
      <c r="C491" s="359"/>
    </row>
    <row r="492" spans="2:3">
      <c r="B492" s="362"/>
      <c r="C492" s="359"/>
    </row>
    <row r="493" spans="2:3">
      <c r="B493" s="362"/>
      <c r="C493" s="359"/>
    </row>
    <row r="494" spans="2:3">
      <c r="B494" s="362"/>
      <c r="C494" s="359"/>
    </row>
    <row r="495" spans="2:3">
      <c r="B495" s="362"/>
      <c r="C495" s="359"/>
    </row>
    <row r="496" spans="2:3">
      <c r="B496" s="362"/>
      <c r="C496" s="359"/>
    </row>
    <row r="497" spans="2:3">
      <c r="B497" s="362"/>
      <c r="C497" s="359"/>
    </row>
    <row r="498" spans="2:3">
      <c r="B498" s="362"/>
      <c r="C498" s="359"/>
    </row>
    <row r="499" spans="2:3">
      <c r="B499" s="362"/>
      <c r="C499" s="359"/>
    </row>
    <row r="500" spans="2:3">
      <c r="B500" s="362"/>
      <c r="C500" s="359"/>
    </row>
    <row r="501" spans="2:3">
      <c r="B501" s="362"/>
      <c r="C501" s="359"/>
    </row>
    <row r="502" spans="2:3">
      <c r="B502" s="362"/>
      <c r="C502" s="359"/>
    </row>
    <row r="503" spans="2:3">
      <c r="B503" s="362"/>
      <c r="C503" s="359"/>
    </row>
    <row r="504" spans="2:3">
      <c r="B504" s="362"/>
      <c r="C504" s="359"/>
    </row>
    <row r="505" spans="2:3">
      <c r="B505" s="362"/>
      <c r="C505" s="359"/>
    </row>
    <row r="506" spans="2:3">
      <c r="B506" s="362"/>
      <c r="C506" s="359"/>
    </row>
    <row r="507" spans="2:3">
      <c r="B507" s="362"/>
      <c r="C507" s="359"/>
    </row>
    <row r="508" spans="2:3">
      <c r="B508" s="362"/>
      <c r="C508" s="359"/>
    </row>
    <row r="509" spans="2:3">
      <c r="B509" s="362"/>
      <c r="C509" s="359"/>
    </row>
    <row r="510" spans="2:3">
      <c r="B510" s="362"/>
      <c r="C510" s="359"/>
    </row>
    <row r="511" spans="2:3">
      <c r="B511" s="362"/>
      <c r="C511" s="359"/>
    </row>
    <row r="512" spans="2:3">
      <c r="B512" s="362"/>
      <c r="C512" s="359"/>
    </row>
    <row r="513" spans="2:3">
      <c r="B513" s="362"/>
      <c r="C513" s="359"/>
    </row>
    <row r="514" spans="2:3">
      <c r="B514" s="362"/>
      <c r="C514" s="359"/>
    </row>
    <row r="515" spans="2:3">
      <c r="B515" s="362"/>
      <c r="C515" s="359"/>
    </row>
    <row r="516" spans="2:3">
      <c r="B516" s="362"/>
      <c r="C516" s="359"/>
    </row>
    <row r="517" spans="2:3">
      <c r="B517" s="362"/>
      <c r="C517" s="359"/>
    </row>
    <row r="518" spans="2:3">
      <c r="B518" s="362"/>
      <c r="C518" s="359"/>
    </row>
    <row r="519" spans="2:3">
      <c r="B519" s="362"/>
      <c r="C519" s="359"/>
    </row>
    <row r="520" spans="2:3">
      <c r="B520" s="362"/>
      <c r="C520" s="359"/>
    </row>
    <row r="521" spans="2:3">
      <c r="B521" s="362"/>
      <c r="C521" s="359"/>
    </row>
    <row r="522" spans="2:3">
      <c r="B522" s="362"/>
      <c r="C522" s="359"/>
    </row>
    <row r="523" spans="2:3">
      <c r="B523" s="362"/>
      <c r="C523" s="359"/>
    </row>
    <row r="524" spans="2:3">
      <c r="B524" s="362"/>
      <c r="C524" s="359"/>
    </row>
    <row r="525" spans="2:3">
      <c r="B525" s="362"/>
      <c r="C525" s="359"/>
    </row>
    <row r="526" spans="2:3">
      <c r="B526" s="362"/>
      <c r="C526" s="359"/>
    </row>
    <row r="527" spans="2:3">
      <c r="B527" s="362"/>
      <c r="C527" s="359"/>
    </row>
    <row r="528" spans="2:3">
      <c r="B528" s="362"/>
      <c r="C528" s="359"/>
    </row>
    <row r="529" spans="2:3">
      <c r="B529" s="362"/>
      <c r="C529" s="359"/>
    </row>
    <row r="530" spans="2:3">
      <c r="B530" s="362"/>
      <c r="C530" s="359"/>
    </row>
    <row r="531" spans="2:3">
      <c r="B531" s="362"/>
      <c r="C531" s="359"/>
    </row>
    <row r="532" spans="2:3">
      <c r="B532" s="362"/>
      <c r="C532" s="359"/>
    </row>
    <row r="533" spans="2:3">
      <c r="B533" s="362"/>
      <c r="C533" s="359"/>
    </row>
    <row r="534" spans="2:3">
      <c r="B534" s="362"/>
      <c r="C534" s="359"/>
    </row>
    <row r="535" spans="2:3">
      <c r="B535" s="362"/>
      <c r="C535" s="359"/>
    </row>
    <row r="536" spans="2:3">
      <c r="B536" s="362"/>
      <c r="C536" s="359"/>
    </row>
    <row r="537" spans="2:3">
      <c r="B537" s="362"/>
      <c r="C537" s="359"/>
    </row>
    <row r="538" spans="2:3">
      <c r="B538" s="362"/>
      <c r="C538" s="359"/>
    </row>
    <row r="539" spans="2:3">
      <c r="B539" s="362"/>
      <c r="C539" s="359"/>
    </row>
    <row r="540" spans="2:3">
      <c r="B540" s="362"/>
      <c r="C540" s="359"/>
    </row>
    <row r="541" spans="2:3">
      <c r="B541" s="362"/>
      <c r="C541" s="359"/>
    </row>
    <row r="542" spans="2:3">
      <c r="B542" s="362"/>
      <c r="C542" s="359"/>
    </row>
    <row r="543" spans="2:3">
      <c r="B543" s="362"/>
      <c r="C543" s="359"/>
    </row>
    <row r="544" spans="2:3">
      <c r="B544" s="362"/>
      <c r="C544" s="359"/>
    </row>
    <row r="545" spans="2:3">
      <c r="B545" s="362"/>
      <c r="C545" s="359"/>
    </row>
    <row r="546" spans="2:3">
      <c r="B546" s="362"/>
      <c r="C546" s="359"/>
    </row>
    <row r="547" spans="2:3">
      <c r="B547" s="362"/>
      <c r="C547" s="359"/>
    </row>
    <row r="548" spans="2:3">
      <c r="B548" s="362"/>
      <c r="C548" s="359"/>
    </row>
    <row r="549" spans="2:3">
      <c r="B549" s="362"/>
      <c r="C549" s="359"/>
    </row>
    <row r="550" spans="2:3">
      <c r="B550" s="362"/>
      <c r="C550" s="359"/>
    </row>
    <row r="551" spans="2:3">
      <c r="B551" s="362"/>
      <c r="C551" s="359"/>
    </row>
    <row r="552" spans="2:3">
      <c r="B552" s="362"/>
      <c r="C552" s="359"/>
    </row>
    <row r="553" spans="2:3">
      <c r="B553" s="362"/>
      <c r="C553" s="359"/>
    </row>
    <row r="554" spans="2:3">
      <c r="B554" s="362"/>
      <c r="C554" s="359"/>
    </row>
    <row r="555" spans="2:3">
      <c r="B555" s="362"/>
      <c r="C555" s="359"/>
    </row>
    <row r="556" spans="2:3">
      <c r="B556" s="362"/>
      <c r="C556" s="359"/>
    </row>
    <row r="557" spans="2:3">
      <c r="B557" s="362"/>
      <c r="C557" s="359"/>
    </row>
    <row r="558" spans="2:3">
      <c r="B558" s="362"/>
      <c r="C558" s="359"/>
    </row>
    <row r="559" spans="2:3">
      <c r="B559" s="362"/>
      <c r="C559" s="359"/>
    </row>
    <row r="560" spans="2:3">
      <c r="B560" s="362"/>
      <c r="C560" s="359"/>
    </row>
    <row r="561" spans="2:3">
      <c r="B561" s="362"/>
      <c r="C561" s="359"/>
    </row>
    <row r="562" spans="2:3">
      <c r="B562" s="362"/>
      <c r="C562" s="359"/>
    </row>
    <row r="563" spans="2:3">
      <c r="B563" s="362"/>
      <c r="C563" s="359"/>
    </row>
    <row r="564" spans="2:3">
      <c r="B564" s="362"/>
      <c r="C564" s="359"/>
    </row>
    <row r="565" spans="2:3">
      <c r="B565" s="362"/>
      <c r="C565" s="359"/>
    </row>
    <row r="566" spans="2:3">
      <c r="B566" s="362"/>
      <c r="C566" s="359"/>
    </row>
    <row r="567" spans="2:3">
      <c r="B567" s="362"/>
      <c r="C567" s="359"/>
    </row>
    <row r="568" spans="2:3">
      <c r="B568" s="362"/>
      <c r="C568" s="359"/>
    </row>
    <row r="569" spans="2:3">
      <c r="B569" s="362"/>
      <c r="C569" s="359"/>
    </row>
    <row r="570" spans="2:3">
      <c r="B570" s="362"/>
      <c r="C570" s="359"/>
    </row>
    <row r="571" spans="2:3">
      <c r="B571" s="362"/>
      <c r="C571" s="359"/>
    </row>
    <row r="572" spans="2:3">
      <c r="B572" s="362"/>
      <c r="C572" s="359"/>
    </row>
    <row r="573" spans="2:3">
      <c r="B573" s="362"/>
      <c r="C573" s="359"/>
    </row>
    <row r="574" spans="2:3">
      <c r="B574" s="362"/>
      <c r="C574" s="359"/>
    </row>
    <row r="575" spans="2:3">
      <c r="B575" s="362"/>
      <c r="C575" s="359"/>
    </row>
    <row r="576" spans="2:3">
      <c r="B576" s="362"/>
      <c r="C576" s="359"/>
    </row>
    <row r="577" spans="2:3">
      <c r="B577" s="362"/>
      <c r="C577" s="359"/>
    </row>
    <row r="578" spans="2:3">
      <c r="B578" s="362"/>
      <c r="C578" s="359"/>
    </row>
    <row r="579" spans="2:3">
      <c r="B579" s="362"/>
      <c r="C579" s="359"/>
    </row>
    <row r="580" spans="2:3">
      <c r="B580" s="362"/>
      <c r="C580" s="359"/>
    </row>
    <row r="581" spans="2:3">
      <c r="B581" s="362"/>
      <c r="C581" s="359"/>
    </row>
    <row r="582" spans="2:3">
      <c r="B582" s="362"/>
      <c r="C582" s="359"/>
    </row>
    <row r="583" spans="2:3">
      <c r="B583" s="362"/>
      <c r="C583" s="359"/>
    </row>
    <row r="584" spans="2:3">
      <c r="B584" s="362"/>
      <c r="C584" s="359"/>
    </row>
    <row r="585" spans="2:3">
      <c r="B585" s="362"/>
      <c r="C585" s="359"/>
    </row>
    <row r="586" spans="2:3">
      <c r="B586" s="362"/>
      <c r="C586" s="359"/>
    </row>
    <row r="587" spans="2:3">
      <c r="B587" s="362"/>
      <c r="C587" s="359"/>
    </row>
    <row r="588" spans="2:3">
      <c r="B588" s="362"/>
      <c r="C588" s="359"/>
    </row>
    <row r="589" spans="2:3">
      <c r="B589" s="362"/>
      <c r="C589" s="359"/>
    </row>
    <row r="590" spans="2:3">
      <c r="B590" s="362"/>
      <c r="C590" s="359"/>
    </row>
    <row r="591" spans="2:3">
      <c r="B591" s="362"/>
      <c r="C591" s="359"/>
    </row>
    <row r="592" spans="2:3">
      <c r="B592" s="362"/>
      <c r="C592" s="359"/>
    </row>
    <row r="593" spans="2:3">
      <c r="B593" s="362"/>
      <c r="C593" s="359"/>
    </row>
    <row r="594" spans="2:3">
      <c r="B594" s="362"/>
      <c r="C594" s="359"/>
    </row>
    <row r="595" spans="2:3">
      <c r="B595" s="362"/>
      <c r="C595" s="359"/>
    </row>
    <row r="596" spans="2:3">
      <c r="B596" s="362"/>
      <c r="C596" s="359"/>
    </row>
    <row r="597" spans="2:3">
      <c r="B597" s="362"/>
      <c r="C597" s="359"/>
    </row>
    <row r="598" spans="2:3">
      <c r="B598" s="362"/>
      <c r="C598" s="359"/>
    </row>
    <row r="599" spans="2:3">
      <c r="B599" s="362"/>
      <c r="C599" s="359"/>
    </row>
    <row r="600" spans="2:3">
      <c r="B600" s="362"/>
      <c r="C600" s="359"/>
    </row>
    <row r="601" spans="2:3">
      <c r="B601" s="362"/>
      <c r="C601" s="359"/>
    </row>
    <row r="602" spans="2:3">
      <c r="B602" s="362"/>
      <c r="C602" s="359"/>
    </row>
    <row r="603" spans="2:3">
      <c r="B603" s="362"/>
      <c r="C603" s="359"/>
    </row>
    <row r="604" spans="2:3">
      <c r="B604" s="362"/>
      <c r="C604" s="359"/>
    </row>
    <row r="605" spans="2:3">
      <c r="B605" s="362"/>
      <c r="C605" s="359"/>
    </row>
    <row r="606" spans="2:3">
      <c r="B606" s="362"/>
      <c r="C606" s="359"/>
    </row>
    <row r="607" spans="2:3">
      <c r="B607" s="362"/>
      <c r="C607" s="359"/>
    </row>
    <row r="608" spans="2:3">
      <c r="B608" s="362"/>
      <c r="C608" s="359"/>
    </row>
    <row r="609" spans="2:3">
      <c r="B609" s="362"/>
      <c r="C609" s="359"/>
    </row>
    <row r="610" spans="2:3">
      <c r="B610" s="362"/>
      <c r="C610" s="359"/>
    </row>
    <row r="611" spans="2:3">
      <c r="B611" s="362"/>
      <c r="C611" s="359"/>
    </row>
    <row r="612" spans="2:3">
      <c r="B612" s="362"/>
      <c r="C612" s="359"/>
    </row>
    <row r="613" spans="2:3">
      <c r="B613" s="362"/>
      <c r="C613" s="359"/>
    </row>
    <row r="614" spans="2:3">
      <c r="B614" s="362"/>
      <c r="C614" s="359"/>
    </row>
    <row r="615" spans="2:3">
      <c r="B615" s="362"/>
      <c r="C615" s="359"/>
    </row>
    <row r="616" spans="2:3">
      <c r="B616" s="362"/>
      <c r="C616" s="359"/>
    </row>
    <row r="617" spans="2:3">
      <c r="B617" s="362"/>
      <c r="C617" s="359"/>
    </row>
    <row r="618" spans="2:3">
      <c r="B618" s="362"/>
      <c r="C618" s="359"/>
    </row>
    <row r="619" spans="2:3">
      <c r="B619" s="362"/>
      <c r="C619" s="359"/>
    </row>
    <row r="620" spans="2:3">
      <c r="B620" s="362"/>
      <c r="C620" s="359"/>
    </row>
    <row r="621" spans="2:3">
      <c r="B621" s="362"/>
      <c r="C621" s="359"/>
    </row>
    <row r="622" spans="2:3">
      <c r="B622" s="362"/>
      <c r="C622" s="359"/>
    </row>
    <row r="623" spans="2:3">
      <c r="B623" s="362"/>
      <c r="C623" s="359"/>
    </row>
    <row r="624" spans="2:3">
      <c r="B624" s="362"/>
      <c r="C624" s="359"/>
    </row>
    <row r="625" spans="2:3">
      <c r="B625" s="362"/>
      <c r="C625" s="359"/>
    </row>
    <row r="626" spans="2:3">
      <c r="B626" s="362"/>
      <c r="C626" s="359"/>
    </row>
    <row r="627" spans="2:3">
      <c r="B627" s="362"/>
      <c r="C627" s="359"/>
    </row>
    <row r="628" spans="2:3">
      <c r="B628" s="362"/>
      <c r="C628" s="359"/>
    </row>
    <row r="629" spans="2:3">
      <c r="B629" s="362"/>
      <c r="C629" s="359"/>
    </row>
    <row r="630" spans="2:3">
      <c r="B630" s="362"/>
      <c r="C630" s="359"/>
    </row>
    <row r="631" spans="2:3">
      <c r="B631" s="362"/>
      <c r="C631" s="359"/>
    </row>
    <row r="632" spans="2:3">
      <c r="B632" s="362"/>
      <c r="C632" s="359"/>
    </row>
    <row r="633" spans="2:3">
      <c r="B633" s="362"/>
      <c r="C633" s="359"/>
    </row>
    <row r="634" spans="2:3">
      <c r="B634" s="362"/>
      <c r="C634" s="359"/>
    </row>
    <row r="635" spans="2:3">
      <c r="B635" s="362"/>
      <c r="C635" s="359"/>
    </row>
    <row r="636" spans="2:3">
      <c r="B636" s="362"/>
      <c r="C636" s="359"/>
    </row>
    <row r="637" spans="2:3">
      <c r="B637" s="362"/>
      <c r="C637" s="359"/>
    </row>
    <row r="638" spans="2:3">
      <c r="B638" s="362"/>
      <c r="C638" s="359"/>
    </row>
    <row r="639" spans="2:3">
      <c r="B639" s="362"/>
      <c r="C639" s="359"/>
    </row>
    <row r="640" spans="2:3">
      <c r="B640" s="362"/>
      <c r="C640" s="359"/>
    </row>
    <row r="641" spans="2:3">
      <c r="B641" s="362"/>
      <c r="C641" s="359"/>
    </row>
    <row r="642" spans="2:3">
      <c r="B642" s="362"/>
      <c r="C642" s="359"/>
    </row>
    <row r="643" spans="2:3">
      <c r="B643" s="362"/>
      <c r="C643" s="359"/>
    </row>
    <row r="644" spans="2:3">
      <c r="B644" s="362"/>
      <c r="C644" s="359"/>
    </row>
    <row r="645" spans="2:3">
      <c r="B645" s="362"/>
      <c r="C645" s="359"/>
    </row>
    <row r="646" spans="2:3">
      <c r="B646" s="362"/>
      <c r="C646" s="359"/>
    </row>
    <row r="647" spans="2:3">
      <c r="B647" s="362"/>
      <c r="C647" s="359"/>
    </row>
    <row r="648" spans="2:3">
      <c r="B648" s="362"/>
      <c r="C648" s="359"/>
    </row>
    <row r="649" spans="2:3">
      <c r="B649" s="362"/>
      <c r="C649" s="359"/>
    </row>
    <row r="650" spans="2:3">
      <c r="B650" s="362"/>
      <c r="C650" s="359"/>
    </row>
    <row r="651" spans="2:3">
      <c r="B651" s="362"/>
      <c r="C651" s="359"/>
    </row>
    <row r="652" spans="2:3">
      <c r="B652" s="362"/>
      <c r="C652" s="359"/>
    </row>
    <row r="653" spans="2:3">
      <c r="B653" s="362"/>
      <c r="C653" s="359"/>
    </row>
    <row r="654" spans="2:3">
      <c r="B654" s="362"/>
      <c r="C654" s="359"/>
    </row>
    <row r="655" spans="2:3">
      <c r="B655" s="362"/>
      <c r="C655" s="359"/>
    </row>
    <row r="656" spans="2:3">
      <c r="B656" s="362"/>
      <c r="C656" s="359"/>
    </row>
    <row r="657" spans="2:3">
      <c r="B657" s="362"/>
      <c r="C657" s="359"/>
    </row>
    <row r="658" spans="2:3">
      <c r="B658" s="362"/>
      <c r="C658" s="359"/>
    </row>
    <row r="659" spans="2:3">
      <c r="B659" s="362"/>
      <c r="C659" s="359"/>
    </row>
    <row r="660" spans="2:3">
      <c r="B660" s="362"/>
      <c r="C660" s="359"/>
    </row>
    <row r="661" spans="2:3">
      <c r="B661" s="362"/>
      <c r="C661" s="359"/>
    </row>
    <row r="662" spans="2:3">
      <c r="B662" s="362"/>
      <c r="C662" s="359"/>
    </row>
    <row r="663" spans="2:3">
      <c r="B663" s="362"/>
      <c r="C663" s="359"/>
    </row>
    <row r="664" spans="2:3">
      <c r="B664" s="362"/>
      <c r="C664" s="359"/>
    </row>
    <row r="665" spans="2:3">
      <c r="B665" s="362"/>
      <c r="C665" s="359"/>
    </row>
    <row r="666" spans="2:3">
      <c r="B666" s="362"/>
      <c r="C666" s="359"/>
    </row>
    <row r="667" spans="2:3">
      <c r="B667" s="362"/>
      <c r="C667" s="359"/>
    </row>
    <row r="668" spans="2:3">
      <c r="B668" s="362"/>
      <c r="C668" s="359"/>
    </row>
    <row r="669" spans="2:3">
      <c r="B669" s="362"/>
      <c r="C669" s="359"/>
    </row>
    <row r="670" spans="2:3">
      <c r="B670" s="362"/>
      <c r="C670" s="359"/>
    </row>
    <row r="671" spans="2:3">
      <c r="B671" s="362"/>
      <c r="C671" s="359"/>
    </row>
    <row r="672" spans="2:3">
      <c r="B672" s="362"/>
      <c r="C672" s="359"/>
    </row>
    <row r="673" spans="2:3">
      <c r="B673" s="362"/>
      <c r="C673" s="359"/>
    </row>
    <row r="674" spans="2:3">
      <c r="B674" s="362"/>
      <c r="C674" s="359"/>
    </row>
    <row r="675" spans="2:3">
      <c r="B675" s="362"/>
      <c r="C675" s="359"/>
    </row>
    <row r="676" spans="2:3">
      <c r="B676" s="362"/>
      <c r="C676" s="359"/>
    </row>
    <row r="677" spans="2:3">
      <c r="B677" s="362"/>
      <c r="C677" s="359"/>
    </row>
    <row r="678" spans="2:3">
      <c r="B678" s="362"/>
      <c r="C678" s="359"/>
    </row>
    <row r="679" spans="2:3">
      <c r="B679" s="362"/>
      <c r="C679" s="359"/>
    </row>
    <row r="680" spans="2:3">
      <c r="B680" s="362"/>
      <c r="C680" s="359"/>
    </row>
    <row r="681" spans="2:3">
      <c r="B681" s="362"/>
      <c r="C681" s="359"/>
    </row>
    <row r="682" spans="2:3">
      <c r="B682" s="362"/>
      <c r="C682" s="359"/>
    </row>
    <row r="683" spans="2:3">
      <c r="B683" s="362"/>
      <c r="C683" s="359"/>
    </row>
    <row r="684" spans="2:3">
      <c r="B684" s="362"/>
      <c r="C684" s="359"/>
    </row>
    <row r="685" spans="2:3">
      <c r="B685" s="362"/>
      <c r="C685" s="359"/>
    </row>
    <row r="686" spans="2:3">
      <c r="B686" s="362"/>
      <c r="C686" s="359"/>
    </row>
    <row r="687" spans="2:3">
      <c r="B687" s="362"/>
      <c r="C687" s="359"/>
    </row>
    <row r="688" spans="2:3">
      <c r="B688" s="362"/>
      <c r="C688" s="359"/>
    </row>
    <row r="689" spans="2:3">
      <c r="B689" s="362"/>
      <c r="C689" s="359"/>
    </row>
    <row r="690" spans="2:3">
      <c r="B690" s="362"/>
      <c r="C690" s="359"/>
    </row>
    <row r="691" spans="2:3">
      <c r="B691" s="362"/>
      <c r="C691" s="359"/>
    </row>
    <row r="692" spans="2:3">
      <c r="B692" s="362"/>
      <c r="C692" s="359"/>
    </row>
    <row r="693" spans="2:3">
      <c r="B693" s="362"/>
      <c r="C693" s="359"/>
    </row>
    <row r="694" spans="2:3">
      <c r="B694" s="362"/>
      <c r="C694" s="359"/>
    </row>
    <row r="695" spans="2:3">
      <c r="B695" s="362"/>
      <c r="C695" s="359"/>
    </row>
    <row r="696" spans="2:3">
      <c r="B696" s="362"/>
      <c r="C696" s="359"/>
    </row>
    <row r="697" spans="2:3">
      <c r="B697" s="362"/>
      <c r="C697" s="359"/>
    </row>
    <row r="698" spans="2:3">
      <c r="B698" s="362"/>
      <c r="C698" s="359"/>
    </row>
    <row r="699" spans="2:3">
      <c r="B699" s="362"/>
      <c r="C699" s="359"/>
    </row>
    <row r="700" spans="2:3">
      <c r="B700" s="362"/>
      <c r="C700" s="359"/>
    </row>
    <row r="701" spans="2:3">
      <c r="B701" s="362"/>
      <c r="C701" s="359"/>
    </row>
    <row r="702" spans="2:3">
      <c r="B702" s="362"/>
      <c r="C702" s="359"/>
    </row>
    <row r="703" spans="2:3">
      <c r="B703" s="362"/>
      <c r="C703" s="359"/>
    </row>
    <row r="704" spans="2:3">
      <c r="B704" s="362"/>
      <c r="C704" s="359"/>
    </row>
    <row r="705" spans="2:3">
      <c r="B705" s="362"/>
      <c r="C705" s="359"/>
    </row>
    <row r="706" spans="2:3">
      <c r="B706" s="362"/>
      <c r="C706" s="359"/>
    </row>
    <row r="707" spans="2:3">
      <c r="B707" s="362"/>
      <c r="C707" s="359"/>
    </row>
    <row r="708" spans="2:3">
      <c r="B708" s="362"/>
      <c r="C708" s="359"/>
    </row>
    <row r="709" spans="2:3">
      <c r="B709" s="362"/>
      <c r="C709" s="359"/>
    </row>
    <row r="710" spans="2:3">
      <c r="B710" s="362"/>
      <c r="C710" s="359"/>
    </row>
    <row r="711" spans="2:3">
      <c r="B711" s="362"/>
      <c r="C711" s="359"/>
    </row>
    <row r="712" spans="2:3">
      <c r="B712" s="362"/>
      <c r="C712" s="359"/>
    </row>
    <row r="713" spans="2:3">
      <c r="B713" s="362"/>
      <c r="C713" s="359"/>
    </row>
    <row r="714" spans="2:3">
      <c r="B714" s="362"/>
      <c r="C714" s="359"/>
    </row>
    <row r="715" spans="2:3">
      <c r="B715" s="362"/>
      <c r="C715" s="359"/>
    </row>
    <row r="716" spans="2:3">
      <c r="B716" s="362"/>
      <c r="C716" s="359"/>
    </row>
    <row r="717" spans="2:3">
      <c r="B717" s="362"/>
      <c r="C717" s="359"/>
    </row>
    <row r="718" spans="2:3">
      <c r="B718" s="362"/>
      <c r="C718" s="359"/>
    </row>
    <row r="719" spans="2:3">
      <c r="B719" s="362"/>
      <c r="C719" s="359"/>
    </row>
    <row r="720" spans="2:3">
      <c r="B720" s="362"/>
      <c r="C720" s="359"/>
    </row>
    <row r="721" spans="2:3">
      <c r="B721" s="362"/>
      <c r="C721" s="359"/>
    </row>
    <row r="722" spans="2:3">
      <c r="B722" s="362"/>
      <c r="C722" s="359"/>
    </row>
    <row r="723" spans="2:3">
      <c r="B723" s="362"/>
      <c r="C723" s="359"/>
    </row>
    <row r="724" spans="2:3">
      <c r="B724" s="362"/>
      <c r="C724" s="359"/>
    </row>
    <row r="725" spans="2:3">
      <c r="B725" s="362"/>
      <c r="C725" s="359"/>
    </row>
    <row r="726" spans="2:3">
      <c r="B726" s="362"/>
      <c r="C726" s="359"/>
    </row>
    <row r="727" spans="2:3">
      <c r="B727" s="362"/>
      <c r="C727" s="359"/>
    </row>
    <row r="728" spans="2:3">
      <c r="B728" s="362"/>
      <c r="C728" s="359"/>
    </row>
    <row r="729" spans="2:3">
      <c r="B729" s="362"/>
      <c r="C729" s="359"/>
    </row>
    <row r="730" spans="2:3">
      <c r="B730" s="362"/>
      <c r="C730" s="359"/>
    </row>
    <row r="731" spans="2:3">
      <c r="B731" s="362"/>
      <c r="C731" s="359"/>
    </row>
    <row r="732" spans="2:3">
      <c r="B732" s="362"/>
      <c r="C732" s="359"/>
    </row>
    <row r="733" spans="2:3">
      <c r="B733" s="362"/>
      <c r="C733" s="359"/>
    </row>
    <row r="734" spans="2:3">
      <c r="B734" s="362"/>
      <c r="C734" s="359"/>
    </row>
    <row r="735" spans="2:3">
      <c r="B735" s="362"/>
      <c r="C735" s="359"/>
    </row>
    <row r="736" spans="2:3">
      <c r="B736" s="362"/>
      <c r="C736" s="359"/>
    </row>
    <row r="737" spans="2:3">
      <c r="B737" s="362"/>
      <c r="C737" s="359"/>
    </row>
    <row r="738" spans="2:3">
      <c r="B738" s="362"/>
      <c r="C738" s="359"/>
    </row>
    <row r="739" spans="2:3">
      <c r="B739" s="362"/>
      <c r="C739" s="359"/>
    </row>
    <row r="740" spans="2:3">
      <c r="B740" s="362"/>
      <c r="C740" s="359"/>
    </row>
    <row r="741" spans="2:3">
      <c r="B741" s="362"/>
      <c r="C741" s="359"/>
    </row>
    <row r="742" spans="2:3">
      <c r="B742" s="362"/>
      <c r="C742" s="359"/>
    </row>
    <row r="743" spans="2:3">
      <c r="B743" s="362"/>
      <c r="C743" s="359"/>
    </row>
    <row r="744" spans="2:3">
      <c r="B744" s="362"/>
      <c r="C744" s="359"/>
    </row>
    <row r="745" spans="2:3">
      <c r="B745" s="362"/>
      <c r="C745" s="359"/>
    </row>
    <row r="746" spans="2:3">
      <c r="B746" s="362"/>
      <c r="C746" s="359"/>
    </row>
    <row r="747" spans="2:3">
      <c r="B747" s="362"/>
      <c r="C747" s="359"/>
    </row>
    <row r="748" spans="2:3">
      <c r="B748" s="362"/>
      <c r="C748" s="359"/>
    </row>
    <row r="749" spans="2:3">
      <c r="B749" s="362"/>
      <c r="C749" s="359"/>
    </row>
    <row r="750" spans="2:3">
      <c r="B750" s="362"/>
      <c r="C750" s="359"/>
    </row>
    <row r="751" spans="2:3">
      <c r="B751" s="362"/>
      <c r="C751" s="359"/>
    </row>
    <row r="752" spans="2:3">
      <c r="B752" s="362"/>
      <c r="C752" s="359"/>
    </row>
    <row r="753" spans="2:3">
      <c r="B753" s="362"/>
      <c r="C753" s="359"/>
    </row>
    <row r="754" spans="2:3">
      <c r="B754" s="362"/>
      <c r="C754" s="359"/>
    </row>
    <row r="755" spans="2:3">
      <c r="B755" s="362"/>
      <c r="C755" s="359"/>
    </row>
    <row r="756" spans="2:3">
      <c r="B756" s="362"/>
      <c r="C756" s="359"/>
    </row>
    <row r="757" spans="2:3">
      <c r="B757" s="362"/>
      <c r="C757" s="359"/>
    </row>
    <row r="758" spans="2:3">
      <c r="B758" s="362"/>
      <c r="C758" s="359"/>
    </row>
    <row r="759" spans="2:3">
      <c r="B759" s="362"/>
      <c r="C759" s="359"/>
    </row>
    <row r="760" spans="2:3">
      <c r="B760" s="362"/>
      <c r="C760" s="359"/>
    </row>
    <row r="761" spans="2:3">
      <c r="B761" s="362"/>
      <c r="C761" s="359"/>
    </row>
    <row r="762" spans="2:3">
      <c r="B762" s="362"/>
      <c r="C762" s="359"/>
    </row>
    <row r="763" spans="2:3">
      <c r="B763" s="362"/>
      <c r="C763" s="359"/>
    </row>
    <row r="764" spans="2:3">
      <c r="B764" s="362"/>
      <c r="C764" s="359"/>
    </row>
    <row r="765" spans="2:3">
      <c r="B765" s="362"/>
      <c r="C765" s="359"/>
    </row>
    <row r="766" spans="2:3">
      <c r="B766" s="362"/>
      <c r="C766" s="359"/>
    </row>
    <row r="767" spans="2:3">
      <c r="B767" s="362"/>
      <c r="C767" s="359"/>
    </row>
    <row r="768" spans="2:3">
      <c r="B768" s="362"/>
      <c r="C768" s="359"/>
    </row>
    <row r="769" spans="2:3">
      <c r="B769" s="362"/>
      <c r="C769" s="359"/>
    </row>
    <row r="770" spans="2:3">
      <c r="B770" s="362"/>
      <c r="C770" s="359"/>
    </row>
    <row r="771" spans="2:3">
      <c r="B771" s="362"/>
      <c r="C771" s="359"/>
    </row>
    <row r="772" spans="2:3">
      <c r="B772" s="362"/>
      <c r="C772" s="359"/>
    </row>
    <row r="773" spans="2:3">
      <c r="B773" s="362"/>
      <c r="C773" s="359"/>
    </row>
    <row r="774" spans="2:3">
      <c r="B774" s="362"/>
      <c r="C774" s="359"/>
    </row>
    <row r="775" spans="2:3">
      <c r="B775" s="362"/>
      <c r="C775" s="359"/>
    </row>
    <row r="776" spans="2:3">
      <c r="B776" s="362"/>
      <c r="C776" s="359"/>
    </row>
    <row r="777" spans="2:3">
      <c r="B777" s="362"/>
      <c r="C777" s="359"/>
    </row>
    <row r="778" spans="2:3">
      <c r="B778" s="362"/>
      <c r="C778" s="359"/>
    </row>
    <row r="779" spans="2:3">
      <c r="B779" s="362"/>
      <c r="C779" s="359"/>
    </row>
    <row r="780" spans="2:3">
      <c r="B780" s="362"/>
      <c r="C780" s="359"/>
    </row>
    <row r="781" spans="2:3">
      <c r="B781" s="362"/>
      <c r="C781" s="359"/>
    </row>
    <row r="782" spans="2:3">
      <c r="B782" s="362"/>
      <c r="C782" s="359"/>
    </row>
    <row r="783" spans="2:3">
      <c r="B783" s="362"/>
      <c r="C783" s="359"/>
    </row>
    <row r="784" spans="2:3">
      <c r="B784" s="362"/>
      <c r="C784" s="359"/>
    </row>
    <row r="785" spans="2:3">
      <c r="B785" s="362"/>
      <c r="C785" s="359"/>
    </row>
    <row r="786" spans="2:3">
      <c r="B786" s="362"/>
      <c r="C786" s="359"/>
    </row>
    <row r="787" spans="2:3">
      <c r="B787" s="362"/>
      <c r="C787" s="359"/>
    </row>
    <row r="788" spans="2:3">
      <c r="B788" s="362"/>
      <c r="C788" s="359"/>
    </row>
    <row r="789" spans="2:3">
      <c r="B789" s="362"/>
      <c r="C789" s="359"/>
    </row>
    <row r="790" spans="2:3">
      <c r="B790" s="362"/>
      <c r="C790" s="359"/>
    </row>
    <row r="791" spans="2:3">
      <c r="B791" s="362"/>
      <c r="C791" s="359"/>
    </row>
    <row r="792" spans="2:3">
      <c r="B792" s="362"/>
      <c r="C792" s="359"/>
    </row>
    <row r="793" spans="2:3">
      <c r="B793" s="362"/>
      <c r="C793" s="359"/>
    </row>
    <row r="794" spans="2:3">
      <c r="B794" s="362"/>
      <c r="C794" s="359"/>
    </row>
    <row r="795" spans="2:3">
      <c r="B795" s="362"/>
      <c r="C795" s="359"/>
    </row>
    <row r="796" spans="2:3">
      <c r="B796" s="362"/>
      <c r="C796" s="359"/>
    </row>
    <row r="797" spans="2:3">
      <c r="B797" s="362"/>
      <c r="C797" s="359"/>
    </row>
    <row r="798" spans="2:3">
      <c r="B798" s="362"/>
      <c r="C798" s="359"/>
    </row>
    <row r="799" spans="2:3">
      <c r="B799" s="362"/>
      <c r="C799" s="359"/>
    </row>
    <row r="800" spans="2:3">
      <c r="B800" s="362"/>
      <c r="C800" s="359"/>
    </row>
    <row r="801" spans="2:3">
      <c r="B801" s="362"/>
      <c r="C801" s="359"/>
    </row>
    <row r="802" spans="2:3">
      <c r="B802" s="362"/>
      <c r="C802" s="359"/>
    </row>
    <row r="803" spans="2:3">
      <c r="B803" s="362"/>
      <c r="C803" s="359"/>
    </row>
    <row r="804" spans="2:3">
      <c r="B804" s="362"/>
      <c r="C804" s="359"/>
    </row>
    <row r="805" spans="2:3">
      <c r="B805" s="362"/>
      <c r="C805" s="359"/>
    </row>
    <row r="806" spans="2:3">
      <c r="B806" s="362"/>
      <c r="C806" s="359"/>
    </row>
    <row r="807" spans="2:3">
      <c r="B807" s="362"/>
      <c r="C807" s="359"/>
    </row>
    <row r="808" spans="2:3">
      <c r="B808" s="362"/>
      <c r="C808" s="359"/>
    </row>
    <row r="809" spans="2:3">
      <c r="B809" s="362"/>
      <c r="C809" s="359"/>
    </row>
    <row r="810" spans="2:3">
      <c r="B810" s="362"/>
      <c r="C810" s="359"/>
    </row>
    <row r="811" spans="2:3">
      <c r="B811" s="362"/>
      <c r="C811" s="359"/>
    </row>
    <row r="812" spans="2:3">
      <c r="B812" s="362"/>
      <c r="C812" s="359"/>
    </row>
    <row r="813" spans="2:3">
      <c r="B813" s="362"/>
      <c r="C813" s="359"/>
    </row>
    <row r="814" spans="2:3">
      <c r="B814" s="362"/>
      <c r="C814" s="359"/>
    </row>
    <row r="815" spans="2:3">
      <c r="B815" s="362"/>
      <c r="C815" s="359"/>
    </row>
    <row r="816" spans="2:3">
      <c r="B816" s="362"/>
      <c r="C816" s="359"/>
    </row>
    <row r="817" spans="2:3">
      <c r="B817" s="362"/>
      <c r="C817" s="359"/>
    </row>
    <row r="818" spans="2:3">
      <c r="B818" s="362"/>
      <c r="C818" s="359"/>
    </row>
    <row r="819" spans="2:3">
      <c r="B819" s="362"/>
      <c r="C819" s="359"/>
    </row>
    <row r="820" spans="2:3">
      <c r="B820" s="362"/>
      <c r="C820" s="359"/>
    </row>
    <row r="821" spans="2:3">
      <c r="B821" s="362"/>
      <c r="C821" s="359"/>
    </row>
    <row r="822" spans="2:3">
      <c r="B822" s="362"/>
      <c r="C822" s="359"/>
    </row>
    <row r="823" spans="2:3">
      <c r="B823" s="362"/>
      <c r="C823" s="359"/>
    </row>
    <row r="824" spans="2:3">
      <c r="B824" s="362"/>
      <c r="C824" s="359"/>
    </row>
    <row r="825" spans="2:3">
      <c r="B825" s="362"/>
      <c r="C825" s="359"/>
    </row>
    <row r="826" spans="2:3">
      <c r="B826" s="362"/>
      <c r="C826" s="359"/>
    </row>
    <row r="827" spans="2:3">
      <c r="B827" s="362"/>
      <c r="C827" s="359"/>
    </row>
    <row r="828" spans="2:3">
      <c r="B828" s="362"/>
      <c r="C828" s="359"/>
    </row>
    <row r="829" spans="2:3">
      <c r="B829" s="362"/>
      <c r="C829" s="359"/>
    </row>
    <row r="830" spans="2:3">
      <c r="B830" s="362"/>
      <c r="C830" s="359"/>
    </row>
    <row r="831" spans="2:3">
      <c r="B831" s="362"/>
      <c r="C831" s="359"/>
    </row>
    <row r="832" spans="2:3">
      <c r="B832" s="362"/>
      <c r="C832" s="359"/>
    </row>
    <row r="833" spans="2:3">
      <c r="B833" s="362"/>
      <c r="C833" s="359"/>
    </row>
    <row r="834" spans="2:3">
      <c r="B834" s="362"/>
      <c r="C834" s="359"/>
    </row>
    <row r="835" spans="2:3">
      <c r="B835" s="362"/>
      <c r="C835" s="359"/>
    </row>
    <row r="836" spans="2:3">
      <c r="B836" s="362"/>
      <c r="C836" s="359"/>
    </row>
    <row r="837" spans="2:3">
      <c r="B837" s="362"/>
      <c r="C837" s="359"/>
    </row>
    <row r="838" spans="2:3">
      <c r="B838" s="362"/>
      <c r="C838" s="359"/>
    </row>
    <row r="839" spans="2:3">
      <c r="B839" s="362"/>
      <c r="C839" s="359"/>
    </row>
    <row r="840" spans="2:3">
      <c r="B840" s="362"/>
      <c r="C840" s="359"/>
    </row>
    <row r="841" spans="2:3">
      <c r="B841" s="362"/>
      <c r="C841" s="359"/>
    </row>
    <row r="842" spans="2:3">
      <c r="B842" s="362"/>
      <c r="C842" s="359"/>
    </row>
    <row r="843" spans="2:3">
      <c r="B843" s="362"/>
      <c r="C843" s="359"/>
    </row>
    <row r="844" spans="2:3">
      <c r="B844" s="362"/>
      <c r="C844" s="359"/>
    </row>
    <row r="845" spans="2:3">
      <c r="B845" s="362"/>
      <c r="C845" s="359"/>
    </row>
    <row r="846" spans="2:3">
      <c r="B846" s="362"/>
      <c r="C846" s="359"/>
    </row>
    <row r="847" spans="2:3">
      <c r="B847" s="362"/>
      <c r="C847" s="359"/>
    </row>
    <row r="848" spans="2:3">
      <c r="B848" s="362"/>
      <c r="C848" s="359"/>
    </row>
    <row r="849" spans="2:3">
      <c r="B849" s="362"/>
      <c r="C849" s="359"/>
    </row>
    <row r="850" spans="2:3">
      <c r="B850" s="362"/>
      <c r="C850" s="359"/>
    </row>
    <row r="851" spans="2:3">
      <c r="B851" s="362"/>
      <c r="C851" s="359"/>
    </row>
    <row r="852" spans="2:3">
      <c r="B852" s="362"/>
      <c r="C852" s="359"/>
    </row>
    <row r="853" spans="2:3">
      <c r="B853" s="362"/>
      <c r="C853" s="359"/>
    </row>
    <row r="854" spans="2:3">
      <c r="B854" s="362"/>
      <c r="C854" s="359"/>
    </row>
    <row r="855" spans="2:3">
      <c r="B855" s="362"/>
      <c r="C855" s="359"/>
    </row>
    <row r="856" spans="2:3">
      <c r="B856" s="362"/>
      <c r="C856" s="359"/>
    </row>
    <row r="857" spans="2:3">
      <c r="B857" s="362"/>
      <c r="C857" s="359"/>
    </row>
    <row r="858" spans="2:3">
      <c r="B858" s="362"/>
      <c r="C858" s="359"/>
    </row>
    <row r="859" spans="2:3">
      <c r="B859" s="362"/>
      <c r="C859" s="359"/>
    </row>
    <row r="860" spans="2:3">
      <c r="B860" s="362"/>
      <c r="C860" s="359"/>
    </row>
    <row r="861" spans="2:3">
      <c r="B861" s="362"/>
      <c r="C861" s="359"/>
    </row>
    <row r="862" spans="2:3">
      <c r="B862" s="362"/>
      <c r="C862" s="359"/>
    </row>
    <row r="863" spans="2:3">
      <c r="B863" s="362"/>
      <c r="C863" s="359"/>
    </row>
    <row r="864" spans="2:3">
      <c r="B864" s="362"/>
      <c r="C864" s="359"/>
    </row>
    <row r="865" spans="2:3">
      <c r="B865" s="362"/>
      <c r="C865" s="359"/>
    </row>
    <row r="866" spans="2:3">
      <c r="B866" s="362"/>
      <c r="C866" s="359"/>
    </row>
    <row r="867" spans="2:3">
      <c r="B867" s="362"/>
      <c r="C867" s="359"/>
    </row>
    <row r="868" spans="2:3">
      <c r="B868" s="362"/>
      <c r="C868" s="359"/>
    </row>
    <row r="869" spans="2:3">
      <c r="B869" s="362"/>
      <c r="C869" s="359"/>
    </row>
    <row r="870" spans="2:3">
      <c r="B870" s="362"/>
      <c r="C870" s="359"/>
    </row>
    <row r="871" spans="2:3">
      <c r="B871" s="362"/>
      <c r="C871" s="359"/>
    </row>
    <row r="872" spans="2:3">
      <c r="B872" s="362"/>
      <c r="C872" s="359"/>
    </row>
    <row r="873" spans="2:3">
      <c r="B873" s="362"/>
      <c r="C873" s="359"/>
    </row>
    <row r="874" spans="2:3">
      <c r="B874" s="362"/>
      <c r="C874" s="359"/>
    </row>
    <row r="875" spans="2:3">
      <c r="B875" s="362"/>
      <c r="C875" s="359"/>
    </row>
    <row r="876" spans="2:3">
      <c r="B876" s="362"/>
      <c r="C876" s="359"/>
    </row>
    <row r="877" spans="2:3">
      <c r="B877" s="362"/>
      <c r="C877" s="359"/>
    </row>
    <row r="878" spans="2:3">
      <c r="B878" s="362"/>
      <c r="C878" s="359"/>
    </row>
    <row r="879" spans="2:3">
      <c r="B879" s="362"/>
      <c r="C879" s="359"/>
    </row>
    <row r="880" spans="2:3">
      <c r="B880" s="362"/>
      <c r="C880" s="359"/>
    </row>
    <row r="881" spans="2:3">
      <c r="B881" s="362"/>
      <c r="C881" s="359"/>
    </row>
    <row r="882" spans="2:3">
      <c r="B882" s="362"/>
      <c r="C882" s="359"/>
    </row>
  </sheetData>
  <mergeCells count="3">
    <mergeCell ref="A8:M8"/>
    <mergeCell ref="O15:Z15"/>
    <mergeCell ref="O8:AA8"/>
  </mergeCells>
  <printOptions horizontalCentered="1"/>
  <pageMargins left="0.2" right="0.2" top="0.5" bottom="0.5" header="0.3" footer="0.3"/>
  <pageSetup scale="10" fitToWidth="2"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72"/>
  <sheetViews>
    <sheetView topLeftCell="K28" zoomScaleNormal="100" workbookViewId="0">
      <selection activeCell="M17" sqref="M17"/>
    </sheetView>
  </sheetViews>
  <sheetFormatPr defaultColWidth="9.140625" defaultRowHeight="15"/>
  <cols>
    <col min="1" max="1" width="9.140625" style="361"/>
    <col min="2" max="2" width="20.7109375" style="361" customWidth="1"/>
    <col min="3" max="3" width="37.5703125" style="361" bestFit="1" customWidth="1"/>
    <col min="4" max="14" width="12.7109375" style="361" customWidth="1"/>
    <col min="15" max="15" width="30.85546875" style="476" bestFit="1" customWidth="1"/>
    <col min="16" max="16" width="32" style="476" bestFit="1" customWidth="1"/>
    <col min="17" max="25" width="12.7109375" style="361" customWidth="1"/>
    <col min="26" max="26" width="16.28515625" style="361" customWidth="1"/>
    <col min="27" max="16384" width="9.140625" style="361"/>
  </cols>
  <sheetData>
    <row r="1" spans="1:26" s="476" customFormat="1"/>
    <row r="2" spans="1:26" s="476" customFormat="1"/>
    <row r="3" spans="1:26" s="476" customFormat="1" ht="15.75">
      <c r="M3" s="554" t="s">
        <v>493</v>
      </c>
      <c r="Z3" s="554" t="s">
        <v>493</v>
      </c>
    </row>
    <row r="4" spans="1:26" s="476" customFormat="1" ht="26.25">
      <c r="B4" s="65" t="s">
        <v>50</v>
      </c>
      <c r="C4" s="460"/>
      <c r="D4" s="460"/>
      <c r="E4" s="460"/>
      <c r="F4" s="460"/>
      <c r="G4" s="460"/>
      <c r="H4" s="460"/>
      <c r="I4" s="460"/>
      <c r="J4" s="460"/>
      <c r="K4" s="460"/>
      <c r="L4" s="460"/>
      <c r="M4" s="460"/>
      <c r="O4" s="65" t="s">
        <v>50</v>
      </c>
      <c r="P4" s="460"/>
      <c r="Q4" s="460"/>
      <c r="R4" s="460"/>
      <c r="S4" s="460"/>
      <c r="T4" s="460"/>
      <c r="U4" s="460"/>
      <c r="V4" s="460"/>
      <c r="W4" s="460"/>
      <c r="X4" s="460"/>
      <c r="Y4" s="460"/>
      <c r="Z4" s="460"/>
    </row>
    <row r="5" spans="1:26" s="476" customFormat="1" ht="18.75">
      <c r="B5" s="555" t="s">
        <v>452</v>
      </c>
      <c r="C5" s="460"/>
      <c r="D5" s="460"/>
      <c r="E5" s="460"/>
      <c r="F5" s="460"/>
      <c r="G5" s="460"/>
      <c r="H5" s="460"/>
      <c r="I5" s="460"/>
      <c r="J5" s="460"/>
      <c r="K5" s="460"/>
      <c r="L5" s="460"/>
      <c r="M5" s="460"/>
      <c r="O5" s="555" t="s">
        <v>452</v>
      </c>
      <c r="P5" s="460"/>
      <c r="Q5" s="460"/>
      <c r="R5" s="460"/>
      <c r="S5" s="460"/>
      <c r="T5" s="460"/>
      <c r="U5" s="460"/>
      <c r="V5" s="460"/>
      <c r="W5" s="460"/>
      <c r="X5" s="460"/>
      <c r="Y5" s="460"/>
      <c r="Z5" s="460"/>
    </row>
    <row r="6" spans="1:26" s="476" customFormat="1">
      <c r="M6" s="476" t="s">
        <v>563</v>
      </c>
      <c r="Z6" s="476" t="s">
        <v>564</v>
      </c>
    </row>
    <row r="7" spans="1:26" s="476" customFormat="1" ht="23.25">
      <c r="B7" s="568" t="s">
        <v>449</v>
      </c>
      <c r="C7" s="568"/>
      <c r="D7" s="568"/>
      <c r="E7" s="568"/>
      <c r="F7" s="568"/>
      <c r="G7" s="568"/>
      <c r="H7" s="568"/>
      <c r="I7" s="568"/>
      <c r="J7" s="568"/>
      <c r="K7" s="568"/>
      <c r="L7" s="568"/>
      <c r="M7" s="568"/>
      <c r="N7" s="569"/>
      <c r="O7" s="568" t="s">
        <v>449</v>
      </c>
      <c r="P7" s="568"/>
      <c r="Q7" s="568"/>
      <c r="R7" s="568"/>
      <c r="S7" s="568"/>
      <c r="T7" s="568"/>
      <c r="U7" s="568"/>
      <c r="V7" s="568"/>
      <c r="W7" s="568"/>
      <c r="X7" s="568"/>
      <c r="Y7" s="568"/>
      <c r="Z7" s="568"/>
    </row>
    <row r="8" spans="1:26" s="476" customFormat="1"/>
    <row r="9" spans="1:26" s="476" customFormat="1">
      <c r="B9" s="476" t="s">
        <v>484</v>
      </c>
    </row>
    <row r="10" spans="1:26" ht="15.75">
      <c r="A10" s="23"/>
      <c r="J10" s="476" t="s">
        <v>454</v>
      </c>
      <c r="W10" s="476" t="s">
        <v>455</v>
      </c>
    </row>
    <row r="11" spans="1:26" s="476" customFormat="1" ht="15.75">
      <c r="A11" s="23"/>
    </row>
    <row r="12" spans="1:26" s="476" customFormat="1" ht="21">
      <c r="A12" s="23"/>
      <c r="B12" s="494" t="s">
        <v>384</v>
      </c>
      <c r="C12" s="498"/>
      <c r="D12" s="498"/>
      <c r="E12" s="498"/>
      <c r="F12" s="498"/>
      <c r="G12" s="498"/>
      <c r="H12" s="498"/>
      <c r="I12" s="498"/>
      <c r="J12" s="498"/>
      <c r="K12" s="498"/>
      <c r="L12" s="498"/>
      <c r="M12" s="499"/>
      <c r="O12" s="494" t="s">
        <v>382</v>
      </c>
      <c r="P12" s="500"/>
      <c r="Q12" s="500"/>
      <c r="R12" s="500"/>
      <c r="S12" s="500"/>
      <c r="T12" s="500"/>
      <c r="U12" s="500"/>
      <c r="V12" s="500"/>
      <c r="W12" s="500"/>
      <c r="X12" s="500"/>
      <c r="Y12" s="498"/>
      <c r="Z12" s="499"/>
    </row>
    <row r="13" spans="1:26">
      <c r="B13" s="367"/>
      <c r="C13" s="385"/>
      <c r="D13" s="394" t="s">
        <v>269</v>
      </c>
      <c r="E13" s="394" t="s">
        <v>263</v>
      </c>
      <c r="F13" s="394" t="s">
        <v>264</v>
      </c>
      <c r="G13" s="394" t="s">
        <v>272</v>
      </c>
      <c r="H13" s="394" t="s">
        <v>273</v>
      </c>
      <c r="I13" s="394" t="s">
        <v>275</v>
      </c>
      <c r="J13" s="394" t="s">
        <v>276</v>
      </c>
      <c r="K13" s="394" t="s">
        <v>277</v>
      </c>
      <c r="L13" s="394" t="s">
        <v>278</v>
      </c>
      <c r="M13" s="394" t="s">
        <v>274</v>
      </c>
      <c r="O13" s="364"/>
      <c r="P13" s="386"/>
      <c r="Q13" s="436" t="s">
        <v>269</v>
      </c>
      <c r="R13" s="436" t="s">
        <v>263</v>
      </c>
      <c r="S13" s="436" t="s">
        <v>264</v>
      </c>
      <c r="T13" s="436" t="s">
        <v>272</v>
      </c>
      <c r="U13" s="436" t="s">
        <v>273</v>
      </c>
      <c r="V13" s="436" t="s">
        <v>275</v>
      </c>
      <c r="W13" s="436" t="s">
        <v>276</v>
      </c>
      <c r="X13" s="436" t="s">
        <v>277</v>
      </c>
      <c r="Y13" s="436" t="s">
        <v>278</v>
      </c>
      <c r="Z13" s="436" t="s">
        <v>274</v>
      </c>
    </row>
    <row r="14" spans="1:26">
      <c r="B14" s="364"/>
      <c r="C14" s="386"/>
      <c r="D14" s="376"/>
      <c r="E14" s="376"/>
      <c r="F14" s="376"/>
      <c r="G14" s="376"/>
      <c r="H14" s="376"/>
      <c r="I14" s="376"/>
      <c r="J14" s="376"/>
      <c r="K14" s="376"/>
      <c r="L14" s="376"/>
      <c r="M14" s="376"/>
      <c r="O14" s="364"/>
      <c r="P14" s="386"/>
      <c r="Q14" s="376"/>
      <c r="R14" s="376"/>
      <c r="S14" s="376"/>
      <c r="T14" s="376"/>
      <c r="U14" s="376"/>
      <c r="V14" s="376"/>
      <c r="W14" s="376"/>
      <c r="X14" s="376"/>
      <c r="Y14" s="376"/>
      <c r="Z14" s="376"/>
    </row>
    <row r="15" spans="1:26">
      <c r="B15" s="364" t="s">
        <v>453</v>
      </c>
      <c r="C15" s="387" t="s">
        <v>283</v>
      </c>
      <c r="D15" s="599">
        <f>'H-32A-WP06 - Debt Service'!C27*'H-32A-WP06 - Debt Service'!C23</f>
        <v>1335947.4074764955</v>
      </c>
      <c r="E15" s="376">
        <f>'H-32A-WP06 - Debt Service'!D27*'H-32A-WP06 - Debt Service'!D23</f>
        <v>0</v>
      </c>
      <c r="F15" s="376">
        <f>'H-32A-WP06 - Debt Service'!E27*'H-32A-WP06 - Debt Service'!E23</f>
        <v>0</v>
      </c>
      <c r="G15" s="376">
        <f>'H-32A-WP06 - Debt Service'!F27*'H-32A-WP06 - Debt Service'!F23</f>
        <v>0</v>
      </c>
      <c r="H15" s="376">
        <f>'H-32A-WP06 - Debt Service'!G27*'H-32A-WP06 - Debt Service'!G23</f>
        <v>0</v>
      </c>
      <c r="I15" s="376">
        <f>'H-32A-WP06 - Debt Service'!H27*'H-32A-WP06 - Debt Service'!H23</f>
        <v>0</v>
      </c>
      <c r="J15" s="376">
        <f>'H-32A-WP06 - Debt Service'!I27*'H-32A-WP06 - Debt Service'!I23</f>
        <v>0</v>
      </c>
      <c r="K15" s="376">
        <f>'H-32A-WP06 - Debt Service'!J27*'H-32A-WP06 - Debt Service'!J23</f>
        <v>0</v>
      </c>
      <c r="L15" s="376">
        <f>'H-32A-WP06 - Debt Service'!K27*'H-32A-WP06 - Debt Service'!K23</f>
        <v>0</v>
      </c>
      <c r="M15" s="376">
        <f>'H-32A-WP06 - Debt Service'!L27*'H-32A-WP06 - Debt Service'!L23</f>
        <v>0</v>
      </c>
      <c r="O15" s="364" t="s">
        <v>453</v>
      </c>
      <c r="P15" s="387" t="s">
        <v>283</v>
      </c>
      <c r="Q15" s="376">
        <f>'H-32A-WP06 - Debt Service'!P27*'H-32A-WP06 - Debt Service'!P23</f>
        <v>87455.255079491209</v>
      </c>
      <c r="R15" s="376">
        <f>'H-32A-WP06 - Debt Service'!Q27*'H-32A-WP06 - Debt Service'!Q23</f>
        <v>0</v>
      </c>
      <c r="S15" s="376">
        <f>'H-32A-WP06 - Debt Service'!R27*'H-32A-WP06 - Debt Service'!R23</f>
        <v>0</v>
      </c>
      <c r="T15" s="376">
        <f>'H-32A-WP06 - Debt Service'!S27*'H-32A-WP06 - Debt Service'!S23</f>
        <v>0</v>
      </c>
      <c r="U15" s="376">
        <f>'H-32A-WP06 - Debt Service'!T27*'H-32A-WP06 - Debt Service'!T23</f>
        <v>0</v>
      </c>
      <c r="V15" s="376">
        <f>'H-32A-WP06 - Debt Service'!U27*'H-32A-WP06 - Debt Service'!U23</f>
        <v>0</v>
      </c>
      <c r="W15" s="376">
        <f>'H-32A-WP06 - Debt Service'!V27*'H-32A-WP06 - Debt Service'!V23</f>
        <v>0</v>
      </c>
      <c r="X15" s="376">
        <f>'H-32A-WP06 - Debt Service'!W27*'H-32A-WP06 - Debt Service'!W23</f>
        <v>0</v>
      </c>
      <c r="Y15" s="376">
        <f>'H-32A-WP06 - Debt Service'!X27*'H-32A-WP06 - Debt Service'!X23</f>
        <v>0</v>
      </c>
      <c r="Z15" s="376">
        <f>'H-32A-WP06 - Debt Service'!Y27*'H-32A-WP06 - Debt Service'!Y23</f>
        <v>0</v>
      </c>
    </row>
    <row r="16" spans="1:26">
      <c r="B16" s="364"/>
      <c r="C16" s="386"/>
      <c r="D16" s="393"/>
      <c r="E16" s="393"/>
      <c r="F16" s="393"/>
      <c r="G16" s="393"/>
      <c r="H16" s="393"/>
      <c r="I16" s="393"/>
      <c r="J16" s="393"/>
      <c r="K16" s="393"/>
      <c r="L16" s="393"/>
      <c r="M16" s="393"/>
      <c r="O16" s="364"/>
      <c r="P16" s="386"/>
      <c r="Q16" s="393"/>
      <c r="R16" s="393"/>
      <c r="S16" s="393"/>
      <c r="T16" s="393"/>
      <c r="U16" s="393"/>
      <c r="V16" s="393"/>
      <c r="W16" s="393"/>
      <c r="X16" s="393"/>
      <c r="Y16" s="393"/>
      <c r="Z16" s="393"/>
    </row>
    <row r="17" spans="2:26">
      <c r="B17" s="364"/>
      <c r="C17" s="386"/>
      <c r="D17" s="393"/>
      <c r="E17" s="393"/>
      <c r="F17" s="393"/>
      <c r="G17" s="393"/>
      <c r="H17" s="393"/>
      <c r="I17" s="393"/>
      <c r="J17" s="393"/>
      <c r="K17" s="393"/>
      <c r="L17" s="393"/>
      <c r="M17" s="393"/>
      <c r="O17" s="364"/>
      <c r="P17" s="386"/>
      <c r="Q17" s="393"/>
      <c r="R17" s="393"/>
      <c r="S17" s="393"/>
      <c r="T17" s="393"/>
      <c r="U17" s="393"/>
      <c r="V17" s="393"/>
      <c r="W17" s="393"/>
      <c r="X17" s="393"/>
      <c r="Y17" s="393"/>
      <c r="Z17" s="393"/>
    </row>
    <row r="18" spans="2:26">
      <c r="B18" s="388" t="s">
        <v>282</v>
      </c>
      <c r="C18" s="386"/>
      <c r="D18" s="393"/>
      <c r="E18" s="393"/>
      <c r="F18" s="393"/>
      <c r="G18" s="393"/>
      <c r="H18" s="393"/>
      <c r="I18" s="393"/>
      <c r="J18" s="393"/>
      <c r="K18" s="393"/>
      <c r="L18" s="393"/>
      <c r="M18" s="393"/>
      <c r="O18" s="388" t="s">
        <v>282</v>
      </c>
      <c r="P18" s="386"/>
      <c r="Q18" s="393"/>
      <c r="R18" s="393"/>
      <c r="S18" s="393"/>
      <c r="T18" s="393"/>
      <c r="U18" s="393"/>
      <c r="V18" s="393"/>
      <c r="W18" s="393"/>
      <c r="X18" s="393"/>
      <c r="Y18" s="393"/>
      <c r="Z18" s="393"/>
    </row>
    <row r="19" spans="2:26">
      <c r="B19" s="363" t="s">
        <v>97</v>
      </c>
      <c r="C19" s="389" t="s">
        <v>98</v>
      </c>
      <c r="D19" s="393"/>
      <c r="E19" s="393"/>
      <c r="F19" s="393"/>
      <c r="G19" s="393"/>
      <c r="H19" s="393"/>
      <c r="I19" s="393"/>
      <c r="J19" s="393"/>
      <c r="K19" s="393"/>
      <c r="L19" s="393"/>
      <c r="M19" s="393"/>
      <c r="O19" s="363" t="s">
        <v>97</v>
      </c>
      <c r="P19" s="389" t="s">
        <v>98</v>
      </c>
      <c r="Q19" s="393"/>
      <c r="R19" s="393"/>
      <c r="S19" s="393"/>
      <c r="T19" s="393"/>
      <c r="U19" s="393"/>
      <c r="V19" s="393"/>
      <c r="W19" s="393"/>
      <c r="X19" s="393"/>
      <c r="Y19" s="393"/>
      <c r="Z19" s="393"/>
    </row>
    <row r="20" spans="2:26">
      <c r="B20" s="364">
        <f>YEAR(C20)</f>
        <v>2019</v>
      </c>
      <c r="C20" s="390">
        <v>43466</v>
      </c>
      <c r="D20" s="376">
        <f>IF($C20&gt;='H-32A-WP06 - Debt Service'!C$24,'H-32A-WP06 - Debt Service'!C$27/12,0)</f>
        <v>11132.895062304129</v>
      </c>
      <c r="E20" s="376">
        <f>IF($C20&gt;='H-32A-WP06 - Debt Service'!D$24,'H-32A-WP06 - Debt Service'!D$27/12,0)</f>
        <v>0</v>
      </c>
      <c r="F20" s="376">
        <f>IF($C20&gt;='H-32A-WP06 - Debt Service'!E$24,'H-32A-WP06 - Debt Service'!E$27/12,0)</f>
        <v>0</v>
      </c>
      <c r="G20" s="376">
        <f>IF($C20&gt;='H-32A-WP06 - Debt Service'!F$24,'H-32A-WP06 - Debt Service'!F$27/12,0)</f>
        <v>0</v>
      </c>
      <c r="H20" s="376">
        <f>IF($C20&gt;='H-32A-WP06 - Debt Service'!G$24,'H-32A-WP06 - Debt Service'!G$27/12,0)</f>
        <v>0</v>
      </c>
      <c r="I20" s="376">
        <f>IF($C20&gt;='H-32A-WP06 - Debt Service'!H$24,'H-32A-WP06 - Debt Service'!H$27/12,0)</f>
        <v>0</v>
      </c>
      <c r="J20" s="376">
        <f>IF($C20&gt;='H-32A-WP06 - Debt Service'!I$24,'H-32A-WP06 - Debt Service'!I$27/12,0)</f>
        <v>0</v>
      </c>
      <c r="K20" s="376">
        <f>IF($C20&gt;='H-32A-WP06 - Debt Service'!J$24,'H-32A-WP06 - Debt Service'!J$27/12,0)</f>
        <v>0</v>
      </c>
      <c r="L20" s="376">
        <f>IF($C20&gt;='H-32A-WP06 - Debt Service'!K$24,'H-32A-WP06 - Debt Service'!K$27/12,0)</f>
        <v>0</v>
      </c>
      <c r="M20" s="376">
        <f>IF($C20&gt;='H-32A-WP06 - Debt Service'!L$24,'H-32A-WP06 - Debt Service'!L$27/12,0)</f>
        <v>0</v>
      </c>
      <c r="O20" s="364">
        <f>YEAR(P20)</f>
        <v>2019</v>
      </c>
      <c r="P20" s="390">
        <v>43466</v>
      </c>
      <c r="Q20" s="376">
        <f>IF($C20&gt;='H-32A-WP06 - Debt Service'!P$24,'H-32A-WP06 - Debt Service'!P$27/12,0)</f>
        <v>1457.5875846581869</v>
      </c>
      <c r="R20" s="376">
        <f>IF($C20&gt;='H-32A-WP06 - Debt Service'!Q$24,'H-32A-WP06 - Debt Service'!Q$27/12,0)</f>
        <v>0</v>
      </c>
      <c r="S20" s="376">
        <f>IF($C20&gt;='H-32A-WP06 - Debt Service'!R$24,'H-32A-WP06 - Debt Service'!R$27/12,0)</f>
        <v>0</v>
      </c>
      <c r="T20" s="376">
        <f>IF($C20&gt;='H-32A-WP06 - Debt Service'!S$24,'H-32A-WP06 - Debt Service'!S$27/12,0)</f>
        <v>0</v>
      </c>
      <c r="U20" s="376">
        <f>IF($C20&gt;='H-32A-WP06 - Debt Service'!T$24,'H-32A-WP06 - Debt Service'!T$27/12,0)</f>
        <v>0</v>
      </c>
      <c r="V20" s="376">
        <f>IF($C20&gt;='H-32A-WP06 - Debt Service'!U$24,'H-32A-WP06 - Debt Service'!U$27/12,0)</f>
        <v>0</v>
      </c>
      <c r="W20" s="376">
        <f>IF($C20&gt;='H-32A-WP06 - Debt Service'!V$24,'H-32A-WP06 - Debt Service'!V$27/12,0)</f>
        <v>0</v>
      </c>
      <c r="X20" s="376">
        <f>IF($C20&gt;='H-32A-WP06 - Debt Service'!W$24,'H-32A-WP06 - Debt Service'!W$27/12,0)</f>
        <v>0</v>
      </c>
      <c r="Y20" s="376">
        <f>IF($C20&gt;='H-32A-WP06 - Debt Service'!X$24,'H-32A-WP06 - Debt Service'!X$27/12,0)</f>
        <v>0</v>
      </c>
      <c r="Z20" s="376">
        <f>IF($C20&gt;='H-32A-WP06 - Debt Service'!Y$24,'H-32A-WP06 - Debt Service'!Y$27/12,0)</f>
        <v>0</v>
      </c>
    </row>
    <row r="21" spans="2:26">
      <c r="B21" s="364">
        <f t="shared" ref="B21:B84" si="0">YEAR(C21)</f>
        <v>2019</v>
      </c>
      <c r="C21" s="390">
        <f>EOMONTH(C20,0)+1</f>
        <v>43497</v>
      </c>
      <c r="D21" s="376">
        <f>IF(-SUM(D$20:D20)+D$15&lt;0.000001,0,IF($C21&gt;='H-32A-WP06 - Debt Service'!C$24,'H-32A-WP06 - Debt Service'!C$27/12,0))</f>
        <v>11132.895062304129</v>
      </c>
      <c r="E21" s="376">
        <f>IF(-SUM(E$20:E20)+E$15&lt;0.000001,0,IF($C21&gt;='H-32A-WP06 - Debt Service'!D$24,'H-32A-WP06 - Debt Service'!D$27/12,0))</f>
        <v>0</v>
      </c>
      <c r="F21" s="376">
        <f>IF(-SUM(F$20:F20)+F$15&lt;0.000001,0,IF($C21&gt;='H-32A-WP06 - Debt Service'!E$24,'H-32A-WP06 - Debt Service'!E$27/12,0))</f>
        <v>0</v>
      </c>
      <c r="G21" s="376">
        <f>IF(-SUM(G$20:G20)+G$15&lt;0.000001,0,IF($C21&gt;='H-32A-WP06 - Debt Service'!F$24,'H-32A-WP06 - Debt Service'!F$27/12,0))</f>
        <v>0</v>
      </c>
      <c r="H21" s="376">
        <f>IF(-SUM(H$20:H20)+H$15&lt;0.000001,0,IF($C21&gt;='H-32A-WP06 - Debt Service'!G$24,'H-32A-WP06 - Debt Service'!G$27/12,0))</f>
        <v>0</v>
      </c>
      <c r="I21" s="376">
        <f>IF(-SUM(I$20:I20)+I$15&lt;0.000001,0,IF($C21&gt;='H-32A-WP06 - Debt Service'!H$24,'H-32A-WP06 - Debt Service'!H$27/12,0))</f>
        <v>0</v>
      </c>
      <c r="J21" s="376">
        <f>IF(-SUM(J$20:J20)+J$15&lt;0.000001,0,IF($C21&gt;='H-32A-WP06 - Debt Service'!I$24,'H-32A-WP06 - Debt Service'!I$27/12,0))</f>
        <v>0</v>
      </c>
      <c r="K21" s="376">
        <f>IF(-SUM(K$20:K20)+K$15&lt;0.000001,0,IF($C21&gt;='H-32A-WP06 - Debt Service'!J$24,'H-32A-WP06 - Debt Service'!J$27/12,0))</f>
        <v>0</v>
      </c>
      <c r="L21" s="376">
        <f>IF(-SUM(L$20:L20)+L$15&lt;0.000001,0,IF($C21&gt;='H-32A-WP06 - Debt Service'!K$24,'H-32A-WP06 - Debt Service'!K$27/12,0))</f>
        <v>0</v>
      </c>
      <c r="M21" s="376">
        <f>IF(-SUM(M$20:M20)+M$15&lt;0.000001,0,IF($C21&gt;='H-32A-WP06 - Debt Service'!L$24,'H-32A-WP06 - Debt Service'!L$27/12,0))</f>
        <v>0</v>
      </c>
      <c r="O21" s="364">
        <f t="shared" ref="O21:O84" si="1">YEAR(P21)</f>
        <v>2019</v>
      </c>
      <c r="P21" s="390">
        <f>EOMONTH(P20,0)+1</f>
        <v>43497</v>
      </c>
      <c r="Q21" s="376">
        <f>IF(-SUM(Q$20:Q20)+Q$15&lt;0.000001,0,IF($C21&gt;='H-32A-WP06 - Debt Service'!P$24,'H-32A-WP06 - Debt Service'!P$27/12,0))</f>
        <v>1457.5875846581869</v>
      </c>
      <c r="R21" s="376">
        <f>IF(-SUM(R$20:R20)+R$15&lt;0.000001,0,IF($C21&gt;='H-32A-WP06 - Debt Service'!Q$24,'H-32A-WP06 - Debt Service'!Q$27/12,0))</f>
        <v>0</v>
      </c>
      <c r="S21" s="376">
        <f>IF(-SUM(S$20:S20)+S$15&lt;0.000001,0,IF($C21&gt;='H-32A-WP06 - Debt Service'!R$24,'H-32A-WP06 - Debt Service'!R$27/12,0))</f>
        <v>0</v>
      </c>
      <c r="T21" s="376">
        <f>IF(-SUM(T$20:T20)+T$15&lt;0.000001,0,IF($C21&gt;='H-32A-WP06 - Debt Service'!S$24,'H-32A-WP06 - Debt Service'!S$27/12,0))</f>
        <v>0</v>
      </c>
      <c r="U21" s="376">
        <f>IF(-SUM(U$20:U20)+U$15&lt;0.000001,0,IF($C21&gt;='H-32A-WP06 - Debt Service'!T$24,'H-32A-WP06 - Debt Service'!T$27/12,0))</f>
        <v>0</v>
      </c>
      <c r="V21" s="376">
        <f>IF(-SUM(V$20:V20)+V$15&lt;0.000001,0,IF($C21&gt;='H-32A-WP06 - Debt Service'!U$24,'H-32A-WP06 - Debt Service'!U$27/12,0))</f>
        <v>0</v>
      </c>
      <c r="W21" s="376">
        <f>IF(-SUM(W$20:W20)+W$15&lt;0.000001,0,IF($C21&gt;='H-32A-WP06 - Debt Service'!V$24,'H-32A-WP06 - Debt Service'!V$27/12,0))</f>
        <v>0</v>
      </c>
      <c r="X21" s="376">
        <f>IF(-SUM(X$20:X20)+X$15&lt;0.000001,0,IF($C21&gt;='H-32A-WP06 - Debt Service'!W$24,'H-32A-WP06 - Debt Service'!W$27/12,0))</f>
        <v>0</v>
      </c>
      <c r="Y21" s="376">
        <f>IF(-SUM(Y$20:Y20)+Y$15&lt;0.000001,0,IF($C21&gt;='H-32A-WP06 - Debt Service'!X$24,'H-32A-WP06 - Debt Service'!X$27/12,0))</f>
        <v>0</v>
      </c>
      <c r="Z21" s="376">
        <f>IF($C21&gt;='H-32A-WP06 - Debt Service'!Y$24,'H-32A-WP06 - Debt Service'!Y$27/12,0)</f>
        <v>0</v>
      </c>
    </row>
    <row r="22" spans="2:26">
      <c r="B22" s="364">
        <f t="shared" si="0"/>
        <v>2019</v>
      </c>
      <c r="C22" s="390">
        <f t="shared" ref="C22:C85" si="2">EOMONTH(C21,0)+1</f>
        <v>43525</v>
      </c>
      <c r="D22" s="376">
        <f>IF(-SUM(D$20:D21)+D$15&lt;0.000001,0,IF($C22&gt;='H-32A-WP06 - Debt Service'!C$24,'H-32A-WP06 - Debt Service'!C$27/12,0))</f>
        <v>11132.895062304129</v>
      </c>
      <c r="E22" s="376">
        <f>IF(-SUM(E$20:E21)+E$15&lt;0.000001,0,IF($C22&gt;='H-32A-WP06 - Debt Service'!D$24,'H-32A-WP06 - Debt Service'!D$27/12,0))</f>
        <v>0</v>
      </c>
      <c r="F22" s="376">
        <f>IF(-SUM(F$20:F21)+F$15&lt;0.000001,0,IF($C22&gt;='H-32A-WP06 - Debt Service'!E$24,'H-32A-WP06 - Debt Service'!E$27/12,0))</f>
        <v>0</v>
      </c>
      <c r="G22" s="376">
        <f>IF(-SUM(G$20:G21)+G$15&lt;0.000001,0,IF($C22&gt;='H-32A-WP06 - Debt Service'!F$24,'H-32A-WP06 - Debt Service'!F$27/12,0))</f>
        <v>0</v>
      </c>
      <c r="H22" s="376">
        <f>IF(-SUM(H$20:H21)+H$15&lt;0.000001,0,IF($C22&gt;='H-32A-WP06 - Debt Service'!G$24,'H-32A-WP06 - Debt Service'!G$27/12,0))</f>
        <v>0</v>
      </c>
      <c r="I22" s="376">
        <f>IF(-SUM(I$20:I21)+I$15&lt;0.000001,0,IF($C22&gt;='H-32A-WP06 - Debt Service'!H$24,'H-32A-WP06 - Debt Service'!H$27/12,0))</f>
        <v>0</v>
      </c>
      <c r="J22" s="376">
        <f>IF(-SUM(J$20:J21)+J$15&lt;0.000001,0,IF($C22&gt;='H-32A-WP06 - Debt Service'!I$24,'H-32A-WP06 - Debt Service'!I$27/12,0))</f>
        <v>0</v>
      </c>
      <c r="K22" s="376">
        <f>IF(-SUM(K$20:K21)+K$15&lt;0.000001,0,IF($C22&gt;='H-32A-WP06 - Debt Service'!J$24,'H-32A-WP06 - Debt Service'!J$27/12,0))</f>
        <v>0</v>
      </c>
      <c r="L22" s="376">
        <f>IF(-SUM(L$20:L21)+L$15&lt;0.000001,0,IF($C22&gt;='H-32A-WP06 - Debt Service'!K$24,'H-32A-WP06 - Debt Service'!K$27/12,0))</f>
        <v>0</v>
      </c>
      <c r="M22" s="376">
        <f>IF(-SUM(M$20:M21)+M$15&lt;0.000001,0,IF($C22&gt;='H-32A-WP06 - Debt Service'!L$24,'H-32A-WP06 - Debt Service'!L$27/12,0))</f>
        <v>0</v>
      </c>
      <c r="O22" s="364">
        <f t="shared" si="1"/>
        <v>2019</v>
      </c>
      <c r="P22" s="390">
        <f t="shared" ref="P22:P85" si="3">EOMONTH(P21,0)+1</f>
        <v>43525</v>
      </c>
      <c r="Q22" s="376">
        <f>IF(-SUM(Q$20:Q21)+Q$15&lt;0.000001,0,IF($C22&gt;='H-32A-WP06 - Debt Service'!P$24,'H-32A-WP06 - Debt Service'!P$27/12,0))</f>
        <v>1457.5875846581869</v>
      </c>
      <c r="R22" s="376">
        <f>IF(-SUM(R$20:R21)+R$15&lt;0.000001,0,IF($C22&gt;='H-32A-WP06 - Debt Service'!Q$24,'H-32A-WP06 - Debt Service'!Q$27/12,0))</f>
        <v>0</v>
      </c>
      <c r="S22" s="376">
        <f>IF(-SUM(S$20:S21)+S$15&lt;0.000001,0,IF($C22&gt;='H-32A-WP06 - Debt Service'!R$24,'H-32A-WP06 - Debt Service'!R$27/12,0))</f>
        <v>0</v>
      </c>
      <c r="T22" s="376">
        <f>IF(-SUM(T$20:T21)+T$15&lt;0.000001,0,IF($C22&gt;='H-32A-WP06 - Debt Service'!S$24,'H-32A-WP06 - Debt Service'!S$27/12,0))</f>
        <v>0</v>
      </c>
      <c r="U22" s="376">
        <f>IF(-SUM(U$20:U21)+U$15&lt;0.000001,0,IF($C22&gt;='H-32A-WP06 - Debt Service'!T$24,'H-32A-WP06 - Debt Service'!T$27/12,0))</f>
        <v>0</v>
      </c>
      <c r="V22" s="376">
        <f>IF(-SUM(V$20:V21)+V$15&lt;0.000001,0,IF($C22&gt;='H-32A-WP06 - Debt Service'!U$24,'H-32A-WP06 - Debt Service'!U$27/12,0))</f>
        <v>0</v>
      </c>
      <c r="W22" s="376">
        <f>IF(-SUM(W$20:W21)+W$15&lt;0.000001,0,IF($C22&gt;='H-32A-WP06 - Debt Service'!V$24,'H-32A-WP06 - Debt Service'!V$27/12,0))</f>
        <v>0</v>
      </c>
      <c r="X22" s="376">
        <f>IF(-SUM(X$20:X21)+X$15&lt;0.000001,0,IF($C22&gt;='H-32A-WP06 - Debt Service'!W$24,'H-32A-WP06 - Debt Service'!W$27/12,0))</f>
        <v>0</v>
      </c>
      <c r="Y22" s="376">
        <f>IF(-SUM(Y$20:Y21)+Y$15&lt;0.000001,0,IF($C22&gt;='H-32A-WP06 - Debt Service'!X$24,'H-32A-WP06 - Debt Service'!X$27/12,0))</f>
        <v>0</v>
      </c>
      <c r="Z22" s="376">
        <f>IF($C22&gt;='H-32A-WP06 - Debt Service'!Y$24,'H-32A-WP06 - Debt Service'!Y$27/12,0)</f>
        <v>0</v>
      </c>
    </row>
    <row r="23" spans="2:26">
      <c r="B23" s="364">
        <f t="shared" si="0"/>
        <v>2019</v>
      </c>
      <c r="C23" s="390">
        <f t="shared" si="2"/>
        <v>43556</v>
      </c>
      <c r="D23" s="376">
        <f>IF(-SUM(D$20:D22)+D$15&lt;0.000001,0,IF($C23&gt;='H-32A-WP06 - Debt Service'!C$24,'H-32A-WP06 - Debt Service'!C$27/12,0))</f>
        <v>11132.895062304129</v>
      </c>
      <c r="E23" s="376">
        <f>IF(-SUM(E$20:E22)+E$15&lt;0.000001,0,IF($C23&gt;='H-32A-WP06 - Debt Service'!D$24,'H-32A-WP06 - Debt Service'!D$27/12,0))</f>
        <v>0</v>
      </c>
      <c r="F23" s="376">
        <f>IF(-SUM(F$20:F22)+F$15&lt;0.000001,0,IF($C23&gt;='H-32A-WP06 - Debt Service'!E$24,'H-32A-WP06 - Debt Service'!E$27/12,0))</f>
        <v>0</v>
      </c>
      <c r="G23" s="376">
        <f>IF(-SUM(G$20:G22)+G$15&lt;0.000001,0,IF($C23&gt;='H-32A-WP06 - Debt Service'!F$24,'H-32A-WP06 - Debt Service'!F$27/12,0))</f>
        <v>0</v>
      </c>
      <c r="H23" s="376">
        <f>IF(-SUM(H$20:H22)+H$15&lt;0.000001,0,IF($C23&gt;='H-32A-WP06 - Debt Service'!G$24,'H-32A-WP06 - Debt Service'!G$27/12,0))</f>
        <v>0</v>
      </c>
      <c r="I23" s="376">
        <f>IF(-SUM(I$20:I22)+I$15&lt;0.000001,0,IF($C23&gt;='H-32A-WP06 - Debt Service'!H$24,'H-32A-WP06 - Debt Service'!H$27/12,0))</f>
        <v>0</v>
      </c>
      <c r="J23" s="376">
        <f>IF(-SUM(J$20:J22)+J$15&lt;0.000001,0,IF($C23&gt;='H-32A-WP06 - Debt Service'!I$24,'H-32A-WP06 - Debt Service'!I$27/12,0))</f>
        <v>0</v>
      </c>
      <c r="K23" s="376">
        <f>IF(-SUM(K$20:K22)+K$15&lt;0.000001,0,IF($C23&gt;='H-32A-WP06 - Debt Service'!J$24,'H-32A-WP06 - Debt Service'!J$27/12,0))</f>
        <v>0</v>
      </c>
      <c r="L23" s="376">
        <f>IF(-SUM(L$20:L22)+L$15&lt;0.000001,0,IF($C23&gt;='H-32A-WP06 - Debt Service'!K$24,'H-32A-WP06 - Debt Service'!K$27/12,0))</f>
        <v>0</v>
      </c>
      <c r="M23" s="376">
        <f>IF(-SUM(M$20:M22)+M$15&lt;0.000001,0,IF($C23&gt;='H-32A-WP06 - Debt Service'!L$24,'H-32A-WP06 - Debt Service'!L$27/12,0))</f>
        <v>0</v>
      </c>
      <c r="O23" s="364">
        <f t="shared" si="1"/>
        <v>2019</v>
      </c>
      <c r="P23" s="390">
        <f t="shared" si="3"/>
        <v>43556</v>
      </c>
      <c r="Q23" s="376">
        <f>IF(-SUM(Q$20:Q22)+Q$15&lt;0.000001,0,IF($C23&gt;='H-32A-WP06 - Debt Service'!P$24,'H-32A-WP06 - Debt Service'!P$27/12,0))</f>
        <v>1457.5875846581869</v>
      </c>
      <c r="R23" s="376">
        <f>IF(-SUM(R$20:R22)+R$15&lt;0.000001,0,IF($C23&gt;='H-32A-WP06 - Debt Service'!Q$24,'H-32A-WP06 - Debt Service'!Q$27/12,0))</f>
        <v>0</v>
      </c>
      <c r="S23" s="376">
        <f>IF(-SUM(S$20:S22)+S$15&lt;0.000001,0,IF($C23&gt;='H-32A-WP06 - Debt Service'!R$24,'H-32A-WP06 - Debt Service'!R$27/12,0))</f>
        <v>0</v>
      </c>
      <c r="T23" s="376">
        <f>IF(-SUM(T$20:T22)+T$15&lt;0.000001,0,IF($C23&gt;='H-32A-WP06 - Debt Service'!S$24,'H-32A-WP06 - Debt Service'!S$27/12,0))</f>
        <v>0</v>
      </c>
      <c r="U23" s="376">
        <f>IF(-SUM(U$20:U22)+U$15&lt;0.000001,0,IF($C23&gt;='H-32A-WP06 - Debt Service'!T$24,'H-32A-WP06 - Debt Service'!T$27/12,0))</f>
        <v>0</v>
      </c>
      <c r="V23" s="376">
        <f>IF(-SUM(V$20:V22)+V$15&lt;0.000001,0,IF($C23&gt;='H-32A-WP06 - Debt Service'!U$24,'H-32A-WP06 - Debt Service'!U$27/12,0))</f>
        <v>0</v>
      </c>
      <c r="W23" s="376">
        <f>IF(-SUM(W$20:W22)+W$15&lt;0.000001,0,IF($C23&gt;='H-32A-WP06 - Debt Service'!V$24,'H-32A-WP06 - Debt Service'!V$27/12,0))</f>
        <v>0</v>
      </c>
      <c r="X23" s="376">
        <f>IF(-SUM(X$20:X22)+X$15&lt;0.000001,0,IF($C23&gt;='H-32A-WP06 - Debt Service'!W$24,'H-32A-WP06 - Debt Service'!W$27/12,0))</f>
        <v>0</v>
      </c>
      <c r="Y23" s="376">
        <f>IF(-SUM(Y$20:Y22)+Y$15&lt;0.000001,0,IF($C23&gt;='H-32A-WP06 - Debt Service'!X$24,'H-32A-WP06 - Debt Service'!X$27/12,0))</f>
        <v>0</v>
      </c>
      <c r="Z23" s="376">
        <f>IF($C23&gt;='H-32A-WP06 - Debt Service'!Y$24,'H-32A-WP06 - Debt Service'!Y$27/12,0)</f>
        <v>0</v>
      </c>
    </row>
    <row r="24" spans="2:26">
      <c r="B24" s="364">
        <f t="shared" si="0"/>
        <v>2019</v>
      </c>
      <c r="C24" s="390">
        <f t="shared" si="2"/>
        <v>43586</v>
      </c>
      <c r="D24" s="376">
        <f>IF(-SUM(D$20:D23)+D$15&lt;0.000001,0,IF($C24&gt;='H-32A-WP06 - Debt Service'!C$24,'H-32A-WP06 - Debt Service'!C$27/12,0))</f>
        <v>11132.895062304129</v>
      </c>
      <c r="E24" s="376">
        <f>IF(-SUM(E$20:E23)+E$15&lt;0.000001,0,IF($C24&gt;='H-32A-WP06 - Debt Service'!D$24,'H-32A-WP06 - Debt Service'!D$27/12,0))</f>
        <v>0</v>
      </c>
      <c r="F24" s="376">
        <f>IF(-SUM(F$20:F23)+F$15&lt;0.000001,0,IF($C24&gt;='H-32A-WP06 - Debt Service'!E$24,'H-32A-WP06 - Debt Service'!E$27/12,0))</f>
        <v>0</v>
      </c>
      <c r="G24" s="376">
        <f>IF(-SUM(G$20:G23)+G$15&lt;0.000001,0,IF($C24&gt;='H-32A-WP06 - Debt Service'!F$24,'H-32A-WP06 - Debt Service'!F$27/12,0))</f>
        <v>0</v>
      </c>
      <c r="H24" s="376">
        <f>IF(-SUM(H$20:H23)+H$15&lt;0.000001,0,IF($C24&gt;='H-32A-WP06 - Debt Service'!G$24,'H-32A-WP06 - Debt Service'!G$27/12,0))</f>
        <v>0</v>
      </c>
      <c r="I24" s="376">
        <f>IF(-SUM(I$20:I23)+I$15&lt;0.000001,0,IF($C24&gt;='H-32A-WP06 - Debt Service'!H$24,'H-32A-WP06 - Debt Service'!H$27/12,0))</f>
        <v>0</v>
      </c>
      <c r="J24" s="376">
        <f>IF(-SUM(J$20:J23)+J$15&lt;0.000001,0,IF($C24&gt;='H-32A-WP06 - Debt Service'!I$24,'H-32A-WP06 - Debt Service'!I$27/12,0))</f>
        <v>0</v>
      </c>
      <c r="K24" s="376">
        <f>IF(-SUM(K$20:K23)+K$15&lt;0.000001,0,IF($C24&gt;='H-32A-WP06 - Debt Service'!J$24,'H-32A-WP06 - Debt Service'!J$27/12,0))</f>
        <v>0</v>
      </c>
      <c r="L24" s="376">
        <f>IF(-SUM(L$20:L23)+L$15&lt;0.000001,0,IF($C24&gt;='H-32A-WP06 - Debt Service'!K$24,'H-32A-WP06 - Debt Service'!K$27/12,0))</f>
        <v>0</v>
      </c>
      <c r="M24" s="376">
        <f>IF(-SUM(M$20:M23)+M$15&lt;0.000001,0,IF($C24&gt;='H-32A-WP06 - Debt Service'!L$24,'H-32A-WP06 - Debt Service'!L$27/12,0))</f>
        <v>0</v>
      </c>
      <c r="O24" s="364">
        <f t="shared" si="1"/>
        <v>2019</v>
      </c>
      <c r="P24" s="390">
        <f t="shared" si="3"/>
        <v>43586</v>
      </c>
      <c r="Q24" s="376">
        <f>IF(-SUM(Q$20:Q23)+Q$15&lt;0.000001,0,IF($C24&gt;='H-32A-WP06 - Debt Service'!P$24,'H-32A-WP06 - Debt Service'!P$27/12,0))</f>
        <v>1457.5875846581869</v>
      </c>
      <c r="R24" s="376">
        <f>IF(-SUM(R$20:R23)+R$15&lt;0.000001,0,IF($C24&gt;='H-32A-WP06 - Debt Service'!Q$24,'H-32A-WP06 - Debt Service'!Q$27/12,0))</f>
        <v>0</v>
      </c>
      <c r="S24" s="376">
        <f>IF(-SUM(S$20:S23)+S$15&lt;0.000001,0,IF($C24&gt;='H-32A-WP06 - Debt Service'!R$24,'H-32A-WP06 - Debt Service'!R$27/12,0))</f>
        <v>0</v>
      </c>
      <c r="T24" s="376">
        <f>IF(-SUM(T$20:T23)+T$15&lt;0.000001,0,IF($C24&gt;='H-32A-WP06 - Debt Service'!S$24,'H-32A-WP06 - Debt Service'!S$27/12,0))</f>
        <v>0</v>
      </c>
      <c r="U24" s="376">
        <f>IF(-SUM(U$20:U23)+U$15&lt;0.000001,0,IF($C24&gt;='H-32A-WP06 - Debt Service'!T$24,'H-32A-WP06 - Debt Service'!T$27/12,0))</f>
        <v>0</v>
      </c>
      <c r="V24" s="376">
        <f>IF(-SUM(V$20:V23)+V$15&lt;0.000001,0,IF($C24&gt;='H-32A-WP06 - Debt Service'!U$24,'H-32A-WP06 - Debt Service'!U$27/12,0))</f>
        <v>0</v>
      </c>
      <c r="W24" s="376">
        <f>IF(-SUM(W$20:W23)+W$15&lt;0.000001,0,IF($C24&gt;='H-32A-WP06 - Debt Service'!V$24,'H-32A-WP06 - Debt Service'!V$27/12,0))</f>
        <v>0</v>
      </c>
      <c r="X24" s="376">
        <f>IF(-SUM(X$20:X23)+X$15&lt;0.000001,0,IF($C24&gt;='H-32A-WP06 - Debt Service'!W$24,'H-32A-WP06 - Debt Service'!W$27/12,0))</f>
        <v>0</v>
      </c>
      <c r="Y24" s="376">
        <f>IF(-SUM(Y$20:Y23)+Y$15&lt;0.000001,0,IF($C24&gt;='H-32A-WP06 - Debt Service'!X$24,'H-32A-WP06 - Debt Service'!X$27/12,0))</f>
        <v>0</v>
      </c>
      <c r="Z24" s="376">
        <f>IF($C24&gt;='H-32A-WP06 - Debt Service'!Y$24,'H-32A-WP06 - Debt Service'!Y$27/12,0)</f>
        <v>0</v>
      </c>
    </row>
    <row r="25" spans="2:26">
      <c r="B25" s="364">
        <f t="shared" si="0"/>
        <v>2019</v>
      </c>
      <c r="C25" s="390">
        <f t="shared" si="2"/>
        <v>43617</v>
      </c>
      <c r="D25" s="376">
        <f>IF(-SUM(D$20:D24)+D$15&lt;0.000001,0,IF($C25&gt;='H-32A-WP06 - Debt Service'!C$24,'H-32A-WP06 - Debt Service'!C$27/12,0))</f>
        <v>11132.895062304129</v>
      </c>
      <c r="E25" s="376">
        <f>IF(-SUM(E$20:E24)+E$15&lt;0.000001,0,IF($C25&gt;='H-32A-WP06 - Debt Service'!D$24,'H-32A-WP06 - Debt Service'!D$27/12,0))</f>
        <v>0</v>
      </c>
      <c r="F25" s="376">
        <f>IF(-SUM(F$20:F24)+F$15&lt;0.000001,0,IF($C25&gt;='H-32A-WP06 - Debt Service'!E$24,'H-32A-WP06 - Debt Service'!E$27/12,0))</f>
        <v>0</v>
      </c>
      <c r="G25" s="376">
        <f>IF(-SUM(G$20:G24)+G$15&lt;0.000001,0,IF($C25&gt;='H-32A-WP06 - Debt Service'!F$24,'H-32A-WP06 - Debt Service'!F$27/12,0))</f>
        <v>0</v>
      </c>
      <c r="H25" s="376">
        <f>IF(-SUM(H$20:H24)+H$15&lt;0.000001,0,IF($C25&gt;='H-32A-WP06 - Debt Service'!G$24,'H-32A-WP06 - Debt Service'!G$27/12,0))</f>
        <v>0</v>
      </c>
      <c r="I25" s="376">
        <f>IF(-SUM(I$20:I24)+I$15&lt;0.000001,0,IF($C25&gt;='H-32A-WP06 - Debt Service'!H$24,'H-32A-WP06 - Debt Service'!H$27/12,0))</f>
        <v>0</v>
      </c>
      <c r="J25" s="376">
        <f>IF(-SUM(J$20:J24)+J$15&lt;0.000001,0,IF($C25&gt;='H-32A-WP06 - Debt Service'!I$24,'H-32A-WP06 - Debt Service'!I$27/12,0))</f>
        <v>0</v>
      </c>
      <c r="K25" s="376">
        <f>IF(-SUM(K$20:K24)+K$15&lt;0.000001,0,IF($C25&gt;='H-32A-WP06 - Debt Service'!J$24,'H-32A-WP06 - Debt Service'!J$27/12,0))</f>
        <v>0</v>
      </c>
      <c r="L25" s="376">
        <f>IF(-SUM(L$20:L24)+L$15&lt;0.000001,0,IF($C25&gt;='H-32A-WP06 - Debt Service'!K$24,'H-32A-WP06 - Debt Service'!K$27/12,0))</f>
        <v>0</v>
      </c>
      <c r="M25" s="376">
        <f>IF(-SUM(M$20:M24)+M$15&lt;0.000001,0,IF($C25&gt;='H-32A-WP06 - Debt Service'!L$24,'H-32A-WP06 - Debt Service'!L$27/12,0))</f>
        <v>0</v>
      </c>
      <c r="O25" s="364">
        <f t="shared" si="1"/>
        <v>2019</v>
      </c>
      <c r="P25" s="390">
        <f t="shared" si="3"/>
        <v>43617</v>
      </c>
      <c r="Q25" s="376">
        <f>IF(-SUM(Q$20:Q24)+Q$15&lt;0.000001,0,IF($C25&gt;='H-32A-WP06 - Debt Service'!P$24,'H-32A-WP06 - Debt Service'!P$27/12,0))</f>
        <v>1457.5875846581869</v>
      </c>
      <c r="R25" s="376">
        <f>IF(-SUM(R$20:R24)+R$15&lt;0.000001,0,IF($C25&gt;='H-32A-WP06 - Debt Service'!Q$24,'H-32A-WP06 - Debt Service'!Q$27/12,0))</f>
        <v>0</v>
      </c>
      <c r="S25" s="376">
        <f>IF(-SUM(S$20:S24)+S$15&lt;0.000001,0,IF($C25&gt;='H-32A-WP06 - Debt Service'!R$24,'H-32A-WP06 - Debt Service'!R$27/12,0))</f>
        <v>0</v>
      </c>
      <c r="T25" s="376">
        <f>IF(-SUM(T$20:T24)+T$15&lt;0.000001,0,IF($C25&gt;='H-32A-WP06 - Debt Service'!S$24,'H-32A-WP06 - Debt Service'!S$27/12,0))</f>
        <v>0</v>
      </c>
      <c r="U25" s="376">
        <f>IF(-SUM(U$20:U24)+U$15&lt;0.000001,0,IF($C25&gt;='H-32A-WP06 - Debt Service'!T$24,'H-32A-WP06 - Debt Service'!T$27/12,0))</f>
        <v>0</v>
      </c>
      <c r="V25" s="376">
        <f>IF(-SUM(V$20:V24)+V$15&lt;0.000001,0,IF($C25&gt;='H-32A-WP06 - Debt Service'!U$24,'H-32A-WP06 - Debt Service'!U$27/12,0))</f>
        <v>0</v>
      </c>
      <c r="W25" s="376">
        <f>IF(-SUM(W$20:W24)+W$15&lt;0.000001,0,IF($C25&gt;='H-32A-WP06 - Debt Service'!V$24,'H-32A-WP06 - Debt Service'!V$27/12,0))</f>
        <v>0</v>
      </c>
      <c r="X25" s="376">
        <f>IF(-SUM(X$20:X24)+X$15&lt;0.000001,0,IF($C25&gt;='H-32A-WP06 - Debt Service'!W$24,'H-32A-WP06 - Debt Service'!W$27/12,0))</f>
        <v>0</v>
      </c>
      <c r="Y25" s="376">
        <f>IF(-SUM(Y$20:Y24)+Y$15&lt;0.000001,0,IF($C25&gt;='H-32A-WP06 - Debt Service'!X$24,'H-32A-WP06 - Debt Service'!X$27/12,0))</f>
        <v>0</v>
      </c>
      <c r="Z25" s="376">
        <f>IF($C25&gt;='H-32A-WP06 - Debt Service'!Y$24,'H-32A-WP06 - Debt Service'!Y$27/12,0)</f>
        <v>0</v>
      </c>
    </row>
    <row r="26" spans="2:26">
      <c r="B26" s="364">
        <f t="shared" si="0"/>
        <v>2019</v>
      </c>
      <c r="C26" s="390">
        <f t="shared" si="2"/>
        <v>43647</v>
      </c>
      <c r="D26" s="376">
        <f>IF(-SUM(D$20:D25)+D$15&lt;0.000001,0,IF($C26&gt;='H-32A-WP06 - Debt Service'!C$24,'H-32A-WP06 - Debt Service'!C$27/12,0))</f>
        <v>11132.895062304129</v>
      </c>
      <c r="E26" s="376">
        <f>IF(-SUM(E$20:E25)+E$15&lt;0.000001,0,IF($C26&gt;='H-32A-WP06 - Debt Service'!D$24,'H-32A-WP06 - Debt Service'!D$27/12,0))</f>
        <v>0</v>
      </c>
      <c r="F26" s="376">
        <f>IF(-SUM(F$20:F25)+F$15&lt;0.000001,0,IF($C26&gt;='H-32A-WP06 - Debt Service'!E$24,'H-32A-WP06 - Debt Service'!E$27/12,0))</f>
        <v>0</v>
      </c>
      <c r="G26" s="376">
        <f>IF(-SUM(G$20:G25)+G$15&lt;0.000001,0,IF($C26&gt;='H-32A-WP06 - Debt Service'!F$24,'H-32A-WP06 - Debt Service'!F$27/12,0))</f>
        <v>0</v>
      </c>
      <c r="H26" s="376">
        <f>IF(-SUM(H$20:H25)+H$15&lt;0.000001,0,IF($C26&gt;='H-32A-WP06 - Debt Service'!G$24,'H-32A-WP06 - Debt Service'!G$27/12,0))</f>
        <v>0</v>
      </c>
      <c r="I26" s="376">
        <f>IF(-SUM(I$20:I25)+I$15&lt;0.000001,0,IF($C26&gt;='H-32A-WP06 - Debt Service'!H$24,'H-32A-WP06 - Debt Service'!H$27/12,0))</f>
        <v>0</v>
      </c>
      <c r="J26" s="376">
        <f>IF(-SUM(J$20:J25)+J$15&lt;0.000001,0,IF($C26&gt;='H-32A-WP06 - Debt Service'!I$24,'H-32A-WP06 - Debt Service'!I$27/12,0))</f>
        <v>0</v>
      </c>
      <c r="K26" s="376">
        <f>IF(-SUM(K$20:K25)+K$15&lt;0.000001,0,IF($C26&gt;='H-32A-WP06 - Debt Service'!J$24,'H-32A-WP06 - Debt Service'!J$27/12,0))</f>
        <v>0</v>
      </c>
      <c r="L26" s="376">
        <f>IF(-SUM(L$20:L25)+L$15&lt;0.000001,0,IF($C26&gt;='H-32A-WP06 - Debt Service'!K$24,'H-32A-WP06 - Debt Service'!K$27/12,0))</f>
        <v>0</v>
      </c>
      <c r="M26" s="376">
        <f>IF(-SUM(M$20:M25)+M$15&lt;0.000001,0,IF($C26&gt;='H-32A-WP06 - Debt Service'!L$24,'H-32A-WP06 - Debt Service'!L$27/12,0))</f>
        <v>0</v>
      </c>
      <c r="O26" s="364">
        <f t="shared" si="1"/>
        <v>2019</v>
      </c>
      <c r="P26" s="390">
        <f t="shared" si="3"/>
        <v>43647</v>
      </c>
      <c r="Q26" s="376">
        <f>IF(-SUM(Q$20:Q25)+Q$15&lt;0.000001,0,IF($C26&gt;='H-32A-WP06 - Debt Service'!P$24,'H-32A-WP06 - Debt Service'!P$27/12,0))</f>
        <v>1457.5875846581869</v>
      </c>
      <c r="R26" s="376">
        <f>IF(-SUM(R$20:R25)+R$15&lt;0.000001,0,IF($C26&gt;='H-32A-WP06 - Debt Service'!Q$24,'H-32A-WP06 - Debt Service'!Q$27/12,0))</f>
        <v>0</v>
      </c>
      <c r="S26" s="376">
        <f>IF(-SUM(S$20:S25)+S$15&lt;0.000001,0,IF($C26&gt;='H-32A-WP06 - Debt Service'!R$24,'H-32A-WP06 - Debt Service'!R$27/12,0))</f>
        <v>0</v>
      </c>
      <c r="T26" s="376">
        <f>IF(-SUM(T$20:T25)+T$15&lt;0.000001,0,IF($C26&gt;='H-32A-WP06 - Debt Service'!S$24,'H-32A-WP06 - Debt Service'!S$27/12,0))</f>
        <v>0</v>
      </c>
      <c r="U26" s="376">
        <f>IF(-SUM(U$20:U25)+U$15&lt;0.000001,0,IF($C26&gt;='H-32A-WP06 - Debt Service'!T$24,'H-32A-WP06 - Debt Service'!T$27/12,0))</f>
        <v>0</v>
      </c>
      <c r="V26" s="376">
        <f>IF(-SUM(V$20:V25)+V$15&lt;0.000001,0,IF($C26&gt;='H-32A-WP06 - Debt Service'!U$24,'H-32A-WP06 - Debt Service'!U$27/12,0))</f>
        <v>0</v>
      </c>
      <c r="W26" s="376">
        <f>IF(-SUM(W$20:W25)+W$15&lt;0.000001,0,IF($C26&gt;='H-32A-WP06 - Debt Service'!V$24,'H-32A-WP06 - Debt Service'!V$27/12,0))</f>
        <v>0</v>
      </c>
      <c r="X26" s="376">
        <f>IF(-SUM(X$20:X25)+X$15&lt;0.000001,0,IF($C26&gt;='H-32A-WP06 - Debt Service'!W$24,'H-32A-WP06 - Debt Service'!W$27/12,0))</f>
        <v>0</v>
      </c>
      <c r="Y26" s="376">
        <f>IF(-SUM(Y$20:Y25)+Y$15&lt;0.000001,0,IF($C26&gt;='H-32A-WP06 - Debt Service'!X$24,'H-32A-WP06 - Debt Service'!X$27/12,0))</f>
        <v>0</v>
      </c>
      <c r="Z26" s="376">
        <f>IF($C26&gt;='H-32A-WP06 - Debt Service'!Y$24,'H-32A-WP06 - Debt Service'!Y$27/12,0)</f>
        <v>0</v>
      </c>
    </row>
    <row r="27" spans="2:26">
      <c r="B27" s="364">
        <f t="shared" si="0"/>
        <v>2019</v>
      </c>
      <c r="C27" s="390">
        <f t="shared" si="2"/>
        <v>43678</v>
      </c>
      <c r="D27" s="376">
        <f>IF(-SUM(D$20:D26)+D$15&lt;0.000001,0,IF($C27&gt;='H-32A-WP06 - Debt Service'!C$24,'H-32A-WP06 - Debt Service'!C$27/12,0))</f>
        <v>11132.895062304129</v>
      </c>
      <c r="E27" s="376">
        <f>IF(-SUM(E$20:E26)+E$15&lt;0.000001,0,IF($C27&gt;='H-32A-WP06 - Debt Service'!D$24,'H-32A-WP06 - Debt Service'!D$27/12,0))</f>
        <v>0</v>
      </c>
      <c r="F27" s="376">
        <f>IF(-SUM(F$20:F26)+F$15&lt;0.000001,0,IF($C27&gt;='H-32A-WP06 - Debt Service'!E$24,'H-32A-WP06 - Debt Service'!E$27/12,0))</f>
        <v>0</v>
      </c>
      <c r="G27" s="376">
        <f>IF(-SUM(G$20:G26)+G$15&lt;0.000001,0,IF($C27&gt;='H-32A-WP06 - Debt Service'!F$24,'H-32A-WP06 - Debt Service'!F$27/12,0))</f>
        <v>0</v>
      </c>
      <c r="H27" s="376">
        <f>IF(-SUM(H$20:H26)+H$15&lt;0.000001,0,IF($C27&gt;='H-32A-WP06 - Debt Service'!G$24,'H-32A-WP06 - Debt Service'!G$27/12,0))</f>
        <v>0</v>
      </c>
      <c r="I27" s="376">
        <f>IF(-SUM(I$20:I26)+I$15&lt;0.000001,0,IF($C27&gt;='H-32A-WP06 - Debt Service'!H$24,'H-32A-WP06 - Debt Service'!H$27/12,0))</f>
        <v>0</v>
      </c>
      <c r="J27" s="376">
        <f>IF(-SUM(J$20:J26)+J$15&lt;0.000001,0,IF($C27&gt;='H-32A-WP06 - Debt Service'!I$24,'H-32A-WP06 - Debt Service'!I$27/12,0))</f>
        <v>0</v>
      </c>
      <c r="K27" s="376">
        <f>IF(-SUM(K$20:K26)+K$15&lt;0.000001,0,IF($C27&gt;='H-32A-WP06 - Debt Service'!J$24,'H-32A-WP06 - Debt Service'!J$27/12,0))</f>
        <v>0</v>
      </c>
      <c r="L27" s="376">
        <f>IF(-SUM(L$20:L26)+L$15&lt;0.000001,0,IF($C27&gt;='H-32A-WP06 - Debt Service'!K$24,'H-32A-WP06 - Debt Service'!K$27/12,0))</f>
        <v>0</v>
      </c>
      <c r="M27" s="376">
        <f>IF(-SUM(M$20:M26)+M$15&lt;0.000001,0,IF($C27&gt;='H-32A-WP06 - Debt Service'!L$24,'H-32A-WP06 - Debt Service'!L$27/12,0))</f>
        <v>0</v>
      </c>
      <c r="O27" s="364">
        <f t="shared" si="1"/>
        <v>2019</v>
      </c>
      <c r="P27" s="390">
        <f t="shared" si="3"/>
        <v>43678</v>
      </c>
      <c r="Q27" s="376">
        <f>IF(-SUM(Q$20:Q26)+Q$15&lt;0.000001,0,IF($C27&gt;='H-32A-WP06 - Debt Service'!P$24,'H-32A-WP06 - Debt Service'!P$27/12,0))</f>
        <v>1457.5875846581869</v>
      </c>
      <c r="R27" s="376">
        <f>IF(-SUM(R$20:R26)+R$15&lt;0.000001,0,IF($C27&gt;='H-32A-WP06 - Debt Service'!Q$24,'H-32A-WP06 - Debt Service'!Q$27/12,0))</f>
        <v>0</v>
      </c>
      <c r="S27" s="376">
        <f>IF(-SUM(S$20:S26)+S$15&lt;0.000001,0,IF($C27&gt;='H-32A-WP06 - Debt Service'!R$24,'H-32A-WP06 - Debt Service'!R$27/12,0))</f>
        <v>0</v>
      </c>
      <c r="T27" s="376">
        <f>IF(-SUM(T$20:T26)+T$15&lt;0.000001,0,IF($C27&gt;='H-32A-WP06 - Debt Service'!S$24,'H-32A-WP06 - Debt Service'!S$27/12,0))</f>
        <v>0</v>
      </c>
      <c r="U27" s="376">
        <f>IF(-SUM(U$20:U26)+U$15&lt;0.000001,0,IF($C27&gt;='H-32A-WP06 - Debt Service'!T$24,'H-32A-WP06 - Debt Service'!T$27/12,0))</f>
        <v>0</v>
      </c>
      <c r="V27" s="376">
        <f>IF(-SUM(V$20:V26)+V$15&lt;0.000001,0,IF($C27&gt;='H-32A-WP06 - Debt Service'!U$24,'H-32A-WP06 - Debt Service'!U$27/12,0))</f>
        <v>0</v>
      </c>
      <c r="W27" s="376">
        <f>IF(-SUM(W$20:W26)+W$15&lt;0.000001,0,IF($C27&gt;='H-32A-WP06 - Debt Service'!V$24,'H-32A-WP06 - Debt Service'!V$27/12,0))</f>
        <v>0</v>
      </c>
      <c r="X27" s="376">
        <f>IF(-SUM(X$20:X26)+X$15&lt;0.000001,0,IF($C27&gt;='H-32A-WP06 - Debt Service'!W$24,'H-32A-WP06 - Debt Service'!W$27/12,0))</f>
        <v>0</v>
      </c>
      <c r="Y27" s="376">
        <f>IF(-SUM(Y$20:Y26)+Y$15&lt;0.000001,0,IF($C27&gt;='H-32A-WP06 - Debt Service'!X$24,'H-32A-WP06 - Debt Service'!X$27/12,0))</f>
        <v>0</v>
      </c>
      <c r="Z27" s="376">
        <f>IF($C27&gt;='H-32A-WP06 - Debt Service'!Y$24,'H-32A-WP06 - Debt Service'!Y$27/12,0)</f>
        <v>0</v>
      </c>
    </row>
    <row r="28" spans="2:26">
      <c r="B28" s="364">
        <f t="shared" si="0"/>
        <v>2019</v>
      </c>
      <c r="C28" s="390">
        <f t="shared" si="2"/>
        <v>43709</v>
      </c>
      <c r="D28" s="376">
        <f>IF(-SUM(D$20:D27)+D$15&lt;0.000001,0,IF($C28&gt;='H-32A-WP06 - Debt Service'!C$24,'H-32A-WP06 - Debt Service'!C$27/12,0))</f>
        <v>11132.895062304129</v>
      </c>
      <c r="E28" s="376">
        <f>IF(-SUM(E$20:E27)+E$15&lt;0.000001,0,IF($C28&gt;='H-32A-WP06 - Debt Service'!D$24,'H-32A-WP06 - Debt Service'!D$27/12,0))</f>
        <v>0</v>
      </c>
      <c r="F28" s="376">
        <f>IF(-SUM(F$20:F27)+F$15&lt;0.000001,0,IF($C28&gt;='H-32A-WP06 - Debt Service'!E$24,'H-32A-WP06 - Debt Service'!E$27/12,0))</f>
        <v>0</v>
      </c>
      <c r="G28" s="376">
        <f>IF(-SUM(G$20:G27)+G$15&lt;0.000001,0,IF($C28&gt;='H-32A-WP06 - Debt Service'!F$24,'H-32A-WP06 - Debt Service'!F$27/12,0))</f>
        <v>0</v>
      </c>
      <c r="H28" s="376">
        <f>IF(-SUM(H$20:H27)+H$15&lt;0.000001,0,IF($C28&gt;='H-32A-WP06 - Debt Service'!G$24,'H-32A-WP06 - Debt Service'!G$27/12,0))</f>
        <v>0</v>
      </c>
      <c r="I28" s="376">
        <f>IF(-SUM(I$20:I27)+I$15&lt;0.000001,0,IF($C28&gt;='H-32A-WP06 - Debt Service'!H$24,'H-32A-WP06 - Debt Service'!H$27/12,0))</f>
        <v>0</v>
      </c>
      <c r="J28" s="376">
        <f>IF(-SUM(J$20:J27)+J$15&lt;0.000001,0,IF($C28&gt;='H-32A-WP06 - Debt Service'!I$24,'H-32A-WP06 - Debt Service'!I$27/12,0))</f>
        <v>0</v>
      </c>
      <c r="K28" s="376">
        <f>IF(-SUM(K$20:K27)+K$15&lt;0.000001,0,IF($C28&gt;='H-32A-WP06 - Debt Service'!J$24,'H-32A-WP06 - Debt Service'!J$27/12,0))</f>
        <v>0</v>
      </c>
      <c r="L28" s="376">
        <f>IF(-SUM(L$20:L27)+L$15&lt;0.000001,0,IF($C28&gt;='H-32A-WP06 - Debt Service'!K$24,'H-32A-WP06 - Debt Service'!K$27/12,0))</f>
        <v>0</v>
      </c>
      <c r="M28" s="376">
        <f>IF(-SUM(M$20:M27)+M$15&lt;0.000001,0,IF($C28&gt;='H-32A-WP06 - Debt Service'!L$24,'H-32A-WP06 - Debt Service'!L$27/12,0))</f>
        <v>0</v>
      </c>
      <c r="O28" s="364">
        <f t="shared" si="1"/>
        <v>2019</v>
      </c>
      <c r="P28" s="390">
        <f t="shared" si="3"/>
        <v>43709</v>
      </c>
      <c r="Q28" s="376">
        <f>IF(-SUM(Q$20:Q27)+Q$15&lt;0.000001,0,IF($C28&gt;='H-32A-WP06 - Debt Service'!P$24,'H-32A-WP06 - Debt Service'!P$27/12,0))</f>
        <v>1457.5875846581869</v>
      </c>
      <c r="R28" s="376">
        <f>IF(-SUM(R$20:R27)+R$15&lt;0.000001,0,IF($C28&gt;='H-32A-WP06 - Debt Service'!Q$24,'H-32A-WP06 - Debt Service'!Q$27/12,0))</f>
        <v>0</v>
      </c>
      <c r="S28" s="376">
        <f>IF(-SUM(S$20:S27)+S$15&lt;0.000001,0,IF($C28&gt;='H-32A-WP06 - Debt Service'!R$24,'H-32A-WP06 - Debt Service'!R$27/12,0))</f>
        <v>0</v>
      </c>
      <c r="T28" s="376">
        <f>IF(-SUM(T$20:T27)+T$15&lt;0.000001,0,IF($C28&gt;='H-32A-WP06 - Debt Service'!S$24,'H-32A-WP06 - Debt Service'!S$27/12,0))</f>
        <v>0</v>
      </c>
      <c r="U28" s="376">
        <f>IF(-SUM(U$20:U27)+U$15&lt;0.000001,0,IF($C28&gt;='H-32A-WP06 - Debt Service'!T$24,'H-32A-WP06 - Debt Service'!T$27/12,0))</f>
        <v>0</v>
      </c>
      <c r="V28" s="376">
        <f>IF(-SUM(V$20:V27)+V$15&lt;0.000001,0,IF($C28&gt;='H-32A-WP06 - Debt Service'!U$24,'H-32A-WP06 - Debt Service'!U$27/12,0))</f>
        <v>0</v>
      </c>
      <c r="W28" s="376">
        <f>IF(-SUM(W$20:W27)+W$15&lt;0.000001,0,IF($C28&gt;='H-32A-WP06 - Debt Service'!V$24,'H-32A-WP06 - Debt Service'!V$27/12,0))</f>
        <v>0</v>
      </c>
      <c r="X28" s="376">
        <f>IF(-SUM(X$20:X27)+X$15&lt;0.000001,0,IF($C28&gt;='H-32A-WP06 - Debt Service'!W$24,'H-32A-WP06 - Debt Service'!W$27/12,0))</f>
        <v>0</v>
      </c>
      <c r="Y28" s="376">
        <f>IF(-SUM(Y$20:Y27)+Y$15&lt;0.000001,0,IF($C28&gt;='H-32A-WP06 - Debt Service'!X$24,'H-32A-WP06 - Debt Service'!X$27/12,0))</f>
        <v>0</v>
      </c>
      <c r="Z28" s="376">
        <f>IF($C28&gt;='H-32A-WP06 - Debt Service'!Y$24,'H-32A-WP06 - Debt Service'!Y$27/12,0)</f>
        <v>0</v>
      </c>
    </row>
    <row r="29" spans="2:26">
      <c r="B29" s="364">
        <f t="shared" si="0"/>
        <v>2019</v>
      </c>
      <c r="C29" s="390">
        <f t="shared" si="2"/>
        <v>43739</v>
      </c>
      <c r="D29" s="376">
        <f>IF(-SUM(D$20:D28)+D$15&lt;0.000001,0,IF($C29&gt;='H-32A-WP06 - Debt Service'!C$24,'H-32A-WP06 - Debt Service'!C$27/12,0))</f>
        <v>11132.895062304129</v>
      </c>
      <c r="E29" s="376">
        <f>IF(-SUM(E$20:E28)+E$15&lt;0.000001,0,IF($C29&gt;='H-32A-WP06 - Debt Service'!D$24,'H-32A-WP06 - Debt Service'!D$27/12,0))</f>
        <v>0</v>
      </c>
      <c r="F29" s="376">
        <f>IF(-SUM(F$20:F28)+F$15&lt;0.000001,0,IF($C29&gt;='H-32A-WP06 - Debt Service'!E$24,'H-32A-WP06 - Debt Service'!E$27/12,0))</f>
        <v>0</v>
      </c>
      <c r="G29" s="376">
        <f>IF(-SUM(G$20:G28)+G$15&lt;0.000001,0,IF($C29&gt;='H-32A-WP06 - Debt Service'!F$24,'H-32A-WP06 - Debt Service'!F$27/12,0))</f>
        <v>0</v>
      </c>
      <c r="H29" s="376">
        <f>IF(-SUM(H$20:H28)+H$15&lt;0.000001,0,IF($C29&gt;='H-32A-WP06 - Debt Service'!G$24,'H-32A-WP06 - Debt Service'!G$27/12,0))</f>
        <v>0</v>
      </c>
      <c r="I29" s="376">
        <f>IF(-SUM(I$20:I28)+I$15&lt;0.000001,0,IF($C29&gt;='H-32A-WP06 - Debt Service'!H$24,'H-32A-WP06 - Debt Service'!H$27/12,0))</f>
        <v>0</v>
      </c>
      <c r="J29" s="376">
        <f>IF(-SUM(J$20:J28)+J$15&lt;0.000001,0,IF($C29&gt;='H-32A-WP06 - Debt Service'!I$24,'H-32A-WP06 - Debt Service'!I$27/12,0))</f>
        <v>0</v>
      </c>
      <c r="K29" s="376">
        <f>IF(-SUM(K$20:K28)+K$15&lt;0.000001,0,IF($C29&gt;='H-32A-WP06 - Debt Service'!J$24,'H-32A-WP06 - Debt Service'!J$27/12,0))</f>
        <v>0</v>
      </c>
      <c r="L29" s="376">
        <f>IF(-SUM(L$20:L28)+L$15&lt;0.000001,0,IF($C29&gt;='H-32A-WP06 - Debt Service'!K$24,'H-32A-WP06 - Debt Service'!K$27/12,0))</f>
        <v>0</v>
      </c>
      <c r="M29" s="376">
        <f>IF(-SUM(M$20:M28)+M$15&lt;0.000001,0,IF($C29&gt;='H-32A-WP06 - Debt Service'!L$24,'H-32A-WP06 - Debt Service'!L$27/12,0))</f>
        <v>0</v>
      </c>
      <c r="O29" s="364">
        <f t="shared" si="1"/>
        <v>2019</v>
      </c>
      <c r="P29" s="390">
        <f t="shared" si="3"/>
        <v>43739</v>
      </c>
      <c r="Q29" s="376">
        <f>IF(-SUM(Q$20:Q28)+Q$15&lt;0.000001,0,IF($C29&gt;='H-32A-WP06 - Debt Service'!P$24,'H-32A-WP06 - Debt Service'!P$27/12,0))</f>
        <v>1457.5875846581869</v>
      </c>
      <c r="R29" s="376">
        <f>IF(-SUM(R$20:R28)+R$15&lt;0.000001,0,IF($C29&gt;='H-32A-WP06 - Debt Service'!Q$24,'H-32A-WP06 - Debt Service'!Q$27/12,0))</f>
        <v>0</v>
      </c>
      <c r="S29" s="376">
        <f>IF(-SUM(S$20:S28)+S$15&lt;0.000001,0,IF($C29&gt;='H-32A-WP06 - Debt Service'!R$24,'H-32A-WP06 - Debt Service'!R$27/12,0))</f>
        <v>0</v>
      </c>
      <c r="T29" s="376">
        <f>IF(-SUM(T$20:T28)+T$15&lt;0.000001,0,IF($C29&gt;='H-32A-WP06 - Debt Service'!S$24,'H-32A-WP06 - Debt Service'!S$27/12,0))</f>
        <v>0</v>
      </c>
      <c r="U29" s="376">
        <f>IF(-SUM(U$20:U28)+U$15&lt;0.000001,0,IF($C29&gt;='H-32A-WP06 - Debt Service'!T$24,'H-32A-WP06 - Debt Service'!T$27/12,0))</f>
        <v>0</v>
      </c>
      <c r="V29" s="376">
        <f>IF(-SUM(V$20:V28)+V$15&lt;0.000001,0,IF($C29&gt;='H-32A-WP06 - Debt Service'!U$24,'H-32A-WP06 - Debt Service'!U$27/12,0))</f>
        <v>0</v>
      </c>
      <c r="W29" s="376">
        <f>IF(-SUM(W$20:W28)+W$15&lt;0.000001,0,IF($C29&gt;='H-32A-WP06 - Debt Service'!V$24,'H-32A-WP06 - Debt Service'!V$27/12,0))</f>
        <v>0</v>
      </c>
      <c r="X29" s="376">
        <f>IF(-SUM(X$20:X28)+X$15&lt;0.000001,0,IF($C29&gt;='H-32A-WP06 - Debt Service'!W$24,'H-32A-WP06 - Debt Service'!W$27/12,0))</f>
        <v>0</v>
      </c>
      <c r="Y29" s="376">
        <f>IF(-SUM(Y$20:Y28)+Y$15&lt;0.000001,0,IF($C29&gt;='H-32A-WP06 - Debt Service'!X$24,'H-32A-WP06 - Debt Service'!X$27/12,0))</f>
        <v>0</v>
      </c>
      <c r="Z29" s="376">
        <f>IF($C29&gt;='H-32A-WP06 - Debt Service'!Y$24,'H-32A-WP06 - Debt Service'!Y$27/12,0)</f>
        <v>0</v>
      </c>
    </row>
    <row r="30" spans="2:26">
      <c r="B30" s="364">
        <f t="shared" si="0"/>
        <v>2019</v>
      </c>
      <c r="C30" s="390">
        <f t="shared" si="2"/>
        <v>43770</v>
      </c>
      <c r="D30" s="376">
        <f>IF(-SUM(D$20:D29)+D$15&lt;0.000001,0,IF($C30&gt;='H-32A-WP06 - Debt Service'!C$24,'H-32A-WP06 - Debt Service'!C$27/12,0))</f>
        <v>11132.895062304129</v>
      </c>
      <c r="E30" s="376">
        <f>IF(-SUM(E$20:E29)+E$15&lt;0.000001,0,IF($C30&gt;='H-32A-WP06 - Debt Service'!D$24,'H-32A-WP06 - Debt Service'!D$27/12,0))</f>
        <v>0</v>
      </c>
      <c r="F30" s="376">
        <f>IF(-SUM(F$20:F29)+F$15&lt;0.000001,0,IF($C30&gt;='H-32A-WP06 - Debt Service'!E$24,'H-32A-WP06 - Debt Service'!E$27/12,0))</f>
        <v>0</v>
      </c>
      <c r="G30" s="376">
        <f>IF(-SUM(G$20:G29)+G$15&lt;0.000001,0,IF($C30&gt;='H-32A-WP06 - Debt Service'!F$24,'H-32A-WP06 - Debt Service'!F$27/12,0))</f>
        <v>0</v>
      </c>
      <c r="H30" s="376">
        <f>IF(-SUM(H$20:H29)+H$15&lt;0.000001,0,IF($C30&gt;='H-32A-WP06 - Debt Service'!G$24,'H-32A-WP06 - Debt Service'!G$27/12,0))</f>
        <v>0</v>
      </c>
      <c r="I30" s="376">
        <f>IF(-SUM(I$20:I29)+I$15&lt;0.000001,0,IF($C30&gt;='H-32A-WP06 - Debt Service'!H$24,'H-32A-WP06 - Debt Service'!H$27/12,0))</f>
        <v>0</v>
      </c>
      <c r="J30" s="376">
        <f>IF(-SUM(J$20:J29)+J$15&lt;0.000001,0,IF($C30&gt;='H-32A-WP06 - Debt Service'!I$24,'H-32A-WP06 - Debt Service'!I$27/12,0))</f>
        <v>0</v>
      </c>
      <c r="K30" s="376">
        <f>IF(-SUM(K$20:K29)+K$15&lt;0.000001,0,IF($C30&gt;='H-32A-WP06 - Debt Service'!J$24,'H-32A-WP06 - Debt Service'!J$27/12,0))</f>
        <v>0</v>
      </c>
      <c r="L30" s="376">
        <f>IF(-SUM(L$20:L29)+L$15&lt;0.000001,0,IF($C30&gt;='H-32A-WP06 - Debt Service'!K$24,'H-32A-WP06 - Debt Service'!K$27/12,0))</f>
        <v>0</v>
      </c>
      <c r="M30" s="376">
        <f>IF(-SUM(M$20:M29)+M$15&lt;0.000001,0,IF($C30&gt;='H-32A-WP06 - Debt Service'!L$24,'H-32A-WP06 - Debt Service'!L$27/12,0))</f>
        <v>0</v>
      </c>
      <c r="O30" s="364">
        <f t="shared" si="1"/>
        <v>2019</v>
      </c>
      <c r="P30" s="390">
        <f t="shared" si="3"/>
        <v>43770</v>
      </c>
      <c r="Q30" s="376">
        <f>IF(-SUM(Q$20:Q29)+Q$15&lt;0.000001,0,IF($C30&gt;='H-32A-WP06 - Debt Service'!P$24,'H-32A-WP06 - Debt Service'!P$27/12,0))</f>
        <v>1457.5875846581869</v>
      </c>
      <c r="R30" s="376">
        <f>IF(-SUM(R$20:R29)+R$15&lt;0.000001,0,IF($C30&gt;='H-32A-WP06 - Debt Service'!Q$24,'H-32A-WP06 - Debt Service'!Q$27/12,0))</f>
        <v>0</v>
      </c>
      <c r="S30" s="376">
        <f>IF(-SUM(S$20:S29)+S$15&lt;0.000001,0,IF($C30&gt;='H-32A-WP06 - Debt Service'!R$24,'H-32A-WP06 - Debt Service'!R$27/12,0))</f>
        <v>0</v>
      </c>
      <c r="T30" s="376">
        <f>IF(-SUM(T$20:T29)+T$15&lt;0.000001,0,IF($C30&gt;='H-32A-WP06 - Debt Service'!S$24,'H-32A-WP06 - Debt Service'!S$27/12,0))</f>
        <v>0</v>
      </c>
      <c r="U30" s="376">
        <f>IF(-SUM(U$20:U29)+U$15&lt;0.000001,0,IF($C30&gt;='H-32A-WP06 - Debt Service'!T$24,'H-32A-WP06 - Debt Service'!T$27/12,0))</f>
        <v>0</v>
      </c>
      <c r="V30" s="376">
        <f>IF(-SUM(V$20:V29)+V$15&lt;0.000001,0,IF($C30&gt;='H-32A-WP06 - Debt Service'!U$24,'H-32A-WP06 - Debt Service'!U$27/12,0))</f>
        <v>0</v>
      </c>
      <c r="W30" s="376">
        <f>IF(-SUM(W$20:W29)+W$15&lt;0.000001,0,IF($C30&gt;='H-32A-WP06 - Debt Service'!V$24,'H-32A-WP06 - Debt Service'!V$27/12,0))</f>
        <v>0</v>
      </c>
      <c r="X30" s="376">
        <f>IF(-SUM(X$20:X29)+X$15&lt;0.000001,0,IF($C30&gt;='H-32A-WP06 - Debt Service'!W$24,'H-32A-WP06 - Debt Service'!W$27/12,0))</f>
        <v>0</v>
      </c>
      <c r="Y30" s="376">
        <f>IF(-SUM(Y$20:Y29)+Y$15&lt;0.000001,0,IF($C30&gt;='H-32A-WP06 - Debt Service'!X$24,'H-32A-WP06 - Debt Service'!X$27/12,0))</f>
        <v>0</v>
      </c>
      <c r="Z30" s="376">
        <f>IF($C30&gt;='H-32A-WP06 - Debt Service'!Y$24,'H-32A-WP06 - Debt Service'!Y$27/12,0)</f>
        <v>0</v>
      </c>
    </row>
    <row r="31" spans="2:26">
      <c r="B31" s="364">
        <f t="shared" si="0"/>
        <v>2019</v>
      </c>
      <c r="C31" s="390">
        <f t="shared" si="2"/>
        <v>43800</v>
      </c>
      <c r="D31" s="376">
        <f>IF(-SUM(D$20:D30)+D$15&lt;0.000001,0,IF($C31&gt;='H-32A-WP06 - Debt Service'!C$24,'H-32A-WP06 - Debt Service'!C$27/12,0))</f>
        <v>11132.895062304129</v>
      </c>
      <c r="E31" s="376">
        <f>IF(-SUM(E$20:E30)+E$15&lt;0.000001,0,IF($C31&gt;='H-32A-WP06 - Debt Service'!D$24,'H-32A-WP06 - Debt Service'!D$27/12,0))</f>
        <v>0</v>
      </c>
      <c r="F31" s="376">
        <f>IF(-SUM(F$20:F30)+F$15&lt;0.000001,0,IF($C31&gt;='H-32A-WP06 - Debt Service'!E$24,'H-32A-WP06 - Debt Service'!E$27/12,0))</f>
        <v>0</v>
      </c>
      <c r="G31" s="376">
        <f>IF(-SUM(G$20:G30)+G$15&lt;0.000001,0,IF($C31&gt;='H-32A-WP06 - Debt Service'!F$24,'H-32A-WP06 - Debt Service'!F$27/12,0))</f>
        <v>0</v>
      </c>
      <c r="H31" s="376">
        <f>IF(-SUM(H$20:H30)+H$15&lt;0.000001,0,IF($C31&gt;='H-32A-WP06 - Debt Service'!G$24,'H-32A-WP06 - Debt Service'!G$27/12,0))</f>
        <v>0</v>
      </c>
      <c r="I31" s="376">
        <f>IF(-SUM(I$20:I30)+I$15&lt;0.000001,0,IF($C31&gt;='H-32A-WP06 - Debt Service'!H$24,'H-32A-WP06 - Debt Service'!H$27/12,0))</f>
        <v>0</v>
      </c>
      <c r="J31" s="376">
        <f>IF(-SUM(J$20:J30)+J$15&lt;0.000001,0,IF($C31&gt;='H-32A-WP06 - Debt Service'!I$24,'H-32A-WP06 - Debt Service'!I$27/12,0))</f>
        <v>0</v>
      </c>
      <c r="K31" s="376">
        <f>IF(-SUM(K$20:K30)+K$15&lt;0.000001,0,IF($C31&gt;='H-32A-WP06 - Debt Service'!J$24,'H-32A-WP06 - Debt Service'!J$27/12,0))</f>
        <v>0</v>
      </c>
      <c r="L31" s="376">
        <f>IF(-SUM(L$20:L30)+L$15&lt;0.000001,0,IF($C31&gt;='H-32A-WP06 - Debt Service'!K$24,'H-32A-WP06 - Debt Service'!K$27/12,0))</f>
        <v>0</v>
      </c>
      <c r="M31" s="376">
        <f>IF(-SUM(M$20:M30)+M$15&lt;0.000001,0,IF($C31&gt;='H-32A-WP06 - Debt Service'!L$24,'H-32A-WP06 - Debt Service'!L$27/12,0))</f>
        <v>0</v>
      </c>
      <c r="O31" s="364">
        <f t="shared" si="1"/>
        <v>2019</v>
      </c>
      <c r="P31" s="390">
        <f t="shared" si="3"/>
        <v>43800</v>
      </c>
      <c r="Q31" s="376">
        <f>IF(-SUM(Q$20:Q30)+Q$15&lt;0.000001,0,IF($C31&gt;='H-32A-WP06 - Debt Service'!P$24,'H-32A-WP06 - Debt Service'!P$27/12,0))</f>
        <v>1457.5875846581869</v>
      </c>
      <c r="R31" s="376">
        <f>IF(-SUM(R$20:R30)+R$15&lt;0.000001,0,IF($C31&gt;='H-32A-WP06 - Debt Service'!Q$24,'H-32A-WP06 - Debt Service'!Q$27/12,0))</f>
        <v>0</v>
      </c>
      <c r="S31" s="376">
        <f>IF(-SUM(S$20:S30)+S$15&lt;0.000001,0,IF($C31&gt;='H-32A-WP06 - Debt Service'!R$24,'H-32A-WP06 - Debt Service'!R$27/12,0))</f>
        <v>0</v>
      </c>
      <c r="T31" s="376">
        <f>IF(-SUM(T$20:T30)+T$15&lt;0.000001,0,IF($C31&gt;='H-32A-WP06 - Debt Service'!S$24,'H-32A-WP06 - Debt Service'!S$27/12,0))</f>
        <v>0</v>
      </c>
      <c r="U31" s="376">
        <f>IF(-SUM(U$20:U30)+U$15&lt;0.000001,0,IF($C31&gt;='H-32A-WP06 - Debt Service'!T$24,'H-32A-WP06 - Debt Service'!T$27/12,0))</f>
        <v>0</v>
      </c>
      <c r="V31" s="376">
        <f>IF(-SUM(V$20:V30)+V$15&lt;0.000001,0,IF($C31&gt;='H-32A-WP06 - Debt Service'!U$24,'H-32A-WP06 - Debt Service'!U$27/12,0))</f>
        <v>0</v>
      </c>
      <c r="W31" s="376">
        <f>IF(-SUM(W$20:W30)+W$15&lt;0.000001,0,IF($C31&gt;='H-32A-WP06 - Debt Service'!V$24,'H-32A-WP06 - Debt Service'!V$27/12,0))</f>
        <v>0</v>
      </c>
      <c r="X31" s="376">
        <f>IF(-SUM(X$20:X30)+X$15&lt;0.000001,0,IF($C31&gt;='H-32A-WP06 - Debt Service'!W$24,'H-32A-WP06 - Debt Service'!W$27/12,0))</f>
        <v>0</v>
      </c>
      <c r="Y31" s="376">
        <f>IF(-SUM(Y$20:Y30)+Y$15&lt;0.000001,0,IF($C31&gt;='H-32A-WP06 - Debt Service'!X$24,'H-32A-WP06 - Debt Service'!X$27/12,0))</f>
        <v>0</v>
      </c>
      <c r="Z31" s="376">
        <f>IF($C31&gt;='H-32A-WP06 - Debt Service'!Y$24,'H-32A-WP06 - Debt Service'!Y$27/12,0)</f>
        <v>0</v>
      </c>
    </row>
    <row r="32" spans="2:26">
      <c r="B32" s="364">
        <f t="shared" si="0"/>
        <v>2020</v>
      </c>
      <c r="C32" s="390">
        <f t="shared" si="2"/>
        <v>43831</v>
      </c>
      <c r="D32" s="376">
        <f>IF(-SUM(D$20:D31)+D$15&lt;0.000001,0,IF($C32&gt;='H-32A-WP06 - Debt Service'!C$24,'H-32A-WP06 - Debt Service'!C$27/12,0))</f>
        <v>11132.895062304129</v>
      </c>
      <c r="E32" s="376">
        <f>IF(-SUM(E$20:E31)+E$15&lt;0.000001,0,IF($C32&gt;='H-32A-WP06 - Debt Service'!D$24,'H-32A-WP06 - Debt Service'!D$27/12,0))</f>
        <v>0</v>
      </c>
      <c r="F32" s="376">
        <f>IF(-SUM(F$20:F31)+F$15&lt;0.000001,0,IF($C32&gt;='H-32A-WP06 - Debt Service'!E$24,'H-32A-WP06 - Debt Service'!E$27/12,0))</f>
        <v>0</v>
      </c>
      <c r="G32" s="376">
        <f>IF(-SUM(G$20:G31)+G$15&lt;0.000001,0,IF($C32&gt;='H-32A-WP06 - Debt Service'!F$24,'H-32A-WP06 - Debt Service'!F$27/12,0))</f>
        <v>0</v>
      </c>
      <c r="H32" s="376">
        <f>IF(-SUM(H$20:H31)+H$15&lt;0.000001,0,IF($C32&gt;='H-32A-WP06 - Debt Service'!G$24,'H-32A-WP06 - Debt Service'!G$27/12,0))</f>
        <v>0</v>
      </c>
      <c r="I32" s="376">
        <f>IF(-SUM(I$20:I31)+I$15&lt;0.000001,0,IF($C32&gt;='H-32A-WP06 - Debt Service'!H$24,'H-32A-WP06 - Debt Service'!H$27/12,0))</f>
        <v>0</v>
      </c>
      <c r="J32" s="376">
        <f>IF(-SUM(J$20:J31)+J$15&lt;0.000001,0,IF($C32&gt;='H-32A-WP06 - Debt Service'!I$24,'H-32A-WP06 - Debt Service'!I$27/12,0))</f>
        <v>0</v>
      </c>
      <c r="K32" s="376">
        <f>IF(-SUM(K$20:K31)+K$15&lt;0.000001,0,IF($C32&gt;='H-32A-WP06 - Debt Service'!J$24,'H-32A-WP06 - Debt Service'!J$27/12,0))</f>
        <v>0</v>
      </c>
      <c r="L32" s="376">
        <f>IF(-SUM(L$20:L31)+L$15&lt;0.000001,0,IF($C32&gt;='H-32A-WP06 - Debt Service'!K$24,'H-32A-WP06 - Debt Service'!K$27/12,0))</f>
        <v>0</v>
      </c>
      <c r="M32" s="376">
        <f>IF(-SUM(M$20:M31)+M$15&lt;0.000001,0,IF($C32&gt;='H-32A-WP06 - Debt Service'!L$24,'H-32A-WP06 - Debt Service'!L$27/12,0))</f>
        <v>0</v>
      </c>
      <c r="O32" s="364">
        <f t="shared" si="1"/>
        <v>2020</v>
      </c>
      <c r="P32" s="390">
        <f t="shared" si="3"/>
        <v>43831</v>
      </c>
      <c r="Q32" s="376">
        <f>IF(-SUM(Q$20:Q31)+Q$15&lt;0.000001,0,IF($C32&gt;='H-32A-WP06 - Debt Service'!P$24,'H-32A-WP06 - Debt Service'!P$27/12,0))</f>
        <v>1457.5875846581869</v>
      </c>
      <c r="R32" s="376">
        <f>IF(-SUM(R$20:R31)+R$15&lt;0.000001,0,IF($C32&gt;='H-32A-WP06 - Debt Service'!Q$24,'H-32A-WP06 - Debt Service'!Q$27/12,0))</f>
        <v>0</v>
      </c>
      <c r="S32" s="376">
        <f>IF(-SUM(S$20:S31)+S$15&lt;0.000001,0,IF($C32&gt;='H-32A-WP06 - Debt Service'!R$24,'H-32A-WP06 - Debt Service'!R$27/12,0))</f>
        <v>0</v>
      </c>
      <c r="T32" s="376">
        <f>IF(-SUM(T$20:T31)+T$15&lt;0.000001,0,IF($C32&gt;='H-32A-WP06 - Debt Service'!S$24,'H-32A-WP06 - Debt Service'!S$27/12,0))</f>
        <v>0</v>
      </c>
      <c r="U32" s="376">
        <f>IF(-SUM(U$20:U31)+U$15&lt;0.000001,0,IF($C32&gt;='H-32A-WP06 - Debt Service'!T$24,'H-32A-WP06 - Debt Service'!T$27/12,0))</f>
        <v>0</v>
      </c>
      <c r="V32" s="376">
        <f>IF(-SUM(V$20:V31)+V$15&lt;0.000001,0,IF($C32&gt;='H-32A-WP06 - Debt Service'!U$24,'H-32A-WP06 - Debt Service'!U$27/12,0))</f>
        <v>0</v>
      </c>
      <c r="W32" s="376">
        <f>IF(-SUM(W$20:W31)+W$15&lt;0.000001,0,IF($C32&gt;='H-32A-WP06 - Debt Service'!V$24,'H-32A-WP06 - Debt Service'!V$27/12,0))</f>
        <v>0</v>
      </c>
      <c r="X32" s="376">
        <f>IF(-SUM(X$20:X31)+X$15&lt;0.000001,0,IF($C32&gt;='H-32A-WP06 - Debt Service'!W$24,'H-32A-WP06 - Debt Service'!W$27/12,0))</f>
        <v>0</v>
      </c>
      <c r="Y32" s="376">
        <f>IF(-SUM(Y$20:Y31)+Y$15&lt;0.000001,0,IF($C32&gt;='H-32A-WP06 - Debt Service'!X$24,'H-32A-WP06 - Debt Service'!X$27/12,0))</f>
        <v>0</v>
      </c>
      <c r="Z32" s="376">
        <f>IF($C32&gt;='H-32A-WP06 - Debt Service'!Y$24,'H-32A-WP06 - Debt Service'!Y$27/12,0)</f>
        <v>0</v>
      </c>
    </row>
    <row r="33" spans="2:26">
      <c r="B33" s="364">
        <f t="shared" si="0"/>
        <v>2020</v>
      </c>
      <c r="C33" s="390">
        <f t="shared" si="2"/>
        <v>43862</v>
      </c>
      <c r="D33" s="376">
        <f>IF(-SUM(D$20:D32)+D$15&lt;0.000001,0,IF($C33&gt;='H-32A-WP06 - Debt Service'!C$24,'H-32A-WP06 - Debt Service'!C$27/12,0))</f>
        <v>11132.895062304129</v>
      </c>
      <c r="E33" s="376">
        <f>IF(-SUM(E$20:E32)+E$15&lt;0.000001,0,IF($C33&gt;='H-32A-WP06 - Debt Service'!D$24,'H-32A-WP06 - Debt Service'!D$27/12,0))</f>
        <v>0</v>
      </c>
      <c r="F33" s="376">
        <f>IF(-SUM(F$20:F32)+F$15&lt;0.000001,0,IF($C33&gt;='H-32A-WP06 - Debt Service'!E$24,'H-32A-WP06 - Debt Service'!E$27/12,0))</f>
        <v>0</v>
      </c>
      <c r="G33" s="376">
        <f>IF(-SUM(G$20:G32)+G$15&lt;0.000001,0,IF($C33&gt;='H-32A-WP06 - Debt Service'!F$24,'H-32A-WP06 - Debt Service'!F$27/12,0))</f>
        <v>0</v>
      </c>
      <c r="H33" s="376">
        <f>IF(-SUM(H$20:H32)+H$15&lt;0.000001,0,IF($C33&gt;='H-32A-WP06 - Debt Service'!G$24,'H-32A-WP06 - Debt Service'!G$27/12,0))</f>
        <v>0</v>
      </c>
      <c r="I33" s="376">
        <f>IF(-SUM(I$20:I32)+I$15&lt;0.000001,0,IF($C33&gt;='H-32A-WP06 - Debt Service'!H$24,'H-32A-WP06 - Debt Service'!H$27/12,0))</f>
        <v>0</v>
      </c>
      <c r="J33" s="376">
        <f>IF(-SUM(J$20:J32)+J$15&lt;0.000001,0,IF($C33&gt;='H-32A-WP06 - Debt Service'!I$24,'H-32A-WP06 - Debt Service'!I$27/12,0))</f>
        <v>0</v>
      </c>
      <c r="K33" s="376">
        <f>IF(-SUM(K$20:K32)+K$15&lt;0.000001,0,IF($C33&gt;='H-32A-WP06 - Debt Service'!J$24,'H-32A-WP06 - Debt Service'!J$27/12,0))</f>
        <v>0</v>
      </c>
      <c r="L33" s="376">
        <f>IF(-SUM(L$20:L32)+L$15&lt;0.000001,0,IF($C33&gt;='H-32A-WP06 - Debt Service'!K$24,'H-32A-WP06 - Debt Service'!K$27/12,0))</f>
        <v>0</v>
      </c>
      <c r="M33" s="376">
        <f>IF(-SUM(M$20:M32)+M$15&lt;0.000001,0,IF($C33&gt;='H-32A-WP06 - Debt Service'!L$24,'H-32A-WP06 - Debt Service'!L$27/12,0))</f>
        <v>0</v>
      </c>
      <c r="O33" s="364">
        <f t="shared" si="1"/>
        <v>2020</v>
      </c>
      <c r="P33" s="390">
        <f t="shared" si="3"/>
        <v>43862</v>
      </c>
      <c r="Q33" s="376">
        <f>IF(-SUM(Q$20:Q32)+Q$15&lt;0.000001,0,IF($C33&gt;='H-32A-WP06 - Debt Service'!P$24,'H-32A-WP06 - Debt Service'!P$27/12,0))</f>
        <v>1457.5875846581869</v>
      </c>
      <c r="R33" s="376">
        <f>IF(-SUM(R$20:R32)+R$15&lt;0.000001,0,IF($C33&gt;='H-32A-WP06 - Debt Service'!Q$24,'H-32A-WP06 - Debt Service'!Q$27/12,0))</f>
        <v>0</v>
      </c>
      <c r="S33" s="376">
        <f>IF(-SUM(S$20:S32)+S$15&lt;0.000001,0,IF($C33&gt;='H-32A-WP06 - Debt Service'!R$24,'H-32A-WP06 - Debt Service'!R$27/12,0))</f>
        <v>0</v>
      </c>
      <c r="T33" s="376">
        <f>IF(-SUM(T$20:T32)+T$15&lt;0.000001,0,IF($C33&gt;='H-32A-WP06 - Debt Service'!S$24,'H-32A-WP06 - Debt Service'!S$27/12,0))</f>
        <v>0</v>
      </c>
      <c r="U33" s="376">
        <f>IF(-SUM(U$20:U32)+U$15&lt;0.000001,0,IF($C33&gt;='H-32A-WP06 - Debt Service'!T$24,'H-32A-WP06 - Debt Service'!T$27/12,0))</f>
        <v>0</v>
      </c>
      <c r="V33" s="376">
        <f>IF(-SUM(V$20:V32)+V$15&lt;0.000001,0,IF($C33&gt;='H-32A-WP06 - Debt Service'!U$24,'H-32A-WP06 - Debt Service'!U$27/12,0))</f>
        <v>0</v>
      </c>
      <c r="W33" s="376">
        <f>IF(-SUM(W$20:W32)+W$15&lt;0.000001,0,IF($C33&gt;='H-32A-WP06 - Debt Service'!V$24,'H-32A-WP06 - Debt Service'!V$27/12,0))</f>
        <v>0</v>
      </c>
      <c r="X33" s="376">
        <f>IF(-SUM(X$20:X32)+X$15&lt;0.000001,0,IF($C33&gt;='H-32A-WP06 - Debt Service'!W$24,'H-32A-WP06 - Debt Service'!W$27/12,0))</f>
        <v>0</v>
      </c>
      <c r="Y33" s="376">
        <f>IF(-SUM(Y$20:Y32)+Y$15&lt;0.000001,0,IF($C33&gt;='H-32A-WP06 - Debt Service'!X$24,'H-32A-WP06 - Debt Service'!X$27/12,0))</f>
        <v>0</v>
      </c>
      <c r="Z33" s="376">
        <f>IF($C33&gt;='H-32A-WP06 - Debt Service'!Y$24,'H-32A-WP06 - Debt Service'!Y$27/12,0)</f>
        <v>0</v>
      </c>
    </row>
    <row r="34" spans="2:26">
      <c r="B34" s="364">
        <f t="shared" si="0"/>
        <v>2020</v>
      </c>
      <c r="C34" s="390">
        <f t="shared" si="2"/>
        <v>43891</v>
      </c>
      <c r="D34" s="376">
        <f>IF(-SUM(D$20:D33)+D$15&lt;0.000001,0,IF($C34&gt;='H-32A-WP06 - Debt Service'!C$24,'H-32A-WP06 - Debt Service'!C$27/12,0))</f>
        <v>11132.895062304129</v>
      </c>
      <c r="E34" s="376">
        <f>IF(-SUM(E$20:E33)+E$15&lt;0.000001,0,IF($C34&gt;='H-32A-WP06 - Debt Service'!D$24,'H-32A-WP06 - Debt Service'!D$27/12,0))</f>
        <v>0</v>
      </c>
      <c r="F34" s="376">
        <f>IF(-SUM(F$20:F33)+F$15&lt;0.000001,0,IF($C34&gt;='H-32A-WP06 - Debt Service'!E$24,'H-32A-WP06 - Debt Service'!E$27/12,0))</f>
        <v>0</v>
      </c>
      <c r="G34" s="376">
        <f>IF(-SUM(G$20:G33)+G$15&lt;0.000001,0,IF($C34&gt;='H-32A-WP06 - Debt Service'!F$24,'H-32A-WP06 - Debt Service'!F$27/12,0))</f>
        <v>0</v>
      </c>
      <c r="H34" s="376">
        <f>IF(-SUM(H$20:H33)+H$15&lt;0.000001,0,IF($C34&gt;='H-32A-WP06 - Debt Service'!G$24,'H-32A-WP06 - Debt Service'!G$27/12,0))</f>
        <v>0</v>
      </c>
      <c r="I34" s="376">
        <f>IF(-SUM(I$20:I33)+I$15&lt;0.000001,0,IF($C34&gt;='H-32A-WP06 - Debt Service'!H$24,'H-32A-WP06 - Debt Service'!H$27/12,0))</f>
        <v>0</v>
      </c>
      <c r="J34" s="376">
        <f>IF(-SUM(J$20:J33)+J$15&lt;0.000001,0,IF($C34&gt;='H-32A-WP06 - Debt Service'!I$24,'H-32A-WP06 - Debt Service'!I$27/12,0))</f>
        <v>0</v>
      </c>
      <c r="K34" s="376">
        <f>IF(-SUM(K$20:K33)+K$15&lt;0.000001,0,IF($C34&gt;='H-32A-WP06 - Debt Service'!J$24,'H-32A-WP06 - Debt Service'!J$27/12,0))</f>
        <v>0</v>
      </c>
      <c r="L34" s="376">
        <f>IF(-SUM(L$20:L33)+L$15&lt;0.000001,0,IF($C34&gt;='H-32A-WP06 - Debt Service'!K$24,'H-32A-WP06 - Debt Service'!K$27/12,0))</f>
        <v>0</v>
      </c>
      <c r="M34" s="376">
        <f>IF(-SUM(M$20:M33)+M$15&lt;0.000001,0,IF($C34&gt;='H-32A-WP06 - Debt Service'!L$24,'H-32A-WP06 - Debt Service'!L$27/12,0))</f>
        <v>0</v>
      </c>
      <c r="O34" s="364">
        <f t="shared" si="1"/>
        <v>2020</v>
      </c>
      <c r="P34" s="390">
        <f t="shared" si="3"/>
        <v>43891</v>
      </c>
      <c r="Q34" s="376">
        <f>IF(-SUM(Q$20:Q33)+Q$15&lt;0.000001,0,IF($C34&gt;='H-32A-WP06 - Debt Service'!P$24,'H-32A-WP06 - Debt Service'!P$27/12,0))</f>
        <v>1457.5875846581869</v>
      </c>
      <c r="R34" s="376">
        <f>IF(-SUM(R$20:R33)+R$15&lt;0.000001,0,IF($C34&gt;='H-32A-WP06 - Debt Service'!Q$24,'H-32A-WP06 - Debt Service'!Q$27/12,0))</f>
        <v>0</v>
      </c>
      <c r="S34" s="376">
        <f>IF(-SUM(S$20:S33)+S$15&lt;0.000001,0,IF($C34&gt;='H-32A-WP06 - Debt Service'!R$24,'H-32A-WP06 - Debt Service'!R$27/12,0))</f>
        <v>0</v>
      </c>
      <c r="T34" s="376">
        <f>IF(-SUM(T$20:T33)+T$15&lt;0.000001,0,IF($C34&gt;='H-32A-WP06 - Debt Service'!S$24,'H-32A-WP06 - Debt Service'!S$27/12,0))</f>
        <v>0</v>
      </c>
      <c r="U34" s="376">
        <f>IF(-SUM(U$20:U33)+U$15&lt;0.000001,0,IF($C34&gt;='H-32A-WP06 - Debt Service'!T$24,'H-32A-WP06 - Debt Service'!T$27/12,0))</f>
        <v>0</v>
      </c>
      <c r="V34" s="376">
        <f>IF(-SUM(V$20:V33)+V$15&lt;0.000001,0,IF($C34&gt;='H-32A-WP06 - Debt Service'!U$24,'H-32A-WP06 - Debt Service'!U$27/12,0))</f>
        <v>0</v>
      </c>
      <c r="W34" s="376">
        <f>IF(-SUM(W$20:W33)+W$15&lt;0.000001,0,IF($C34&gt;='H-32A-WP06 - Debt Service'!V$24,'H-32A-WP06 - Debt Service'!V$27/12,0))</f>
        <v>0</v>
      </c>
      <c r="X34" s="376">
        <f>IF(-SUM(X$20:X33)+X$15&lt;0.000001,0,IF($C34&gt;='H-32A-WP06 - Debt Service'!W$24,'H-32A-WP06 - Debt Service'!W$27/12,0))</f>
        <v>0</v>
      </c>
      <c r="Y34" s="376">
        <f>IF(-SUM(Y$20:Y33)+Y$15&lt;0.000001,0,IF($C34&gt;='H-32A-WP06 - Debt Service'!X$24,'H-32A-WP06 - Debt Service'!X$27/12,0))</f>
        <v>0</v>
      </c>
      <c r="Z34" s="376">
        <f>IF($C34&gt;='H-32A-WP06 - Debt Service'!Y$24,'H-32A-WP06 - Debt Service'!Y$27/12,0)</f>
        <v>0</v>
      </c>
    </row>
    <row r="35" spans="2:26">
      <c r="B35" s="364">
        <f t="shared" si="0"/>
        <v>2020</v>
      </c>
      <c r="C35" s="390">
        <f t="shared" si="2"/>
        <v>43922</v>
      </c>
      <c r="D35" s="376">
        <f>IF(-SUM(D$20:D34)+D$15&lt;0.000001,0,IF($C35&gt;='H-32A-WP06 - Debt Service'!C$24,'H-32A-WP06 - Debt Service'!C$27/12,0))</f>
        <v>11132.895062304129</v>
      </c>
      <c r="E35" s="376">
        <f>IF(-SUM(E$20:E34)+E$15&lt;0.000001,0,IF($C35&gt;='H-32A-WP06 - Debt Service'!D$24,'H-32A-WP06 - Debt Service'!D$27/12,0))</f>
        <v>0</v>
      </c>
      <c r="F35" s="376">
        <f>IF(-SUM(F$20:F34)+F$15&lt;0.000001,0,IF($C35&gt;='H-32A-WP06 - Debt Service'!E$24,'H-32A-WP06 - Debt Service'!E$27/12,0))</f>
        <v>0</v>
      </c>
      <c r="G35" s="376">
        <f>IF(-SUM(G$20:G34)+G$15&lt;0.000001,0,IF($C35&gt;='H-32A-WP06 - Debt Service'!F$24,'H-32A-WP06 - Debt Service'!F$27/12,0))</f>
        <v>0</v>
      </c>
      <c r="H35" s="376">
        <f>IF(-SUM(H$20:H34)+H$15&lt;0.000001,0,IF($C35&gt;='H-32A-WP06 - Debt Service'!G$24,'H-32A-WP06 - Debt Service'!G$27/12,0))</f>
        <v>0</v>
      </c>
      <c r="I35" s="376">
        <f>IF(-SUM(I$20:I34)+I$15&lt;0.000001,0,IF($C35&gt;='H-32A-WP06 - Debt Service'!H$24,'H-32A-WP06 - Debt Service'!H$27/12,0))</f>
        <v>0</v>
      </c>
      <c r="J35" s="376">
        <f>IF(-SUM(J$20:J34)+J$15&lt;0.000001,0,IF($C35&gt;='H-32A-WP06 - Debt Service'!I$24,'H-32A-WP06 - Debt Service'!I$27/12,0))</f>
        <v>0</v>
      </c>
      <c r="K35" s="376">
        <f>IF(-SUM(K$20:K34)+K$15&lt;0.000001,0,IF($C35&gt;='H-32A-WP06 - Debt Service'!J$24,'H-32A-WP06 - Debt Service'!J$27/12,0))</f>
        <v>0</v>
      </c>
      <c r="L35" s="376">
        <f>IF(-SUM(L$20:L34)+L$15&lt;0.000001,0,IF($C35&gt;='H-32A-WP06 - Debt Service'!K$24,'H-32A-WP06 - Debt Service'!K$27/12,0))</f>
        <v>0</v>
      </c>
      <c r="M35" s="376">
        <f>IF(-SUM(M$20:M34)+M$15&lt;0.000001,0,IF($C35&gt;='H-32A-WP06 - Debt Service'!L$24,'H-32A-WP06 - Debt Service'!L$27/12,0))</f>
        <v>0</v>
      </c>
      <c r="O35" s="364">
        <f t="shared" si="1"/>
        <v>2020</v>
      </c>
      <c r="P35" s="390">
        <f t="shared" si="3"/>
        <v>43922</v>
      </c>
      <c r="Q35" s="376">
        <f>IF(-SUM(Q$20:Q34)+Q$15&lt;0.000001,0,IF($C35&gt;='H-32A-WP06 - Debt Service'!P$24,'H-32A-WP06 - Debt Service'!P$27/12,0))</f>
        <v>1457.5875846581869</v>
      </c>
      <c r="R35" s="376">
        <f>IF(-SUM(R$20:R34)+R$15&lt;0.000001,0,IF($C35&gt;='H-32A-WP06 - Debt Service'!Q$24,'H-32A-WP06 - Debt Service'!Q$27/12,0))</f>
        <v>0</v>
      </c>
      <c r="S35" s="376">
        <f>IF(-SUM(S$20:S34)+S$15&lt;0.000001,0,IF($C35&gt;='H-32A-WP06 - Debt Service'!R$24,'H-32A-WP06 - Debt Service'!R$27/12,0))</f>
        <v>0</v>
      </c>
      <c r="T35" s="376">
        <f>IF(-SUM(T$20:T34)+T$15&lt;0.000001,0,IF($C35&gt;='H-32A-WP06 - Debt Service'!S$24,'H-32A-WP06 - Debt Service'!S$27/12,0))</f>
        <v>0</v>
      </c>
      <c r="U35" s="376">
        <f>IF(-SUM(U$20:U34)+U$15&lt;0.000001,0,IF($C35&gt;='H-32A-WP06 - Debt Service'!T$24,'H-32A-WP06 - Debt Service'!T$27/12,0))</f>
        <v>0</v>
      </c>
      <c r="V35" s="376">
        <f>IF(-SUM(V$20:V34)+V$15&lt;0.000001,0,IF($C35&gt;='H-32A-WP06 - Debt Service'!U$24,'H-32A-WP06 - Debt Service'!U$27/12,0))</f>
        <v>0</v>
      </c>
      <c r="W35" s="376">
        <f>IF(-SUM(W$20:W34)+W$15&lt;0.000001,0,IF($C35&gt;='H-32A-WP06 - Debt Service'!V$24,'H-32A-WP06 - Debt Service'!V$27/12,0))</f>
        <v>0</v>
      </c>
      <c r="X35" s="376">
        <f>IF(-SUM(X$20:X34)+X$15&lt;0.000001,0,IF($C35&gt;='H-32A-WP06 - Debt Service'!W$24,'H-32A-WP06 - Debt Service'!W$27/12,0))</f>
        <v>0</v>
      </c>
      <c r="Y35" s="376">
        <f>IF(-SUM(Y$20:Y34)+Y$15&lt;0.000001,0,IF($C35&gt;='H-32A-WP06 - Debt Service'!X$24,'H-32A-WP06 - Debt Service'!X$27/12,0))</f>
        <v>0</v>
      </c>
      <c r="Z35" s="376">
        <f>IF($C35&gt;='H-32A-WP06 - Debt Service'!Y$24,'H-32A-WP06 - Debt Service'!Y$27/12,0)</f>
        <v>0</v>
      </c>
    </row>
    <row r="36" spans="2:26">
      <c r="B36" s="364">
        <f t="shared" si="0"/>
        <v>2020</v>
      </c>
      <c r="C36" s="390">
        <f t="shared" si="2"/>
        <v>43952</v>
      </c>
      <c r="D36" s="376">
        <f>IF(-SUM(D$20:D35)+D$15&lt;0.000001,0,IF($C36&gt;='H-32A-WP06 - Debt Service'!C$24,'H-32A-WP06 - Debt Service'!C$27/12,0))</f>
        <v>11132.895062304129</v>
      </c>
      <c r="E36" s="376">
        <f>IF(-SUM(E$20:E35)+E$15&lt;0.000001,0,IF($C36&gt;='H-32A-WP06 - Debt Service'!D$24,'H-32A-WP06 - Debt Service'!D$27/12,0))</f>
        <v>0</v>
      </c>
      <c r="F36" s="376">
        <f>IF(-SUM(F$20:F35)+F$15&lt;0.000001,0,IF($C36&gt;='H-32A-WP06 - Debt Service'!E$24,'H-32A-WP06 - Debt Service'!E$27/12,0))</f>
        <v>0</v>
      </c>
      <c r="G36" s="376">
        <f>IF(-SUM(G$20:G35)+G$15&lt;0.000001,0,IF($C36&gt;='H-32A-WP06 - Debt Service'!F$24,'H-32A-WP06 - Debt Service'!F$27/12,0))</f>
        <v>0</v>
      </c>
      <c r="H36" s="376">
        <f>IF(-SUM(H$20:H35)+H$15&lt;0.000001,0,IF($C36&gt;='H-32A-WP06 - Debt Service'!G$24,'H-32A-WP06 - Debt Service'!G$27/12,0))</f>
        <v>0</v>
      </c>
      <c r="I36" s="376">
        <f>IF(-SUM(I$20:I35)+I$15&lt;0.000001,0,IF($C36&gt;='H-32A-WP06 - Debt Service'!H$24,'H-32A-WP06 - Debt Service'!H$27/12,0))</f>
        <v>0</v>
      </c>
      <c r="J36" s="376">
        <f>IF(-SUM(J$20:J35)+J$15&lt;0.000001,0,IF($C36&gt;='H-32A-WP06 - Debt Service'!I$24,'H-32A-WP06 - Debt Service'!I$27/12,0))</f>
        <v>0</v>
      </c>
      <c r="K36" s="376">
        <f>IF(-SUM(K$20:K35)+K$15&lt;0.000001,0,IF($C36&gt;='H-32A-WP06 - Debt Service'!J$24,'H-32A-WP06 - Debt Service'!J$27/12,0))</f>
        <v>0</v>
      </c>
      <c r="L36" s="376">
        <f>IF(-SUM(L$20:L35)+L$15&lt;0.000001,0,IF($C36&gt;='H-32A-WP06 - Debt Service'!K$24,'H-32A-WP06 - Debt Service'!K$27/12,0))</f>
        <v>0</v>
      </c>
      <c r="M36" s="376">
        <f>IF(-SUM(M$20:M35)+M$15&lt;0.000001,0,IF($C36&gt;='H-32A-WP06 - Debt Service'!L$24,'H-32A-WP06 - Debt Service'!L$27/12,0))</f>
        <v>0</v>
      </c>
      <c r="O36" s="364">
        <f t="shared" si="1"/>
        <v>2020</v>
      </c>
      <c r="P36" s="390">
        <f t="shared" si="3"/>
        <v>43952</v>
      </c>
      <c r="Q36" s="376">
        <f>IF(-SUM(Q$20:Q35)+Q$15&lt;0.000001,0,IF($C36&gt;='H-32A-WP06 - Debt Service'!P$24,'H-32A-WP06 - Debt Service'!P$27/12,0))</f>
        <v>1457.5875846581869</v>
      </c>
      <c r="R36" s="376">
        <f>IF(-SUM(R$20:R35)+R$15&lt;0.000001,0,IF($C36&gt;='H-32A-WP06 - Debt Service'!Q$24,'H-32A-WP06 - Debt Service'!Q$27/12,0))</f>
        <v>0</v>
      </c>
      <c r="S36" s="376">
        <f>IF(-SUM(S$20:S35)+S$15&lt;0.000001,0,IF($C36&gt;='H-32A-WP06 - Debt Service'!R$24,'H-32A-WP06 - Debt Service'!R$27/12,0))</f>
        <v>0</v>
      </c>
      <c r="T36" s="376">
        <f>IF(-SUM(T$20:T35)+T$15&lt;0.000001,0,IF($C36&gt;='H-32A-WP06 - Debt Service'!S$24,'H-32A-WP06 - Debt Service'!S$27/12,0))</f>
        <v>0</v>
      </c>
      <c r="U36" s="376">
        <f>IF(-SUM(U$20:U35)+U$15&lt;0.000001,0,IF($C36&gt;='H-32A-WP06 - Debt Service'!T$24,'H-32A-WP06 - Debt Service'!T$27/12,0))</f>
        <v>0</v>
      </c>
      <c r="V36" s="376">
        <f>IF(-SUM(V$20:V35)+V$15&lt;0.000001,0,IF($C36&gt;='H-32A-WP06 - Debt Service'!U$24,'H-32A-WP06 - Debt Service'!U$27/12,0))</f>
        <v>0</v>
      </c>
      <c r="W36" s="376">
        <f>IF(-SUM(W$20:W35)+W$15&lt;0.000001,0,IF($C36&gt;='H-32A-WP06 - Debt Service'!V$24,'H-32A-WP06 - Debt Service'!V$27/12,0))</f>
        <v>0</v>
      </c>
      <c r="X36" s="376">
        <f>IF(-SUM(X$20:X35)+X$15&lt;0.000001,0,IF($C36&gt;='H-32A-WP06 - Debt Service'!W$24,'H-32A-WP06 - Debt Service'!W$27/12,0))</f>
        <v>0</v>
      </c>
      <c r="Y36" s="376">
        <f>IF(-SUM(Y$20:Y35)+Y$15&lt;0.000001,0,IF($C36&gt;='H-32A-WP06 - Debt Service'!X$24,'H-32A-WP06 - Debt Service'!X$27/12,0))</f>
        <v>0</v>
      </c>
      <c r="Z36" s="376">
        <f>IF($C36&gt;='H-32A-WP06 - Debt Service'!Y$24,'H-32A-WP06 - Debt Service'!Y$27/12,0)</f>
        <v>0</v>
      </c>
    </row>
    <row r="37" spans="2:26">
      <c r="B37" s="364">
        <f t="shared" si="0"/>
        <v>2020</v>
      </c>
      <c r="C37" s="390">
        <f t="shared" si="2"/>
        <v>43983</v>
      </c>
      <c r="D37" s="376">
        <f>IF(-SUM(D$20:D36)+D$15&lt;0.000001,0,IF($C37&gt;='H-32A-WP06 - Debt Service'!C$24,'H-32A-WP06 - Debt Service'!C$27/12,0))</f>
        <v>11132.895062304129</v>
      </c>
      <c r="E37" s="376">
        <f>IF(-SUM(E$20:E36)+E$15&lt;0.000001,0,IF($C37&gt;='H-32A-WP06 - Debt Service'!D$24,'H-32A-WP06 - Debt Service'!D$27/12,0))</f>
        <v>0</v>
      </c>
      <c r="F37" s="376">
        <f>IF(-SUM(F$20:F36)+F$15&lt;0.000001,0,IF($C37&gt;='H-32A-WP06 - Debt Service'!E$24,'H-32A-WP06 - Debt Service'!E$27/12,0))</f>
        <v>0</v>
      </c>
      <c r="G37" s="376">
        <f>IF(-SUM(G$20:G36)+G$15&lt;0.000001,0,IF($C37&gt;='H-32A-WP06 - Debt Service'!F$24,'H-32A-WP06 - Debt Service'!F$27/12,0))</f>
        <v>0</v>
      </c>
      <c r="H37" s="376">
        <f>IF(-SUM(H$20:H36)+H$15&lt;0.000001,0,IF($C37&gt;='H-32A-WP06 - Debt Service'!G$24,'H-32A-WP06 - Debt Service'!G$27/12,0))</f>
        <v>0</v>
      </c>
      <c r="I37" s="376">
        <f>IF(-SUM(I$20:I36)+I$15&lt;0.000001,0,IF($C37&gt;='H-32A-WP06 - Debt Service'!H$24,'H-32A-WP06 - Debt Service'!H$27/12,0))</f>
        <v>0</v>
      </c>
      <c r="J37" s="376">
        <f>IF(-SUM(J$20:J36)+J$15&lt;0.000001,0,IF($C37&gt;='H-32A-WP06 - Debt Service'!I$24,'H-32A-WP06 - Debt Service'!I$27/12,0))</f>
        <v>0</v>
      </c>
      <c r="K37" s="376">
        <f>IF(-SUM(K$20:K36)+K$15&lt;0.000001,0,IF($C37&gt;='H-32A-WP06 - Debt Service'!J$24,'H-32A-WP06 - Debt Service'!J$27/12,0))</f>
        <v>0</v>
      </c>
      <c r="L37" s="376">
        <f>IF(-SUM(L$20:L36)+L$15&lt;0.000001,0,IF($C37&gt;='H-32A-WP06 - Debt Service'!K$24,'H-32A-WP06 - Debt Service'!K$27/12,0))</f>
        <v>0</v>
      </c>
      <c r="M37" s="376">
        <f>IF(-SUM(M$20:M36)+M$15&lt;0.000001,0,IF($C37&gt;='H-32A-WP06 - Debt Service'!L$24,'H-32A-WP06 - Debt Service'!L$27/12,0))</f>
        <v>0</v>
      </c>
      <c r="O37" s="364">
        <f t="shared" si="1"/>
        <v>2020</v>
      </c>
      <c r="P37" s="390">
        <f t="shared" si="3"/>
        <v>43983</v>
      </c>
      <c r="Q37" s="376">
        <f>IF(-SUM(Q$20:Q36)+Q$15&lt;0.000001,0,IF($C37&gt;='H-32A-WP06 - Debt Service'!P$24,'H-32A-WP06 - Debt Service'!P$27/12,0))</f>
        <v>1457.5875846581869</v>
      </c>
      <c r="R37" s="376">
        <f>IF(-SUM(R$20:R36)+R$15&lt;0.000001,0,IF($C37&gt;='H-32A-WP06 - Debt Service'!Q$24,'H-32A-WP06 - Debt Service'!Q$27/12,0))</f>
        <v>0</v>
      </c>
      <c r="S37" s="376">
        <f>IF(-SUM(S$20:S36)+S$15&lt;0.000001,0,IF($C37&gt;='H-32A-WP06 - Debt Service'!R$24,'H-32A-WP06 - Debt Service'!R$27/12,0))</f>
        <v>0</v>
      </c>
      <c r="T37" s="376">
        <f>IF(-SUM(T$20:T36)+T$15&lt;0.000001,0,IF($C37&gt;='H-32A-WP06 - Debt Service'!S$24,'H-32A-WP06 - Debt Service'!S$27/12,0))</f>
        <v>0</v>
      </c>
      <c r="U37" s="376">
        <f>IF(-SUM(U$20:U36)+U$15&lt;0.000001,0,IF($C37&gt;='H-32A-WP06 - Debt Service'!T$24,'H-32A-WP06 - Debt Service'!T$27/12,0))</f>
        <v>0</v>
      </c>
      <c r="V37" s="376">
        <f>IF(-SUM(V$20:V36)+V$15&lt;0.000001,0,IF($C37&gt;='H-32A-WP06 - Debt Service'!U$24,'H-32A-WP06 - Debt Service'!U$27/12,0))</f>
        <v>0</v>
      </c>
      <c r="W37" s="376">
        <f>IF(-SUM(W$20:W36)+W$15&lt;0.000001,0,IF($C37&gt;='H-32A-WP06 - Debt Service'!V$24,'H-32A-WP06 - Debt Service'!V$27/12,0))</f>
        <v>0</v>
      </c>
      <c r="X37" s="376">
        <f>IF(-SUM(X$20:X36)+X$15&lt;0.000001,0,IF($C37&gt;='H-32A-WP06 - Debt Service'!W$24,'H-32A-WP06 - Debt Service'!W$27/12,0))</f>
        <v>0</v>
      </c>
      <c r="Y37" s="376">
        <f>IF(-SUM(Y$20:Y36)+Y$15&lt;0.000001,0,IF($C37&gt;='H-32A-WP06 - Debt Service'!X$24,'H-32A-WP06 - Debt Service'!X$27/12,0))</f>
        <v>0</v>
      </c>
      <c r="Z37" s="376">
        <f>IF($C37&gt;='H-32A-WP06 - Debt Service'!Y$24,'H-32A-WP06 - Debt Service'!Y$27/12,0)</f>
        <v>0</v>
      </c>
    </row>
    <row r="38" spans="2:26">
      <c r="B38" s="364">
        <f t="shared" si="0"/>
        <v>2020</v>
      </c>
      <c r="C38" s="390">
        <f t="shared" si="2"/>
        <v>44013</v>
      </c>
      <c r="D38" s="376">
        <f>IF(-SUM(D$20:D37)+D$15&lt;0.000001,0,IF($C38&gt;='H-32A-WP06 - Debt Service'!C$24,'H-32A-WP06 - Debt Service'!C$27/12,0))</f>
        <v>11132.895062304129</v>
      </c>
      <c r="E38" s="376">
        <f>IF(-SUM(E$20:E37)+E$15&lt;0.000001,0,IF($C38&gt;='H-32A-WP06 - Debt Service'!D$24,'H-32A-WP06 - Debt Service'!D$27/12,0))</f>
        <v>0</v>
      </c>
      <c r="F38" s="376">
        <f>IF(-SUM(F$20:F37)+F$15&lt;0.000001,0,IF($C38&gt;='H-32A-WP06 - Debt Service'!E$24,'H-32A-WP06 - Debt Service'!E$27/12,0))</f>
        <v>0</v>
      </c>
      <c r="G38" s="376">
        <f>IF(-SUM(G$20:G37)+G$15&lt;0.000001,0,IF($C38&gt;='H-32A-WP06 - Debt Service'!F$24,'H-32A-WP06 - Debt Service'!F$27/12,0))</f>
        <v>0</v>
      </c>
      <c r="H38" s="376">
        <f>IF(-SUM(H$20:H37)+H$15&lt;0.000001,0,IF($C38&gt;='H-32A-WP06 - Debt Service'!G$24,'H-32A-WP06 - Debt Service'!G$27/12,0))</f>
        <v>0</v>
      </c>
      <c r="I38" s="376">
        <f>IF(-SUM(I$20:I37)+I$15&lt;0.000001,0,IF($C38&gt;='H-32A-WP06 - Debt Service'!H$24,'H-32A-WP06 - Debt Service'!H$27/12,0))</f>
        <v>0</v>
      </c>
      <c r="J38" s="376">
        <f>IF(-SUM(J$20:J37)+J$15&lt;0.000001,0,IF($C38&gt;='H-32A-WP06 - Debt Service'!I$24,'H-32A-WP06 - Debt Service'!I$27/12,0))</f>
        <v>0</v>
      </c>
      <c r="K38" s="376">
        <f>IF(-SUM(K$20:K37)+K$15&lt;0.000001,0,IF($C38&gt;='H-32A-WP06 - Debt Service'!J$24,'H-32A-WP06 - Debt Service'!J$27/12,0))</f>
        <v>0</v>
      </c>
      <c r="L38" s="376">
        <f>IF(-SUM(L$20:L37)+L$15&lt;0.000001,0,IF($C38&gt;='H-32A-WP06 - Debt Service'!K$24,'H-32A-WP06 - Debt Service'!K$27/12,0))</f>
        <v>0</v>
      </c>
      <c r="M38" s="376">
        <f>IF(-SUM(M$20:M37)+M$15&lt;0.000001,0,IF($C38&gt;='H-32A-WP06 - Debt Service'!L$24,'H-32A-WP06 - Debt Service'!L$27/12,0))</f>
        <v>0</v>
      </c>
      <c r="O38" s="364">
        <f t="shared" si="1"/>
        <v>2020</v>
      </c>
      <c r="P38" s="390">
        <f t="shared" si="3"/>
        <v>44013</v>
      </c>
      <c r="Q38" s="376">
        <f>IF(-SUM(Q$20:Q37)+Q$15&lt;0.000001,0,IF($C38&gt;='H-32A-WP06 - Debt Service'!P$24,'H-32A-WP06 - Debt Service'!P$27/12,0))</f>
        <v>1457.5875846581869</v>
      </c>
      <c r="R38" s="376">
        <f>IF(-SUM(R$20:R37)+R$15&lt;0.000001,0,IF($C38&gt;='H-32A-WP06 - Debt Service'!Q$24,'H-32A-WP06 - Debt Service'!Q$27/12,0))</f>
        <v>0</v>
      </c>
      <c r="S38" s="376">
        <f>IF(-SUM(S$20:S37)+S$15&lt;0.000001,0,IF($C38&gt;='H-32A-WP06 - Debt Service'!R$24,'H-32A-WP06 - Debt Service'!R$27/12,0))</f>
        <v>0</v>
      </c>
      <c r="T38" s="376">
        <f>IF(-SUM(T$20:T37)+T$15&lt;0.000001,0,IF($C38&gt;='H-32A-WP06 - Debt Service'!S$24,'H-32A-WP06 - Debt Service'!S$27/12,0))</f>
        <v>0</v>
      </c>
      <c r="U38" s="376">
        <f>IF(-SUM(U$20:U37)+U$15&lt;0.000001,0,IF($C38&gt;='H-32A-WP06 - Debt Service'!T$24,'H-32A-WP06 - Debt Service'!T$27/12,0))</f>
        <v>0</v>
      </c>
      <c r="V38" s="376">
        <f>IF(-SUM(V$20:V37)+V$15&lt;0.000001,0,IF($C38&gt;='H-32A-WP06 - Debt Service'!U$24,'H-32A-WP06 - Debt Service'!U$27/12,0))</f>
        <v>0</v>
      </c>
      <c r="W38" s="376">
        <f>IF(-SUM(W$20:W37)+W$15&lt;0.000001,0,IF($C38&gt;='H-32A-WP06 - Debt Service'!V$24,'H-32A-WP06 - Debt Service'!V$27/12,0))</f>
        <v>0</v>
      </c>
      <c r="X38" s="376">
        <f>IF(-SUM(X$20:X37)+X$15&lt;0.000001,0,IF($C38&gt;='H-32A-WP06 - Debt Service'!W$24,'H-32A-WP06 - Debt Service'!W$27/12,0))</f>
        <v>0</v>
      </c>
      <c r="Y38" s="376">
        <f>IF(-SUM(Y$20:Y37)+Y$15&lt;0.000001,0,IF($C38&gt;='H-32A-WP06 - Debt Service'!X$24,'H-32A-WP06 - Debt Service'!X$27/12,0))</f>
        <v>0</v>
      </c>
      <c r="Z38" s="376">
        <f>IF($C38&gt;='H-32A-WP06 - Debt Service'!Y$24,'H-32A-WP06 - Debt Service'!Y$27/12,0)</f>
        <v>0</v>
      </c>
    </row>
    <row r="39" spans="2:26">
      <c r="B39" s="364">
        <f t="shared" si="0"/>
        <v>2020</v>
      </c>
      <c r="C39" s="390">
        <f t="shared" si="2"/>
        <v>44044</v>
      </c>
      <c r="D39" s="376">
        <f>IF(-SUM(D$20:D38)+D$15&lt;0.000001,0,IF($C39&gt;='H-32A-WP06 - Debt Service'!C$24,'H-32A-WP06 - Debt Service'!C$27/12,0))</f>
        <v>11132.895062304129</v>
      </c>
      <c r="E39" s="376">
        <f>IF(-SUM(E$20:E38)+E$15&lt;0.000001,0,IF($C39&gt;='H-32A-WP06 - Debt Service'!D$24,'H-32A-WP06 - Debt Service'!D$27/12,0))</f>
        <v>0</v>
      </c>
      <c r="F39" s="376">
        <f>IF(-SUM(F$20:F38)+F$15&lt;0.000001,0,IF($C39&gt;='H-32A-WP06 - Debt Service'!E$24,'H-32A-WP06 - Debt Service'!E$27/12,0))</f>
        <v>0</v>
      </c>
      <c r="G39" s="376">
        <f>IF(-SUM(G$20:G38)+G$15&lt;0.000001,0,IF($C39&gt;='H-32A-WP06 - Debt Service'!F$24,'H-32A-WP06 - Debt Service'!F$27/12,0))</f>
        <v>0</v>
      </c>
      <c r="H39" s="376">
        <f>IF(-SUM(H$20:H38)+H$15&lt;0.000001,0,IF($C39&gt;='H-32A-WP06 - Debt Service'!G$24,'H-32A-WP06 - Debt Service'!G$27/12,0))</f>
        <v>0</v>
      </c>
      <c r="I39" s="376">
        <f>IF(-SUM(I$20:I38)+I$15&lt;0.000001,0,IF($C39&gt;='H-32A-WP06 - Debt Service'!H$24,'H-32A-WP06 - Debt Service'!H$27/12,0))</f>
        <v>0</v>
      </c>
      <c r="J39" s="376">
        <f>IF(-SUM(J$20:J38)+J$15&lt;0.000001,0,IF($C39&gt;='H-32A-WP06 - Debt Service'!I$24,'H-32A-WP06 - Debt Service'!I$27/12,0))</f>
        <v>0</v>
      </c>
      <c r="K39" s="376">
        <f>IF(-SUM(K$20:K38)+K$15&lt;0.000001,0,IF($C39&gt;='H-32A-WP06 - Debt Service'!J$24,'H-32A-WP06 - Debt Service'!J$27/12,0))</f>
        <v>0</v>
      </c>
      <c r="L39" s="376">
        <f>IF(-SUM(L$20:L38)+L$15&lt;0.000001,0,IF($C39&gt;='H-32A-WP06 - Debt Service'!K$24,'H-32A-WP06 - Debt Service'!K$27/12,0))</f>
        <v>0</v>
      </c>
      <c r="M39" s="376">
        <f>IF(-SUM(M$20:M38)+M$15&lt;0.000001,0,IF($C39&gt;='H-32A-WP06 - Debt Service'!L$24,'H-32A-WP06 - Debt Service'!L$27/12,0))</f>
        <v>0</v>
      </c>
      <c r="O39" s="364">
        <f t="shared" si="1"/>
        <v>2020</v>
      </c>
      <c r="P39" s="390">
        <f t="shared" si="3"/>
        <v>44044</v>
      </c>
      <c r="Q39" s="376">
        <f>IF(-SUM(Q$20:Q38)+Q$15&lt;0.000001,0,IF($C39&gt;='H-32A-WP06 - Debt Service'!P$24,'H-32A-WP06 - Debt Service'!P$27/12,0))</f>
        <v>1457.5875846581869</v>
      </c>
      <c r="R39" s="376">
        <f>IF(-SUM(R$20:R38)+R$15&lt;0.000001,0,IF($C39&gt;='H-32A-WP06 - Debt Service'!Q$24,'H-32A-WP06 - Debt Service'!Q$27/12,0))</f>
        <v>0</v>
      </c>
      <c r="S39" s="376">
        <f>IF(-SUM(S$20:S38)+S$15&lt;0.000001,0,IF($C39&gt;='H-32A-WP06 - Debt Service'!R$24,'H-32A-WP06 - Debt Service'!R$27/12,0))</f>
        <v>0</v>
      </c>
      <c r="T39" s="376">
        <f>IF(-SUM(T$20:T38)+T$15&lt;0.000001,0,IF($C39&gt;='H-32A-WP06 - Debt Service'!S$24,'H-32A-WP06 - Debt Service'!S$27/12,0))</f>
        <v>0</v>
      </c>
      <c r="U39" s="376">
        <f>IF(-SUM(U$20:U38)+U$15&lt;0.000001,0,IF($C39&gt;='H-32A-WP06 - Debt Service'!T$24,'H-32A-WP06 - Debt Service'!T$27/12,0))</f>
        <v>0</v>
      </c>
      <c r="V39" s="376">
        <f>IF(-SUM(V$20:V38)+V$15&lt;0.000001,0,IF($C39&gt;='H-32A-WP06 - Debt Service'!U$24,'H-32A-WP06 - Debt Service'!U$27/12,0))</f>
        <v>0</v>
      </c>
      <c r="W39" s="376">
        <f>IF(-SUM(W$20:W38)+W$15&lt;0.000001,0,IF($C39&gt;='H-32A-WP06 - Debt Service'!V$24,'H-32A-WP06 - Debt Service'!V$27/12,0))</f>
        <v>0</v>
      </c>
      <c r="X39" s="376">
        <f>IF(-SUM(X$20:X38)+X$15&lt;0.000001,0,IF($C39&gt;='H-32A-WP06 - Debt Service'!W$24,'H-32A-WP06 - Debt Service'!W$27/12,0))</f>
        <v>0</v>
      </c>
      <c r="Y39" s="376">
        <f>IF(-SUM(Y$20:Y38)+Y$15&lt;0.000001,0,IF($C39&gt;='H-32A-WP06 - Debt Service'!X$24,'H-32A-WP06 - Debt Service'!X$27/12,0))</f>
        <v>0</v>
      </c>
      <c r="Z39" s="376">
        <f>IF($C39&gt;='H-32A-WP06 - Debt Service'!Y$24,'H-32A-WP06 - Debt Service'!Y$27/12,0)</f>
        <v>0</v>
      </c>
    </row>
    <row r="40" spans="2:26">
      <c r="B40" s="364">
        <f t="shared" si="0"/>
        <v>2020</v>
      </c>
      <c r="C40" s="390">
        <f t="shared" si="2"/>
        <v>44075</v>
      </c>
      <c r="D40" s="376">
        <f>IF(-SUM(D$20:D39)+D$15&lt;0.000001,0,IF($C40&gt;='H-32A-WP06 - Debt Service'!C$24,'H-32A-WP06 - Debt Service'!C$27/12,0))</f>
        <v>11132.895062304129</v>
      </c>
      <c r="E40" s="376">
        <f>IF(-SUM(E$20:E39)+E$15&lt;0.000001,0,IF($C40&gt;='H-32A-WP06 - Debt Service'!D$24,'H-32A-WP06 - Debt Service'!D$27/12,0))</f>
        <v>0</v>
      </c>
      <c r="F40" s="376">
        <f>IF(-SUM(F$20:F39)+F$15&lt;0.000001,0,IF($C40&gt;='H-32A-WP06 - Debt Service'!E$24,'H-32A-WP06 - Debt Service'!E$27/12,0))</f>
        <v>0</v>
      </c>
      <c r="G40" s="376">
        <f>IF(-SUM(G$20:G39)+G$15&lt;0.000001,0,IF($C40&gt;='H-32A-WP06 - Debt Service'!F$24,'H-32A-WP06 - Debt Service'!F$27/12,0))</f>
        <v>0</v>
      </c>
      <c r="H40" s="376">
        <f>IF(-SUM(H$20:H39)+H$15&lt;0.000001,0,IF($C40&gt;='H-32A-WP06 - Debt Service'!G$24,'H-32A-WP06 - Debt Service'!G$27/12,0))</f>
        <v>0</v>
      </c>
      <c r="I40" s="376">
        <f>IF(-SUM(I$20:I39)+I$15&lt;0.000001,0,IF($C40&gt;='H-32A-WP06 - Debt Service'!H$24,'H-32A-WP06 - Debt Service'!H$27/12,0))</f>
        <v>0</v>
      </c>
      <c r="J40" s="376">
        <f>IF(-SUM(J$20:J39)+J$15&lt;0.000001,0,IF($C40&gt;='H-32A-WP06 - Debt Service'!I$24,'H-32A-WP06 - Debt Service'!I$27/12,0))</f>
        <v>0</v>
      </c>
      <c r="K40" s="376">
        <f>IF(-SUM(K$20:K39)+K$15&lt;0.000001,0,IF($C40&gt;='H-32A-WP06 - Debt Service'!J$24,'H-32A-WP06 - Debt Service'!J$27/12,0))</f>
        <v>0</v>
      </c>
      <c r="L40" s="376">
        <f>IF(-SUM(L$20:L39)+L$15&lt;0.000001,0,IF($C40&gt;='H-32A-WP06 - Debt Service'!K$24,'H-32A-WP06 - Debt Service'!K$27/12,0))</f>
        <v>0</v>
      </c>
      <c r="M40" s="376">
        <f>IF(-SUM(M$20:M39)+M$15&lt;0.000001,0,IF($C40&gt;='H-32A-WP06 - Debt Service'!L$24,'H-32A-WP06 - Debt Service'!L$27/12,0))</f>
        <v>0</v>
      </c>
      <c r="O40" s="364">
        <f t="shared" si="1"/>
        <v>2020</v>
      </c>
      <c r="P40" s="390">
        <f t="shared" si="3"/>
        <v>44075</v>
      </c>
      <c r="Q40" s="376">
        <f>IF(-SUM(Q$20:Q39)+Q$15&lt;0.000001,0,IF($C40&gt;='H-32A-WP06 - Debt Service'!P$24,'H-32A-WP06 - Debt Service'!P$27/12,0))</f>
        <v>1457.5875846581869</v>
      </c>
      <c r="R40" s="376">
        <f>IF(-SUM(R$20:R39)+R$15&lt;0.000001,0,IF($C40&gt;='H-32A-WP06 - Debt Service'!Q$24,'H-32A-WP06 - Debt Service'!Q$27/12,0))</f>
        <v>0</v>
      </c>
      <c r="S40" s="376">
        <f>IF(-SUM(S$20:S39)+S$15&lt;0.000001,0,IF($C40&gt;='H-32A-WP06 - Debt Service'!R$24,'H-32A-WP06 - Debt Service'!R$27/12,0))</f>
        <v>0</v>
      </c>
      <c r="T40" s="376">
        <f>IF(-SUM(T$20:T39)+T$15&lt;0.000001,0,IF($C40&gt;='H-32A-WP06 - Debt Service'!S$24,'H-32A-WP06 - Debt Service'!S$27/12,0))</f>
        <v>0</v>
      </c>
      <c r="U40" s="376">
        <f>IF(-SUM(U$20:U39)+U$15&lt;0.000001,0,IF($C40&gt;='H-32A-WP06 - Debt Service'!T$24,'H-32A-WP06 - Debt Service'!T$27/12,0))</f>
        <v>0</v>
      </c>
      <c r="V40" s="376">
        <f>IF(-SUM(V$20:V39)+V$15&lt;0.000001,0,IF($C40&gt;='H-32A-WP06 - Debt Service'!U$24,'H-32A-WP06 - Debt Service'!U$27/12,0))</f>
        <v>0</v>
      </c>
      <c r="W40" s="376">
        <f>IF(-SUM(W$20:W39)+W$15&lt;0.000001,0,IF($C40&gt;='H-32A-WP06 - Debt Service'!V$24,'H-32A-WP06 - Debt Service'!V$27/12,0))</f>
        <v>0</v>
      </c>
      <c r="X40" s="376">
        <f>IF(-SUM(X$20:X39)+X$15&lt;0.000001,0,IF($C40&gt;='H-32A-WP06 - Debt Service'!W$24,'H-32A-WP06 - Debt Service'!W$27/12,0))</f>
        <v>0</v>
      </c>
      <c r="Y40" s="376">
        <f>IF(-SUM(Y$20:Y39)+Y$15&lt;0.000001,0,IF($C40&gt;='H-32A-WP06 - Debt Service'!X$24,'H-32A-WP06 - Debt Service'!X$27/12,0))</f>
        <v>0</v>
      </c>
      <c r="Z40" s="376">
        <f>IF($C40&gt;='H-32A-WP06 - Debt Service'!Y$24,'H-32A-WP06 - Debt Service'!Y$27/12,0)</f>
        <v>0</v>
      </c>
    </row>
    <row r="41" spans="2:26">
      <c r="B41" s="364">
        <f t="shared" si="0"/>
        <v>2020</v>
      </c>
      <c r="C41" s="390">
        <f t="shared" si="2"/>
        <v>44105</v>
      </c>
      <c r="D41" s="376">
        <f>IF(-SUM(D$20:D40)+D$15&lt;0.000001,0,IF($C41&gt;='H-32A-WP06 - Debt Service'!C$24,'H-32A-WP06 - Debt Service'!C$27/12,0))</f>
        <v>11132.895062304129</v>
      </c>
      <c r="E41" s="376">
        <f>IF(-SUM(E$20:E40)+E$15&lt;0.000001,0,IF($C41&gt;='H-32A-WP06 - Debt Service'!D$24,'H-32A-WP06 - Debt Service'!D$27/12,0))</f>
        <v>0</v>
      </c>
      <c r="F41" s="376">
        <f>IF(-SUM(F$20:F40)+F$15&lt;0.000001,0,IF($C41&gt;='H-32A-WP06 - Debt Service'!E$24,'H-32A-WP06 - Debt Service'!E$27/12,0))</f>
        <v>0</v>
      </c>
      <c r="G41" s="376">
        <f>IF(-SUM(G$20:G40)+G$15&lt;0.000001,0,IF($C41&gt;='H-32A-WP06 - Debt Service'!F$24,'H-32A-WP06 - Debt Service'!F$27/12,0))</f>
        <v>0</v>
      </c>
      <c r="H41" s="376">
        <f>IF(-SUM(H$20:H40)+H$15&lt;0.000001,0,IF($C41&gt;='H-32A-WP06 - Debt Service'!G$24,'H-32A-WP06 - Debt Service'!G$27/12,0))</f>
        <v>0</v>
      </c>
      <c r="I41" s="376">
        <f>IF(-SUM(I$20:I40)+I$15&lt;0.000001,0,IF($C41&gt;='H-32A-WP06 - Debt Service'!H$24,'H-32A-WP06 - Debt Service'!H$27/12,0))</f>
        <v>0</v>
      </c>
      <c r="J41" s="376">
        <f>IF(-SUM(J$20:J40)+J$15&lt;0.000001,0,IF($C41&gt;='H-32A-WP06 - Debt Service'!I$24,'H-32A-WP06 - Debt Service'!I$27/12,0))</f>
        <v>0</v>
      </c>
      <c r="K41" s="376">
        <f>IF(-SUM(K$20:K40)+K$15&lt;0.000001,0,IF($C41&gt;='H-32A-WP06 - Debt Service'!J$24,'H-32A-WP06 - Debt Service'!J$27/12,0))</f>
        <v>0</v>
      </c>
      <c r="L41" s="376">
        <f>IF(-SUM(L$20:L40)+L$15&lt;0.000001,0,IF($C41&gt;='H-32A-WP06 - Debt Service'!K$24,'H-32A-WP06 - Debt Service'!K$27/12,0))</f>
        <v>0</v>
      </c>
      <c r="M41" s="376">
        <f>IF(-SUM(M$20:M40)+M$15&lt;0.000001,0,IF($C41&gt;='H-32A-WP06 - Debt Service'!L$24,'H-32A-WP06 - Debt Service'!L$27/12,0))</f>
        <v>0</v>
      </c>
      <c r="O41" s="364">
        <f t="shared" si="1"/>
        <v>2020</v>
      </c>
      <c r="P41" s="390">
        <f t="shared" si="3"/>
        <v>44105</v>
      </c>
      <c r="Q41" s="376">
        <f>IF(-SUM(Q$20:Q40)+Q$15&lt;0.000001,0,IF($C41&gt;='H-32A-WP06 - Debt Service'!P$24,'H-32A-WP06 - Debt Service'!P$27/12,0))</f>
        <v>1457.5875846581869</v>
      </c>
      <c r="R41" s="376">
        <f>IF(-SUM(R$20:R40)+R$15&lt;0.000001,0,IF($C41&gt;='H-32A-WP06 - Debt Service'!Q$24,'H-32A-WP06 - Debt Service'!Q$27/12,0))</f>
        <v>0</v>
      </c>
      <c r="S41" s="376">
        <f>IF(-SUM(S$20:S40)+S$15&lt;0.000001,0,IF($C41&gt;='H-32A-WP06 - Debt Service'!R$24,'H-32A-WP06 - Debt Service'!R$27/12,0))</f>
        <v>0</v>
      </c>
      <c r="T41" s="376">
        <f>IF(-SUM(T$20:T40)+T$15&lt;0.000001,0,IF($C41&gt;='H-32A-WP06 - Debt Service'!S$24,'H-32A-WP06 - Debt Service'!S$27/12,0))</f>
        <v>0</v>
      </c>
      <c r="U41" s="376">
        <f>IF(-SUM(U$20:U40)+U$15&lt;0.000001,0,IF($C41&gt;='H-32A-WP06 - Debt Service'!T$24,'H-32A-WP06 - Debt Service'!T$27/12,0))</f>
        <v>0</v>
      </c>
      <c r="V41" s="376">
        <f>IF(-SUM(V$20:V40)+V$15&lt;0.000001,0,IF($C41&gt;='H-32A-WP06 - Debt Service'!U$24,'H-32A-WP06 - Debt Service'!U$27/12,0))</f>
        <v>0</v>
      </c>
      <c r="W41" s="376">
        <f>IF(-SUM(W$20:W40)+W$15&lt;0.000001,0,IF($C41&gt;='H-32A-WP06 - Debt Service'!V$24,'H-32A-WP06 - Debt Service'!V$27/12,0))</f>
        <v>0</v>
      </c>
      <c r="X41" s="376">
        <f>IF(-SUM(X$20:X40)+X$15&lt;0.000001,0,IF($C41&gt;='H-32A-WP06 - Debt Service'!W$24,'H-32A-WP06 - Debt Service'!W$27/12,0))</f>
        <v>0</v>
      </c>
      <c r="Y41" s="376">
        <f>IF(-SUM(Y$20:Y40)+Y$15&lt;0.000001,0,IF($C41&gt;='H-32A-WP06 - Debt Service'!X$24,'H-32A-WP06 - Debt Service'!X$27/12,0))</f>
        <v>0</v>
      </c>
      <c r="Z41" s="376">
        <f>IF($C41&gt;='H-32A-WP06 - Debt Service'!Y$24,'H-32A-WP06 - Debt Service'!Y$27/12,0)</f>
        <v>0</v>
      </c>
    </row>
    <row r="42" spans="2:26">
      <c r="B42" s="364">
        <f t="shared" si="0"/>
        <v>2020</v>
      </c>
      <c r="C42" s="390">
        <f t="shared" si="2"/>
        <v>44136</v>
      </c>
      <c r="D42" s="376">
        <f>IF(-SUM(D$20:D41)+D$15&lt;0.000001,0,IF($C42&gt;='H-32A-WP06 - Debt Service'!C$24,'H-32A-WP06 - Debt Service'!C$27/12,0))</f>
        <v>11132.895062304129</v>
      </c>
      <c r="E42" s="376">
        <f>IF(-SUM(E$20:E41)+E$15&lt;0.000001,0,IF($C42&gt;='H-32A-WP06 - Debt Service'!D$24,'H-32A-WP06 - Debt Service'!D$27/12,0))</f>
        <v>0</v>
      </c>
      <c r="F42" s="376">
        <f>IF(-SUM(F$20:F41)+F$15&lt;0.000001,0,IF($C42&gt;='H-32A-WP06 - Debt Service'!E$24,'H-32A-WP06 - Debt Service'!E$27/12,0))</f>
        <v>0</v>
      </c>
      <c r="G42" s="376">
        <f>IF(-SUM(G$20:G41)+G$15&lt;0.000001,0,IF($C42&gt;='H-32A-WP06 - Debt Service'!F$24,'H-32A-WP06 - Debt Service'!F$27/12,0))</f>
        <v>0</v>
      </c>
      <c r="H42" s="376">
        <f>IF(-SUM(H$20:H41)+H$15&lt;0.000001,0,IF($C42&gt;='H-32A-WP06 - Debt Service'!G$24,'H-32A-WP06 - Debt Service'!G$27/12,0))</f>
        <v>0</v>
      </c>
      <c r="I42" s="376">
        <f>IF(-SUM(I$20:I41)+I$15&lt;0.000001,0,IF($C42&gt;='H-32A-WP06 - Debt Service'!H$24,'H-32A-WP06 - Debt Service'!H$27/12,0))</f>
        <v>0</v>
      </c>
      <c r="J42" s="376">
        <f>IF(-SUM(J$20:J41)+J$15&lt;0.000001,0,IF($C42&gt;='H-32A-WP06 - Debt Service'!I$24,'H-32A-WP06 - Debt Service'!I$27/12,0))</f>
        <v>0</v>
      </c>
      <c r="K42" s="376">
        <f>IF(-SUM(K$20:K41)+K$15&lt;0.000001,0,IF($C42&gt;='H-32A-WP06 - Debt Service'!J$24,'H-32A-WP06 - Debt Service'!J$27/12,0))</f>
        <v>0</v>
      </c>
      <c r="L42" s="376">
        <f>IF(-SUM(L$20:L41)+L$15&lt;0.000001,0,IF($C42&gt;='H-32A-WP06 - Debt Service'!K$24,'H-32A-WP06 - Debt Service'!K$27/12,0))</f>
        <v>0</v>
      </c>
      <c r="M42" s="376">
        <f>IF(-SUM(M$20:M41)+M$15&lt;0.000001,0,IF($C42&gt;='H-32A-WP06 - Debt Service'!L$24,'H-32A-WP06 - Debt Service'!L$27/12,0))</f>
        <v>0</v>
      </c>
      <c r="O42" s="364">
        <f t="shared" si="1"/>
        <v>2020</v>
      </c>
      <c r="P42" s="390">
        <f t="shared" si="3"/>
        <v>44136</v>
      </c>
      <c r="Q42" s="376">
        <f>IF(-SUM(Q$20:Q41)+Q$15&lt;0.000001,0,IF($C42&gt;='H-32A-WP06 - Debt Service'!P$24,'H-32A-WP06 - Debt Service'!P$27/12,0))</f>
        <v>1457.5875846581869</v>
      </c>
      <c r="R42" s="376">
        <f>IF(-SUM(R$20:R41)+R$15&lt;0.000001,0,IF($C42&gt;='H-32A-WP06 - Debt Service'!Q$24,'H-32A-WP06 - Debt Service'!Q$27/12,0))</f>
        <v>0</v>
      </c>
      <c r="S42" s="376">
        <f>IF(-SUM(S$20:S41)+S$15&lt;0.000001,0,IF($C42&gt;='H-32A-WP06 - Debt Service'!R$24,'H-32A-WP06 - Debt Service'!R$27/12,0))</f>
        <v>0</v>
      </c>
      <c r="T42" s="376">
        <f>IF(-SUM(T$20:T41)+T$15&lt;0.000001,0,IF($C42&gt;='H-32A-WP06 - Debt Service'!S$24,'H-32A-WP06 - Debt Service'!S$27/12,0))</f>
        <v>0</v>
      </c>
      <c r="U42" s="376">
        <f>IF(-SUM(U$20:U41)+U$15&lt;0.000001,0,IF($C42&gt;='H-32A-WP06 - Debt Service'!T$24,'H-32A-WP06 - Debt Service'!T$27/12,0))</f>
        <v>0</v>
      </c>
      <c r="V42" s="376">
        <f>IF(-SUM(V$20:V41)+V$15&lt;0.000001,0,IF($C42&gt;='H-32A-WP06 - Debt Service'!U$24,'H-32A-WP06 - Debt Service'!U$27/12,0))</f>
        <v>0</v>
      </c>
      <c r="W42" s="376">
        <f>IF(-SUM(W$20:W41)+W$15&lt;0.000001,0,IF($C42&gt;='H-32A-WP06 - Debt Service'!V$24,'H-32A-WP06 - Debt Service'!V$27/12,0))</f>
        <v>0</v>
      </c>
      <c r="X42" s="376">
        <f>IF(-SUM(X$20:X41)+X$15&lt;0.000001,0,IF($C42&gt;='H-32A-WP06 - Debt Service'!W$24,'H-32A-WP06 - Debt Service'!W$27/12,0))</f>
        <v>0</v>
      </c>
      <c r="Y42" s="376">
        <f>IF(-SUM(Y$20:Y41)+Y$15&lt;0.000001,0,IF($C42&gt;='H-32A-WP06 - Debt Service'!X$24,'H-32A-WP06 - Debt Service'!X$27/12,0))</f>
        <v>0</v>
      </c>
      <c r="Z42" s="376">
        <f>IF($C42&gt;='H-32A-WP06 - Debt Service'!Y$24,'H-32A-WP06 - Debt Service'!Y$27/12,0)</f>
        <v>0</v>
      </c>
    </row>
    <row r="43" spans="2:26">
      <c r="B43" s="364">
        <f t="shared" si="0"/>
        <v>2020</v>
      </c>
      <c r="C43" s="390">
        <f t="shared" si="2"/>
        <v>44166</v>
      </c>
      <c r="D43" s="376">
        <f>IF(-SUM(D$20:D42)+D$15&lt;0.000001,0,IF($C43&gt;='H-32A-WP06 - Debt Service'!C$24,'H-32A-WP06 - Debt Service'!C$27/12,0))</f>
        <v>11132.895062304129</v>
      </c>
      <c r="E43" s="376">
        <f>IF(-SUM(E$20:E42)+E$15&lt;0.000001,0,IF($C43&gt;='H-32A-WP06 - Debt Service'!D$24,'H-32A-WP06 - Debt Service'!D$27/12,0))</f>
        <v>0</v>
      </c>
      <c r="F43" s="376">
        <f>IF(-SUM(F$20:F42)+F$15&lt;0.000001,0,IF($C43&gt;='H-32A-WP06 - Debt Service'!E$24,'H-32A-WP06 - Debt Service'!E$27/12,0))</f>
        <v>0</v>
      </c>
      <c r="G43" s="376">
        <f>IF(-SUM(G$20:G42)+G$15&lt;0.000001,0,IF($C43&gt;='H-32A-WP06 - Debt Service'!F$24,'H-32A-WP06 - Debt Service'!F$27/12,0))</f>
        <v>0</v>
      </c>
      <c r="H43" s="376">
        <f>IF(-SUM(H$20:H42)+H$15&lt;0.000001,0,IF($C43&gt;='H-32A-WP06 - Debt Service'!G$24,'H-32A-WP06 - Debt Service'!G$27/12,0))</f>
        <v>0</v>
      </c>
      <c r="I43" s="376">
        <f>IF(-SUM(I$20:I42)+I$15&lt;0.000001,0,IF($C43&gt;='H-32A-WP06 - Debt Service'!H$24,'H-32A-WP06 - Debt Service'!H$27/12,0))</f>
        <v>0</v>
      </c>
      <c r="J43" s="376">
        <f>IF(-SUM(J$20:J42)+J$15&lt;0.000001,0,IF($C43&gt;='H-32A-WP06 - Debt Service'!I$24,'H-32A-WP06 - Debt Service'!I$27/12,0))</f>
        <v>0</v>
      </c>
      <c r="K43" s="376">
        <f>IF(-SUM(K$20:K42)+K$15&lt;0.000001,0,IF($C43&gt;='H-32A-WP06 - Debt Service'!J$24,'H-32A-WP06 - Debt Service'!J$27/12,0))</f>
        <v>0</v>
      </c>
      <c r="L43" s="376">
        <f>IF(-SUM(L$20:L42)+L$15&lt;0.000001,0,IF($C43&gt;='H-32A-WP06 - Debt Service'!K$24,'H-32A-WP06 - Debt Service'!K$27/12,0))</f>
        <v>0</v>
      </c>
      <c r="M43" s="376">
        <f>IF(-SUM(M$20:M42)+M$15&lt;0.000001,0,IF($C43&gt;='H-32A-WP06 - Debt Service'!L$24,'H-32A-WP06 - Debt Service'!L$27/12,0))</f>
        <v>0</v>
      </c>
      <c r="O43" s="364">
        <f t="shared" si="1"/>
        <v>2020</v>
      </c>
      <c r="P43" s="390">
        <f t="shared" si="3"/>
        <v>44166</v>
      </c>
      <c r="Q43" s="376">
        <f>IF(-SUM(Q$20:Q42)+Q$15&lt;0.000001,0,IF($C43&gt;='H-32A-WP06 - Debt Service'!P$24,'H-32A-WP06 - Debt Service'!P$27/12,0))</f>
        <v>1457.5875846581869</v>
      </c>
      <c r="R43" s="376">
        <f>IF(-SUM(R$20:R42)+R$15&lt;0.000001,0,IF($C43&gt;='H-32A-WP06 - Debt Service'!Q$24,'H-32A-WP06 - Debt Service'!Q$27/12,0))</f>
        <v>0</v>
      </c>
      <c r="S43" s="376">
        <f>IF(-SUM(S$20:S42)+S$15&lt;0.000001,0,IF($C43&gt;='H-32A-WP06 - Debt Service'!R$24,'H-32A-WP06 - Debt Service'!R$27/12,0))</f>
        <v>0</v>
      </c>
      <c r="T43" s="376">
        <f>IF(-SUM(T$20:T42)+T$15&lt;0.000001,0,IF($C43&gt;='H-32A-WP06 - Debt Service'!S$24,'H-32A-WP06 - Debt Service'!S$27/12,0))</f>
        <v>0</v>
      </c>
      <c r="U43" s="376">
        <f>IF(-SUM(U$20:U42)+U$15&lt;0.000001,0,IF($C43&gt;='H-32A-WP06 - Debt Service'!T$24,'H-32A-WP06 - Debt Service'!T$27/12,0))</f>
        <v>0</v>
      </c>
      <c r="V43" s="376">
        <f>IF(-SUM(V$20:V42)+V$15&lt;0.000001,0,IF($C43&gt;='H-32A-WP06 - Debt Service'!U$24,'H-32A-WP06 - Debt Service'!U$27/12,0))</f>
        <v>0</v>
      </c>
      <c r="W43" s="376">
        <f>IF(-SUM(W$20:W42)+W$15&lt;0.000001,0,IF($C43&gt;='H-32A-WP06 - Debt Service'!V$24,'H-32A-WP06 - Debt Service'!V$27/12,0))</f>
        <v>0</v>
      </c>
      <c r="X43" s="376">
        <f>IF(-SUM(X$20:X42)+X$15&lt;0.000001,0,IF($C43&gt;='H-32A-WP06 - Debt Service'!W$24,'H-32A-WP06 - Debt Service'!W$27/12,0))</f>
        <v>0</v>
      </c>
      <c r="Y43" s="376">
        <f>IF(-SUM(Y$20:Y42)+Y$15&lt;0.000001,0,IF($C43&gt;='H-32A-WP06 - Debt Service'!X$24,'H-32A-WP06 - Debt Service'!X$27/12,0))</f>
        <v>0</v>
      </c>
      <c r="Z43" s="376">
        <f>IF($C43&gt;='H-32A-WP06 - Debt Service'!Y$24,'H-32A-WP06 - Debt Service'!Y$27/12,0)</f>
        <v>0</v>
      </c>
    </row>
    <row r="44" spans="2:26">
      <c r="B44" s="364">
        <f t="shared" si="0"/>
        <v>2021</v>
      </c>
      <c r="C44" s="390">
        <f t="shared" si="2"/>
        <v>44197</v>
      </c>
      <c r="D44" s="376">
        <f>IF(-SUM(D$20:D43)+D$15&lt;0.000001,0,IF($C44&gt;='H-32A-WP06 - Debt Service'!C$24,'H-32A-WP06 - Debt Service'!C$27/12,0))</f>
        <v>11132.895062304129</v>
      </c>
      <c r="E44" s="376">
        <f>IF(-SUM(E$20:E43)+E$15&lt;0.000001,0,IF($C44&gt;='H-32A-WP06 - Debt Service'!D$24,'H-32A-WP06 - Debt Service'!D$27/12,0))</f>
        <v>0</v>
      </c>
      <c r="F44" s="376">
        <f>IF(-SUM(F$20:F43)+F$15&lt;0.000001,0,IF($C44&gt;='H-32A-WP06 - Debt Service'!E$24,'H-32A-WP06 - Debt Service'!E$27/12,0))</f>
        <v>0</v>
      </c>
      <c r="G44" s="376">
        <f>IF(-SUM(G$20:G43)+G$15&lt;0.000001,0,IF($C44&gt;='H-32A-WP06 - Debt Service'!F$24,'H-32A-WP06 - Debt Service'!F$27/12,0))</f>
        <v>0</v>
      </c>
      <c r="H44" s="376">
        <f>IF(-SUM(H$20:H43)+H$15&lt;0.000001,0,IF($C44&gt;='H-32A-WP06 - Debt Service'!G$24,'H-32A-WP06 - Debt Service'!G$27/12,0))</f>
        <v>0</v>
      </c>
      <c r="I44" s="376">
        <f>IF(-SUM(I$20:I43)+I$15&lt;0.000001,0,IF($C44&gt;='H-32A-WP06 - Debt Service'!H$24,'H-32A-WP06 - Debt Service'!H$27/12,0))</f>
        <v>0</v>
      </c>
      <c r="J44" s="376">
        <f>IF(-SUM(J$20:J43)+J$15&lt;0.000001,0,IF($C44&gt;='H-32A-WP06 - Debt Service'!I$24,'H-32A-WP06 - Debt Service'!I$27/12,0))</f>
        <v>0</v>
      </c>
      <c r="K44" s="376">
        <f>IF(-SUM(K$20:K43)+K$15&lt;0.000001,0,IF($C44&gt;='H-32A-WP06 - Debt Service'!J$24,'H-32A-WP06 - Debt Service'!J$27/12,0))</f>
        <v>0</v>
      </c>
      <c r="L44" s="376">
        <f>IF(-SUM(L$20:L43)+L$15&lt;0.000001,0,IF($C44&gt;='H-32A-WP06 - Debt Service'!K$24,'H-32A-WP06 - Debt Service'!K$27/12,0))</f>
        <v>0</v>
      </c>
      <c r="M44" s="376">
        <f>IF(-SUM(M$20:M43)+M$15&lt;0.000001,0,IF($C44&gt;='H-32A-WP06 - Debt Service'!L$24,'H-32A-WP06 - Debt Service'!L$27/12,0))</f>
        <v>0</v>
      </c>
      <c r="O44" s="364">
        <f t="shared" si="1"/>
        <v>2021</v>
      </c>
      <c r="P44" s="390">
        <f t="shared" si="3"/>
        <v>44197</v>
      </c>
      <c r="Q44" s="376">
        <f>IF(-SUM(Q$20:Q43)+Q$15&lt;0.000001,0,IF($C44&gt;='H-32A-WP06 - Debt Service'!P$24,'H-32A-WP06 - Debt Service'!P$27/12,0))</f>
        <v>1457.5875846581869</v>
      </c>
      <c r="R44" s="376">
        <f>IF(-SUM(R$20:R43)+R$15&lt;0.000001,0,IF($C44&gt;='H-32A-WP06 - Debt Service'!Q$24,'H-32A-WP06 - Debt Service'!Q$27/12,0))</f>
        <v>0</v>
      </c>
      <c r="S44" s="376">
        <f>IF(-SUM(S$20:S43)+S$15&lt;0.000001,0,IF($C44&gt;='H-32A-WP06 - Debt Service'!R$24,'H-32A-WP06 - Debt Service'!R$27/12,0))</f>
        <v>0</v>
      </c>
      <c r="T44" s="376">
        <f>IF(-SUM(T$20:T43)+T$15&lt;0.000001,0,IF($C44&gt;='H-32A-WP06 - Debt Service'!S$24,'H-32A-WP06 - Debt Service'!S$27/12,0))</f>
        <v>0</v>
      </c>
      <c r="U44" s="376">
        <f>IF(-SUM(U$20:U43)+U$15&lt;0.000001,0,IF($C44&gt;='H-32A-WP06 - Debt Service'!T$24,'H-32A-WP06 - Debt Service'!T$27/12,0))</f>
        <v>0</v>
      </c>
      <c r="V44" s="376">
        <f>IF(-SUM(V$20:V43)+V$15&lt;0.000001,0,IF($C44&gt;='H-32A-WP06 - Debt Service'!U$24,'H-32A-WP06 - Debt Service'!U$27/12,0))</f>
        <v>0</v>
      </c>
      <c r="W44" s="376">
        <f>IF(-SUM(W$20:W43)+W$15&lt;0.000001,0,IF($C44&gt;='H-32A-WP06 - Debt Service'!V$24,'H-32A-WP06 - Debt Service'!V$27/12,0))</f>
        <v>0</v>
      </c>
      <c r="X44" s="376">
        <f>IF(-SUM(X$20:X43)+X$15&lt;0.000001,0,IF($C44&gt;='H-32A-WP06 - Debt Service'!W$24,'H-32A-WP06 - Debt Service'!W$27/12,0))</f>
        <v>0</v>
      </c>
      <c r="Y44" s="376">
        <f>IF(-SUM(Y$20:Y43)+Y$15&lt;0.000001,0,IF($C44&gt;='H-32A-WP06 - Debt Service'!X$24,'H-32A-WP06 - Debt Service'!X$27/12,0))</f>
        <v>0</v>
      </c>
      <c r="Z44" s="376">
        <f>IF($C44&gt;='H-32A-WP06 - Debt Service'!Y$24,'H-32A-WP06 - Debt Service'!Y$27/12,0)</f>
        <v>0</v>
      </c>
    </row>
    <row r="45" spans="2:26">
      <c r="B45" s="364">
        <f t="shared" si="0"/>
        <v>2021</v>
      </c>
      <c r="C45" s="390">
        <f t="shared" si="2"/>
        <v>44228</v>
      </c>
      <c r="D45" s="376">
        <f>IF(-SUM(D$20:D44)+D$15&lt;0.000001,0,IF($C45&gt;='H-32A-WP06 - Debt Service'!C$24,'H-32A-WP06 - Debt Service'!C$27/12,0))</f>
        <v>11132.895062304129</v>
      </c>
      <c r="E45" s="376">
        <f>IF(-SUM(E$20:E44)+E$15&lt;0.000001,0,IF($C45&gt;='H-32A-WP06 - Debt Service'!D$24,'H-32A-WP06 - Debt Service'!D$27/12,0))</f>
        <v>0</v>
      </c>
      <c r="F45" s="376">
        <f>IF(-SUM(F$20:F44)+F$15&lt;0.000001,0,IF($C45&gt;='H-32A-WP06 - Debt Service'!E$24,'H-32A-WP06 - Debt Service'!E$27/12,0))</f>
        <v>0</v>
      </c>
      <c r="G45" s="376">
        <f>IF(-SUM(G$20:G44)+G$15&lt;0.000001,0,IF($C45&gt;='H-32A-WP06 - Debt Service'!F$24,'H-32A-WP06 - Debt Service'!F$27/12,0))</f>
        <v>0</v>
      </c>
      <c r="H45" s="376">
        <f>IF(-SUM(H$20:H44)+H$15&lt;0.000001,0,IF($C45&gt;='H-32A-WP06 - Debt Service'!G$24,'H-32A-WP06 - Debt Service'!G$27/12,0))</f>
        <v>0</v>
      </c>
      <c r="I45" s="376">
        <f>IF(-SUM(I$20:I44)+I$15&lt;0.000001,0,IF($C45&gt;='H-32A-WP06 - Debt Service'!H$24,'H-32A-WP06 - Debt Service'!H$27/12,0))</f>
        <v>0</v>
      </c>
      <c r="J45" s="376">
        <f>IF(-SUM(J$20:J44)+J$15&lt;0.000001,0,IF($C45&gt;='H-32A-WP06 - Debt Service'!I$24,'H-32A-WP06 - Debt Service'!I$27/12,0))</f>
        <v>0</v>
      </c>
      <c r="K45" s="376">
        <f>IF(-SUM(K$20:K44)+K$15&lt;0.000001,0,IF($C45&gt;='H-32A-WP06 - Debt Service'!J$24,'H-32A-WP06 - Debt Service'!J$27/12,0))</f>
        <v>0</v>
      </c>
      <c r="L45" s="376">
        <f>IF(-SUM(L$20:L44)+L$15&lt;0.000001,0,IF($C45&gt;='H-32A-WP06 - Debt Service'!K$24,'H-32A-WP06 - Debt Service'!K$27/12,0))</f>
        <v>0</v>
      </c>
      <c r="M45" s="376">
        <f>IF(-SUM(M$20:M44)+M$15&lt;0.000001,0,IF($C45&gt;='H-32A-WP06 - Debt Service'!L$24,'H-32A-WP06 - Debt Service'!L$27/12,0))</f>
        <v>0</v>
      </c>
      <c r="O45" s="364">
        <f t="shared" si="1"/>
        <v>2021</v>
      </c>
      <c r="P45" s="390">
        <f t="shared" si="3"/>
        <v>44228</v>
      </c>
      <c r="Q45" s="376">
        <f>IF(-SUM(Q$20:Q44)+Q$15&lt;0.000001,0,IF($C45&gt;='H-32A-WP06 - Debt Service'!P$24,'H-32A-WP06 - Debt Service'!P$27/12,0))</f>
        <v>1457.5875846581869</v>
      </c>
      <c r="R45" s="376">
        <f>IF(-SUM(R$20:R44)+R$15&lt;0.000001,0,IF($C45&gt;='H-32A-WP06 - Debt Service'!Q$24,'H-32A-WP06 - Debt Service'!Q$27/12,0))</f>
        <v>0</v>
      </c>
      <c r="S45" s="376">
        <f>IF(-SUM(S$20:S44)+S$15&lt;0.000001,0,IF($C45&gt;='H-32A-WP06 - Debt Service'!R$24,'H-32A-WP06 - Debt Service'!R$27/12,0))</f>
        <v>0</v>
      </c>
      <c r="T45" s="376">
        <f>IF(-SUM(T$20:T44)+T$15&lt;0.000001,0,IF($C45&gt;='H-32A-WP06 - Debt Service'!S$24,'H-32A-WP06 - Debt Service'!S$27/12,0))</f>
        <v>0</v>
      </c>
      <c r="U45" s="376">
        <f>IF(-SUM(U$20:U44)+U$15&lt;0.000001,0,IF($C45&gt;='H-32A-WP06 - Debt Service'!T$24,'H-32A-WP06 - Debt Service'!T$27/12,0))</f>
        <v>0</v>
      </c>
      <c r="V45" s="376">
        <f>IF(-SUM(V$20:V44)+V$15&lt;0.000001,0,IF($C45&gt;='H-32A-WP06 - Debt Service'!U$24,'H-32A-WP06 - Debt Service'!U$27/12,0))</f>
        <v>0</v>
      </c>
      <c r="W45" s="376">
        <f>IF(-SUM(W$20:W44)+W$15&lt;0.000001,0,IF($C45&gt;='H-32A-WP06 - Debt Service'!V$24,'H-32A-WP06 - Debt Service'!V$27/12,0))</f>
        <v>0</v>
      </c>
      <c r="X45" s="376">
        <f>IF(-SUM(X$20:X44)+X$15&lt;0.000001,0,IF($C45&gt;='H-32A-WP06 - Debt Service'!W$24,'H-32A-WP06 - Debt Service'!W$27/12,0))</f>
        <v>0</v>
      </c>
      <c r="Y45" s="376">
        <f>IF(-SUM(Y$20:Y44)+Y$15&lt;0.000001,0,IF($C45&gt;='H-32A-WP06 - Debt Service'!X$24,'H-32A-WP06 - Debt Service'!X$27/12,0))</f>
        <v>0</v>
      </c>
      <c r="Z45" s="376">
        <f>IF($C45&gt;='H-32A-WP06 - Debt Service'!Y$24,'H-32A-WP06 - Debt Service'!Y$27/12,0)</f>
        <v>0</v>
      </c>
    </row>
    <row r="46" spans="2:26">
      <c r="B46" s="364">
        <f t="shared" si="0"/>
        <v>2021</v>
      </c>
      <c r="C46" s="390">
        <f t="shared" si="2"/>
        <v>44256</v>
      </c>
      <c r="D46" s="376">
        <f>IF(-SUM(D$20:D45)+D$15&lt;0.000001,0,IF($C46&gt;='H-32A-WP06 - Debt Service'!C$24,'H-32A-WP06 - Debt Service'!C$27/12,0))</f>
        <v>11132.895062304129</v>
      </c>
      <c r="E46" s="376">
        <f>IF(-SUM(E$20:E45)+E$15&lt;0.000001,0,IF($C46&gt;='H-32A-WP06 - Debt Service'!D$24,'H-32A-WP06 - Debt Service'!D$27/12,0))</f>
        <v>0</v>
      </c>
      <c r="F46" s="376">
        <f>IF(-SUM(F$20:F45)+F$15&lt;0.000001,0,IF($C46&gt;='H-32A-WP06 - Debt Service'!E$24,'H-32A-WP06 - Debt Service'!E$27/12,0))</f>
        <v>0</v>
      </c>
      <c r="G46" s="376">
        <f>IF(-SUM(G$20:G45)+G$15&lt;0.000001,0,IF($C46&gt;='H-32A-WP06 - Debt Service'!F$24,'H-32A-WP06 - Debt Service'!F$27/12,0))</f>
        <v>0</v>
      </c>
      <c r="H46" s="376">
        <f>IF(-SUM(H$20:H45)+H$15&lt;0.000001,0,IF($C46&gt;='H-32A-WP06 - Debt Service'!G$24,'H-32A-WP06 - Debt Service'!G$27/12,0))</f>
        <v>0</v>
      </c>
      <c r="I46" s="376">
        <f>IF(-SUM(I$20:I45)+I$15&lt;0.000001,0,IF($C46&gt;='H-32A-WP06 - Debt Service'!H$24,'H-32A-WP06 - Debt Service'!H$27/12,0))</f>
        <v>0</v>
      </c>
      <c r="J46" s="376">
        <f>IF(-SUM(J$20:J45)+J$15&lt;0.000001,0,IF($C46&gt;='H-32A-WP06 - Debt Service'!I$24,'H-32A-WP06 - Debt Service'!I$27/12,0))</f>
        <v>0</v>
      </c>
      <c r="K46" s="376">
        <f>IF(-SUM(K$20:K45)+K$15&lt;0.000001,0,IF($C46&gt;='H-32A-WP06 - Debt Service'!J$24,'H-32A-WP06 - Debt Service'!J$27/12,0))</f>
        <v>0</v>
      </c>
      <c r="L46" s="376">
        <f>IF(-SUM(L$20:L45)+L$15&lt;0.000001,0,IF($C46&gt;='H-32A-WP06 - Debt Service'!K$24,'H-32A-WP06 - Debt Service'!K$27/12,0))</f>
        <v>0</v>
      </c>
      <c r="M46" s="376">
        <f>IF(-SUM(M$20:M45)+M$15&lt;0.000001,0,IF($C46&gt;='H-32A-WP06 - Debt Service'!L$24,'H-32A-WP06 - Debt Service'!L$27/12,0))</f>
        <v>0</v>
      </c>
      <c r="O46" s="364">
        <f t="shared" si="1"/>
        <v>2021</v>
      </c>
      <c r="P46" s="390">
        <f t="shared" si="3"/>
        <v>44256</v>
      </c>
      <c r="Q46" s="376">
        <f>IF(-SUM(Q$20:Q45)+Q$15&lt;0.000001,0,IF($C46&gt;='H-32A-WP06 - Debt Service'!P$24,'H-32A-WP06 - Debt Service'!P$27/12,0))</f>
        <v>1457.5875846581869</v>
      </c>
      <c r="R46" s="376">
        <f>IF(-SUM(R$20:R45)+R$15&lt;0.000001,0,IF($C46&gt;='H-32A-WP06 - Debt Service'!Q$24,'H-32A-WP06 - Debt Service'!Q$27/12,0))</f>
        <v>0</v>
      </c>
      <c r="S46" s="376">
        <f>IF(-SUM(S$20:S45)+S$15&lt;0.000001,0,IF($C46&gt;='H-32A-WP06 - Debt Service'!R$24,'H-32A-WP06 - Debt Service'!R$27/12,0))</f>
        <v>0</v>
      </c>
      <c r="T46" s="376">
        <f>IF(-SUM(T$20:T45)+T$15&lt;0.000001,0,IF($C46&gt;='H-32A-WP06 - Debt Service'!S$24,'H-32A-WP06 - Debt Service'!S$27/12,0))</f>
        <v>0</v>
      </c>
      <c r="U46" s="376">
        <f>IF(-SUM(U$20:U45)+U$15&lt;0.000001,0,IF($C46&gt;='H-32A-WP06 - Debt Service'!T$24,'H-32A-WP06 - Debt Service'!T$27/12,0))</f>
        <v>0</v>
      </c>
      <c r="V46" s="376">
        <f>IF(-SUM(V$20:V45)+V$15&lt;0.000001,0,IF($C46&gt;='H-32A-WP06 - Debt Service'!U$24,'H-32A-WP06 - Debt Service'!U$27/12,0))</f>
        <v>0</v>
      </c>
      <c r="W46" s="376">
        <f>IF(-SUM(W$20:W45)+W$15&lt;0.000001,0,IF($C46&gt;='H-32A-WP06 - Debt Service'!V$24,'H-32A-WP06 - Debt Service'!V$27/12,0))</f>
        <v>0</v>
      </c>
      <c r="X46" s="376">
        <f>IF(-SUM(X$20:X45)+X$15&lt;0.000001,0,IF($C46&gt;='H-32A-WP06 - Debt Service'!W$24,'H-32A-WP06 - Debt Service'!W$27/12,0))</f>
        <v>0</v>
      </c>
      <c r="Y46" s="376">
        <f>IF(-SUM(Y$20:Y45)+Y$15&lt;0.000001,0,IF($C46&gt;='H-32A-WP06 - Debt Service'!X$24,'H-32A-WP06 - Debt Service'!X$27/12,0))</f>
        <v>0</v>
      </c>
      <c r="Z46" s="376">
        <f>IF($C46&gt;='H-32A-WP06 - Debt Service'!Y$24,'H-32A-WP06 - Debt Service'!Y$27/12,0)</f>
        <v>0</v>
      </c>
    </row>
    <row r="47" spans="2:26">
      <c r="B47" s="364">
        <f t="shared" si="0"/>
        <v>2021</v>
      </c>
      <c r="C47" s="390">
        <f t="shared" si="2"/>
        <v>44287</v>
      </c>
      <c r="D47" s="376">
        <f>IF(-SUM(D$20:D46)+D$15&lt;0.000001,0,IF($C47&gt;='H-32A-WP06 - Debt Service'!C$24,'H-32A-WP06 - Debt Service'!C$27/12,0))</f>
        <v>11132.895062304129</v>
      </c>
      <c r="E47" s="376">
        <f>IF(-SUM(E$20:E46)+E$15&lt;0.000001,0,IF($C47&gt;='H-32A-WP06 - Debt Service'!D$24,'H-32A-WP06 - Debt Service'!D$27/12,0))</f>
        <v>0</v>
      </c>
      <c r="F47" s="376">
        <f>IF(-SUM(F$20:F46)+F$15&lt;0.000001,0,IF($C47&gt;='H-32A-WP06 - Debt Service'!E$24,'H-32A-WP06 - Debt Service'!E$27/12,0))</f>
        <v>0</v>
      </c>
      <c r="G47" s="376">
        <f>IF(-SUM(G$20:G46)+G$15&lt;0.000001,0,IF($C47&gt;='H-32A-WP06 - Debt Service'!F$24,'H-32A-WP06 - Debt Service'!F$27/12,0))</f>
        <v>0</v>
      </c>
      <c r="H47" s="376">
        <f>IF(-SUM(H$20:H46)+H$15&lt;0.000001,0,IF($C47&gt;='H-32A-WP06 - Debt Service'!G$24,'H-32A-WP06 - Debt Service'!G$27/12,0))</f>
        <v>0</v>
      </c>
      <c r="I47" s="376">
        <f>IF(-SUM(I$20:I46)+I$15&lt;0.000001,0,IF($C47&gt;='H-32A-WP06 - Debt Service'!H$24,'H-32A-WP06 - Debt Service'!H$27/12,0))</f>
        <v>0</v>
      </c>
      <c r="J47" s="376">
        <f>IF(-SUM(J$20:J46)+J$15&lt;0.000001,0,IF($C47&gt;='H-32A-WP06 - Debt Service'!I$24,'H-32A-WP06 - Debt Service'!I$27/12,0))</f>
        <v>0</v>
      </c>
      <c r="K47" s="376">
        <f>IF(-SUM(K$20:K46)+K$15&lt;0.000001,0,IF($C47&gt;='H-32A-WP06 - Debt Service'!J$24,'H-32A-WP06 - Debt Service'!J$27/12,0))</f>
        <v>0</v>
      </c>
      <c r="L47" s="376">
        <f>IF(-SUM(L$20:L46)+L$15&lt;0.000001,0,IF($C47&gt;='H-32A-WP06 - Debt Service'!K$24,'H-32A-WP06 - Debt Service'!K$27/12,0))</f>
        <v>0</v>
      </c>
      <c r="M47" s="376">
        <f>IF(-SUM(M$20:M46)+M$15&lt;0.000001,0,IF($C47&gt;='H-32A-WP06 - Debt Service'!L$24,'H-32A-WP06 - Debt Service'!L$27/12,0))</f>
        <v>0</v>
      </c>
      <c r="O47" s="364">
        <f t="shared" si="1"/>
        <v>2021</v>
      </c>
      <c r="P47" s="390">
        <f t="shared" si="3"/>
        <v>44287</v>
      </c>
      <c r="Q47" s="376">
        <f>IF(-SUM(Q$20:Q46)+Q$15&lt;0.000001,0,IF($C47&gt;='H-32A-WP06 - Debt Service'!P$24,'H-32A-WP06 - Debt Service'!P$27/12,0))</f>
        <v>1457.5875846581869</v>
      </c>
      <c r="R47" s="376">
        <f>IF(-SUM(R$20:R46)+R$15&lt;0.000001,0,IF($C47&gt;='H-32A-WP06 - Debt Service'!Q$24,'H-32A-WP06 - Debt Service'!Q$27/12,0))</f>
        <v>0</v>
      </c>
      <c r="S47" s="376">
        <f>IF(-SUM(S$20:S46)+S$15&lt;0.000001,0,IF($C47&gt;='H-32A-WP06 - Debt Service'!R$24,'H-32A-WP06 - Debt Service'!R$27/12,0))</f>
        <v>0</v>
      </c>
      <c r="T47" s="376">
        <f>IF(-SUM(T$20:T46)+T$15&lt;0.000001,0,IF($C47&gt;='H-32A-WP06 - Debt Service'!S$24,'H-32A-WP06 - Debt Service'!S$27/12,0))</f>
        <v>0</v>
      </c>
      <c r="U47" s="376">
        <f>IF(-SUM(U$20:U46)+U$15&lt;0.000001,0,IF($C47&gt;='H-32A-WP06 - Debt Service'!T$24,'H-32A-WP06 - Debt Service'!T$27/12,0))</f>
        <v>0</v>
      </c>
      <c r="V47" s="376">
        <f>IF(-SUM(V$20:V46)+V$15&lt;0.000001,0,IF($C47&gt;='H-32A-WP06 - Debt Service'!U$24,'H-32A-WP06 - Debt Service'!U$27/12,0))</f>
        <v>0</v>
      </c>
      <c r="W47" s="376">
        <f>IF(-SUM(W$20:W46)+W$15&lt;0.000001,0,IF($C47&gt;='H-32A-WP06 - Debt Service'!V$24,'H-32A-WP06 - Debt Service'!V$27/12,0))</f>
        <v>0</v>
      </c>
      <c r="X47" s="376">
        <f>IF(-SUM(X$20:X46)+X$15&lt;0.000001,0,IF($C47&gt;='H-32A-WP06 - Debt Service'!W$24,'H-32A-WP06 - Debt Service'!W$27/12,0))</f>
        <v>0</v>
      </c>
      <c r="Y47" s="376">
        <f>IF(-SUM(Y$20:Y46)+Y$15&lt;0.000001,0,IF($C47&gt;='H-32A-WP06 - Debt Service'!X$24,'H-32A-WP06 - Debt Service'!X$27/12,0))</f>
        <v>0</v>
      </c>
      <c r="Z47" s="376">
        <f>IF($C47&gt;='H-32A-WP06 - Debt Service'!Y$24,'H-32A-WP06 - Debt Service'!Y$27/12,0)</f>
        <v>0</v>
      </c>
    </row>
    <row r="48" spans="2:26">
      <c r="B48" s="364">
        <f t="shared" si="0"/>
        <v>2021</v>
      </c>
      <c r="C48" s="390">
        <f t="shared" si="2"/>
        <v>44317</v>
      </c>
      <c r="D48" s="376">
        <f>IF(-SUM(D$20:D47)+D$15&lt;0.000001,0,IF($C48&gt;='H-32A-WP06 - Debt Service'!C$24,'H-32A-WP06 - Debt Service'!C$27/12,0))</f>
        <v>11132.895062304129</v>
      </c>
      <c r="E48" s="376">
        <f>IF(-SUM(E$20:E47)+E$15&lt;0.000001,0,IF($C48&gt;='H-32A-WP06 - Debt Service'!D$24,'H-32A-WP06 - Debt Service'!D$27/12,0))</f>
        <v>0</v>
      </c>
      <c r="F48" s="376">
        <f>IF(-SUM(F$20:F47)+F$15&lt;0.000001,0,IF($C48&gt;='H-32A-WP06 - Debt Service'!E$24,'H-32A-WP06 - Debt Service'!E$27/12,0))</f>
        <v>0</v>
      </c>
      <c r="G48" s="376">
        <f>IF(-SUM(G$20:G47)+G$15&lt;0.000001,0,IF($C48&gt;='H-32A-WP06 - Debt Service'!F$24,'H-32A-WP06 - Debt Service'!F$27/12,0))</f>
        <v>0</v>
      </c>
      <c r="H48" s="376">
        <f>IF(-SUM(H$20:H47)+H$15&lt;0.000001,0,IF($C48&gt;='H-32A-WP06 - Debt Service'!G$24,'H-32A-WP06 - Debt Service'!G$27/12,0))</f>
        <v>0</v>
      </c>
      <c r="I48" s="376">
        <f>IF(-SUM(I$20:I47)+I$15&lt;0.000001,0,IF($C48&gt;='H-32A-WP06 - Debt Service'!H$24,'H-32A-WP06 - Debt Service'!H$27/12,0))</f>
        <v>0</v>
      </c>
      <c r="J48" s="376">
        <f>IF(-SUM(J$20:J47)+J$15&lt;0.000001,0,IF($C48&gt;='H-32A-WP06 - Debt Service'!I$24,'H-32A-WP06 - Debt Service'!I$27/12,0))</f>
        <v>0</v>
      </c>
      <c r="K48" s="376">
        <f>IF(-SUM(K$20:K47)+K$15&lt;0.000001,0,IF($C48&gt;='H-32A-WP06 - Debt Service'!J$24,'H-32A-WP06 - Debt Service'!J$27/12,0))</f>
        <v>0</v>
      </c>
      <c r="L48" s="376">
        <f>IF(-SUM(L$20:L47)+L$15&lt;0.000001,0,IF($C48&gt;='H-32A-WP06 - Debt Service'!K$24,'H-32A-WP06 - Debt Service'!K$27/12,0))</f>
        <v>0</v>
      </c>
      <c r="M48" s="376">
        <f>IF(-SUM(M$20:M47)+M$15&lt;0.000001,0,IF($C48&gt;='H-32A-WP06 - Debt Service'!L$24,'H-32A-WP06 - Debt Service'!L$27/12,0))</f>
        <v>0</v>
      </c>
      <c r="O48" s="364">
        <f t="shared" si="1"/>
        <v>2021</v>
      </c>
      <c r="P48" s="390">
        <f t="shared" si="3"/>
        <v>44317</v>
      </c>
      <c r="Q48" s="376">
        <f>IF(-SUM(Q$20:Q47)+Q$15&lt;0.000001,0,IF($C48&gt;='H-32A-WP06 - Debt Service'!P$24,'H-32A-WP06 - Debt Service'!P$27/12,0))</f>
        <v>1457.5875846581869</v>
      </c>
      <c r="R48" s="376">
        <f>IF(-SUM(R$20:R47)+R$15&lt;0.000001,0,IF($C48&gt;='H-32A-WP06 - Debt Service'!Q$24,'H-32A-WP06 - Debt Service'!Q$27/12,0))</f>
        <v>0</v>
      </c>
      <c r="S48" s="376">
        <f>IF(-SUM(S$20:S47)+S$15&lt;0.000001,0,IF($C48&gt;='H-32A-WP06 - Debt Service'!R$24,'H-32A-WP06 - Debt Service'!R$27/12,0))</f>
        <v>0</v>
      </c>
      <c r="T48" s="376">
        <f>IF(-SUM(T$20:T47)+T$15&lt;0.000001,0,IF($C48&gt;='H-32A-WP06 - Debt Service'!S$24,'H-32A-WP06 - Debt Service'!S$27/12,0))</f>
        <v>0</v>
      </c>
      <c r="U48" s="376">
        <f>IF(-SUM(U$20:U47)+U$15&lt;0.000001,0,IF($C48&gt;='H-32A-WP06 - Debt Service'!T$24,'H-32A-WP06 - Debt Service'!T$27/12,0))</f>
        <v>0</v>
      </c>
      <c r="V48" s="376">
        <f>IF(-SUM(V$20:V47)+V$15&lt;0.000001,0,IF($C48&gt;='H-32A-WP06 - Debt Service'!U$24,'H-32A-WP06 - Debt Service'!U$27/12,0))</f>
        <v>0</v>
      </c>
      <c r="W48" s="376">
        <f>IF(-SUM(W$20:W47)+W$15&lt;0.000001,0,IF($C48&gt;='H-32A-WP06 - Debt Service'!V$24,'H-32A-WP06 - Debt Service'!V$27/12,0))</f>
        <v>0</v>
      </c>
      <c r="X48" s="376">
        <f>IF(-SUM(X$20:X47)+X$15&lt;0.000001,0,IF($C48&gt;='H-32A-WP06 - Debt Service'!W$24,'H-32A-WP06 - Debt Service'!W$27/12,0))</f>
        <v>0</v>
      </c>
      <c r="Y48" s="376">
        <f>IF(-SUM(Y$20:Y47)+Y$15&lt;0.000001,0,IF($C48&gt;='H-32A-WP06 - Debt Service'!X$24,'H-32A-WP06 - Debt Service'!X$27/12,0))</f>
        <v>0</v>
      </c>
      <c r="Z48" s="376">
        <f>IF($C48&gt;='H-32A-WP06 - Debt Service'!Y$24,'H-32A-WP06 - Debt Service'!Y$27/12,0)</f>
        <v>0</v>
      </c>
    </row>
    <row r="49" spans="2:26">
      <c r="B49" s="364">
        <f t="shared" si="0"/>
        <v>2021</v>
      </c>
      <c r="C49" s="390">
        <f t="shared" si="2"/>
        <v>44348</v>
      </c>
      <c r="D49" s="376">
        <f>IF(-SUM(D$20:D48)+D$15&lt;0.000001,0,IF($C49&gt;='H-32A-WP06 - Debt Service'!C$24,'H-32A-WP06 - Debt Service'!C$27/12,0))</f>
        <v>11132.895062304129</v>
      </c>
      <c r="E49" s="376">
        <f>IF(-SUM(E$20:E48)+E$15&lt;0.000001,0,IF($C49&gt;='H-32A-WP06 - Debt Service'!D$24,'H-32A-WP06 - Debt Service'!D$27/12,0))</f>
        <v>0</v>
      </c>
      <c r="F49" s="376">
        <f>IF(-SUM(F$20:F48)+F$15&lt;0.000001,0,IF($C49&gt;='H-32A-WP06 - Debt Service'!E$24,'H-32A-WP06 - Debt Service'!E$27/12,0))</f>
        <v>0</v>
      </c>
      <c r="G49" s="376">
        <f>IF(-SUM(G$20:G48)+G$15&lt;0.000001,0,IF($C49&gt;='H-32A-WP06 - Debt Service'!F$24,'H-32A-WP06 - Debt Service'!F$27/12,0))</f>
        <v>0</v>
      </c>
      <c r="H49" s="376">
        <f>IF(-SUM(H$20:H48)+H$15&lt;0.000001,0,IF($C49&gt;='H-32A-WP06 - Debt Service'!G$24,'H-32A-WP06 - Debt Service'!G$27/12,0))</f>
        <v>0</v>
      </c>
      <c r="I49" s="376">
        <f>IF(-SUM(I$20:I48)+I$15&lt;0.000001,0,IF($C49&gt;='H-32A-WP06 - Debt Service'!H$24,'H-32A-WP06 - Debt Service'!H$27/12,0))</f>
        <v>0</v>
      </c>
      <c r="J49" s="376">
        <f>IF(-SUM(J$20:J48)+J$15&lt;0.000001,0,IF($C49&gt;='H-32A-WP06 - Debt Service'!I$24,'H-32A-WP06 - Debt Service'!I$27/12,0))</f>
        <v>0</v>
      </c>
      <c r="K49" s="376">
        <f>IF(-SUM(K$20:K48)+K$15&lt;0.000001,0,IF($C49&gt;='H-32A-WP06 - Debt Service'!J$24,'H-32A-WP06 - Debt Service'!J$27/12,0))</f>
        <v>0</v>
      </c>
      <c r="L49" s="376">
        <f>IF(-SUM(L$20:L48)+L$15&lt;0.000001,0,IF($C49&gt;='H-32A-WP06 - Debt Service'!K$24,'H-32A-WP06 - Debt Service'!K$27/12,0))</f>
        <v>0</v>
      </c>
      <c r="M49" s="376">
        <f>IF(-SUM(M$20:M48)+M$15&lt;0.000001,0,IF($C49&gt;='H-32A-WP06 - Debt Service'!L$24,'H-32A-WP06 - Debt Service'!L$27/12,0))</f>
        <v>0</v>
      </c>
      <c r="O49" s="364">
        <f t="shared" si="1"/>
        <v>2021</v>
      </c>
      <c r="P49" s="390">
        <f t="shared" si="3"/>
        <v>44348</v>
      </c>
      <c r="Q49" s="376">
        <f>IF(-SUM(Q$20:Q48)+Q$15&lt;0.000001,0,IF($C49&gt;='H-32A-WP06 - Debt Service'!P$24,'H-32A-WP06 - Debt Service'!P$27/12,0))</f>
        <v>1457.5875846581869</v>
      </c>
      <c r="R49" s="376">
        <f>IF(-SUM(R$20:R48)+R$15&lt;0.000001,0,IF($C49&gt;='H-32A-WP06 - Debt Service'!Q$24,'H-32A-WP06 - Debt Service'!Q$27/12,0))</f>
        <v>0</v>
      </c>
      <c r="S49" s="376">
        <f>IF(-SUM(S$20:S48)+S$15&lt;0.000001,0,IF($C49&gt;='H-32A-WP06 - Debt Service'!R$24,'H-32A-WP06 - Debt Service'!R$27/12,0))</f>
        <v>0</v>
      </c>
      <c r="T49" s="376">
        <f>IF(-SUM(T$20:T48)+T$15&lt;0.000001,0,IF($C49&gt;='H-32A-WP06 - Debt Service'!S$24,'H-32A-WP06 - Debt Service'!S$27/12,0))</f>
        <v>0</v>
      </c>
      <c r="U49" s="376">
        <f>IF(-SUM(U$20:U48)+U$15&lt;0.000001,0,IF($C49&gt;='H-32A-WP06 - Debt Service'!T$24,'H-32A-WP06 - Debt Service'!T$27/12,0))</f>
        <v>0</v>
      </c>
      <c r="V49" s="376">
        <f>IF(-SUM(V$20:V48)+V$15&lt;0.000001,0,IF($C49&gt;='H-32A-WP06 - Debt Service'!U$24,'H-32A-WP06 - Debt Service'!U$27/12,0))</f>
        <v>0</v>
      </c>
      <c r="W49" s="376">
        <f>IF(-SUM(W$20:W48)+W$15&lt;0.000001,0,IF($C49&gt;='H-32A-WP06 - Debt Service'!V$24,'H-32A-WP06 - Debt Service'!V$27/12,0))</f>
        <v>0</v>
      </c>
      <c r="X49" s="376">
        <f>IF(-SUM(X$20:X48)+X$15&lt;0.000001,0,IF($C49&gt;='H-32A-WP06 - Debt Service'!W$24,'H-32A-WP06 - Debt Service'!W$27/12,0))</f>
        <v>0</v>
      </c>
      <c r="Y49" s="376">
        <f>IF(-SUM(Y$20:Y48)+Y$15&lt;0.000001,0,IF($C49&gt;='H-32A-WP06 - Debt Service'!X$24,'H-32A-WP06 - Debt Service'!X$27/12,0))</f>
        <v>0</v>
      </c>
      <c r="Z49" s="376">
        <f>IF($C49&gt;='H-32A-WP06 - Debt Service'!Y$24,'H-32A-WP06 - Debt Service'!Y$27/12,0)</f>
        <v>0</v>
      </c>
    </row>
    <row r="50" spans="2:26">
      <c r="B50" s="364">
        <f t="shared" si="0"/>
        <v>2021</v>
      </c>
      <c r="C50" s="390">
        <f t="shared" si="2"/>
        <v>44378</v>
      </c>
      <c r="D50" s="376">
        <f>IF(-SUM(D$20:D49)+D$15&lt;0.000001,0,IF($C50&gt;='H-32A-WP06 - Debt Service'!C$24,'H-32A-WP06 - Debt Service'!C$27/12,0))</f>
        <v>11132.895062304129</v>
      </c>
      <c r="E50" s="376">
        <f>IF(-SUM(E$20:E49)+E$15&lt;0.000001,0,IF($C50&gt;='H-32A-WP06 - Debt Service'!D$24,'H-32A-WP06 - Debt Service'!D$27/12,0))</f>
        <v>0</v>
      </c>
      <c r="F50" s="376">
        <f>IF(-SUM(F$20:F49)+F$15&lt;0.000001,0,IF($C50&gt;='H-32A-WP06 - Debt Service'!E$24,'H-32A-WP06 - Debt Service'!E$27/12,0))</f>
        <v>0</v>
      </c>
      <c r="G50" s="376">
        <f>IF(-SUM(G$20:G49)+G$15&lt;0.000001,0,IF($C50&gt;='H-32A-WP06 - Debt Service'!F$24,'H-32A-WP06 - Debt Service'!F$27/12,0))</f>
        <v>0</v>
      </c>
      <c r="H50" s="376">
        <f>IF(-SUM(H$20:H49)+H$15&lt;0.000001,0,IF($C50&gt;='H-32A-WP06 - Debt Service'!G$24,'H-32A-WP06 - Debt Service'!G$27/12,0))</f>
        <v>0</v>
      </c>
      <c r="I50" s="376">
        <f>IF(-SUM(I$20:I49)+I$15&lt;0.000001,0,IF($C50&gt;='H-32A-WP06 - Debt Service'!H$24,'H-32A-WP06 - Debt Service'!H$27/12,0))</f>
        <v>0</v>
      </c>
      <c r="J50" s="376">
        <f>IF(-SUM(J$20:J49)+J$15&lt;0.000001,0,IF($C50&gt;='H-32A-WP06 - Debt Service'!I$24,'H-32A-WP06 - Debt Service'!I$27/12,0))</f>
        <v>0</v>
      </c>
      <c r="K50" s="376">
        <f>IF(-SUM(K$20:K49)+K$15&lt;0.000001,0,IF($C50&gt;='H-32A-WP06 - Debt Service'!J$24,'H-32A-WP06 - Debt Service'!J$27/12,0))</f>
        <v>0</v>
      </c>
      <c r="L50" s="376">
        <f>IF(-SUM(L$20:L49)+L$15&lt;0.000001,0,IF($C50&gt;='H-32A-WP06 - Debt Service'!K$24,'H-32A-WP06 - Debt Service'!K$27/12,0))</f>
        <v>0</v>
      </c>
      <c r="M50" s="376">
        <f>IF(-SUM(M$20:M49)+M$15&lt;0.000001,0,IF($C50&gt;='H-32A-WP06 - Debt Service'!L$24,'H-32A-WP06 - Debt Service'!L$27/12,0))</f>
        <v>0</v>
      </c>
      <c r="O50" s="364">
        <f t="shared" si="1"/>
        <v>2021</v>
      </c>
      <c r="P50" s="390">
        <f t="shared" si="3"/>
        <v>44378</v>
      </c>
      <c r="Q50" s="376">
        <f>IF(-SUM(Q$20:Q49)+Q$15&lt;0.000001,0,IF($C50&gt;='H-32A-WP06 - Debt Service'!P$24,'H-32A-WP06 - Debt Service'!P$27/12,0))</f>
        <v>1457.5875846581869</v>
      </c>
      <c r="R50" s="376">
        <f>IF(-SUM(R$20:R49)+R$15&lt;0.000001,0,IF($C50&gt;='H-32A-WP06 - Debt Service'!Q$24,'H-32A-WP06 - Debt Service'!Q$27/12,0))</f>
        <v>0</v>
      </c>
      <c r="S50" s="376">
        <f>IF(-SUM(S$20:S49)+S$15&lt;0.000001,0,IF($C50&gt;='H-32A-WP06 - Debt Service'!R$24,'H-32A-WP06 - Debt Service'!R$27/12,0))</f>
        <v>0</v>
      </c>
      <c r="T50" s="376">
        <f>IF(-SUM(T$20:T49)+T$15&lt;0.000001,0,IF($C50&gt;='H-32A-WP06 - Debt Service'!S$24,'H-32A-WP06 - Debt Service'!S$27/12,0))</f>
        <v>0</v>
      </c>
      <c r="U50" s="376">
        <f>IF(-SUM(U$20:U49)+U$15&lt;0.000001,0,IF($C50&gt;='H-32A-WP06 - Debt Service'!T$24,'H-32A-WP06 - Debt Service'!T$27/12,0))</f>
        <v>0</v>
      </c>
      <c r="V50" s="376">
        <f>IF(-SUM(V$20:V49)+V$15&lt;0.000001,0,IF($C50&gt;='H-32A-WP06 - Debt Service'!U$24,'H-32A-WP06 - Debt Service'!U$27/12,0))</f>
        <v>0</v>
      </c>
      <c r="W50" s="376">
        <f>IF(-SUM(W$20:W49)+W$15&lt;0.000001,0,IF($C50&gt;='H-32A-WP06 - Debt Service'!V$24,'H-32A-WP06 - Debt Service'!V$27/12,0))</f>
        <v>0</v>
      </c>
      <c r="X50" s="376">
        <f>IF(-SUM(X$20:X49)+X$15&lt;0.000001,0,IF($C50&gt;='H-32A-WP06 - Debt Service'!W$24,'H-32A-WP06 - Debt Service'!W$27/12,0))</f>
        <v>0</v>
      </c>
      <c r="Y50" s="376">
        <f>IF(-SUM(Y$20:Y49)+Y$15&lt;0.000001,0,IF($C50&gt;='H-32A-WP06 - Debt Service'!X$24,'H-32A-WP06 - Debt Service'!X$27/12,0))</f>
        <v>0</v>
      </c>
      <c r="Z50" s="376">
        <f>IF($C50&gt;='H-32A-WP06 - Debt Service'!Y$24,'H-32A-WP06 - Debt Service'!Y$27/12,0)</f>
        <v>0</v>
      </c>
    </row>
    <row r="51" spans="2:26">
      <c r="B51" s="364">
        <f t="shared" si="0"/>
        <v>2021</v>
      </c>
      <c r="C51" s="390">
        <f t="shared" si="2"/>
        <v>44409</v>
      </c>
      <c r="D51" s="376">
        <f>IF(-SUM(D$20:D50)+D$15&lt;0.000001,0,IF($C51&gt;='H-32A-WP06 - Debt Service'!C$24,'H-32A-WP06 - Debt Service'!C$27/12,0))</f>
        <v>11132.895062304129</v>
      </c>
      <c r="E51" s="376">
        <f>IF(-SUM(E$20:E50)+E$15&lt;0.000001,0,IF($C51&gt;='H-32A-WP06 - Debt Service'!D$24,'H-32A-WP06 - Debt Service'!D$27/12,0))</f>
        <v>0</v>
      </c>
      <c r="F51" s="376">
        <f>IF(-SUM(F$20:F50)+F$15&lt;0.000001,0,IF($C51&gt;='H-32A-WP06 - Debt Service'!E$24,'H-32A-WP06 - Debt Service'!E$27/12,0))</f>
        <v>0</v>
      </c>
      <c r="G51" s="376">
        <f>IF(-SUM(G$20:G50)+G$15&lt;0.000001,0,IF($C51&gt;='H-32A-WP06 - Debt Service'!F$24,'H-32A-WP06 - Debt Service'!F$27/12,0))</f>
        <v>0</v>
      </c>
      <c r="H51" s="376">
        <f>IF(-SUM(H$20:H50)+H$15&lt;0.000001,0,IF($C51&gt;='H-32A-WP06 - Debt Service'!G$24,'H-32A-WP06 - Debt Service'!G$27/12,0))</f>
        <v>0</v>
      </c>
      <c r="I51" s="376">
        <f>IF(-SUM(I$20:I50)+I$15&lt;0.000001,0,IF($C51&gt;='H-32A-WP06 - Debt Service'!H$24,'H-32A-WP06 - Debt Service'!H$27/12,0))</f>
        <v>0</v>
      </c>
      <c r="J51" s="376">
        <f>IF(-SUM(J$20:J50)+J$15&lt;0.000001,0,IF($C51&gt;='H-32A-WP06 - Debt Service'!I$24,'H-32A-WP06 - Debt Service'!I$27/12,0))</f>
        <v>0</v>
      </c>
      <c r="K51" s="376">
        <f>IF(-SUM(K$20:K50)+K$15&lt;0.000001,0,IF($C51&gt;='H-32A-WP06 - Debt Service'!J$24,'H-32A-WP06 - Debt Service'!J$27/12,0))</f>
        <v>0</v>
      </c>
      <c r="L51" s="376">
        <f>IF(-SUM(L$20:L50)+L$15&lt;0.000001,0,IF($C51&gt;='H-32A-WP06 - Debt Service'!K$24,'H-32A-WP06 - Debt Service'!K$27/12,0))</f>
        <v>0</v>
      </c>
      <c r="M51" s="376">
        <f>IF(-SUM(M$20:M50)+M$15&lt;0.000001,0,IF($C51&gt;='H-32A-WP06 - Debt Service'!L$24,'H-32A-WP06 - Debt Service'!L$27/12,0))</f>
        <v>0</v>
      </c>
      <c r="O51" s="364">
        <f t="shared" si="1"/>
        <v>2021</v>
      </c>
      <c r="P51" s="390">
        <f t="shared" si="3"/>
        <v>44409</v>
      </c>
      <c r="Q51" s="376">
        <f>IF(-SUM(Q$20:Q50)+Q$15&lt;0.000001,0,IF($C51&gt;='H-32A-WP06 - Debt Service'!P$24,'H-32A-WP06 - Debt Service'!P$27/12,0))</f>
        <v>1457.5875846581869</v>
      </c>
      <c r="R51" s="376">
        <f>IF(-SUM(R$20:R50)+R$15&lt;0.000001,0,IF($C51&gt;='H-32A-WP06 - Debt Service'!Q$24,'H-32A-WP06 - Debt Service'!Q$27/12,0))</f>
        <v>0</v>
      </c>
      <c r="S51" s="376">
        <f>IF(-SUM(S$20:S50)+S$15&lt;0.000001,0,IF($C51&gt;='H-32A-WP06 - Debt Service'!R$24,'H-32A-WP06 - Debt Service'!R$27/12,0))</f>
        <v>0</v>
      </c>
      <c r="T51" s="376">
        <f>IF(-SUM(T$20:T50)+T$15&lt;0.000001,0,IF($C51&gt;='H-32A-WP06 - Debt Service'!S$24,'H-32A-WP06 - Debt Service'!S$27/12,0))</f>
        <v>0</v>
      </c>
      <c r="U51" s="376">
        <f>IF(-SUM(U$20:U50)+U$15&lt;0.000001,0,IF($C51&gt;='H-32A-WP06 - Debt Service'!T$24,'H-32A-WP06 - Debt Service'!T$27/12,0))</f>
        <v>0</v>
      </c>
      <c r="V51" s="376">
        <f>IF(-SUM(V$20:V50)+V$15&lt;0.000001,0,IF($C51&gt;='H-32A-WP06 - Debt Service'!U$24,'H-32A-WP06 - Debt Service'!U$27/12,0))</f>
        <v>0</v>
      </c>
      <c r="W51" s="376">
        <f>IF(-SUM(W$20:W50)+W$15&lt;0.000001,0,IF($C51&gt;='H-32A-WP06 - Debt Service'!V$24,'H-32A-WP06 - Debt Service'!V$27/12,0))</f>
        <v>0</v>
      </c>
      <c r="X51" s="376">
        <f>IF(-SUM(X$20:X50)+X$15&lt;0.000001,0,IF($C51&gt;='H-32A-WP06 - Debt Service'!W$24,'H-32A-WP06 - Debt Service'!W$27/12,0))</f>
        <v>0</v>
      </c>
      <c r="Y51" s="376">
        <f>IF(-SUM(Y$20:Y50)+Y$15&lt;0.000001,0,IF($C51&gt;='H-32A-WP06 - Debt Service'!X$24,'H-32A-WP06 - Debt Service'!X$27/12,0))</f>
        <v>0</v>
      </c>
      <c r="Z51" s="376">
        <f>IF($C51&gt;='H-32A-WP06 - Debt Service'!Y$24,'H-32A-WP06 - Debt Service'!Y$27/12,0)</f>
        <v>0</v>
      </c>
    </row>
    <row r="52" spans="2:26">
      <c r="B52" s="364">
        <f t="shared" si="0"/>
        <v>2021</v>
      </c>
      <c r="C52" s="390">
        <f t="shared" si="2"/>
        <v>44440</v>
      </c>
      <c r="D52" s="376">
        <f>IF(-SUM(D$20:D51)+D$15&lt;0.000001,0,IF($C52&gt;='H-32A-WP06 - Debt Service'!C$24,'H-32A-WP06 - Debt Service'!C$27/12,0))</f>
        <v>11132.895062304129</v>
      </c>
      <c r="E52" s="376">
        <f>IF(-SUM(E$20:E51)+E$15&lt;0.000001,0,IF($C52&gt;='H-32A-WP06 - Debt Service'!D$24,'H-32A-WP06 - Debt Service'!D$27/12,0))</f>
        <v>0</v>
      </c>
      <c r="F52" s="376">
        <f>IF(-SUM(F$20:F51)+F$15&lt;0.000001,0,IF($C52&gt;='H-32A-WP06 - Debt Service'!E$24,'H-32A-WP06 - Debt Service'!E$27/12,0))</f>
        <v>0</v>
      </c>
      <c r="G52" s="376">
        <f>IF(-SUM(G$20:G51)+G$15&lt;0.000001,0,IF($C52&gt;='H-32A-WP06 - Debt Service'!F$24,'H-32A-WP06 - Debt Service'!F$27/12,0))</f>
        <v>0</v>
      </c>
      <c r="H52" s="376">
        <f>IF(-SUM(H$20:H51)+H$15&lt;0.000001,0,IF($C52&gt;='H-32A-WP06 - Debt Service'!G$24,'H-32A-WP06 - Debt Service'!G$27/12,0))</f>
        <v>0</v>
      </c>
      <c r="I52" s="376">
        <f>IF(-SUM(I$20:I51)+I$15&lt;0.000001,0,IF($C52&gt;='H-32A-WP06 - Debt Service'!H$24,'H-32A-WP06 - Debt Service'!H$27/12,0))</f>
        <v>0</v>
      </c>
      <c r="J52" s="376">
        <f>IF(-SUM(J$20:J51)+J$15&lt;0.000001,0,IF($C52&gt;='H-32A-WP06 - Debt Service'!I$24,'H-32A-WP06 - Debt Service'!I$27/12,0))</f>
        <v>0</v>
      </c>
      <c r="K52" s="376">
        <f>IF(-SUM(K$20:K51)+K$15&lt;0.000001,0,IF($C52&gt;='H-32A-WP06 - Debt Service'!J$24,'H-32A-WP06 - Debt Service'!J$27/12,0))</f>
        <v>0</v>
      </c>
      <c r="L52" s="376">
        <f>IF(-SUM(L$20:L51)+L$15&lt;0.000001,0,IF($C52&gt;='H-32A-WP06 - Debt Service'!K$24,'H-32A-WP06 - Debt Service'!K$27/12,0))</f>
        <v>0</v>
      </c>
      <c r="M52" s="376">
        <f>IF(-SUM(M$20:M51)+M$15&lt;0.000001,0,IF($C52&gt;='H-32A-WP06 - Debt Service'!L$24,'H-32A-WP06 - Debt Service'!L$27/12,0))</f>
        <v>0</v>
      </c>
      <c r="O52" s="364">
        <f t="shared" si="1"/>
        <v>2021</v>
      </c>
      <c r="P52" s="390">
        <f t="shared" si="3"/>
        <v>44440</v>
      </c>
      <c r="Q52" s="376">
        <f>IF(-SUM(Q$20:Q51)+Q$15&lt;0.000001,0,IF($C52&gt;='H-32A-WP06 - Debt Service'!P$24,'H-32A-WP06 - Debt Service'!P$27/12,0))</f>
        <v>1457.5875846581869</v>
      </c>
      <c r="R52" s="376">
        <f>IF(-SUM(R$20:R51)+R$15&lt;0.000001,0,IF($C52&gt;='H-32A-WP06 - Debt Service'!Q$24,'H-32A-WP06 - Debt Service'!Q$27/12,0))</f>
        <v>0</v>
      </c>
      <c r="S52" s="376">
        <f>IF(-SUM(S$20:S51)+S$15&lt;0.000001,0,IF($C52&gt;='H-32A-WP06 - Debt Service'!R$24,'H-32A-WP06 - Debt Service'!R$27/12,0))</f>
        <v>0</v>
      </c>
      <c r="T52" s="376">
        <f>IF(-SUM(T$20:T51)+T$15&lt;0.000001,0,IF($C52&gt;='H-32A-WP06 - Debt Service'!S$24,'H-32A-WP06 - Debt Service'!S$27/12,0))</f>
        <v>0</v>
      </c>
      <c r="U52" s="376">
        <f>IF(-SUM(U$20:U51)+U$15&lt;0.000001,0,IF($C52&gt;='H-32A-WP06 - Debt Service'!T$24,'H-32A-WP06 - Debt Service'!T$27/12,0))</f>
        <v>0</v>
      </c>
      <c r="V52" s="376">
        <f>IF(-SUM(V$20:V51)+V$15&lt;0.000001,0,IF($C52&gt;='H-32A-WP06 - Debt Service'!U$24,'H-32A-WP06 - Debt Service'!U$27/12,0))</f>
        <v>0</v>
      </c>
      <c r="W52" s="376">
        <f>IF(-SUM(W$20:W51)+W$15&lt;0.000001,0,IF($C52&gt;='H-32A-WP06 - Debt Service'!V$24,'H-32A-WP06 - Debt Service'!V$27/12,0))</f>
        <v>0</v>
      </c>
      <c r="X52" s="376">
        <f>IF(-SUM(X$20:X51)+X$15&lt;0.000001,0,IF($C52&gt;='H-32A-WP06 - Debt Service'!W$24,'H-32A-WP06 - Debt Service'!W$27/12,0))</f>
        <v>0</v>
      </c>
      <c r="Y52" s="376">
        <f>IF(-SUM(Y$20:Y51)+Y$15&lt;0.000001,0,IF($C52&gt;='H-32A-WP06 - Debt Service'!X$24,'H-32A-WP06 - Debt Service'!X$27/12,0))</f>
        <v>0</v>
      </c>
      <c r="Z52" s="376">
        <f>IF($C52&gt;='H-32A-WP06 - Debt Service'!Y$24,'H-32A-WP06 - Debt Service'!Y$27/12,0)</f>
        <v>0</v>
      </c>
    </row>
    <row r="53" spans="2:26">
      <c r="B53" s="364">
        <f t="shared" si="0"/>
        <v>2021</v>
      </c>
      <c r="C53" s="390">
        <f t="shared" si="2"/>
        <v>44470</v>
      </c>
      <c r="D53" s="376">
        <f>IF(-SUM(D$20:D52)+D$15&lt;0.000001,0,IF($C53&gt;='H-32A-WP06 - Debt Service'!C$24,'H-32A-WP06 - Debt Service'!C$27/12,0))</f>
        <v>11132.895062304129</v>
      </c>
      <c r="E53" s="376">
        <f>IF(-SUM(E$20:E52)+E$15&lt;0.000001,0,IF($C53&gt;='H-32A-WP06 - Debt Service'!D$24,'H-32A-WP06 - Debt Service'!D$27/12,0))</f>
        <v>0</v>
      </c>
      <c r="F53" s="376">
        <f>IF(-SUM(F$20:F52)+F$15&lt;0.000001,0,IF($C53&gt;='H-32A-WP06 - Debt Service'!E$24,'H-32A-WP06 - Debt Service'!E$27/12,0))</f>
        <v>0</v>
      </c>
      <c r="G53" s="376">
        <f>IF(-SUM(G$20:G52)+G$15&lt;0.000001,0,IF($C53&gt;='H-32A-WP06 - Debt Service'!F$24,'H-32A-WP06 - Debt Service'!F$27/12,0))</f>
        <v>0</v>
      </c>
      <c r="H53" s="376">
        <f>IF(-SUM(H$20:H52)+H$15&lt;0.000001,0,IF($C53&gt;='H-32A-WP06 - Debt Service'!G$24,'H-32A-WP06 - Debt Service'!G$27/12,0))</f>
        <v>0</v>
      </c>
      <c r="I53" s="376">
        <f>IF(-SUM(I$20:I52)+I$15&lt;0.000001,0,IF($C53&gt;='H-32A-WP06 - Debt Service'!H$24,'H-32A-WP06 - Debt Service'!H$27/12,0))</f>
        <v>0</v>
      </c>
      <c r="J53" s="376">
        <f>IF(-SUM(J$20:J52)+J$15&lt;0.000001,0,IF($C53&gt;='H-32A-WP06 - Debt Service'!I$24,'H-32A-WP06 - Debt Service'!I$27/12,0))</f>
        <v>0</v>
      </c>
      <c r="K53" s="376">
        <f>IF(-SUM(K$20:K52)+K$15&lt;0.000001,0,IF($C53&gt;='H-32A-WP06 - Debt Service'!J$24,'H-32A-WP06 - Debt Service'!J$27/12,0))</f>
        <v>0</v>
      </c>
      <c r="L53" s="376">
        <f>IF(-SUM(L$20:L52)+L$15&lt;0.000001,0,IF($C53&gt;='H-32A-WP06 - Debt Service'!K$24,'H-32A-WP06 - Debt Service'!K$27/12,0))</f>
        <v>0</v>
      </c>
      <c r="M53" s="376">
        <f>IF(-SUM(M$20:M52)+M$15&lt;0.000001,0,IF($C53&gt;='H-32A-WP06 - Debt Service'!L$24,'H-32A-WP06 - Debt Service'!L$27/12,0))</f>
        <v>0</v>
      </c>
      <c r="O53" s="364">
        <f t="shared" si="1"/>
        <v>2021</v>
      </c>
      <c r="P53" s="390">
        <f t="shared" si="3"/>
        <v>44470</v>
      </c>
      <c r="Q53" s="376">
        <f>IF(-SUM(Q$20:Q52)+Q$15&lt;0.000001,0,IF($C53&gt;='H-32A-WP06 - Debt Service'!P$24,'H-32A-WP06 - Debt Service'!P$27/12,0))</f>
        <v>1457.5875846581869</v>
      </c>
      <c r="R53" s="376">
        <f>IF(-SUM(R$20:R52)+R$15&lt;0.000001,0,IF($C53&gt;='H-32A-WP06 - Debt Service'!Q$24,'H-32A-WP06 - Debt Service'!Q$27/12,0))</f>
        <v>0</v>
      </c>
      <c r="S53" s="376">
        <f>IF(-SUM(S$20:S52)+S$15&lt;0.000001,0,IF($C53&gt;='H-32A-WP06 - Debt Service'!R$24,'H-32A-WP06 - Debt Service'!R$27/12,0))</f>
        <v>0</v>
      </c>
      <c r="T53" s="376">
        <f>IF(-SUM(T$20:T52)+T$15&lt;0.000001,0,IF($C53&gt;='H-32A-WP06 - Debt Service'!S$24,'H-32A-WP06 - Debt Service'!S$27/12,0))</f>
        <v>0</v>
      </c>
      <c r="U53" s="376">
        <f>IF(-SUM(U$20:U52)+U$15&lt;0.000001,0,IF($C53&gt;='H-32A-WP06 - Debt Service'!T$24,'H-32A-WP06 - Debt Service'!T$27/12,0))</f>
        <v>0</v>
      </c>
      <c r="V53" s="376">
        <f>IF(-SUM(V$20:V52)+V$15&lt;0.000001,0,IF($C53&gt;='H-32A-WP06 - Debt Service'!U$24,'H-32A-WP06 - Debt Service'!U$27/12,0))</f>
        <v>0</v>
      </c>
      <c r="W53" s="376">
        <f>IF(-SUM(W$20:W52)+W$15&lt;0.000001,0,IF($C53&gt;='H-32A-WP06 - Debt Service'!V$24,'H-32A-WP06 - Debt Service'!V$27/12,0))</f>
        <v>0</v>
      </c>
      <c r="X53" s="376">
        <f>IF(-SUM(X$20:X52)+X$15&lt;0.000001,0,IF($C53&gt;='H-32A-WP06 - Debt Service'!W$24,'H-32A-WP06 - Debt Service'!W$27/12,0))</f>
        <v>0</v>
      </c>
      <c r="Y53" s="376">
        <f>IF(-SUM(Y$20:Y52)+Y$15&lt;0.000001,0,IF($C53&gt;='H-32A-WP06 - Debt Service'!X$24,'H-32A-WP06 - Debt Service'!X$27/12,0))</f>
        <v>0</v>
      </c>
      <c r="Z53" s="376">
        <f>IF($C53&gt;='H-32A-WP06 - Debt Service'!Y$24,'H-32A-WP06 - Debt Service'!Y$27/12,0)</f>
        <v>0</v>
      </c>
    </row>
    <row r="54" spans="2:26">
      <c r="B54" s="364">
        <f t="shared" si="0"/>
        <v>2021</v>
      </c>
      <c r="C54" s="390">
        <f t="shared" si="2"/>
        <v>44501</v>
      </c>
      <c r="D54" s="376">
        <f>IF(-SUM(D$20:D53)+D$15&lt;0.000001,0,IF($C54&gt;='H-32A-WP06 - Debt Service'!C$24,'H-32A-WP06 - Debt Service'!C$27/12,0))</f>
        <v>11132.895062304129</v>
      </c>
      <c r="E54" s="376">
        <f>IF(-SUM(E$20:E53)+E$15&lt;0.000001,0,IF($C54&gt;='H-32A-WP06 - Debt Service'!D$24,'H-32A-WP06 - Debt Service'!D$27/12,0))</f>
        <v>0</v>
      </c>
      <c r="F54" s="376">
        <f>IF(-SUM(F$20:F53)+F$15&lt;0.000001,0,IF($C54&gt;='H-32A-WP06 - Debt Service'!E$24,'H-32A-WP06 - Debt Service'!E$27/12,0))</f>
        <v>0</v>
      </c>
      <c r="G54" s="376">
        <f>IF(-SUM(G$20:G53)+G$15&lt;0.000001,0,IF($C54&gt;='H-32A-WP06 - Debt Service'!F$24,'H-32A-WP06 - Debt Service'!F$27/12,0))</f>
        <v>0</v>
      </c>
      <c r="H54" s="376">
        <f>IF(-SUM(H$20:H53)+H$15&lt;0.000001,0,IF($C54&gt;='H-32A-WP06 - Debt Service'!G$24,'H-32A-WP06 - Debt Service'!G$27/12,0))</f>
        <v>0</v>
      </c>
      <c r="I54" s="376">
        <f>IF(-SUM(I$20:I53)+I$15&lt;0.000001,0,IF($C54&gt;='H-32A-WP06 - Debt Service'!H$24,'H-32A-WP06 - Debt Service'!H$27/12,0))</f>
        <v>0</v>
      </c>
      <c r="J54" s="376">
        <f>IF(-SUM(J$20:J53)+J$15&lt;0.000001,0,IF($C54&gt;='H-32A-WP06 - Debt Service'!I$24,'H-32A-WP06 - Debt Service'!I$27/12,0))</f>
        <v>0</v>
      </c>
      <c r="K54" s="376">
        <f>IF(-SUM(K$20:K53)+K$15&lt;0.000001,0,IF($C54&gt;='H-32A-WP06 - Debt Service'!J$24,'H-32A-WP06 - Debt Service'!J$27/12,0))</f>
        <v>0</v>
      </c>
      <c r="L54" s="376">
        <f>IF(-SUM(L$20:L53)+L$15&lt;0.000001,0,IF($C54&gt;='H-32A-WP06 - Debt Service'!K$24,'H-32A-WP06 - Debt Service'!K$27/12,0))</f>
        <v>0</v>
      </c>
      <c r="M54" s="376">
        <f>IF(-SUM(M$20:M53)+M$15&lt;0.000001,0,IF($C54&gt;='H-32A-WP06 - Debt Service'!L$24,'H-32A-WP06 - Debt Service'!L$27/12,0))</f>
        <v>0</v>
      </c>
      <c r="O54" s="364">
        <f t="shared" si="1"/>
        <v>2021</v>
      </c>
      <c r="P54" s="390">
        <f t="shared" si="3"/>
        <v>44501</v>
      </c>
      <c r="Q54" s="376">
        <f>IF(-SUM(Q$20:Q53)+Q$15&lt;0.000001,0,IF($C54&gt;='H-32A-WP06 - Debt Service'!P$24,'H-32A-WP06 - Debt Service'!P$27/12,0))</f>
        <v>1457.5875846581869</v>
      </c>
      <c r="R54" s="376">
        <f>IF(-SUM(R$20:R53)+R$15&lt;0.000001,0,IF($C54&gt;='H-32A-WP06 - Debt Service'!Q$24,'H-32A-WP06 - Debt Service'!Q$27/12,0))</f>
        <v>0</v>
      </c>
      <c r="S54" s="376">
        <f>IF(-SUM(S$20:S53)+S$15&lt;0.000001,0,IF($C54&gt;='H-32A-WP06 - Debt Service'!R$24,'H-32A-WP06 - Debt Service'!R$27/12,0))</f>
        <v>0</v>
      </c>
      <c r="T54" s="376">
        <f>IF(-SUM(T$20:T53)+T$15&lt;0.000001,0,IF($C54&gt;='H-32A-WP06 - Debt Service'!S$24,'H-32A-WP06 - Debt Service'!S$27/12,0))</f>
        <v>0</v>
      </c>
      <c r="U54" s="376">
        <f>IF(-SUM(U$20:U53)+U$15&lt;0.000001,0,IF($C54&gt;='H-32A-WP06 - Debt Service'!T$24,'H-32A-WP06 - Debt Service'!T$27/12,0))</f>
        <v>0</v>
      </c>
      <c r="V54" s="376">
        <f>IF(-SUM(V$20:V53)+V$15&lt;0.000001,0,IF($C54&gt;='H-32A-WP06 - Debt Service'!U$24,'H-32A-WP06 - Debt Service'!U$27/12,0))</f>
        <v>0</v>
      </c>
      <c r="W54" s="376">
        <f>IF(-SUM(W$20:W53)+W$15&lt;0.000001,0,IF($C54&gt;='H-32A-WP06 - Debt Service'!V$24,'H-32A-WP06 - Debt Service'!V$27/12,0))</f>
        <v>0</v>
      </c>
      <c r="X54" s="376">
        <f>IF(-SUM(X$20:X53)+X$15&lt;0.000001,0,IF($C54&gt;='H-32A-WP06 - Debt Service'!W$24,'H-32A-WP06 - Debt Service'!W$27/12,0))</f>
        <v>0</v>
      </c>
      <c r="Y54" s="376">
        <f>IF(-SUM(Y$20:Y53)+Y$15&lt;0.000001,0,IF($C54&gt;='H-32A-WP06 - Debt Service'!X$24,'H-32A-WP06 - Debt Service'!X$27/12,0))</f>
        <v>0</v>
      </c>
      <c r="Z54" s="376">
        <f>IF($C54&gt;='H-32A-WP06 - Debt Service'!Y$24,'H-32A-WP06 - Debt Service'!Y$27/12,0)</f>
        <v>0</v>
      </c>
    </row>
    <row r="55" spans="2:26">
      <c r="B55" s="364">
        <f t="shared" si="0"/>
        <v>2021</v>
      </c>
      <c r="C55" s="390">
        <f t="shared" si="2"/>
        <v>44531</v>
      </c>
      <c r="D55" s="376">
        <f>IF(-SUM(D$20:D54)+D$15&lt;0.000001,0,IF($C55&gt;='H-32A-WP06 - Debt Service'!C$24,'H-32A-WP06 - Debt Service'!C$27/12,0))</f>
        <v>11132.895062304129</v>
      </c>
      <c r="E55" s="376">
        <f>IF(-SUM(E$20:E54)+E$15&lt;0.000001,0,IF($C55&gt;='H-32A-WP06 - Debt Service'!D$24,'H-32A-WP06 - Debt Service'!D$27/12,0))</f>
        <v>0</v>
      </c>
      <c r="F55" s="376">
        <f>IF(-SUM(F$20:F54)+F$15&lt;0.000001,0,IF($C55&gt;='H-32A-WP06 - Debt Service'!E$24,'H-32A-WP06 - Debt Service'!E$27/12,0))</f>
        <v>0</v>
      </c>
      <c r="G55" s="376">
        <f>IF(-SUM(G$20:G54)+G$15&lt;0.000001,0,IF($C55&gt;='H-32A-WP06 - Debt Service'!F$24,'H-32A-WP06 - Debt Service'!F$27/12,0))</f>
        <v>0</v>
      </c>
      <c r="H55" s="376">
        <f>IF(-SUM(H$20:H54)+H$15&lt;0.000001,0,IF($C55&gt;='H-32A-WP06 - Debt Service'!G$24,'H-32A-WP06 - Debt Service'!G$27/12,0))</f>
        <v>0</v>
      </c>
      <c r="I55" s="376">
        <f>IF(-SUM(I$20:I54)+I$15&lt;0.000001,0,IF($C55&gt;='H-32A-WP06 - Debt Service'!H$24,'H-32A-WP06 - Debt Service'!H$27/12,0))</f>
        <v>0</v>
      </c>
      <c r="J55" s="376">
        <f>IF(-SUM(J$20:J54)+J$15&lt;0.000001,0,IF($C55&gt;='H-32A-WP06 - Debt Service'!I$24,'H-32A-WP06 - Debt Service'!I$27/12,0))</f>
        <v>0</v>
      </c>
      <c r="K55" s="376">
        <f>IF(-SUM(K$20:K54)+K$15&lt;0.000001,0,IF($C55&gt;='H-32A-WP06 - Debt Service'!J$24,'H-32A-WP06 - Debt Service'!J$27/12,0))</f>
        <v>0</v>
      </c>
      <c r="L55" s="376">
        <f>IF(-SUM(L$20:L54)+L$15&lt;0.000001,0,IF($C55&gt;='H-32A-WP06 - Debt Service'!K$24,'H-32A-WP06 - Debt Service'!K$27/12,0))</f>
        <v>0</v>
      </c>
      <c r="M55" s="376">
        <f>IF(-SUM(M$20:M54)+M$15&lt;0.000001,0,IF($C55&gt;='H-32A-WP06 - Debt Service'!L$24,'H-32A-WP06 - Debt Service'!L$27/12,0))</f>
        <v>0</v>
      </c>
      <c r="O55" s="364">
        <f t="shared" si="1"/>
        <v>2021</v>
      </c>
      <c r="P55" s="390">
        <f t="shared" si="3"/>
        <v>44531</v>
      </c>
      <c r="Q55" s="376">
        <f>IF(-SUM(Q$20:Q54)+Q$15&lt;0.000001,0,IF($C55&gt;='H-32A-WP06 - Debt Service'!P$24,'H-32A-WP06 - Debt Service'!P$27/12,0))</f>
        <v>1457.5875846581869</v>
      </c>
      <c r="R55" s="376">
        <f>IF(-SUM(R$20:R54)+R$15&lt;0.000001,0,IF($C55&gt;='H-32A-WP06 - Debt Service'!Q$24,'H-32A-WP06 - Debt Service'!Q$27/12,0))</f>
        <v>0</v>
      </c>
      <c r="S55" s="376">
        <f>IF(-SUM(S$20:S54)+S$15&lt;0.000001,0,IF($C55&gt;='H-32A-WP06 - Debt Service'!R$24,'H-32A-WP06 - Debt Service'!R$27/12,0))</f>
        <v>0</v>
      </c>
      <c r="T55" s="376">
        <f>IF(-SUM(T$20:T54)+T$15&lt;0.000001,0,IF($C55&gt;='H-32A-WP06 - Debt Service'!S$24,'H-32A-WP06 - Debt Service'!S$27/12,0))</f>
        <v>0</v>
      </c>
      <c r="U55" s="376">
        <f>IF(-SUM(U$20:U54)+U$15&lt;0.000001,0,IF($C55&gt;='H-32A-WP06 - Debt Service'!T$24,'H-32A-WP06 - Debt Service'!T$27/12,0))</f>
        <v>0</v>
      </c>
      <c r="V55" s="376">
        <f>IF(-SUM(V$20:V54)+V$15&lt;0.000001,0,IF($C55&gt;='H-32A-WP06 - Debt Service'!U$24,'H-32A-WP06 - Debt Service'!U$27/12,0))</f>
        <v>0</v>
      </c>
      <c r="W55" s="376">
        <f>IF(-SUM(W$20:W54)+W$15&lt;0.000001,0,IF($C55&gt;='H-32A-WP06 - Debt Service'!V$24,'H-32A-WP06 - Debt Service'!V$27/12,0))</f>
        <v>0</v>
      </c>
      <c r="X55" s="376">
        <f>IF(-SUM(X$20:X54)+X$15&lt;0.000001,0,IF($C55&gt;='H-32A-WP06 - Debt Service'!W$24,'H-32A-WP06 - Debt Service'!W$27/12,0))</f>
        <v>0</v>
      </c>
      <c r="Y55" s="376">
        <f>IF(-SUM(Y$20:Y54)+Y$15&lt;0.000001,0,IF($C55&gt;='H-32A-WP06 - Debt Service'!X$24,'H-32A-WP06 - Debt Service'!X$27/12,0))</f>
        <v>0</v>
      </c>
      <c r="Z55" s="376">
        <f>IF($C55&gt;='H-32A-WP06 - Debt Service'!Y$24,'H-32A-WP06 - Debt Service'!Y$27/12,0)</f>
        <v>0</v>
      </c>
    </row>
    <row r="56" spans="2:26">
      <c r="B56" s="364">
        <f t="shared" si="0"/>
        <v>2022</v>
      </c>
      <c r="C56" s="390">
        <f t="shared" si="2"/>
        <v>44562</v>
      </c>
      <c r="D56" s="376">
        <f>IF(-SUM(D$20:D55)+D$15&lt;0.000001,0,IF($C56&gt;='H-32A-WP06 - Debt Service'!C$24,'H-32A-WP06 - Debt Service'!C$27/12,0))</f>
        <v>11132.895062304129</v>
      </c>
      <c r="E56" s="376">
        <f>IF(-SUM(E$20:E55)+E$15&lt;0.000001,0,IF($C56&gt;='H-32A-WP06 - Debt Service'!D$24,'H-32A-WP06 - Debt Service'!D$27/12,0))</f>
        <v>0</v>
      </c>
      <c r="F56" s="376">
        <f>IF(-SUM(F$20:F55)+F$15&lt;0.000001,0,IF($C56&gt;='H-32A-WP06 - Debt Service'!E$24,'H-32A-WP06 - Debt Service'!E$27/12,0))</f>
        <v>0</v>
      </c>
      <c r="G56" s="376">
        <f>IF(-SUM(G$20:G55)+G$15&lt;0.000001,0,IF($C56&gt;='H-32A-WP06 - Debt Service'!F$24,'H-32A-WP06 - Debt Service'!F$27/12,0))</f>
        <v>0</v>
      </c>
      <c r="H56" s="376">
        <f>IF(-SUM(H$20:H55)+H$15&lt;0.000001,0,IF($C56&gt;='H-32A-WP06 - Debt Service'!G$24,'H-32A-WP06 - Debt Service'!G$27/12,0))</f>
        <v>0</v>
      </c>
      <c r="I56" s="376">
        <f>IF(-SUM(I$20:I55)+I$15&lt;0.000001,0,IF($C56&gt;='H-32A-WP06 - Debt Service'!H$24,'H-32A-WP06 - Debt Service'!H$27/12,0))</f>
        <v>0</v>
      </c>
      <c r="J56" s="376">
        <f>IF(-SUM(J$20:J55)+J$15&lt;0.000001,0,IF($C56&gt;='H-32A-WP06 - Debt Service'!I$24,'H-32A-WP06 - Debt Service'!I$27/12,0))</f>
        <v>0</v>
      </c>
      <c r="K56" s="376">
        <f>IF(-SUM(K$20:K55)+K$15&lt;0.000001,0,IF($C56&gt;='H-32A-WP06 - Debt Service'!J$24,'H-32A-WP06 - Debt Service'!J$27/12,0))</f>
        <v>0</v>
      </c>
      <c r="L56" s="376">
        <f>IF(-SUM(L$20:L55)+L$15&lt;0.000001,0,IF($C56&gt;='H-32A-WP06 - Debt Service'!K$24,'H-32A-WP06 - Debt Service'!K$27/12,0))</f>
        <v>0</v>
      </c>
      <c r="M56" s="376">
        <f>IF(-SUM(M$20:M55)+M$15&lt;0.000001,0,IF($C56&gt;='H-32A-WP06 - Debt Service'!L$24,'H-32A-WP06 - Debt Service'!L$27/12,0))</f>
        <v>0</v>
      </c>
      <c r="O56" s="364">
        <f t="shared" si="1"/>
        <v>2022</v>
      </c>
      <c r="P56" s="390">
        <f t="shared" si="3"/>
        <v>44562</v>
      </c>
      <c r="Q56" s="376">
        <f>IF(-SUM(Q$20:Q55)+Q$15&lt;0.000001,0,IF($C56&gt;='H-32A-WP06 - Debt Service'!P$24,'H-32A-WP06 - Debt Service'!P$27/12,0))</f>
        <v>1457.5875846581869</v>
      </c>
      <c r="R56" s="376">
        <f>IF(-SUM(R$20:R55)+R$15&lt;0.000001,0,IF($C56&gt;='H-32A-WP06 - Debt Service'!Q$24,'H-32A-WP06 - Debt Service'!Q$27/12,0))</f>
        <v>0</v>
      </c>
      <c r="S56" s="376">
        <f>IF(-SUM(S$20:S55)+S$15&lt;0.000001,0,IF($C56&gt;='H-32A-WP06 - Debt Service'!R$24,'H-32A-WP06 - Debt Service'!R$27/12,0))</f>
        <v>0</v>
      </c>
      <c r="T56" s="376">
        <f>IF(-SUM(T$20:T55)+T$15&lt;0.000001,0,IF($C56&gt;='H-32A-WP06 - Debt Service'!S$24,'H-32A-WP06 - Debt Service'!S$27/12,0))</f>
        <v>0</v>
      </c>
      <c r="U56" s="376">
        <f>IF(-SUM(U$20:U55)+U$15&lt;0.000001,0,IF($C56&gt;='H-32A-WP06 - Debt Service'!T$24,'H-32A-WP06 - Debt Service'!T$27/12,0))</f>
        <v>0</v>
      </c>
      <c r="V56" s="376">
        <f>IF(-SUM(V$20:V55)+V$15&lt;0.000001,0,IF($C56&gt;='H-32A-WP06 - Debt Service'!U$24,'H-32A-WP06 - Debt Service'!U$27/12,0))</f>
        <v>0</v>
      </c>
      <c r="W56" s="376">
        <f>IF(-SUM(W$20:W55)+W$15&lt;0.000001,0,IF($C56&gt;='H-32A-WP06 - Debt Service'!V$24,'H-32A-WP06 - Debt Service'!V$27/12,0))</f>
        <v>0</v>
      </c>
      <c r="X56" s="376">
        <f>IF(-SUM(X$20:X55)+X$15&lt;0.000001,0,IF($C56&gt;='H-32A-WP06 - Debt Service'!W$24,'H-32A-WP06 - Debt Service'!W$27/12,0))</f>
        <v>0</v>
      </c>
      <c r="Y56" s="376">
        <f>IF(-SUM(Y$20:Y55)+Y$15&lt;0.000001,0,IF($C56&gt;='H-32A-WP06 - Debt Service'!X$24,'H-32A-WP06 - Debt Service'!X$27/12,0))</f>
        <v>0</v>
      </c>
      <c r="Z56" s="376">
        <f>IF($C56&gt;='H-32A-WP06 - Debt Service'!Y$24,'H-32A-WP06 - Debt Service'!Y$27/12,0)</f>
        <v>0</v>
      </c>
    </row>
    <row r="57" spans="2:26">
      <c r="B57" s="364">
        <f t="shared" si="0"/>
        <v>2022</v>
      </c>
      <c r="C57" s="390">
        <f t="shared" si="2"/>
        <v>44593</v>
      </c>
      <c r="D57" s="376">
        <f>IF(-SUM(D$20:D56)+D$15&lt;0.000001,0,IF($C57&gt;='H-32A-WP06 - Debt Service'!C$24,'H-32A-WP06 - Debt Service'!C$27/12,0))</f>
        <v>11132.895062304129</v>
      </c>
      <c r="E57" s="376">
        <f>IF(-SUM(E$20:E56)+E$15&lt;0.000001,0,IF($C57&gt;='H-32A-WP06 - Debt Service'!D$24,'H-32A-WP06 - Debt Service'!D$27/12,0))</f>
        <v>0</v>
      </c>
      <c r="F57" s="376">
        <f>IF(-SUM(F$20:F56)+F$15&lt;0.000001,0,IF($C57&gt;='H-32A-WP06 - Debt Service'!E$24,'H-32A-WP06 - Debt Service'!E$27/12,0))</f>
        <v>0</v>
      </c>
      <c r="G57" s="376">
        <f>IF(-SUM(G$20:G56)+G$15&lt;0.000001,0,IF($C57&gt;='H-32A-WP06 - Debt Service'!F$24,'H-32A-WP06 - Debt Service'!F$27/12,0))</f>
        <v>0</v>
      </c>
      <c r="H57" s="376">
        <f>IF(-SUM(H$20:H56)+H$15&lt;0.000001,0,IF($C57&gt;='H-32A-WP06 - Debt Service'!G$24,'H-32A-WP06 - Debt Service'!G$27/12,0))</f>
        <v>0</v>
      </c>
      <c r="I57" s="376">
        <f>IF(-SUM(I$20:I56)+I$15&lt;0.000001,0,IF($C57&gt;='H-32A-WP06 - Debt Service'!H$24,'H-32A-WP06 - Debt Service'!H$27/12,0))</f>
        <v>0</v>
      </c>
      <c r="J57" s="376">
        <f>IF(-SUM(J$20:J56)+J$15&lt;0.000001,0,IF($C57&gt;='H-32A-WP06 - Debt Service'!I$24,'H-32A-WP06 - Debt Service'!I$27/12,0))</f>
        <v>0</v>
      </c>
      <c r="K57" s="376">
        <f>IF(-SUM(K$20:K56)+K$15&lt;0.000001,0,IF($C57&gt;='H-32A-WP06 - Debt Service'!J$24,'H-32A-WP06 - Debt Service'!J$27/12,0))</f>
        <v>0</v>
      </c>
      <c r="L57" s="376">
        <f>IF(-SUM(L$20:L56)+L$15&lt;0.000001,0,IF($C57&gt;='H-32A-WP06 - Debt Service'!K$24,'H-32A-WP06 - Debt Service'!K$27/12,0))</f>
        <v>0</v>
      </c>
      <c r="M57" s="376">
        <f>IF(-SUM(M$20:M56)+M$15&lt;0.000001,0,IF($C57&gt;='H-32A-WP06 - Debt Service'!L$24,'H-32A-WP06 - Debt Service'!L$27/12,0))</f>
        <v>0</v>
      </c>
      <c r="O57" s="364">
        <f t="shared" si="1"/>
        <v>2022</v>
      </c>
      <c r="P57" s="390">
        <f t="shared" si="3"/>
        <v>44593</v>
      </c>
      <c r="Q57" s="376">
        <f>IF(-SUM(Q$20:Q56)+Q$15&lt;0.000001,0,IF($C57&gt;='H-32A-WP06 - Debt Service'!P$24,'H-32A-WP06 - Debt Service'!P$27/12,0))</f>
        <v>1457.5875846581869</v>
      </c>
      <c r="R57" s="376">
        <f>IF(-SUM(R$20:R56)+R$15&lt;0.000001,0,IF($C57&gt;='H-32A-WP06 - Debt Service'!Q$24,'H-32A-WP06 - Debt Service'!Q$27/12,0))</f>
        <v>0</v>
      </c>
      <c r="S57" s="376">
        <f>IF(-SUM(S$20:S56)+S$15&lt;0.000001,0,IF($C57&gt;='H-32A-WP06 - Debt Service'!R$24,'H-32A-WP06 - Debt Service'!R$27/12,0))</f>
        <v>0</v>
      </c>
      <c r="T57" s="376">
        <f>IF(-SUM(T$20:T56)+T$15&lt;0.000001,0,IF($C57&gt;='H-32A-WP06 - Debt Service'!S$24,'H-32A-WP06 - Debt Service'!S$27/12,0))</f>
        <v>0</v>
      </c>
      <c r="U57" s="376">
        <f>IF(-SUM(U$20:U56)+U$15&lt;0.000001,0,IF($C57&gt;='H-32A-WP06 - Debt Service'!T$24,'H-32A-WP06 - Debt Service'!T$27/12,0))</f>
        <v>0</v>
      </c>
      <c r="V57" s="376">
        <f>IF(-SUM(V$20:V56)+V$15&lt;0.000001,0,IF($C57&gt;='H-32A-WP06 - Debt Service'!U$24,'H-32A-WP06 - Debt Service'!U$27/12,0))</f>
        <v>0</v>
      </c>
      <c r="W57" s="376">
        <f>IF(-SUM(W$20:W56)+W$15&lt;0.000001,0,IF($C57&gt;='H-32A-WP06 - Debt Service'!V$24,'H-32A-WP06 - Debt Service'!V$27/12,0))</f>
        <v>0</v>
      </c>
      <c r="X57" s="376">
        <f>IF(-SUM(X$20:X56)+X$15&lt;0.000001,0,IF($C57&gt;='H-32A-WP06 - Debt Service'!W$24,'H-32A-WP06 - Debt Service'!W$27/12,0))</f>
        <v>0</v>
      </c>
      <c r="Y57" s="376">
        <f>IF(-SUM(Y$20:Y56)+Y$15&lt;0.000001,0,IF($C57&gt;='H-32A-WP06 - Debt Service'!X$24,'H-32A-WP06 - Debt Service'!X$27/12,0))</f>
        <v>0</v>
      </c>
      <c r="Z57" s="376">
        <f>IF($C57&gt;='H-32A-WP06 - Debt Service'!Y$24,'H-32A-WP06 - Debt Service'!Y$27/12,0)</f>
        <v>0</v>
      </c>
    </row>
    <row r="58" spans="2:26">
      <c r="B58" s="364">
        <f t="shared" si="0"/>
        <v>2022</v>
      </c>
      <c r="C58" s="390">
        <f t="shared" si="2"/>
        <v>44621</v>
      </c>
      <c r="D58" s="376">
        <f>IF(-SUM(D$20:D57)+D$15&lt;0.000001,0,IF($C58&gt;='H-32A-WP06 - Debt Service'!C$24,'H-32A-WP06 - Debt Service'!C$27/12,0))</f>
        <v>11132.895062304129</v>
      </c>
      <c r="E58" s="376">
        <f>IF(-SUM(E$20:E57)+E$15&lt;0.000001,0,IF($C58&gt;='H-32A-WP06 - Debt Service'!D$24,'H-32A-WP06 - Debt Service'!D$27/12,0))</f>
        <v>0</v>
      </c>
      <c r="F58" s="376">
        <f>IF(-SUM(F$20:F57)+F$15&lt;0.000001,0,IF($C58&gt;='H-32A-WP06 - Debt Service'!E$24,'H-32A-WP06 - Debt Service'!E$27/12,0))</f>
        <v>0</v>
      </c>
      <c r="G58" s="376">
        <f>IF(-SUM(G$20:G57)+G$15&lt;0.000001,0,IF($C58&gt;='H-32A-WP06 - Debt Service'!F$24,'H-32A-WP06 - Debt Service'!F$27/12,0))</f>
        <v>0</v>
      </c>
      <c r="H58" s="376">
        <f>IF(-SUM(H$20:H57)+H$15&lt;0.000001,0,IF($C58&gt;='H-32A-WP06 - Debt Service'!G$24,'H-32A-WP06 - Debt Service'!G$27/12,0))</f>
        <v>0</v>
      </c>
      <c r="I58" s="376">
        <f>IF(-SUM(I$20:I57)+I$15&lt;0.000001,0,IF($C58&gt;='H-32A-WP06 - Debt Service'!H$24,'H-32A-WP06 - Debt Service'!H$27/12,0))</f>
        <v>0</v>
      </c>
      <c r="J58" s="376">
        <f>IF(-SUM(J$20:J57)+J$15&lt;0.000001,0,IF($C58&gt;='H-32A-WP06 - Debt Service'!I$24,'H-32A-WP06 - Debt Service'!I$27/12,0))</f>
        <v>0</v>
      </c>
      <c r="K58" s="376">
        <f>IF(-SUM(K$20:K57)+K$15&lt;0.000001,0,IF($C58&gt;='H-32A-WP06 - Debt Service'!J$24,'H-32A-WP06 - Debt Service'!J$27/12,0))</f>
        <v>0</v>
      </c>
      <c r="L58" s="376">
        <f>IF(-SUM(L$20:L57)+L$15&lt;0.000001,0,IF($C58&gt;='H-32A-WP06 - Debt Service'!K$24,'H-32A-WP06 - Debt Service'!K$27/12,0))</f>
        <v>0</v>
      </c>
      <c r="M58" s="376">
        <f>IF(-SUM(M$20:M57)+M$15&lt;0.000001,0,IF($C58&gt;='H-32A-WP06 - Debt Service'!L$24,'H-32A-WP06 - Debt Service'!L$27/12,0))</f>
        <v>0</v>
      </c>
      <c r="O58" s="364">
        <f t="shared" si="1"/>
        <v>2022</v>
      </c>
      <c r="P58" s="390">
        <f t="shared" si="3"/>
        <v>44621</v>
      </c>
      <c r="Q58" s="376">
        <f>IF(-SUM(Q$20:Q57)+Q$15&lt;0.000001,0,IF($C58&gt;='H-32A-WP06 - Debt Service'!P$24,'H-32A-WP06 - Debt Service'!P$27/12,0))</f>
        <v>1457.5875846581869</v>
      </c>
      <c r="R58" s="376">
        <f>IF(-SUM(R$20:R57)+R$15&lt;0.000001,0,IF($C58&gt;='H-32A-WP06 - Debt Service'!Q$24,'H-32A-WP06 - Debt Service'!Q$27/12,0))</f>
        <v>0</v>
      </c>
      <c r="S58" s="376">
        <f>IF(-SUM(S$20:S57)+S$15&lt;0.000001,0,IF($C58&gt;='H-32A-WP06 - Debt Service'!R$24,'H-32A-WP06 - Debt Service'!R$27/12,0))</f>
        <v>0</v>
      </c>
      <c r="T58" s="376">
        <f>IF(-SUM(T$20:T57)+T$15&lt;0.000001,0,IF($C58&gt;='H-32A-WP06 - Debt Service'!S$24,'H-32A-WP06 - Debt Service'!S$27/12,0))</f>
        <v>0</v>
      </c>
      <c r="U58" s="376">
        <f>IF(-SUM(U$20:U57)+U$15&lt;0.000001,0,IF($C58&gt;='H-32A-WP06 - Debt Service'!T$24,'H-32A-WP06 - Debt Service'!T$27/12,0))</f>
        <v>0</v>
      </c>
      <c r="V58" s="376">
        <f>IF(-SUM(V$20:V57)+V$15&lt;0.000001,0,IF($C58&gt;='H-32A-WP06 - Debt Service'!U$24,'H-32A-WP06 - Debt Service'!U$27/12,0))</f>
        <v>0</v>
      </c>
      <c r="W58" s="376">
        <f>IF(-SUM(W$20:W57)+W$15&lt;0.000001,0,IF($C58&gt;='H-32A-WP06 - Debt Service'!V$24,'H-32A-WP06 - Debt Service'!V$27/12,0))</f>
        <v>0</v>
      </c>
      <c r="X58" s="376">
        <f>IF(-SUM(X$20:X57)+X$15&lt;0.000001,0,IF($C58&gt;='H-32A-WP06 - Debt Service'!W$24,'H-32A-WP06 - Debt Service'!W$27/12,0))</f>
        <v>0</v>
      </c>
      <c r="Y58" s="376">
        <f>IF(-SUM(Y$20:Y57)+Y$15&lt;0.000001,0,IF($C58&gt;='H-32A-WP06 - Debt Service'!X$24,'H-32A-WP06 - Debt Service'!X$27/12,0))</f>
        <v>0</v>
      </c>
      <c r="Z58" s="376">
        <f>IF($C58&gt;='H-32A-WP06 - Debt Service'!Y$24,'H-32A-WP06 - Debt Service'!Y$27/12,0)</f>
        <v>0</v>
      </c>
    </row>
    <row r="59" spans="2:26">
      <c r="B59" s="364">
        <f t="shared" si="0"/>
        <v>2022</v>
      </c>
      <c r="C59" s="390">
        <f t="shared" si="2"/>
        <v>44652</v>
      </c>
      <c r="D59" s="376">
        <f>IF(-SUM(D$20:D58)+D$15&lt;0.000001,0,IF($C59&gt;='H-32A-WP06 - Debt Service'!C$24,'H-32A-WP06 - Debt Service'!C$27/12,0))</f>
        <v>11132.895062304129</v>
      </c>
      <c r="E59" s="376">
        <f>IF(-SUM(E$20:E58)+E$15&lt;0.000001,0,IF($C59&gt;='H-32A-WP06 - Debt Service'!D$24,'H-32A-WP06 - Debt Service'!D$27/12,0))</f>
        <v>0</v>
      </c>
      <c r="F59" s="376">
        <f>IF(-SUM(F$20:F58)+F$15&lt;0.000001,0,IF($C59&gt;='H-32A-WP06 - Debt Service'!E$24,'H-32A-WP06 - Debt Service'!E$27/12,0))</f>
        <v>0</v>
      </c>
      <c r="G59" s="376">
        <f>IF(-SUM(G$20:G58)+G$15&lt;0.000001,0,IF($C59&gt;='H-32A-WP06 - Debt Service'!F$24,'H-32A-WP06 - Debt Service'!F$27/12,0))</f>
        <v>0</v>
      </c>
      <c r="H59" s="376">
        <f>IF(-SUM(H$20:H58)+H$15&lt;0.000001,0,IF($C59&gt;='H-32A-WP06 - Debt Service'!G$24,'H-32A-WP06 - Debt Service'!G$27/12,0))</f>
        <v>0</v>
      </c>
      <c r="I59" s="376">
        <f>IF(-SUM(I$20:I58)+I$15&lt;0.000001,0,IF($C59&gt;='H-32A-WP06 - Debt Service'!H$24,'H-32A-WP06 - Debt Service'!H$27/12,0))</f>
        <v>0</v>
      </c>
      <c r="J59" s="376">
        <f>IF(-SUM(J$20:J58)+J$15&lt;0.000001,0,IF($C59&gt;='H-32A-WP06 - Debt Service'!I$24,'H-32A-WP06 - Debt Service'!I$27/12,0))</f>
        <v>0</v>
      </c>
      <c r="K59" s="376">
        <f>IF(-SUM(K$20:K58)+K$15&lt;0.000001,0,IF($C59&gt;='H-32A-WP06 - Debt Service'!J$24,'H-32A-WP06 - Debt Service'!J$27/12,0))</f>
        <v>0</v>
      </c>
      <c r="L59" s="376">
        <f>IF(-SUM(L$20:L58)+L$15&lt;0.000001,0,IF($C59&gt;='H-32A-WP06 - Debt Service'!K$24,'H-32A-WP06 - Debt Service'!K$27/12,0))</f>
        <v>0</v>
      </c>
      <c r="M59" s="376">
        <f>IF(-SUM(M$20:M58)+M$15&lt;0.000001,0,IF($C59&gt;='H-32A-WP06 - Debt Service'!L$24,'H-32A-WP06 - Debt Service'!L$27/12,0))</f>
        <v>0</v>
      </c>
      <c r="O59" s="364">
        <f t="shared" si="1"/>
        <v>2022</v>
      </c>
      <c r="P59" s="390">
        <f t="shared" si="3"/>
        <v>44652</v>
      </c>
      <c r="Q59" s="376">
        <f>IF(-SUM(Q$20:Q58)+Q$15&lt;0.000001,0,IF($C59&gt;='H-32A-WP06 - Debt Service'!P$24,'H-32A-WP06 - Debt Service'!P$27/12,0))</f>
        <v>1457.5875846581869</v>
      </c>
      <c r="R59" s="376">
        <f>IF(-SUM(R$20:R58)+R$15&lt;0.000001,0,IF($C59&gt;='H-32A-WP06 - Debt Service'!Q$24,'H-32A-WP06 - Debt Service'!Q$27/12,0))</f>
        <v>0</v>
      </c>
      <c r="S59" s="376">
        <f>IF(-SUM(S$20:S58)+S$15&lt;0.000001,0,IF($C59&gt;='H-32A-WP06 - Debt Service'!R$24,'H-32A-WP06 - Debt Service'!R$27/12,0))</f>
        <v>0</v>
      </c>
      <c r="T59" s="376">
        <f>IF(-SUM(T$20:T58)+T$15&lt;0.000001,0,IF($C59&gt;='H-32A-WP06 - Debt Service'!S$24,'H-32A-WP06 - Debt Service'!S$27/12,0))</f>
        <v>0</v>
      </c>
      <c r="U59" s="376">
        <f>IF(-SUM(U$20:U58)+U$15&lt;0.000001,0,IF($C59&gt;='H-32A-WP06 - Debt Service'!T$24,'H-32A-WP06 - Debt Service'!T$27/12,0))</f>
        <v>0</v>
      </c>
      <c r="V59" s="376">
        <f>IF(-SUM(V$20:V58)+V$15&lt;0.000001,0,IF($C59&gt;='H-32A-WP06 - Debt Service'!U$24,'H-32A-WP06 - Debt Service'!U$27/12,0))</f>
        <v>0</v>
      </c>
      <c r="W59" s="376">
        <f>IF(-SUM(W$20:W58)+W$15&lt;0.000001,0,IF($C59&gt;='H-32A-WP06 - Debt Service'!V$24,'H-32A-WP06 - Debt Service'!V$27/12,0))</f>
        <v>0</v>
      </c>
      <c r="X59" s="376">
        <f>IF(-SUM(X$20:X58)+X$15&lt;0.000001,0,IF($C59&gt;='H-32A-WP06 - Debt Service'!W$24,'H-32A-WP06 - Debt Service'!W$27/12,0))</f>
        <v>0</v>
      </c>
      <c r="Y59" s="376">
        <f>IF(-SUM(Y$20:Y58)+Y$15&lt;0.000001,0,IF($C59&gt;='H-32A-WP06 - Debt Service'!X$24,'H-32A-WP06 - Debt Service'!X$27/12,0))</f>
        <v>0</v>
      </c>
      <c r="Z59" s="376">
        <f>IF($C59&gt;='H-32A-WP06 - Debt Service'!Y$24,'H-32A-WP06 - Debt Service'!Y$27/12,0)</f>
        <v>0</v>
      </c>
    </row>
    <row r="60" spans="2:26">
      <c r="B60" s="364">
        <f t="shared" si="0"/>
        <v>2022</v>
      </c>
      <c r="C60" s="390">
        <f t="shared" si="2"/>
        <v>44682</v>
      </c>
      <c r="D60" s="376">
        <f>IF(-SUM(D$20:D59)+D$15&lt;0.000001,0,IF($C60&gt;='H-32A-WP06 - Debt Service'!C$24,'H-32A-WP06 - Debt Service'!C$27/12,0))</f>
        <v>11132.895062304129</v>
      </c>
      <c r="E60" s="376">
        <f>IF(-SUM(E$20:E59)+E$15&lt;0.000001,0,IF($C60&gt;='H-32A-WP06 - Debt Service'!D$24,'H-32A-WP06 - Debt Service'!D$27/12,0))</f>
        <v>0</v>
      </c>
      <c r="F60" s="376">
        <f>IF(-SUM(F$20:F59)+F$15&lt;0.000001,0,IF($C60&gt;='H-32A-WP06 - Debt Service'!E$24,'H-32A-WP06 - Debt Service'!E$27/12,0))</f>
        <v>0</v>
      </c>
      <c r="G60" s="376">
        <f>IF(-SUM(G$20:G59)+G$15&lt;0.000001,0,IF($C60&gt;='H-32A-WP06 - Debt Service'!F$24,'H-32A-WP06 - Debt Service'!F$27/12,0))</f>
        <v>0</v>
      </c>
      <c r="H60" s="376">
        <f>IF(-SUM(H$20:H59)+H$15&lt;0.000001,0,IF($C60&gt;='H-32A-WP06 - Debt Service'!G$24,'H-32A-WP06 - Debt Service'!G$27/12,0))</f>
        <v>0</v>
      </c>
      <c r="I60" s="376">
        <f>IF(-SUM(I$20:I59)+I$15&lt;0.000001,0,IF($C60&gt;='H-32A-WP06 - Debt Service'!H$24,'H-32A-WP06 - Debt Service'!H$27/12,0))</f>
        <v>0</v>
      </c>
      <c r="J60" s="376">
        <f>IF(-SUM(J$20:J59)+J$15&lt;0.000001,0,IF($C60&gt;='H-32A-WP06 - Debt Service'!I$24,'H-32A-WP06 - Debt Service'!I$27/12,0))</f>
        <v>0</v>
      </c>
      <c r="K60" s="376">
        <f>IF(-SUM(K$20:K59)+K$15&lt;0.000001,0,IF($C60&gt;='H-32A-WP06 - Debt Service'!J$24,'H-32A-WP06 - Debt Service'!J$27/12,0))</f>
        <v>0</v>
      </c>
      <c r="L60" s="376">
        <f>IF(-SUM(L$20:L59)+L$15&lt;0.000001,0,IF($C60&gt;='H-32A-WP06 - Debt Service'!K$24,'H-32A-WP06 - Debt Service'!K$27/12,0))</f>
        <v>0</v>
      </c>
      <c r="M60" s="376">
        <f>IF(-SUM(M$20:M59)+M$15&lt;0.000001,0,IF($C60&gt;='H-32A-WP06 - Debt Service'!L$24,'H-32A-WP06 - Debt Service'!L$27/12,0))</f>
        <v>0</v>
      </c>
      <c r="O60" s="364">
        <f t="shared" si="1"/>
        <v>2022</v>
      </c>
      <c r="P60" s="390">
        <f t="shared" si="3"/>
        <v>44682</v>
      </c>
      <c r="Q60" s="376">
        <f>IF(-SUM(Q$20:Q59)+Q$15&lt;0.000001,0,IF($C60&gt;='H-32A-WP06 - Debt Service'!P$24,'H-32A-WP06 - Debt Service'!P$27/12,0))</f>
        <v>1457.5875846581869</v>
      </c>
      <c r="R60" s="376">
        <f>IF(-SUM(R$20:R59)+R$15&lt;0.000001,0,IF($C60&gt;='H-32A-WP06 - Debt Service'!Q$24,'H-32A-WP06 - Debt Service'!Q$27/12,0))</f>
        <v>0</v>
      </c>
      <c r="S60" s="376">
        <f>IF(-SUM(S$20:S59)+S$15&lt;0.000001,0,IF($C60&gt;='H-32A-WP06 - Debt Service'!R$24,'H-32A-WP06 - Debt Service'!R$27/12,0))</f>
        <v>0</v>
      </c>
      <c r="T60" s="376">
        <f>IF(-SUM(T$20:T59)+T$15&lt;0.000001,0,IF($C60&gt;='H-32A-WP06 - Debt Service'!S$24,'H-32A-WP06 - Debt Service'!S$27/12,0))</f>
        <v>0</v>
      </c>
      <c r="U60" s="376">
        <f>IF(-SUM(U$20:U59)+U$15&lt;0.000001,0,IF($C60&gt;='H-32A-WP06 - Debt Service'!T$24,'H-32A-WP06 - Debt Service'!T$27/12,0))</f>
        <v>0</v>
      </c>
      <c r="V60" s="376">
        <f>IF(-SUM(V$20:V59)+V$15&lt;0.000001,0,IF($C60&gt;='H-32A-WP06 - Debt Service'!U$24,'H-32A-WP06 - Debt Service'!U$27/12,0))</f>
        <v>0</v>
      </c>
      <c r="W60" s="376">
        <f>IF(-SUM(W$20:W59)+W$15&lt;0.000001,0,IF($C60&gt;='H-32A-WP06 - Debt Service'!V$24,'H-32A-WP06 - Debt Service'!V$27/12,0))</f>
        <v>0</v>
      </c>
      <c r="X60" s="376">
        <f>IF(-SUM(X$20:X59)+X$15&lt;0.000001,0,IF($C60&gt;='H-32A-WP06 - Debt Service'!W$24,'H-32A-WP06 - Debt Service'!W$27/12,0))</f>
        <v>0</v>
      </c>
      <c r="Y60" s="376">
        <f>IF(-SUM(Y$20:Y59)+Y$15&lt;0.000001,0,IF($C60&gt;='H-32A-WP06 - Debt Service'!X$24,'H-32A-WP06 - Debt Service'!X$27/12,0))</f>
        <v>0</v>
      </c>
      <c r="Z60" s="376">
        <f>IF($C60&gt;='H-32A-WP06 - Debt Service'!Y$24,'H-32A-WP06 - Debt Service'!Y$27/12,0)</f>
        <v>0</v>
      </c>
    </row>
    <row r="61" spans="2:26">
      <c r="B61" s="364">
        <f t="shared" si="0"/>
        <v>2022</v>
      </c>
      <c r="C61" s="390">
        <f t="shared" si="2"/>
        <v>44713</v>
      </c>
      <c r="D61" s="376">
        <f>IF(-SUM(D$20:D60)+D$15&lt;0.000001,0,IF($C61&gt;='H-32A-WP06 - Debt Service'!C$24,'H-32A-WP06 - Debt Service'!C$27/12,0))</f>
        <v>11132.895062304129</v>
      </c>
      <c r="E61" s="376">
        <f>IF(-SUM(E$20:E60)+E$15&lt;0.000001,0,IF($C61&gt;='H-32A-WP06 - Debt Service'!D$24,'H-32A-WP06 - Debt Service'!D$27/12,0))</f>
        <v>0</v>
      </c>
      <c r="F61" s="376">
        <f>IF(-SUM(F$20:F60)+F$15&lt;0.000001,0,IF($C61&gt;='H-32A-WP06 - Debt Service'!E$24,'H-32A-WP06 - Debt Service'!E$27/12,0))</f>
        <v>0</v>
      </c>
      <c r="G61" s="376">
        <f>IF(-SUM(G$20:G60)+G$15&lt;0.000001,0,IF($C61&gt;='H-32A-WP06 - Debt Service'!F$24,'H-32A-WP06 - Debt Service'!F$27/12,0))</f>
        <v>0</v>
      </c>
      <c r="H61" s="376">
        <f>IF(-SUM(H$20:H60)+H$15&lt;0.000001,0,IF($C61&gt;='H-32A-WP06 - Debt Service'!G$24,'H-32A-WP06 - Debt Service'!G$27/12,0))</f>
        <v>0</v>
      </c>
      <c r="I61" s="376">
        <f>IF(-SUM(I$20:I60)+I$15&lt;0.000001,0,IF($C61&gt;='H-32A-WP06 - Debt Service'!H$24,'H-32A-WP06 - Debt Service'!H$27/12,0))</f>
        <v>0</v>
      </c>
      <c r="J61" s="376">
        <f>IF(-SUM(J$20:J60)+J$15&lt;0.000001,0,IF($C61&gt;='H-32A-WP06 - Debt Service'!I$24,'H-32A-WP06 - Debt Service'!I$27/12,0))</f>
        <v>0</v>
      </c>
      <c r="K61" s="376">
        <f>IF(-SUM(K$20:K60)+K$15&lt;0.000001,0,IF($C61&gt;='H-32A-WP06 - Debt Service'!J$24,'H-32A-WP06 - Debt Service'!J$27/12,0))</f>
        <v>0</v>
      </c>
      <c r="L61" s="376">
        <f>IF(-SUM(L$20:L60)+L$15&lt;0.000001,0,IF($C61&gt;='H-32A-WP06 - Debt Service'!K$24,'H-32A-WP06 - Debt Service'!K$27/12,0))</f>
        <v>0</v>
      </c>
      <c r="M61" s="376">
        <f>IF(-SUM(M$20:M60)+M$15&lt;0.000001,0,IF($C61&gt;='H-32A-WP06 - Debt Service'!L$24,'H-32A-WP06 - Debt Service'!L$27/12,0))</f>
        <v>0</v>
      </c>
      <c r="O61" s="364">
        <f t="shared" si="1"/>
        <v>2022</v>
      </c>
      <c r="P61" s="390">
        <f t="shared" si="3"/>
        <v>44713</v>
      </c>
      <c r="Q61" s="376">
        <f>IF(-SUM(Q$20:Q60)+Q$15&lt;0.000001,0,IF($C61&gt;='H-32A-WP06 - Debt Service'!P$24,'H-32A-WP06 - Debt Service'!P$27/12,0))</f>
        <v>1457.5875846581869</v>
      </c>
      <c r="R61" s="376">
        <f>IF(-SUM(R$20:R60)+R$15&lt;0.000001,0,IF($C61&gt;='H-32A-WP06 - Debt Service'!Q$24,'H-32A-WP06 - Debt Service'!Q$27/12,0))</f>
        <v>0</v>
      </c>
      <c r="S61" s="376">
        <f>IF(-SUM(S$20:S60)+S$15&lt;0.000001,0,IF($C61&gt;='H-32A-WP06 - Debt Service'!R$24,'H-32A-WP06 - Debt Service'!R$27/12,0))</f>
        <v>0</v>
      </c>
      <c r="T61" s="376">
        <f>IF(-SUM(T$20:T60)+T$15&lt;0.000001,0,IF($C61&gt;='H-32A-WP06 - Debt Service'!S$24,'H-32A-WP06 - Debt Service'!S$27/12,0))</f>
        <v>0</v>
      </c>
      <c r="U61" s="376">
        <f>IF(-SUM(U$20:U60)+U$15&lt;0.000001,0,IF($C61&gt;='H-32A-WP06 - Debt Service'!T$24,'H-32A-WP06 - Debt Service'!T$27/12,0))</f>
        <v>0</v>
      </c>
      <c r="V61" s="376">
        <f>IF(-SUM(V$20:V60)+V$15&lt;0.000001,0,IF($C61&gt;='H-32A-WP06 - Debt Service'!U$24,'H-32A-WP06 - Debt Service'!U$27/12,0))</f>
        <v>0</v>
      </c>
      <c r="W61" s="376">
        <f>IF(-SUM(W$20:W60)+W$15&lt;0.000001,0,IF($C61&gt;='H-32A-WP06 - Debt Service'!V$24,'H-32A-WP06 - Debt Service'!V$27/12,0))</f>
        <v>0</v>
      </c>
      <c r="X61" s="376">
        <f>IF(-SUM(X$20:X60)+X$15&lt;0.000001,0,IF($C61&gt;='H-32A-WP06 - Debt Service'!W$24,'H-32A-WP06 - Debt Service'!W$27/12,0))</f>
        <v>0</v>
      </c>
      <c r="Y61" s="376">
        <f>IF(-SUM(Y$20:Y60)+Y$15&lt;0.000001,0,IF($C61&gt;='H-32A-WP06 - Debt Service'!X$24,'H-32A-WP06 - Debt Service'!X$27/12,0))</f>
        <v>0</v>
      </c>
      <c r="Z61" s="376">
        <f>IF($C61&gt;='H-32A-WP06 - Debt Service'!Y$24,'H-32A-WP06 - Debt Service'!Y$27/12,0)</f>
        <v>0</v>
      </c>
    </row>
    <row r="62" spans="2:26">
      <c r="B62" s="364">
        <f t="shared" si="0"/>
        <v>2022</v>
      </c>
      <c r="C62" s="390">
        <f t="shared" si="2"/>
        <v>44743</v>
      </c>
      <c r="D62" s="376">
        <f>IF(-SUM(D$20:D61)+D$15&lt;0.000001,0,IF($C62&gt;='H-32A-WP06 - Debt Service'!C$24,'H-32A-WP06 - Debt Service'!C$27/12,0))</f>
        <v>11132.895062304129</v>
      </c>
      <c r="E62" s="376">
        <f>IF(-SUM(E$20:E61)+E$15&lt;0.000001,0,IF($C62&gt;='H-32A-WP06 - Debt Service'!D$24,'H-32A-WP06 - Debt Service'!D$27/12,0))</f>
        <v>0</v>
      </c>
      <c r="F62" s="376">
        <f>IF(-SUM(F$20:F61)+F$15&lt;0.000001,0,IF($C62&gt;='H-32A-WP06 - Debt Service'!E$24,'H-32A-WP06 - Debt Service'!E$27/12,0))</f>
        <v>0</v>
      </c>
      <c r="G62" s="376">
        <f>IF(-SUM(G$20:G61)+G$15&lt;0.000001,0,IF($C62&gt;='H-32A-WP06 - Debt Service'!F$24,'H-32A-WP06 - Debt Service'!F$27/12,0))</f>
        <v>0</v>
      </c>
      <c r="H62" s="376">
        <f>IF(-SUM(H$20:H61)+H$15&lt;0.000001,0,IF($C62&gt;='H-32A-WP06 - Debt Service'!G$24,'H-32A-WP06 - Debt Service'!G$27/12,0))</f>
        <v>0</v>
      </c>
      <c r="I62" s="376">
        <f>IF(-SUM(I$20:I61)+I$15&lt;0.000001,0,IF($C62&gt;='H-32A-WP06 - Debt Service'!H$24,'H-32A-WP06 - Debt Service'!H$27/12,0))</f>
        <v>0</v>
      </c>
      <c r="J62" s="376">
        <f>IF(-SUM(J$20:J61)+J$15&lt;0.000001,0,IF($C62&gt;='H-32A-WP06 - Debt Service'!I$24,'H-32A-WP06 - Debt Service'!I$27/12,0))</f>
        <v>0</v>
      </c>
      <c r="K62" s="376">
        <f>IF(-SUM(K$20:K61)+K$15&lt;0.000001,0,IF($C62&gt;='H-32A-WP06 - Debt Service'!J$24,'H-32A-WP06 - Debt Service'!J$27/12,0))</f>
        <v>0</v>
      </c>
      <c r="L62" s="376">
        <f>IF(-SUM(L$20:L61)+L$15&lt;0.000001,0,IF($C62&gt;='H-32A-WP06 - Debt Service'!K$24,'H-32A-WP06 - Debt Service'!K$27/12,0))</f>
        <v>0</v>
      </c>
      <c r="M62" s="376">
        <f>IF(-SUM(M$20:M61)+M$15&lt;0.000001,0,IF($C62&gt;='H-32A-WP06 - Debt Service'!L$24,'H-32A-WP06 - Debt Service'!L$27/12,0))</f>
        <v>0</v>
      </c>
      <c r="O62" s="364">
        <f t="shared" si="1"/>
        <v>2022</v>
      </c>
      <c r="P62" s="390">
        <f t="shared" si="3"/>
        <v>44743</v>
      </c>
      <c r="Q62" s="376">
        <f>IF(-SUM(Q$20:Q61)+Q$15&lt;0.000001,0,IF($C62&gt;='H-32A-WP06 - Debt Service'!P$24,'H-32A-WP06 - Debt Service'!P$27/12,0))</f>
        <v>1457.5875846581869</v>
      </c>
      <c r="R62" s="376">
        <f>IF(-SUM(R$20:R61)+R$15&lt;0.000001,0,IF($C62&gt;='H-32A-WP06 - Debt Service'!Q$24,'H-32A-WP06 - Debt Service'!Q$27/12,0))</f>
        <v>0</v>
      </c>
      <c r="S62" s="376">
        <f>IF(-SUM(S$20:S61)+S$15&lt;0.000001,0,IF($C62&gt;='H-32A-WP06 - Debt Service'!R$24,'H-32A-WP06 - Debt Service'!R$27/12,0))</f>
        <v>0</v>
      </c>
      <c r="T62" s="376">
        <f>IF(-SUM(T$20:T61)+T$15&lt;0.000001,0,IF($C62&gt;='H-32A-WP06 - Debt Service'!S$24,'H-32A-WP06 - Debt Service'!S$27/12,0))</f>
        <v>0</v>
      </c>
      <c r="U62" s="376">
        <f>IF(-SUM(U$20:U61)+U$15&lt;0.000001,0,IF($C62&gt;='H-32A-WP06 - Debt Service'!T$24,'H-32A-WP06 - Debt Service'!T$27/12,0))</f>
        <v>0</v>
      </c>
      <c r="V62" s="376">
        <f>IF(-SUM(V$20:V61)+V$15&lt;0.000001,0,IF($C62&gt;='H-32A-WP06 - Debt Service'!U$24,'H-32A-WP06 - Debt Service'!U$27/12,0))</f>
        <v>0</v>
      </c>
      <c r="W62" s="376">
        <f>IF(-SUM(W$20:W61)+W$15&lt;0.000001,0,IF($C62&gt;='H-32A-WP06 - Debt Service'!V$24,'H-32A-WP06 - Debt Service'!V$27/12,0))</f>
        <v>0</v>
      </c>
      <c r="X62" s="376">
        <f>IF(-SUM(X$20:X61)+X$15&lt;0.000001,0,IF($C62&gt;='H-32A-WP06 - Debt Service'!W$24,'H-32A-WP06 - Debt Service'!W$27/12,0))</f>
        <v>0</v>
      </c>
      <c r="Y62" s="376">
        <f>IF(-SUM(Y$20:Y61)+Y$15&lt;0.000001,0,IF($C62&gt;='H-32A-WP06 - Debt Service'!X$24,'H-32A-WP06 - Debt Service'!X$27/12,0))</f>
        <v>0</v>
      </c>
      <c r="Z62" s="376">
        <f>IF($C62&gt;='H-32A-WP06 - Debt Service'!Y$24,'H-32A-WP06 - Debt Service'!Y$27/12,0)</f>
        <v>0</v>
      </c>
    </row>
    <row r="63" spans="2:26">
      <c r="B63" s="364">
        <f t="shared" si="0"/>
        <v>2022</v>
      </c>
      <c r="C63" s="390">
        <f t="shared" si="2"/>
        <v>44774</v>
      </c>
      <c r="D63" s="376">
        <f>IF(-SUM(D$20:D62)+D$15&lt;0.000001,0,IF($C63&gt;='H-32A-WP06 - Debt Service'!C$24,'H-32A-WP06 - Debt Service'!C$27/12,0))</f>
        <v>11132.895062304129</v>
      </c>
      <c r="E63" s="376">
        <f>IF(-SUM(E$20:E62)+E$15&lt;0.000001,0,IF($C63&gt;='H-32A-WP06 - Debt Service'!D$24,'H-32A-WP06 - Debt Service'!D$27/12,0))</f>
        <v>0</v>
      </c>
      <c r="F63" s="376">
        <f>IF(-SUM(F$20:F62)+F$15&lt;0.000001,0,IF($C63&gt;='H-32A-WP06 - Debt Service'!E$24,'H-32A-WP06 - Debt Service'!E$27/12,0))</f>
        <v>0</v>
      </c>
      <c r="G63" s="376">
        <f>IF(-SUM(G$20:G62)+G$15&lt;0.000001,0,IF($C63&gt;='H-32A-WP06 - Debt Service'!F$24,'H-32A-WP06 - Debt Service'!F$27/12,0))</f>
        <v>0</v>
      </c>
      <c r="H63" s="376">
        <f>IF(-SUM(H$20:H62)+H$15&lt;0.000001,0,IF($C63&gt;='H-32A-WP06 - Debt Service'!G$24,'H-32A-WP06 - Debt Service'!G$27/12,0))</f>
        <v>0</v>
      </c>
      <c r="I63" s="376">
        <f>IF(-SUM(I$20:I62)+I$15&lt;0.000001,0,IF($C63&gt;='H-32A-WP06 - Debt Service'!H$24,'H-32A-WP06 - Debt Service'!H$27/12,0))</f>
        <v>0</v>
      </c>
      <c r="J63" s="376">
        <f>IF(-SUM(J$20:J62)+J$15&lt;0.000001,0,IF($C63&gt;='H-32A-WP06 - Debt Service'!I$24,'H-32A-WP06 - Debt Service'!I$27/12,0))</f>
        <v>0</v>
      </c>
      <c r="K63" s="376">
        <f>IF(-SUM(K$20:K62)+K$15&lt;0.000001,0,IF($C63&gt;='H-32A-WP06 - Debt Service'!J$24,'H-32A-WP06 - Debt Service'!J$27/12,0))</f>
        <v>0</v>
      </c>
      <c r="L63" s="376">
        <f>IF(-SUM(L$20:L62)+L$15&lt;0.000001,0,IF($C63&gt;='H-32A-WP06 - Debt Service'!K$24,'H-32A-WP06 - Debt Service'!K$27/12,0))</f>
        <v>0</v>
      </c>
      <c r="M63" s="376">
        <f>IF(-SUM(M$20:M62)+M$15&lt;0.000001,0,IF($C63&gt;='H-32A-WP06 - Debt Service'!L$24,'H-32A-WP06 - Debt Service'!L$27/12,0))</f>
        <v>0</v>
      </c>
      <c r="O63" s="364">
        <f t="shared" si="1"/>
        <v>2022</v>
      </c>
      <c r="P63" s="390">
        <f t="shared" si="3"/>
        <v>44774</v>
      </c>
      <c r="Q63" s="376">
        <f>IF(-SUM(Q$20:Q62)+Q$15&lt;0.000001,0,IF($C63&gt;='H-32A-WP06 - Debt Service'!P$24,'H-32A-WP06 - Debt Service'!P$27/12,0))</f>
        <v>1457.5875846581869</v>
      </c>
      <c r="R63" s="376">
        <f>IF(-SUM(R$20:R62)+R$15&lt;0.000001,0,IF($C63&gt;='H-32A-WP06 - Debt Service'!Q$24,'H-32A-WP06 - Debt Service'!Q$27/12,0))</f>
        <v>0</v>
      </c>
      <c r="S63" s="376">
        <f>IF(-SUM(S$20:S62)+S$15&lt;0.000001,0,IF($C63&gt;='H-32A-WP06 - Debt Service'!R$24,'H-32A-WP06 - Debt Service'!R$27/12,0))</f>
        <v>0</v>
      </c>
      <c r="T63" s="376">
        <f>IF(-SUM(T$20:T62)+T$15&lt;0.000001,0,IF($C63&gt;='H-32A-WP06 - Debt Service'!S$24,'H-32A-WP06 - Debt Service'!S$27/12,0))</f>
        <v>0</v>
      </c>
      <c r="U63" s="376">
        <f>IF(-SUM(U$20:U62)+U$15&lt;0.000001,0,IF($C63&gt;='H-32A-WP06 - Debt Service'!T$24,'H-32A-WP06 - Debt Service'!T$27/12,0))</f>
        <v>0</v>
      </c>
      <c r="V63" s="376">
        <f>IF(-SUM(V$20:V62)+V$15&lt;0.000001,0,IF($C63&gt;='H-32A-WP06 - Debt Service'!U$24,'H-32A-WP06 - Debt Service'!U$27/12,0))</f>
        <v>0</v>
      </c>
      <c r="W63" s="376">
        <f>IF(-SUM(W$20:W62)+W$15&lt;0.000001,0,IF($C63&gt;='H-32A-WP06 - Debt Service'!V$24,'H-32A-WP06 - Debt Service'!V$27/12,0))</f>
        <v>0</v>
      </c>
      <c r="X63" s="376">
        <f>IF(-SUM(X$20:X62)+X$15&lt;0.000001,0,IF($C63&gt;='H-32A-WP06 - Debt Service'!W$24,'H-32A-WP06 - Debt Service'!W$27/12,0))</f>
        <v>0</v>
      </c>
      <c r="Y63" s="376">
        <f>IF(-SUM(Y$20:Y62)+Y$15&lt;0.000001,0,IF($C63&gt;='H-32A-WP06 - Debt Service'!X$24,'H-32A-WP06 - Debt Service'!X$27/12,0))</f>
        <v>0</v>
      </c>
      <c r="Z63" s="376">
        <f>IF($C63&gt;='H-32A-WP06 - Debt Service'!Y$24,'H-32A-WP06 - Debt Service'!Y$27/12,0)</f>
        <v>0</v>
      </c>
    </row>
    <row r="64" spans="2:26">
      <c r="B64" s="364">
        <f t="shared" si="0"/>
        <v>2022</v>
      </c>
      <c r="C64" s="390">
        <f t="shared" si="2"/>
        <v>44805</v>
      </c>
      <c r="D64" s="376">
        <f>IF(-SUM(D$20:D63)+D$15&lt;0.000001,0,IF($C64&gt;='H-32A-WP06 - Debt Service'!C$24,'H-32A-WP06 - Debt Service'!C$27/12,0))</f>
        <v>11132.895062304129</v>
      </c>
      <c r="E64" s="376">
        <f>IF(-SUM(E$20:E63)+E$15&lt;0.000001,0,IF($C64&gt;='H-32A-WP06 - Debt Service'!D$24,'H-32A-WP06 - Debt Service'!D$27/12,0))</f>
        <v>0</v>
      </c>
      <c r="F64" s="376">
        <f>IF(-SUM(F$20:F63)+F$15&lt;0.000001,0,IF($C64&gt;='H-32A-WP06 - Debt Service'!E$24,'H-32A-WP06 - Debt Service'!E$27/12,0))</f>
        <v>0</v>
      </c>
      <c r="G64" s="376">
        <f>IF(-SUM(G$20:G63)+G$15&lt;0.000001,0,IF($C64&gt;='H-32A-WP06 - Debt Service'!F$24,'H-32A-WP06 - Debt Service'!F$27/12,0))</f>
        <v>0</v>
      </c>
      <c r="H64" s="376">
        <f>IF(-SUM(H$20:H63)+H$15&lt;0.000001,0,IF($C64&gt;='H-32A-WP06 - Debt Service'!G$24,'H-32A-WP06 - Debt Service'!G$27/12,0))</f>
        <v>0</v>
      </c>
      <c r="I64" s="376">
        <f>IF(-SUM(I$20:I63)+I$15&lt;0.000001,0,IF($C64&gt;='H-32A-WP06 - Debt Service'!H$24,'H-32A-WP06 - Debt Service'!H$27/12,0))</f>
        <v>0</v>
      </c>
      <c r="J64" s="376">
        <f>IF(-SUM(J$20:J63)+J$15&lt;0.000001,0,IF($C64&gt;='H-32A-WP06 - Debt Service'!I$24,'H-32A-WP06 - Debt Service'!I$27/12,0))</f>
        <v>0</v>
      </c>
      <c r="K64" s="376">
        <f>IF(-SUM(K$20:K63)+K$15&lt;0.000001,0,IF($C64&gt;='H-32A-WP06 - Debt Service'!J$24,'H-32A-WP06 - Debt Service'!J$27/12,0))</f>
        <v>0</v>
      </c>
      <c r="L64" s="376">
        <f>IF(-SUM(L$20:L63)+L$15&lt;0.000001,0,IF($C64&gt;='H-32A-WP06 - Debt Service'!K$24,'H-32A-WP06 - Debt Service'!K$27/12,0))</f>
        <v>0</v>
      </c>
      <c r="M64" s="376">
        <f>IF(-SUM(M$20:M63)+M$15&lt;0.000001,0,IF($C64&gt;='H-32A-WP06 - Debt Service'!L$24,'H-32A-WP06 - Debt Service'!L$27/12,0))</f>
        <v>0</v>
      </c>
      <c r="O64" s="364">
        <f t="shared" si="1"/>
        <v>2022</v>
      </c>
      <c r="P64" s="390">
        <f t="shared" si="3"/>
        <v>44805</v>
      </c>
      <c r="Q64" s="376">
        <f>IF(-SUM(Q$20:Q63)+Q$15&lt;0.000001,0,IF($C64&gt;='H-32A-WP06 - Debt Service'!P$24,'H-32A-WP06 - Debt Service'!P$27/12,0))</f>
        <v>1457.5875846581869</v>
      </c>
      <c r="R64" s="376">
        <f>IF(-SUM(R$20:R63)+R$15&lt;0.000001,0,IF($C64&gt;='H-32A-WP06 - Debt Service'!Q$24,'H-32A-WP06 - Debt Service'!Q$27/12,0))</f>
        <v>0</v>
      </c>
      <c r="S64" s="376">
        <f>IF(-SUM(S$20:S63)+S$15&lt;0.000001,0,IF($C64&gt;='H-32A-WP06 - Debt Service'!R$24,'H-32A-WP06 - Debt Service'!R$27/12,0))</f>
        <v>0</v>
      </c>
      <c r="T64" s="376">
        <f>IF(-SUM(T$20:T63)+T$15&lt;0.000001,0,IF($C64&gt;='H-32A-WP06 - Debt Service'!S$24,'H-32A-WP06 - Debt Service'!S$27/12,0))</f>
        <v>0</v>
      </c>
      <c r="U64" s="376">
        <f>IF(-SUM(U$20:U63)+U$15&lt;0.000001,0,IF($C64&gt;='H-32A-WP06 - Debt Service'!T$24,'H-32A-WP06 - Debt Service'!T$27/12,0))</f>
        <v>0</v>
      </c>
      <c r="V64" s="376">
        <f>IF(-SUM(V$20:V63)+V$15&lt;0.000001,0,IF($C64&gt;='H-32A-WP06 - Debt Service'!U$24,'H-32A-WP06 - Debt Service'!U$27/12,0))</f>
        <v>0</v>
      </c>
      <c r="W64" s="376">
        <f>IF(-SUM(W$20:W63)+W$15&lt;0.000001,0,IF($C64&gt;='H-32A-WP06 - Debt Service'!V$24,'H-32A-WP06 - Debt Service'!V$27/12,0))</f>
        <v>0</v>
      </c>
      <c r="X64" s="376">
        <f>IF(-SUM(X$20:X63)+X$15&lt;0.000001,0,IF($C64&gt;='H-32A-WP06 - Debt Service'!W$24,'H-32A-WP06 - Debt Service'!W$27/12,0))</f>
        <v>0</v>
      </c>
      <c r="Y64" s="376">
        <f>IF(-SUM(Y$20:Y63)+Y$15&lt;0.000001,0,IF($C64&gt;='H-32A-WP06 - Debt Service'!X$24,'H-32A-WP06 - Debt Service'!X$27/12,0))</f>
        <v>0</v>
      </c>
      <c r="Z64" s="376">
        <f>IF($C64&gt;='H-32A-WP06 - Debt Service'!Y$24,'H-32A-WP06 - Debt Service'!Y$27/12,0)</f>
        <v>0</v>
      </c>
    </row>
    <row r="65" spans="2:26">
      <c r="B65" s="364">
        <f t="shared" si="0"/>
        <v>2022</v>
      </c>
      <c r="C65" s="390">
        <f t="shared" si="2"/>
        <v>44835</v>
      </c>
      <c r="D65" s="376">
        <f>IF(-SUM(D$20:D64)+D$15&lt;0.000001,0,IF($C65&gt;='H-32A-WP06 - Debt Service'!C$24,'H-32A-WP06 - Debt Service'!C$27/12,0))</f>
        <v>11132.895062304129</v>
      </c>
      <c r="E65" s="376">
        <f>IF(-SUM(E$20:E64)+E$15&lt;0.000001,0,IF($C65&gt;='H-32A-WP06 - Debt Service'!D$24,'H-32A-WP06 - Debt Service'!D$27/12,0))</f>
        <v>0</v>
      </c>
      <c r="F65" s="376">
        <f>IF(-SUM(F$20:F64)+F$15&lt;0.000001,0,IF($C65&gt;='H-32A-WP06 - Debt Service'!E$24,'H-32A-WP06 - Debt Service'!E$27/12,0))</f>
        <v>0</v>
      </c>
      <c r="G65" s="376">
        <f>IF(-SUM(G$20:G64)+G$15&lt;0.000001,0,IF($C65&gt;='H-32A-WP06 - Debt Service'!F$24,'H-32A-WP06 - Debt Service'!F$27/12,0))</f>
        <v>0</v>
      </c>
      <c r="H65" s="376">
        <f>IF(-SUM(H$20:H64)+H$15&lt;0.000001,0,IF($C65&gt;='H-32A-WP06 - Debt Service'!G$24,'H-32A-WP06 - Debt Service'!G$27/12,0))</f>
        <v>0</v>
      </c>
      <c r="I65" s="376">
        <f>IF(-SUM(I$20:I64)+I$15&lt;0.000001,0,IF($C65&gt;='H-32A-WP06 - Debt Service'!H$24,'H-32A-WP06 - Debt Service'!H$27/12,0))</f>
        <v>0</v>
      </c>
      <c r="J65" s="376">
        <f>IF(-SUM(J$20:J64)+J$15&lt;0.000001,0,IF($C65&gt;='H-32A-WP06 - Debt Service'!I$24,'H-32A-WP06 - Debt Service'!I$27/12,0))</f>
        <v>0</v>
      </c>
      <c r="K65" s="376">
        <f>IF(-SUM(K$20:K64)+K$15&lt;0.000001,0,IF($C65&gt;='H-32A-WP06 - Debt Service'!J$24,'H-32A-WP06 - Debt Service'!J$27/12,0))</f>
        <v>0</v>
      </c>
      <c r="L65" s="376">
        <f>IF(-SUM(L$20:L64)+L$15&lt;0.000001,0,IF($C65&gt;='H-32A-WP06 - Debt Service'!K$24,'H-32A-WP06 - Debt Service'!K$27/12,0))</f>
        <v>0</v>
      </c>
      <c r="M65" s="376">
        <f>IF(-SUM(M$20:M64)+M$15&lt;0.000001,0,IF($C65&gt;='H-32A-WP06 - Debt Service'!L$24,'H-32A-WP06 - Debt Service'!L$27/12,0))</f>
        <v>0</v>
      </c>
      <c r="O65" s="364">
        <f t="shared" si="1"/>
        <v>2022</v>
      </c>
      <c r="P65" s="390">
        <f t="shared" si="3"/>
        <v>44835</v>
      </c>
      <c r="Q65" s="376">
        <f>IF(-SUM(Q$20:Q64)+Q$15&lt;0.000001,0,IF($C65&gt;='H-32A-WP06 - Debt Service'!P$24,'H-32A-WP06 - Debt Service'!P$27/12,0))</f>
        <v>1457.5875846581869</v>
      </c>
      <c r="R65" s="376">
        <f>IF(-SUM(R$20:R64)+R$15&lt;0.000001,0,IF($C65&gt;='H-32A-WP06 - Debt Service'!Q$24,'H-32A-WP06 - Debt Service'!Q$27/12,0))</f>
        <v>0</v>
      </c>
      <c r="S65" s="376">
        <f>IF(-SUM(S$20:S64)+S$15&lt;0.000001,0,IF($C65&gt;='H-32A-WP06 - Debt Service'!R$24,'H-32A-WP06 - Debt Service'!R$27/12,0))</f>
        <v>0</v>
      </c>
      <c r="T65" s="376">
        <f>IF(-SUM(T$20:T64)+T$15&lt;0.000001,0,IF($C65&gt;='H-32A-WP06 - Debt Service'!S$24,'H-32A-WP06 - Debt Service'!S$27/12,0))</f>
        <v>0</v>
      </c>
      <c r="U65" s="376">
        <f>IF(-SUM(U$20:U64)+U$15&lt;0.000001,0,IF($C65&gt;='H-32A-WP06 - Debt Service'!T$24,'H-32A-WP06 - Debt Service'!T$27/12,0))</f>
        <v>0</v>
      </c>
      <c r="V65" s="376">
        <f>IF(-SUM(V$20:V64)+V$15&lt;0.000001,0,IF($C65&gt;='H-32A-WP06 - Debt Service'!U$24,'H-32A-WP06 - Debt Service'!U$27/12,0))</f>
        <v>0</v>
      </c>
      <c r="W65" s="376">
        <f>IF(-SUM(W$20:W64)+W$15&lt;0.000001,0,IF($C65&gt;='H-32A-WP06 - Debt Service'!V$24,'H-32A-WP06 - Debt Service'!V$27/12,0))</f>
        <v>0</v>
      </c>
      <c r="X65" s="376">
        <f>IF(-SUM(X$20:X64)+X$15&lt;0.000001,0,IF($C65&gt;='H-32A-WP06 - Debt Service'!W$24,'H-32A-WP06 - Debt Service'!W$27/12,0))</f>
        <v>0</v>
      </c>
      <c r="Y65" s="376">
        <f>IF(-SUM(Y$20:Y64)+Y$15&lt;0.000001,0,IF($C65&gt;='H-32A-WP06 - Debt Service'!X$24,'H-32A-WP06 - Debt Service'!X$27/12,0))</f>
        <v>0</v>
      </c>
      <c r="Z65" s="376">
        <f>IF($C65&gt;='H-32A-WP06 - Debt Service'!Y$24,'H-32A-WP06 - Debt Service'!Y$27/12,0)</f>
        <v>0</v>
      </c>
    </row>
    <row r="66" spans="2:26">
      <c r="B66" s="364">
        <f t="shared" si="0"/>
        <v>2022</v>
      </c>
      <c r="C66" s="390">
        <f t="shared" si="2"/>
        <v>44866</v>
      </c>
      <c r="D66" s="376">
        <f>IF(-SUM(D$20:D65)+D$15&lt;0.000001,0,IF($C66&gt;='H-32A-WP06 - Debt Service'!C$24,'H-32A-WP06 - Debt Service'!C$27/12,0))</f>
        <v>11132.895062304129</v>
      </c>
      <c r="E66" s="376">
        <f>IF(-SUM(E$20:E65)+E$15&lt;0.000001,0,IF($C66&gt;='H-32A-WP06 - Debt Service'!D$24,'H-32A-WP06 - Debt Service'!D$27/12,0))</f>
        <v>0</v>
      </c>
      <c r="F66" s="376">
        <f>IF(-SUM(F$20:F65)+F$15&lt;0.000001,0,IF($C66&gt;='H-32A-WP06 - Debt Service'!E$24,'H-32A-WP06 - Debt Service'!E$27/12,0))</f>
        <v>0</v>
      </c>
      <c r="G66" s="376">
        <f>IF(-SUM(G$20:G65)+G$15&lt;0.000001,0,IF($C66&gt;='H-32A-WP06 - Debt Service'!F$24,'H-32A-WP06 - Debt Service'!F$27/12,0))</f>
        <v>0</v>
      </c>
      <c r="H66" s="376">
        <f>IF(-SUM(H$20:H65)+H$15&lt;0.000001,0,IF($C66&gt;='H-32A-WP06 - Debt Service'!G$24,'H-32A-WP06 - Debt Service'!G$27/12,0))</f>
        <v>0</v>
      </c>
      <c r="I66" s="376">
        <f>IF(-SUM(I$20:I65)+I$15&lt;0.000001,0,IF($C66&gt;='H-32A-WP06 - Debt Service'!H$24,'H-32A-WP06 - Debt Service'!H$27/12,0))</f>
        <v>0</v>
      </c>
      <c r="J66" s="376">
        <f>IF(-SUM(J$20:J65)+J$15&lt;0.000001,0,IF($C66&gt;='H-32A-WP06 - Debt Service'!I$24,'H-32A-WP06 - Debt Service'!I$27/12,0))</f>
        <v>0</v>
      </c>
      <c r="K66" s="376">
        <f>IF(-SUM(K$20:K65)+K$15&lt;0.000001,0,IF($C66&gt;='H-32A-WP06 - Debt Service'!J$24,'H-32A-WP06 - Debt Service'!J$27/12,0))</f>
        <v>0</v>
      </c>
      <c r="L66" s="376">
        <f>IF(-SUM(L$20:L65)+L$15&lt;0.000001,0,IF($C66&gt;='H-32A-WP06 - Debt Service'!K$24,'H-32A-WP06 - Debt Service'!K$27/12,0))</f>
        <v>0</v>
      </c>
      <c r="M66" s="376">
        <f>IF(-SUM(M$20:M65)+M$15&lt;0.000001,0,IF($C66&gt;='H-32A-WP06 - Debt Service'!L$24,'H-32A-WP06 - Debt Service'!L$27/12,0))</f>
        <v>0</v>
      </c>
      <c r="O66" s="364">
        <f t="shared" si="1"/>
        <v>2022</v>
      </c>
      <c r="P66" s="390">
        <f t="shared" si="3"/>
        <v>44866</v>
      </c>
      <c r="Q66" s="376">
        <f>IF(-SUM(Q$20:Q65)+Q$15&lt;0.000001,0,IF($C66&gt;='H-32A-WP06 - Debt Service'!P$24,'H-32A-WP06 - Debt Service'!P$27/12,0))</f>
        <v>1457.5875846581869</v>
      </c>
      <c r="R66" s="376">
        <f>IF(-SUM(R$20:R65)+R$15&lt;0.000001,0,IF($C66&gt;='H-32A-WP06 - Debt Service'!Q$24,'H-32A-WP06 - Debt Service'!Q$27/12,0))</f>
        <v>0</v>
      </c>
      <c r="S66" s="376">
        <f>IF(-SUM(S$20:S65)+S$15&lt;0.000001,0,IF($C66&gt;='H-32A-WP06 - Debt Service'!R$24,'H-32A-WP06 - Debt Service'!R$27/12,0))</f>
        <v>0</v>
      </c>
      <c r="T66" s="376">
        <f>IF(-SUM(T$20:T65)+T$15&lt;0.000001,0,IF($C66&gt;='H-32A-WP06 - Debt Service'!S$24,'H-32A-WP06 - Debt Service'!S$27/12,0))</f>
        <v>0</v>
      </c>
      <c r="U66" s="376">
        <f>IF(-SUM(U$20:U65)+U$15&lt;0.000001,0,IF($C66&gt;='H-32A-WP06 - Debt Service'!T$24,'H-32A-WP06 - Debt Service'!T$27/12,0))</f>
        <v>0</v>
      </c>
      <c r="V66" s="376">
        <f>IF(-SUM(V$20:V65)+V$15&lt;0.000001,0,IF($C66&gt;='H-32A-WP06 - Debt Service'!U$24,'H-32A-WP06 - Debt Service'!U$27/12,0))</f>
        <v>0</v>
      </c>
      <c r="W66" s="376">
        <f>IF(-SUM(W$20:W65)+W$15&lt;0.000001,0,IF($C66&gt;='H-32A-WP06 - Debt Service'!V$24,'H-32A-WP06 - Debt Service'!V$27/12,0))</f>
        <v>0</v>
      </c>
      <c r="X66" s="376">
        <f>IF(-SUM(X$20:X65)+X$15&lt;0.000001,0,IF($C66&gt;='H-32A-WP06 - Debt Service'!W$24,'H-32A-WP06 - Debt Service'!W$27/12,0))</f>
        <v>0</v>
      </c>
      <c r="Y66" s="376">
        <f>IF(-SUM(Y$20:Y65)+Y$15&lt;0.000001,0,IF($C66&gt;='H-32A-WP06 - Debt Service'!X$24,'H-32A-WP06 - Debt Service'!X$27/12,0))</f>
        <v>0</v>
      </c>
      <c r="Z66" s="376">
        <f>IF($C66&gt;='H-32A-WP06 - Debt Service'!Y$24,'H-32A-WP06 - Debt Service'!Y$27/12,0)</f>
        <v>0</v>
      </c>
    </row>
    <row r="67" spans="2:26">
      <c r="B67" s="364">
        <f t="shared" si="0"/>
        <v>2022</v>
      </c>
      <c r="C67" s="390">
        <f t="shared" si="2"/>
        <v>44896</v>
      </c>
      <c r="D67" s="376">
        <f>IF(-SUM(D$20:D66)+D$15&lt;0.000001,0,IF($C67&gt;='H-32A-WP06 - Debt Service'!C$24,'H-32A-WP06 - Debt Service'!C$27/12,0))</f>
        <v>11132.895062304129</v>
      </c>
      <c r="E67" s="376">
        <f>IF(-SUM(E$20:E66)+E$15&lt;0.000001,0,IF($C67&gt;='H-32A-WP06 - Debt Service'!D$24,'H-32A-WP06 - Debt Service'!D$27/12,0))</f>
        <v>0</v>
      </c>
      <c r="F67" s="376">
        <f>IF(-SUM(F$20:F66)+F$15&lt;0.000001,0,IF($C67&gt;='H-32A-WP06 - Debt Service'!E$24,'H-32A-WP06 - Debt Service'!E$27/12,0))</f>
        <v>0</v>
      </c>
      <c r="G67" s="376">
        <f>IF(-SUM(G$20:G66)+G$15&lt;0.000001,0,IF($C67&gt;='H-32A-WP06 - Debt Service'!F$24,'H-32A-WP06 - Debt Service'!F$27/12,0))</f>
        <v>0</v>
      </c>
      <c r="H67" s="376">
        <f>IF(-SUM(H$20:H66)+H$15&lt;0.000001,0,IF($C67&gt;='H-32A-WP06 - Debt Service'!G$24,'H-32A-WP06 - Debt Service'!G$27/12,0))</f>
        <v>0</v>
      </c>
      <c r="I67" s="376">
        <f>IF(-SUM(I$20:I66)+I$15&lt;0.000001,0,IF($C67&gt;='H-32A-WP06 - Debt Service'!H$24,'H-32A-WP06 - Debt Service'!H$27/12,0))</f>
        <v>0</v>
      </c>
      <c r="J67" s="376">
        <f>IF(-SUM(J$20:J66)+J$15&lt;0.000001,0,IF($C67&gt;='H-32A-WP06 - Debt Service'!I$24,'H-32A-WP06 - Debt Service'!I$27/12,0))</f>
        <v>0</v>
      </c>
      <c r="K67" s="376">
        <f>IF(-SUM(K$20:K66)+K$15&lt;0.000001,0,IF($C67&gt;='H-32A-WP06 - Debt Service'!J$24,'H-32A-WP06 - Debt Service'!J$27/12,0))</f>
        <v>0</v>
      </c>
      <c r="L67" s="376">
        <f>IF(-SUM(L$20:L66)+L$15&lt;0.000001,0,IF($C67&gt;='H-32A-WP06 - Debt Service'!K$24,'H-32A-WP06 - Debt Service'!K$27/12,0))</f>
        <v>0</v>
      </c>
      <c r="M67" s="376">
        <f>IF(-SUM(M$20:M66)+M$15&lt;0.000001,0,IF($C67&gt;='H-32A-WP06 - Debt Service'!L$24,'H-32A-WP06 - Debt Service'!L$27/12,0))</f>
        <v>0</v>
      </c>
      <c r="O67" s="364">
        <f t="shared" si="1"/>
        <v>2022</v>
      </c>
      <c r="P67" s="390">
        <f t="shared" si="3"/>
        <v>44896</v>
      </c>
      <c r="Q67" s="376">
        <f>IF(-SUM(Q$20:Q66)+Q$15&lt;0.000001,0,IF($C67&gt;='H-32A-WP06 - Debt Service'!P$24,'H-32A-WP06 - Debt Service'!P$27/12,0))</f>
        <v>1457.5875846581869</v>
      </c>
      <c r="R67" s="376">
        <f>IF(-SUM(R$20:R66)+R$15&lt;0.000001,0,IF($C67&gt;='H-32A-WP06 - Debt Service'!Q$24,'H-32A-WP06 - Debt Service'!Q$27/12,0))</f>
        <v>0</v>
      </c>
      <c r="S67" s="376">
        <f>IF(-SUM(S$20:S66)+S$15&lt;0.000001,0,IF($C67&gt;='H-32A-WP06 - Debt Service'!R$24,'H-32A-WP06 - Debt Service'!R$27/12,0))</f>
        <v>0</v>
      </c>
      <c r="T67" s="376">
        <f>IF(-SUM(T$20:T66)+T$15&lt;0.000001,0,IF($C67&gt;='H-32A-WP06 - Debt Service'!S$24,'H-32A-WP06 - Debt Service'!S$27/12,0))</f>
        <v>0</v>
      </c>
      <c r="U67" s="376">
        <f>IF(-SUM(U$20:U66)+U$15&lt;0.000001,0,IF($C67&gt;='H-32A-WP06 - Debt Service'!T$24,'H-32A-WP06 - Debt Service'!T$27/12,0))</f>
        <v>0</v>
      </c>
      <c r="V67" s="376">
        <f>IF(-SUM(V$20:V66)+V$15&lt;0.000001,0,IF($C67&gt;='H-32A-WP06 - Debt Service'!U$24,'H-32A-WP06 - Debt Service'!U$27/12,0))</f>
        <v>0</v>
      </c>
      <c r="W67" s="376">
        <f>IF(-SUM(W$20:W66)+W$15&lt;0.000001,0,IF($C67&gt;='H-32A-WP06 - Debt Service'!V$24,'H-32A-WP06 - Debt Service'!V$27/12,0))</f>
        <v>0</v>
      </c>
      <c r="X67" s="376">
        <f>IF(-SUM(X$20:X66)+X$15&lt;0.000001,0,IF($C67&gt;='H-32A-WP06 - Debt Service'!W$24,'H-32A-WP06 - Debt Service'!W$27/12,0))</f>
        <v>0</v>
      </c>
      <c r="Y67" s="376">
        <f>IF(-SUM(Y$20:Y66)+Y$15&lt;0.000001,0,IF($C67&gt;='H-32A-WP06 - Debt Service'!X$24,'H-32A-WP06 - Debt Service'!X$27/12,0))</f>
        <v>0</v>
      </c>
      <c r="Z67" s="376">
        <f>IF($C67&gt;='H-32A-WP06 - Debt Service'!Y$24,'H-32A-WP06 - Debt Service'!Y$27/12,0)</f>
        <v>0</v>
      </c>
    </row>
    <row r="68" spans="2:26">
      <c r="B68" s="364">
        <f t="shared" si="0"/>
        <v>2023</v>
      </c>
      <c r="C68" s="390">
        <f t="shared" si="2"/>
        <v>44927</v>
      </c>
      <c r="D68" s="376">
        <f>IF(-SUM(D$20:D67)+D$15&lt;0.000001,0,IF($C68&gt;='H-32A-WP06 - Debt Service'!C$24,'H-32A-WP06 - Debt Service'!C$27/12,0))</f>
        <v>11132.895062304129</v>
      </c>
      <c r="E68" s="376">
        <f>IF(-SUM(E$20:E67)+E$15&lt;0.000001,0,IF($C68&gt;='H-32A-WP06 - Debt Service'!D$24,'H-32A-WP06 - Debt Service'!D$27/12,0))</f>
        <v>0</v>
      </c>
      <c r="F68" s="376">
        <f>IF(-SUM(F$20:F67)+F$15&lt;0.000001,0,IF($C68&gt;='H-32A-WP06 - Debt Service'!E$24,'H-32A-WP06 - Debt Service'!E$27/12,0))</f>
        <v>0</v>
      </c>
      <c r="G68" s="376">
        <f>IF(-SUM(G$20:G67)+G$15&lt;0.000001,0,IF($C68&gt;='H-32A-WP06 - Debt Service'!F$24,'H-32A-WP06 - Debt Service'!F$27/12,0))</f>
        <v>0</v>
      </c>
      <c r="H68" s="376">
        <f>IF(-SUM(H$20:H67)+H$15&lt;0.000001,0,IF($C68&gt;='H-32A-WP06 - Debt Service'!G$24,'H-32A-WP06 - Debt Service'!G$27/12,0))</f>
        <v>0</v>
      </c>
      <c r="I68" s="376">
        <f>IF(-SUM(I$20:I67)+I$15&lt;0.000001,0,IF($C68&gt;='H-32A-WP06 - Debt Service'!H$24,'H-32A-WP06 - Debt Service'!H$27/12,0))</f>
        <v>0</v>
      </c>
      <c r="J68" s="376">
        <f>IF(-SUM(J$20:J67)+J$15&lt;0.000001,0,IF($C68&gt;='H-32A-WP06 - Debt Service'!I$24,'H-32A-WP06 - Debt Service'!I$27/12,0))</f>
        <v>0</v>
      </c>
      <c r="K68" s="376">
        <f>IF(-SUM(K$20:K67)+K$15&lt;0.000001,0,IF($C68&gt;='H-32A-WP06 - Debt Service'!J$24,'H-32A-WP06 - Debt Service'!J$27/12,0))</f>
        <v>0</v>
      </c>
      <c r="L68" s="376">
        <f>IF(-SUM(L$20:L67)+L$15&lt;0.000001,0,IF($C68&gt;='H-32A-WP06 - Debt Service'!K$24,'H-32A-WP06 - Debt Service'!K$27/12,0))</f>
        <v>0</v>
      </c>
      <c r="M68" s="376">
        <f>IF(-SUM(M$20:M67)+M$15&lt;0.000001,0,IF($C68&gt;='H-32A-WP06 - Debt Service'!L$24,'H-32A-WP06 - Debt Service'!L$27/12,0))</f>
        <v>0</v>
      </c>
      <c r="O68" s="364">
        <f t="shared" si="1"/>
        <v>2023</v>
      </c>
      <c r="P68" s="390">
        <f t="shared" si="3"/>
        <v>44927</v>
      </c>
      <c r="Q68" s="376">
        <f>IF(-SUM(Q$20:Q67)+Q$15&lt;0.000001,0,IF($C68&gt;='H-32A-WP06 - Debt Service'!P$24,'H-32A-WP06 - Debt Service'!P$27/12,0))</f>
        <v>1457.5875846581869</v>
      </c>
      <c r="R68" s="376">
        <f>IF(-SUM(R$20:R67)+R$15&lt;0.000001,0,IF($C68&gt;='H-32A-WP06 - Debt Service'!Q$24,'H-32A-WP06 - Debt Service'!Q$27/12,0))</f>
        <v>0</v>
      </c>
      <c r="S68" s="376">
        <f>IF(-SUM(S$20:S67)+S$15&lt;0.000001,0,IF($C68&gt;='H-32A-WP06 - Debt Service'!R$24,'H-32A-WP06 - Debt Service'!R$27/12,0))</f>
        <v>0</v>
      </c>
      <c r="T68" s="376">
        <f>IF(-SUM(T$20:T67)+T$15&lt;0.000001,0,IF($C68&gt;='H-32A-WP06 - Debt Service'!S$24,'H-32A-WP06 - Debt Service'!S$27/12,0))</f>
        <v>0</v>
      </c>
      <c r="U68" s="376">
        <f>IF(-SUM(U$20:U67)+U$15&lt;0.000001,0,IF($C68&gt;='H-32A-WP06 - Debt Service'!T$24,'H-32A-WP06 - Debt Service'!T$27/12,0))</f>
        <v>0</v>
      </c>
      <c r="V68" s="376">
        <f>IF(-SUM(V$20:V67)+V$15&lt;0.000001,0,IF($C68&gt;='H-32A-WP06 - Debt Service'!U$24,'H-32A-WP06 - Debt Service'!U$27/12,0))</f>
        <v>0</v>
      </c>
      <c r="W68" s="376">
        <f>IF(-SUM(W$20:W67)+W$15&lt;0.000001,0,IF($C68&gt;='H-32A-WP06 - Debt Service'!V$24,'H-32A-WP06 - Debt Service'!V$27/12,0))</f>
        <v>0</v>
      </c>
      <c r="X68" s="376">
        <f>IF(-SUM(X$20:X67)+X$15&lt;0.000001,0,IF($C68&gt;='H-32A-WP06 - Debt Service'!W$24,'H-32A-WP06 - Debt Service'!W$27/12,0))</f>
        <v>0</v>
      </c>
      <c r="Y68" s="376">
        <f>IF(-SUM(Y$20:Y67)+Y$15&lt;0.000001,0,IF($C68&gt;='H-32A-WP06 - Debt Service'!X$24,'H-32A-WP06 - Debt Service'!X$27/12,0))</f>
        <v>0</v>
      </c>
      <c r="Z68" s="376">
        <f>IF($C68&gt;='H-32A-WP06 - Debt Service'!Y$24,'H-32A-WP06 - Debt Service'!Y$27/12,0)</f>
        <v>0</v>
      </c>
    </row>
    <row r="69" spans="2:26">
      <c r="B69" s="364">
        <f t="shared" si="0"/>
        <v>2023</v>
      </c>
      <c r="C69" s="390">
        <f t="shared" si="2"/>
        <v>44958</v>
      </c>
      <c r="D69" s="376">
        <f>IF(-SUM(D$20:D68)+D$15&lt;0.000001,0,IF($C69&gt;='H-32A-WP06 - Debt Service'!C$24,'H-32A-WP06 - Debt Service'!C$27/12,0))</f>
        <v>11132.895062304129</v>
      </c>
      <c r="E69" s="376">
        <f>IF(-SUM(E$20:E68)+E$15&lt;0.000001,0,IF($C69&gt;='H-32A-WP06 - Debt Service'!D$24,'H-32A-WP06 - Debt Service'!D$27/12,0))</f>
        <v>0</v>
      </c>
      <c r="F69" s="376">
        <f>IF(-SUM(F$20:F68)+F$15&lt;0.000001,0,IF($C69&gt;='H-32A-WP06 - Debt Service'!E$24,'H-32A-WP06 - Debt Service'!E$27/12,0))</f>
        <v>0</v>
      </c>
      <c r="G69" s="376">
        <f>IF(-SUM(G$20:G68)+G$15&lt;0.000001,0,IF($C69&gt;='H-32A-WP06 - Debt Service'!F$24,'H-32A-WP06 - Debt Service'!F$27/12,0))</f>
        <v>0</v>
      </c>
      <c r="H69" s="376">
        <f>IF(-SUM(H$20:H68)+H$15&lt;0.000001,0,IF($C69&gt;='H-32A-WP06 - Debt Service'!G$24,'H-32A-WP06 - Debt Service'!G$27/12,0))</f>
        <v>0</v>
      </c>
      <c r="I69" s="376">
        <f>IF(-SUM(I$20:I68)+I$15&lt;0.000001,0,IF($C69&gt;='H-32A-WP06 - Debt Service'!H$24,'H-32A-WP06 - Debt Service'!H$27/12,0))</f>
        <v>0</v>
      </c>
      <c r="J69" s="376">
        <f>IF(-SUM(J$20:J68)+J$15&lt;0.000001,0,IF($C69&gt;='H-32A-WP06 - Debt Service'!I$24,'H-32A-WP06 - Debt Service'!I$27/12,0))</f>
        <v>0</v>
      </c>
      <c r="K69" s="376">
        <f>IF(-SUM(K$20:K68)+K$15&lt;0.000001,0,IF($C69&gt;='H-32A-WP06 - Debt Service'!J$24,'H-32A-WP06 - Debt Service'!J$27/12,0))</f>
        <v>0</v>
      </c>
      <c r="L69" s="376">
        <f>IF(-SUM(L$20:L68)+L$15&lt;0.000001,0,IF($C69&gt;='H-32A-WP06 - Debt Service'!K$24,'H-32A-WP06 - Debt Service'!K$27/12,0))</f>
        <v>0</v>
      </c>
      <c r="M69" s="376">
        <f>IF(-SUM(M$20:M68)+M$15&lt;0.000001,0,IF($C69&gt;='H-32A-WP06 - Debt Service'!L$24,'H-32A-WP06 - Debt Service'!L$27/12,0))</f>
        <v>0</v>
      </c>
      <c r="O69" s="364">
        <f t="shared" si="1"/>
        <v>2023</v>
      </c>
      <c r="P69" s="390">
        <f t="shared" si="3"/>
        <v>44958</v>
      </c>
      <c r="Q69" s="376">
        <f>IF(-SUM(Q$20:Q68)+Q$15&lt;0.000001,0,IF($C69&gt;='H-32A-WP06 - Debt Service'!P$24,'H-32A-WP06 - Debt Service'!P$27/12,0))</f>
        <v>1457.5875846581869</v>
      </c>
      <c r="R69" s="376">
        <f>IF(-SUM(R$20:R68)+R$15&lt;0.000001,0,IF($C69&gt;='H-32A-WP06 - Debt Service'!Q$24,'H-32A-WP06 - Debt Service'!Q$27/12,0))</f>
        <v>0</v>
      </c>
      <c r="S69" s="376">
        <f>IF(-SUM(S$20:S68)+S$15&lt;0.000001,0,IF($C69&gt;='H-32A-WP06 - Debt Service'!R$24,'H-32A-WP06 - Debt Service'!R$27/12,0))</f>
        <v>0</v>
      </c>
      <c r="T69" s="376">
        <f>IF(-SUM(T$20:T68)+T$15&lt;0.000001,0,IF($C69&gt;='H-32A-WP06 - Debt Service'!S$24,'H-32A-WP06 - Debt Service'!S$27/12,0))</f>
        <v>0</v>
      </c>
      <c r="U69" s="376">
        <f>IF(-SUM(U$20:U68)+U$15&lt;0.000001,0,IF($C69&gt;='H-32A-WP06 - Debt Service'!T$24,'H-32A-WP06 - Debt Service'!T$27/12,0))</f>
        <v>0</v>
      </c>
      <c r="V69" s="376">
        <f>IF(-SUM(V$20:V68)+V$15&lt;0.000001,0,IF($C69&gt;='H-32A-WP06 - Debt Service'!U$24,'H-32A-WP06 - Debt Service'!U$27/12,0))</f>
        <v>0</v>
      </c>
      <c r="W69" s="376">
        <f>IF(-SUM(W$20:W68)+W$15&lt;0.000001,0,IF($C69&gt;='H-32A-WP06 - Debt Service'!V$24,'H-32A-WP06 - Debt Service'!V$27/12,0))</f>
        <v>0</v>
      </c>
      <c r="X69" s="376">
        <f>IF(-SUM(X$20:X68)+X$15&lt;0.000001,0,IF($C69&gt;='H-32A-WP06 - Debt Service'!W$24,'H-32A-WP06 - Debt Service'!W$27/12,0))</f>
        <v>0</v>
      </c>
      <c r="Y69" s="376">
        <f>IF(-SUM(Y$20:Y68)+Y$15&lt;0.000001,0,IF($C69&gt;='H-32A-WP06 - Debt Service'!X$24,'H-32A-WP06 - Debt Service'!X$27/12,0))</f>
        <v>0</v>
      </c>
      <c r="Z69" s="376">
        <f>IF($C69&gt;='H-32A-WP06 - Debt Service'!Y$24,'H-32A-WP06 - Debt Service'!Y$27/12,0)</f>
        <v>0</v>
      </c>
    </row>
    <row r="70" spans="2:26">
      <c r="B70" s="364">
        <f t="shared" si="0"/>
        <v>2023</v>
      </c>
      <c r="C70" s="390">
        <f t="shared" si="2"/>
        <v>44986</v>
      </c>
      <c r="D70" s="376">
        <f>IF(-SUM(D$20:D69)+D$15&lt;0.000001,0,IF($C70&gt;='H-32A-WP06 - Debt Service'!C$24,'H-32A-WP06 - Debt Service'!C$27/12,0))</f>
        <v>11132.895062304129</v>
      </c>
      <c r="E70" s="376">
        <f>IF(-SUM(E$20:E69)+E$15&lt;0.000001,0,IF($C70&gt;='H-32A-WP06 - Debt Service'!D$24,'H-32A-WP06 - Debt Service'!D$27/12,0))</f>
        <v>0</v>
      </c>
      <c r="F70" s="376">
        <f>IF(-SUM(F$20:F69)+F$15&lt;0.000001,0,IF($C70&gt;='H-32A-WP06 - Debt Service'!E$24,'H-32A-WP06 - Debt Service'!E$27/12,0))</f>
        <v>0</v>
      </c>
      <c r="G70" s="376">
        <f>IF(-SUM(G$20:G69)+G$15&lt;0.000001,0,IF($C70&gt;='H-32A-WP06 - Debt Service'!F$24,'H-32A-WP06 - Debt Service'!F$27/12,0))</f>
        <v>0</v>
      </c>
      <c r="H70" s="376">
        <f>IF(-SUM(H$20:H69)+H$15&lt;0.000001,0,IF($C70&gt;='H-32A-WP06 - Debt Service'!G$24,'H-32A-WP06 - Debt Service'!G$27/12,0))</f>
        <v>0</v>
      </c>
      <c r="I70" s="376">
        <f>IF(-SUM(I$20:I69)+I$15&lt;0.000001,0,IF($C70&gt;='H-32A-WP06 - Debt Service'!H$24,'H-32A-WP06 - Debt Service'!H$27/12,0))</f>
        <v>0</v>
      </c>
      <c r="J70" s="376">
        <f>IF(-SUM(J$20:J69)+J$15&lt;0.000001,0,IF($C70&gt;='H-32A-WP06 - Debt Service'!I$24,'H-32A-WP06 - Debt Service'!I$27/12,0))</f>
        <v>0</v>
      </c>
      <c r="K70" s="376">
        <f>IF(-SUM(K$20:K69)+K$15&lt;0.000001,0,IF($C70&gt;='H-32A-WP06 - Debt Service'!J$24,'H-32A-WP06 - Debt Service'!J$27/12,0))</f>
        <v>0</v>
      </c>
      <c r="L70" s="376">
        <f>IF(-SUM(L$20:L69)+L$15&lt;0.000001,0,IF($C70&gt;='H-32A-WP06 - Debt Service'!K$24,'H-32A-WP06 - Debt Service'!K$27/12,0))</f>
        <v>0</v>
      </c>
      <c r="M70" s="376">
        <f>IF(-SUM(M$20:M69)+M$15&lt;0.000001,0,IF($C70&gt;='H-32A-WP06 - Debt Service'!L$24,'H-32A-WP06 - Debt Service'!L$27/12,0))</f>
        <v>0</v>
      </c>
      <c r="O70" s="364">
        <f t="shared" si="1"/>
        <v>2023</v>
      </c>
      <c r="P70" s="390">
        <f t="shared" si="3"/>
        <v>44986</v>
      </c>
      <c r="Q70" s="376">
        <f>IF(-SUM(Q$20:Q69)+Q$15&lt;0.000001,0,IF($C70&gt;='H-32A-WP06 - Debt Service'!P$24,'H-32A-WP06 - Debt Service'!P$27/12,0))</f>
        <v>1457.5875846581869</v>
      </c>
      <c r="R70" s="376">
        <f>IF(-SUM(R$20:R69)+R$15&lt;0.000001,0,IF($C70&gt;='H-32A-WP06 - Debt Service'!Q$24,'H-32A-WP06 - Debt Service'!Q$27/12,0))</f>
        <v>0</v>
      </c>
      <c r="S70" s="376">
        <f>IF(-SUM(S$20:S69)+S$15&lt;0.000001,0,IF($C70&gt;='H-32A-WP06 - Debt Service'!R$24,'H-32A-WP06 - Debt Service'!R$27/12,0))</f>
        <v>0</v>
      </c>
      <c r="T70" s="376">
        <f>IF(-SUM(T$20:T69)+T$15&lt;0.000001,0,IF($C70&gt;='H-32A-WP06 - Debt Service'!S$24,'H-32A-WP06 - Debt Service'!S$27/12,0))</f>
        <v>0</v>
      </c>
      <c r="U70" s="376">
        <f>IF(-SUM(U$20:U69)+U$15&lt;0.000001,0,IF($C70&gt;='H-32A-WP06 - Debt Service'!T$24,'H-32A-WP06 - Debt Service'!T$27/12,0))</f>
        <v>0</v>
      </c>
      <c r="V70" s="376">
        <f>IF(-SUM(V$20:V69)+V$15&lt;0.000001,0,IF($C70&gt;='H-32A-WP06 - Debt Service'!U$24,'H-32A-WP06 - Debt Service'!U$27/12,0))</f>
        <v>0</v>
      </c>
      <c r="W70" s="376">
        <f>IF(-SUM(W$20:W69)+W$15&lt;0.000001,0,IF($C70&gt;='H-32A-WP06 - Debt Service'!V$24,'H-32A-WP06 - Debt Service'!V$27/12,0))</f>
        <v>0</v>
      </c>
      <c r="X70" s="376">
        <f>IF(-SUM(X$20:X69)+X$15&lt;0.000001,0,IF($C70&gt;='H-32A-WP06 - Debt Service'!W$24,'H-32A-WP06 - Debt Service'!W$27/12,0))</f>
        <v>0</v>
      </c>
      <c r="Y70" s="376">
        <f>IF(-SUM(Y$20:Y69)+Y$15&lt;0.000001,0,IF($C70&gt;='H-32A-WP06 - Debt Service'!X$24,'H-32A-WP06 - Debt Service'!X$27/12,0))</f>
        <v>0</v>
      </c>
      <c r="Z70" s="376">
        <f>IF($C70&gt;='H-32A-WP06 - Debt Service'!Y$24,'H-32A-WP06 - Debt Service'!Y$27/12,0)</f>
        <v>0</v>
      </c>
    </row>
    <row r="71" spans="2:26">
      <c r="B71" s="364">
        <f t="shared" si="0"/>
        <v>2023</v>
      </c>
      <c r="C71" s="390">
        <f t="shared" si="2"/>
        <v>45017</v>
      </c>
      <c r="D71" s="376">
        <f>IF(-SUM(D$20:D70)+D$15&lt;0.000001,0,IF($C71&gt;='H-32A-WP06 - Debt Service'!C$24,'H-32A-WP06 - Debt Service'!C$27/12,0))</f>
        <v>11132.895062304129</v>
      </c>
      <c r="E71" s="376">
        <f>IF(-SUM(E$20:E70)+E$15&lt;0.000001,0,IF($C71&gt;='H-32A-WP06 - Debt Service'!D$24,'H-32A-WP06 - Debt Service'!D$27/12,0))</f>
        <v>0</v>
      </c>
      <c r="F71" s="376">
        <f>IF(-SUM(F$20:F70)+F$15&lt;0.000001,0,IF($C71&gt;='H-32A-WP06 - Debt Service'!E$24,'H-32A-WP06 - Debt Service'!E$27/12,0))</f>
        <v>0</v>
      </c>
      <c r="G71" s="376">
        <f>IF(-SUM(G$20:G70)+G$15&lt;0.000001,0,IF($C71&gt;='H-32A-WP06 - Debt Service'!F$24,'H-32A-WP06 - Debt Service'!F$27/12,0))</f>
        <v>0</v>
      </c>
      <c r="H71" s="376">
        <f>IF(-SUM(H$20:H70)+H$15&lt;0.000001,0,IF($C71&gt;='H-32A-WP06 - Debt Service'!G$24,'H-32A-WP06 - Debt Service'!G$27/12,0))</f>
        <v>0</v>
      </c>
      <c r="I71" s="376">
        <f>IF(-SUM(I$20:I70)+I$15&lt;0.000001,0,IF($C71&gt;='H-32A-WP06 - Debt Service'!H$24,'H-32A-WP06 - Debt Service'!H$27/12,0))</f>
        <v>0</v>
      </c>
      <c r="J71" s="376">
        <f>IF(-SUM(J$20:J70)+J$15&lt;0.000001,0,IF($C71&gt;='H-32A-WP06 - Debt Service'!I$24,'H-32A-WP06 - Debt Service'!I$27/12,0))</f>
        <v>0</v>
      </c>
      <c r="K71" s="376">
        <f>IF(-SUM(K$20:K70)+K$15&lt;0.000001,0,IF($C71&gt;='H-32A-WP06 - Debt Service'!J$24,'H-32A-WP06 - Debt Service'!J$27/12,0))</f>
        <v>0</v>
      </c>
      <c r="L71" s="376">
        <f>IF(-SUM(L$20:L70)+L$15&lt;0.000001,0,IF($C71&gt;='H-32A-WP06 - Debt Service'!K$24,'H-32A-WP06 - Debt Service'!K$27/12,0))</f>
        <v>0</v>
      </c>
      <c r="M71" s="376">
        <f>IF(-SUM(M$20:M70)+M$15&lt;0.000001,0,IF($C71&gt;='H-32A-WP06 - Debt Service'!L$24,'H-32A-WP06 - Debt Service'!L$27/12,0))</f>
        <v>0</v>
      </c>
      <c r="O71" s="364">
        <f t="shared" si="1"/>
        <v>2023</v>
      </c>
      <c r="P71" s="390">
        <f t="shared" si="3"/>
        <v>45017</v>
      </c>
      <c r="Q71" s="376">
        <f>IF(-SUM(Q$20:Q70)+Q$15&lt;0.000001,0,IF($C71&gt;='H-32A-WP06 - Debt Service'!P$24,'H-32A-WP06 - Debt Service'!P$27/12,0))</f>
        <v>1457.5875846581869</v>
      </c>
      <c r="R71" s="376">
        <f>IF(-SUM(R$20:R70)+R$15&lt;0.000001,0,IF($C71&gt;='H-32A-WP06 - Debt Service'!Q$24,'H-32A-WP06 - Debt Service'!Q$27/12,0))</f>
        <v>0</v>
      </c>
      <c r="S71" s="376">
        <f>IF(-SUM(S$20:S70)+S$15&lt;0.000001,0,IF($C71&gt;='H-32A-WP06 - Debt Service'!R$24,'H-32A-WP06 - Debt Service'!R$27/12,0))</f>
        <v>0</v>
      </c>
      <c r="T71" s="376">
        <f>IF(-SUM(T$20:T70)+T$15&lt;0.000001,0,IF($C71&gt;='H-32A-WP06 - Debt Service'!S$24,'H-32A-WP06 - Debt Service'!S$27/12,0))</f>
        <v>0</v>
      </c>
      <c r="U71" s="376">
        <f>IF(-SUM(U$20:U70)+U$15&lt;0.000001,0,IF($C71&gt;='H-32A-WP06 - Debt Service'!T$24,'H-32A-WP06 - Debt Service'!T$27/12,0))</f>
        <v>0</v>
      </c>
      <c r="V71" s="376">
        <f>IF(-SUM(V$20:V70)+V$15&lt;0.000001,0,IF($C71&gt;='H-32A-WP06 - Debt Service'!U$24,'H-32A-WP06 - Debt Service'!U$27/12,0))</f>
        <v>0</v>
      </c>
      <c r="W71" s="376">
        <f>IF(-SUM(W$20:W70)+W$15&lt;0.000001,0,IF($C71&gt;='H-32A-WP06 - Debt Service'!V$24,'H-32A-WP06 - Debt Service'!V$27/12,0))</f>
        <v>0</v>
      </c>
      <c r="X71" s="376">
        <f>IF(-SUM(X$20:X70)+X$15&lt;0.000001,0,IF($C71&gt;='H-32A-WP06 - Debt Service'!W$24,'H-32A-WP06 - Debt Service'!W$27/12,0))</f>
        <v>0</v>
      </c>
      <c r="Y71" s="376">
        <f>IF(-SUM(Y$20:Y70)+Y$15&lt;0.000001,0,IF($C71&gt;='H-32A-WP06 - Debt Service'!X$24,'H-32A-WP06 - Debt Service'!X$27/12,0))</f>
        <v>0</v>
      </c>
      <c r="Z71" s="376">
        <f>IF($C71&gt;='H-32A-WP06 - Debt Service'!Y$24,'H-32A-WP06 - Debt Service'!Y$27/12,0)</f>
        <v>0</v>
      </c>
    </row>
    <row r="72" spans="2:26">
      <c r="B72" s="364">
        <f t="shared" si="0"/>
        <v>2023</v>
      </c>
      <c r="C72" s="390">
        <f t="shared" si="2"/>
        <v>45047</v>
      </c>
      <c r="D72" s="376">
        <f>IF(-SUM(D$20:D71)+D$15&lt;0.000001,0,IF($C72&gt;='H-32A-WP06 - Debt Service'!C$24,'H-32A-WP06 - Debt Service'!C$27/12,0))</f>
        <v>11132.895062304129</v>
      </c>
      <c r="E72" s="376">
        <f>IF(-SUM(E$20:E71)+E$15&lt;0.000001,0,IF($C72&gt;='H-32A-WP06 - Debt Service'!D$24,'H-32A-WP06 - Debt Service'!D$27/12,0))</f>
        <v>0</v>
      </c>
      <c r="F72" s="376">
        <f>IF(-SUM(F$20:F71)+F$15&lt;0.000001,0,IF($C72&gt;='H-32A-WP06 - Debt Service'!E$24,'H-32A-WP06 - Debt Service'!E$27/12,0))</f>
        <v>0</v>
      </c>
      <c r="G72" s="376">
        <f>IF(-SUM(G$20:G71)+G$15&lt;0.000001,0,IF($C72&gt;='H-32A-WP06 - Debt Service'!F$24,'H-32A-WP06 - Debt Service'!F$27/12,0))</f>
        <v>0</v>
      </c>
      <c r="H72" s="376">
        <f>IF(-SUM(H$20:H71)+H$15&lt;0.000001,0,IF($C72&gt;='H-32A-WP06 - Debt Service'!G$24,'H-32A-WP06 - Debt Service'!G$27/12,0))</f>
        <v>0</v>
      </c>
      <c r="I72" s="376">
        <f>IF(-SUM(I$20:I71)+I$15&lt;0.000001,0,IF($C72&gt;='H-32A-WP06 - Debt Service'!H$24,'H-32A-WP06 - Debt Service'!H$27/12,0))</f>
        <v>0</v>
      </c>
      <c r="J72" s="376">
        <f>IF(-SUM(J$20:J71)+J$15&lt;0.000001,0,IF($C72&gt;='H-32A-WP06 - Debt Service'!I$24,'H-32A-WP06 - Debt Service'!I$27/12,0))</f>
        <v>0</v>
      </c>
      <c r="K72" s="376">
        <f>IF(-SUM(K$20:K71)+K$15&lt;0.000001,0,IF($C72&gt;='H-32A-WP06 - Debt Service'!J$24,'H-32A-WP06 - Debt Service'!J$27/12,0))</f>
        <v>0</v>
      </c>
      <c r="L72" s="376">
        <f>IF(-SUM(L$20:L71)+L$15&lt;0.000001,0,IF($C72&gt;='H-32A-WP06 - Debt Service'!K$24,'H-32A-WP06 - Debt Service'!K$27/12,0))</f>
        <v>0</v>
      </c>
      <c r="M72" s="376">
        <f>IF(-SUM(M$20:M71)+M$15&lt;0.000001,0,IF($C72&gt;='H-32A-WP06 - Debt Service'!L$24,'H-32A-WP06 - Debt Service'!L$27/12,0))</f>
        <v>0</v>
      </c>
      <c r="O72" s="364">
        <f t="shared" si="1"/>
        <v>2023</v>
      </c>
      <c r="P72" s="390">
        <f t="shared" si="3"/>
        <v>45047</v>
      </c>
      <c r="Q72" s="376">
        <f>IF(-SUM(Q$20:Q71)+Q$15&lt;0.000001,0,IF($C72&gt;='H-32A-WP06 - Debt Service'!P$24,'H-32A-WP06 - Debt Service'!P$27/12,0))</f>
        <v>1457.5875846581869</v>
      </c>
      <c r="R72" s="376">
        <f>IF(-SUM(R$20:R71)+R$15&lt;0.000001,0,IF($C72&gt;='H-32A-WP06 - Debt Service'!Q$24,'H-32A-WP06 - Debt Service'!Q$27/12,0))</f>
        <v>0</v>
      </c>
      <c r="S72" s="376">
        <f>IF(-SUM(S$20:S71)+S$15&lt;0.000001,0,IF($C72&gt;='H-32A-WP06 - Debt Service'!R$24,'H-32A-WP06 - Debt Service'!R$27/12,0))</f>
        <v>0</v>
      </c>
      <c r="T72" s="376">
        <f>IF(-SUM(T$20:T71)+T$15&lt;0.000001,0,IF($C72&gt;='H-32A-WP06 - Debt Service'!S$24,'H-32A-WP06 - Debt Service'!S$27/12,0))</f>
        <v>0</v>
      </c>
      <c r="U72" s="376">
        <f>IF(-SUM(U$20:U71)+U$15&lt;0.000001,0,IF($C72&gt;='H-32A-WP06 - Debt Service'!T$24,'H-32A-WP06 - Debt Service'!T$27/12,0))</f>
        <v>0</v>
      </c>
      <c r="V72" s="376">
        <f>IF(-SUM(V$20:V71)+V$15&lt;0.000001,0,IF($C72&gt;='H-32A-WP06 - Debt Service'!U$24,'H-32A-WP06 - Debt Service'!U$27/12,0))</f>
        <v>0</v>
      </c>
      <c r="W72" s="376">
        <f>IF(-SUM(W$20:W71)+W$15&lt;0.000001,0,IF($C72&gt;='H-32A-WP06 - Debt Service'!V$24,'H-32A-WP06 - Debt Service'!V$27/12,0))</f>
        <v>0</v>
      </c>
      <c r="X72" s="376">
        <f>IF(-SUM(X$20:X71)+X$15&lt;0.000001,0,IF($C72&gt;='H-32A-WP06 - Debt Service'!W$24,'H-32A-WP06 - Debt Service'!W$27/12,0))</f>
        <v>0</v>
      </c>
      <c r="Y72" s="376">
        <f>IF(-SUM(Y$20:Y71)+Y$15&lt;0.000001,0,IF($C72&gt;='H-32A-WP06 - Debt Service'!X$24,'H-32A-WP06 - Debt Service'!X$27/12,0))</f>
        <v>0</v>
      </c>
      <c r="Z72" s="376">
        <f>IF($C72&gt;='H-32A-WP06 - Debt Service'!Y$24,'H-32A-WP06 - Debt Service'!Y$27/12,0)</f>
        <v>0</v>
      </c>
    </row>
    <row r="73" spans="2:26">
      <c r="B73" s="364">
        <f t="shared" si="0"/>
        <v>2023</v>
      </c>
      <c r="C73" s="390">
        <f t="shared" si="2"/>
        <v>45078</v>
      </c>
      <c r="D73" s="376">
        <f>IF(-SUM(D$20:D72)+D$15&lt;0.000001,0,IF($C73&gt;='H-32A-WP06 - Debt Service'!C$24,'H-32A-WP06 - Debt Service'!C$27/12,0))</f>
        <v>11132.895062304129</v>
      </c>
      <c r="E73" s="376">
        <f>IF(-SUM(E$20:E72)+E$15&lt;0.000001,0,IF($C73&gt;='H-32A-WP06 - Debt Service'!D$24,'H-32A-WP06 - Debt Service'!D$27/12,0))</f>
        <v>0</v>
      </c>
      <c r="F73" s="376">
        <f>IF(-SUM(F$20:F72)+F$15&lt;0.000001,0,IF($C73&gt;='H-32A-WP06 - Debt Service'!E$24,'H-32A-WP06 - Debt Service'!E$27/12,0))</f>
        <v>0</v>
      </c>
      <c r="G73" s="376">
        <f>IF(-SUM(G$20:G72)+G$15&lt;0.000001,0,IF($C73&gt;='H-32A-WP06 - Debt Service'!F$24,'H-32A-WP06 - Debt Service'!F$27/12,0))</f>
        <v>0</v>
      </c>
      <c r="H73" s="376">
        <f>IF(-SUM(H$20:H72)+H$15&lt;0.000001,0,IF($C73&gt;='H-32A-WP06 - Debt Service'!G$24,'H-32A-WP06 - Debt Service'!G$27/12,0))</f>
        <v>0</v>
      </c>
      <c r="I73" s="376">
        <f>IF(-SUM(I$20:I72)+I$15&lt;0.000001,0,IF($C73&gt;='H-32A-WP06 - Debt Service'!H$24,'H-32A-WP06 - Debt Service'!H$27/12,0))</f>
        <v>0</v>
      </c>
      <c r="J73" s="376">
        <f>IF(-SUM(J$20:J72)+J$15&lt;0.000001,0,IF($C73&gt;='H-32A-WP06 - Debt Service'!I$24,'H-32A-WP06 - Debt Service'!I$27/12,0))</f>
        <v>0</v>
      </c>
      <c r="K73" s="376">
        <f>IF(-SUM(K$20:K72)+K$15&lt;0.000001,0,IF($C73&gt;='H-32A-WP06 - Debt Service'!J$24,'H-32A-WP06 - Debt Service'!J$27/12,0))</f>
        <v>0</v>
      </c>
      <c r="L73" s="376">
        <f>IF(-SUM(L$20:L72)+L$15&lt;0.000001,0,IF($C73&gt;='H-32A-WP06 - Debt Service'!K$24,'H-32A-WP06 - Debt Service'!K$27/12,0))</f>
        <v>0</v>
      </c>
      <c r="M73" s="376">
        <f>IF(-SUM(M$20:M72)+M$15&lt;0.000001,0,IF($C73&gt;='H-32A-WP06 - Debt Service'!L$24,'H-32A-WP06 - Debt Service'!L$27/12,0))</f>
        <v>0</v>
      </c>
      <c r="O73" s="364">
        <f t="shared" si="1"/>
        <v>2023</v>
      </c>
      <c r="P73" s="390">
        <f t="shared" si="3"/>
        <v>45078</v>
      </c>
      <c r="Q73" s="376">
        <f>IF(-SUM(Q$20:Q72)+Q$15&lt;0.000001,0,IF($C73&gt;='H-32A-WP06 - Debt Service'!P$24,'H-32A-WP06 - Debt Service'!P$27/12,0))</f>
        <v>1457.5875846581869</v>
      </c>
      <c r="R73" s="376">
        <f>IF(-SUM(R$20:R72)+R$15&lt;0.000001,0,IF($C73&gt;='H-32A-WP06 - Debt Service'!Q$24,'H-32A-WP06 - Debt Service'!Q$27/12,0))</f>
        <v>0</v>
      </c>
      <c r="S73" s="376">
        <f>IF(-SUM(S$20:S72)+S$15&lt;0.000001,0,IF($C73&gt;='H-32A-WP06 - Debt Service'!R$24,'H-32A-WP06 - Debt Service'!R$27/12,0))</f>
        <v>0</v>
      </c>
      <c r="T73" s="376">
        <f>IF(-SUM(T$20:T72)+T$15&lt;0.000001,0,IF($C73&gt;='H-32A-WP06 - Debt Service'!S$24,'H-32A-WP06 - Debt Service'!S$27/12,0))</f>
        <v>0</v>
      </c>
      <c r="U73" s="376">
        <f>IF(-SUM(U$20:U72)+U$15&lt;0.000001,0,IF($C73&gt;='H-32A-WP06 - Debt Service'!T$24,'H-32A-WP06 - Debt Service'!T$27/12,0))</f>
        <v>0</v>
      </c>
      <c r="V73" s="376">
        <f>IF(-SUM(V$20:V72)+V$15&lt;0.000001,0,IF($C73&gt;='H-32A-WP06 - Debt Service'!U$24,'H-32A-WP06 - Debt Service'!U$27/12,0))</f>
        <v>0</v>
      </c>
      <c r="W73" s="376">
        <f>IF(-SUM(W$20:W72)+W$15&lt;0.000001,0,IF($C73&gt;='H-32A-WP06 - Debt Service'!V$24,'H-32A-WP06 - Debt Service'!V$27/12,0))</f>
        <v>0</v>
      </c>
      <c r="X73" s="376">
        <f>IF(-SUM(X$20:X72)+X$15&lt;0.000001,0,IF($C73&gt;='H-32A-WP06 - Debt Service'!W$24,'H-32A-WP06 - Debt Service'!W$27/12,0))</f>
        <v>0</v>
      </c>
      <c r="Y73" s="376">
        <f>IF(-SUM(Y$20:Y72)+Y$15&lt;0.000001,0,IF($C73&gt;='H-32A-WP06 - Debt Service'!X$24,'H-32A-WP06 - Debt Service'!X$27/12,0))</f>
        <v>0</v>
      </c>
      <c r="Z73" s="376">
        <f>IF($C73&gt;='H-32A-WP06 - Debt Service'!Y$24,'H-32A-WP06 - Debt Service'!Y$27/12,0)</f>
        <v>0</v>
      </c>
    </row>
    <row r="74" spans="2:26">
      <c r="B74" s="364">
        <f t="shared" si="0"/>
        <v>2023</v>
      </c>
      <c r="C74" s="390">
        <f t="shared" si="2"/>
        <v>45108</v>
      </c>
      <c r="D74" s="376">
        <f>IF(-SUM(D$20:D73)+D$15&lt;0.000001,0,IF($C74&gt;='H-32A-WP06 - Debt Service'!C$24,'H-32A-WP06 - Debt Service'!C$27/12,0))</f>
        <v>11132.895062304129</v>
      </c>
      <c r="E74" s="376">
        <f>IF(-SUM(E$20:E73)+E$15&lt;0.000001,0,IF($C74&gt;='H-32A-WP06 - Debt Service'!D$24,'H-32A-WP06 - Debt Service'!D$27/12,0))</f>
        <v>0</v>
      </c>
      <c r="F74" s="376">
        <f>IF(-SUM(F$20:F73)+F$15&lt;0.000001,0,IF($C74&gt;='H-32A-WP06 - Debt Service'!E$24,'H-32A-WP06 - Debt Service'!E$27/12,0))</f>
        <v>0</v>
      </c>
      <c r="G74" s="376">
        <f>IF(-SUM(G$20:G73)+G$15&lt;0.000001,0,IF($C74&gt;='H-32A-WP06 - Debt Service'!F$24,'H-32A-WP06 - Debt Service'!F$27/12,0))</f>
        <v>0</v>
      </c>
      <c r="H74" s="376">
        <f>IF(-SUM(H$20:H73)+H$15&lt;0.000001,0,IF($C74&gt;='H-32A-WP06 - Debt Service'!G$24,'H-32A-WP06 - Debt Service'!G$27/12,0))</f>
        <v>0</v>
      </c>
      <c r="I74" s="376">
        <f>IF(-SUM(I$20:I73)+I$15&lt;0.000001,0,IF($C74&gt;='H-32A-WP06 - Debt Service'!H$24,'H-32A-WP06 - Debt Service'!H$27/12,0))</f>
        <v>0</v>
      </c>
      <c r="J74" s="376">
        <f>IF(-SUM(J$20:J73)+J$15&lt;0.000001,0,IF($C74&gt;='H-32A-WP06 - Debt Service'!I$24,'H-32A-WP06 - Debt Service'!I$27/12,0))</f>
        <v>0</v>
      </c>
      <c r="K74" s="376">
        <f>IF(-SUM(K$20:K73)+K$15&lt;0.000001,0,IF($C74&gt;='H-32A-WP06 - Debt Service'!J$24,'H-32A-WP06 - Debt Service'!J$27/12,0))</f>
        <v>0</v>
      </c>
      <c r="L74" s="376">
        <f>IF(-SUM(L$20:L73)+L$15&lt;0.000001,0,IF($C74&gt;='H-32A-WP06 - Debt Service'!K$24,'H-32A-WP06 - Debt Service'!K$27/12,0))</f>
        <v>0</v>
      </c>
      <c r="M74" s="376">
        <f>IF(-SUM(M$20:M73)+M$15&lt;0.000001,0,IF($C74&gt;='H-32A-WP06 - Debt Service'!L$24,'H-32A-WP06 - Debt Service'!L$27/12,0))</f>
        <v>0</v>
      </c>
      <c r="O74" s="364">
        <f t="shared" si="1"/>
        <v>2023</v>
      </c>
      <c r="P74" s="390">
        <f t="shared" si="3"/>
        <v>45108</v>
      </c>
      <c r="Q74" s="376">
        <f>IF(-SUM(Q$20:Q73)+Q$15&lt;0.000001,0,IF($C74&gt;='H-32A-WP06 - Debt Service'!P$24,'H-32A-WP06 - Debt Service'!P$27/12,0))</f>
        <v>1457.5875846581869</v>
      </c>
      <c r="R74" s="376">
        <f>IF(-SUM(R$20:R73)+R$15&lt;0.000001,0,IF($C74&gt;='H-32A-WP06 - Debt Service'!Q$24,'H-32A-WP06 - Debt Service'!Q$27/12,0))</f>
        <v>0</v>
      </c>
      <c r="S74" s="376">
        <f>IF(-SUM(S$20:S73)+S$15&lt;0.000001,0,IF($C74&gt;='H-32A-WP06 - Debt Service'!R$24,'H-32A-WP06 - Debt Service'!R$27/12,0))</f>
        <v>0</v>
      </c>
      <c r="T74" s="376">
        <f>IF(-SUM(T$20:T73)+T$15&lt;0.000001,0,IF($C74&gt;='H-32A-WP06 - Debt Service'!S$24,'H-32A-WP06 - Debt Service'!S$27/12,0))</f>
        <v>0</v>
      </c>
      <c r="U74" s="376">
        <f>IF(-SUM(U$20:U73)+U$15&lt;0.000001,0,IF($C74&gt;='H-32A-WP06 - Debt Service'!T$24,'H-32A-WP06 - Debt Service'!T$27/12,0))</f>
        <v>0</v>
      </c>
      <c r="V74" s="376">
        <f>IF(-SUM(V$20:V73)+V$15&lt;0.000001,0,IF($C74&gt;='H-32A-WP06 - Debt Service'!U$24,'H-32A-WP06 - Debt Service'!U$27/12,0))</f>
        <v>0</v>
      </c>
      <c r="W74" s="376">
        <f>IF(-SUM(W$20:W73)+W$15&lt;0.000001,0,IF($C74&gt;='H-32A-WP06 - Debt Service'!V$24,'H-32A-WP06 - Debt Service'!V$27/12,0))</f>
        <v>0</v>
      </c>
      <c r="X74" s="376">
        <f>IF(-SUM(X$20:X73)+X$15&lt;0.000001,0,IF($C74&gt;='H-32A-WP06 - Debt Service'!W$24,'H-32A-WP06 - Debt Service'!W$27/12,0))</f>
        <v>0</v>
      </c>
      <c r="Y74" s="376">
        <f>IF(-SUM(Y$20:Y73)+Y$15&lt;0.000001,0,IF($C74&gt;='H-32A-WP06 - Debt Service'!X$24,'H-32A-WP06 - Debt Service'!X$27/12,0))</f>
        <v>0</v>
      </c>
      <c r="Z74" s="376">
        <f>IF($C74&gt;='H-32A-WP06 - Debt Service'!Y$24,'H-32A-WP06 - Debt Service'!Y$27/12,0)</f>
        <v>0</v>
      </c>
    </row>
    <row r="75" spans="2:26">
      <c r="B75" s="364">
        <f t="shared" si="0"/>
        <v>2023</v>
      </c>
      <c r="C75" s="390">
        <f t="shared" si="2"/>
        <v>45139</v>
      </c>
      <c r="D75" s="376">
        <f>IF(-SUM(D$20:D74)+D$15&lt;0.000001,0,IF($C75&gt;='H-32A-WP06 - Debt Service'!C$24,'H-32A-WP06 - Debt Service'!C$27/12,0))</f>
        <v>11132.895062304129</v>
      </c>
      <c r="E75" s="376">
        <f>IF(-SUM(E$20:E74)+E$15&lt;0.000001,0,IF($C75&gt;='H-32A-WP06 - Debt Service'!D$24,'H-32A-WP06 - Debt Service'!D$27/12,0))</f>
        <v>0</v>
      </c>
      <c r="F75" s="376">
        <f>IF(-SUM(F$20:F74)+F$15&lt;0.000001,0,IF($C75&gt;='H-32A-WP06 - Debt Service'!E$24,'H-32A-WP06 - Debt Service'!E$27/12,0))</f>
        <v>0</v>
      </c>
      <c r="G75" s="376">
        <f>IF(-SUM(G$20:G74)+G$15&lt;0.000001,0,IF($C75&gt;='H-32A-WP06 - Debt Service'!F$24,'H-32A-WP06 - Debt Service'!F$27/12,0))</f>
        <v>0</v>
      </c>
      <c r="H75" s="376">
        <f>IF(-SUM(H$20:H74)+H$15&lt;0.000001,0,IF($C75&gt;='H-32A-WP06 - Debt Service'!G$24,'H-32A-WP06 - Debt Service'!G$27/12,0))</f>
        <v>0</v>
      </c>
      <c r="I75" s="376">
        <f>IF(-SUM(I$20:I74)+I$15&lt;0.000001,0,IF($C75&gt;='H-32A-WP06 - Debt Service'!H$24,'H-32A-WP06 - Debt Service'!H$27/12,0))</f>
        <v>0</v>
      </c>
      <c r="J75" s="376">
        <f>IF(-SUM(J$20:J74)+J$15&lt;0.000001,0,IF($C75&gt;='H-32A-WP06 - Debt Service'!I$24,'H-32A-WP06 - Debt Service'!I$27/12,0))</f>
        <v>0</v>
      </c>
      <c r="K75" s="376">
        <f>IF(-SUM(K$20:K74)+K$15&lt;0.000001,0,IF($C75&gt;='H-32A-WP06 - Debt Service'!J$24,'H-32A-WP06 - Debt Service'!J$27/12,0))</f>
        <v>0</v>
      </c>
      <c r="L75" s="376">
        <f>IF(-SUM(L$20:L74)+L$15&lt;0.000001,0,IF($C75&gt;='H-32A-WP06 - Debt Service'!K$24,'H-32A-WP06 - Debt Service'!K$27/12,0))</f>
        <v>0</v>
      </c>
      <c r="M75" s="376">
        <f>IF(-SUM(M$20:M74)+M$15&lt;0.000001,0,IF($C75&gt;='H-32A-WP06 - Debt Service'!L$24,'H-32A-WP06 - Debt Service'!L$27/12,0))</f>
        <v>0</v>
      </c>
      <c r="O75" s="364">
        <f t="shared" si="1"/>
        <v>2023</v>
      </c>
      <c r="P75" s="390">
        <f t="shared" si="3"/>
        <v>45139</v>
      </c>
      <c r="Q75" s="376">
        <f>IF(-SUM(Q$20:Q74)+Q$15&lt;0.000001,0,IF($C75&gt;='H-32A-WP06 - Debt Service'!P$24,'H-32A-WP06 - Debt Service'!P$27/12,0))</f>
        <v>1457.5875846581869</v>
      </c>
      <c r="R75" s="376">
        <f>IF(-SUM(R$20:R74)+R$15&lt;0.000001,0,IF($C75&gt;='H-32A-WP06 - Debt Service'!Q$24,'H-32A-WP06 - Debt Service'!Q$27/12,0))</f>
        <v>0</v>
      </c>
      <c r="S75" s="376">
        <f>IF(-SUM(S$20:S74)+S$15&lt;0.000001,0,IF($C75&gt;='H-32A-WP06 - Debt Service'!R$24,'H-32A-WP06 - Debt Service'!R$27/12,0))</f>
        <v>0</v>
      </c>
      <c r="T75" s="376">
        <f>IF(-SUM(T$20:T74)+T$15&lt;0.000001,0,IF($C75&gt;='H-32A-WP06 - Debt Service'!S$24,'H-32A-WP06 - Debt Service'!S$27/12,0))</f>
        <v>0</v>
      </c>
      <c r="U75" s="376">
        <f>IF(-SUM(U$20:U74)+U$15&lt;0.000001,0,IF($C75&gt;='H-32A-WP06 - Debt Service'!T$24,'H-32A-WP06 - Debt Service'!T$27/12,0))</f>
        <v>0</v>
      </c>
      <c r="V75" s="376">
        <f>IF(-SUM(V$20:V74)+V$15&lt;0.000001,0,IF($C75&gt;='H-32A-WP06 - Debt Service'!U$24,'H-32A-WP06 - Debt Service'!U$27/12,0))</f>
        <v>0</v>
      </c>
      <c r="W75" s="376">
        <f>IF(-SUM(W$20:W74)+W$15&lt;0.000001,0,IF($C75&gt;='H-32A-WP06 - Debt Service'!V$24,'H-32A-WP06 - Debt Service'!V$27/12,0))</f>
        <v>0</v>
      </c>
      <c r="X75" s="376">
        <f>IF(-SUM(X$20:X74)+X$15&lt;0.000001,0,IF($C75&gt;='H-32A-WP06 - Debt Service'!W$24,'H-32A-WP06 - Debt Service'!W$27/12,0))</f>
        <v>0</v>
      </c>
      <c r="Y75" s="376">
        <f>IF(-SUM(Y$20:Y74)+Y$15&lt;0.000001,0,IF($C75&gt;='H-32A-WP06 - Debt Service'!X$24,'H-32A-WP06 - Debt Service'!X$27/12,0))</f>
        <v>0</v>
      </c>
      <c r="Z75" s="376">
        <f>IF($C75&gt;='H-32A-WP06 - Debt Service'!Y$24,'H-32A-WP06 - Debt Service'!Y$27/12,0)</f>
        <v>0</v>
      </c>
    </row>
    <row r="76" spans="2:26">
      <c r="B76" s="364">
        <f t="shared" si="0"/>
        <v>2023</v>
      </c>
      <c r="C76" s="390">
        <f t="shared" si="2"/>
        <v>45170</v>
      </c>
      <c r="D76" s="376">
        <f>IF(-SUM(D$20:D75)+D$15&lt;0.000001,0,IF($C76&gt;='H-32A-WP06 - Debt Service'!C$24,'H-32A-WP06 - Debt Service'!C$27/12,0))</f>
        <v>11132.895062304129</v>
      </c>
      <c r="E76" s="376">
        <f>IF(-SUM(E$20:E75)+E$15&lt;0.000001,0,IF($C76&gt;='H-32A-WP06 - Debt Service'!D$24,'H-32A-WP06 - Debt Service'!D$27/12,0))</f>
        <v>0</v>
      </c>
      <c r="F76" s="376">
        <f>IF(-SUM(F$20:F75)+F$15&lt;0.000001,0,IF($C76&gt;='H-32A-WP06 - Debt Service'!E$24,'H-32A-WP06 - Debt Service'!E$27/12,0))</f>
        <v>0</v>
      </c>
      <c r="G76" s="376">
        <f>IF(-SUM(G$20:G75)+G$15&lt;0.000001,0,IF($C76&gt;='H-32A-WP06 - Debt Service'!F$24,'H-32A-WP06 - Debt Service'!F$27/12,0))</f>
        <v>0</v>
      </c>
      <c r="H76" s="376">
        <f>IF(-SUM(H$20:H75)+H$15&lt;0.000001,0,IF($C76&gt;='H-32A-WP06 - Debt Service'!G$24,'H-32A-WP06 - Debt Service'!G$27/12,0))</f>
        <v>0</v>
      </c>
      <c r="I76" s="376">
        <f>IF(-SUM(I$20:I75)+I$15&lt;0.000001,0,IF($C76&gt;='H-32A-WP06 - Debt Service'!H$24,'H-32A-WP06 - Debt Service'!H$27/12,0))</f>
        <v>0</v>
      </c>
      <c r="J76" s="376">
        <f>IF(-SUM(J$20:J75)+J$15&lt;0.000001,0,IF($C76&gt;='H-32A-WP06 - Debt Service'!I$24,'H-32A-WP06 - Debt Service'!I$27/12,0))</f>
        <v>0</v>
      </c>
      <c r="K76" s="376">
        <f>IF(-SUM(K$20:K75)+K$15&lt;0.000001,0,IF($C76&gt;='H-32A-WP06 - Debt Service'!J$24,'H-32A-WP06 - Debt Service'!J$27/12,0))</f>
        <v>0</v>
      </c>
      <c r="L76" s="376">
        <f>IF(-SUM(L$20:L75)+L$15&lt;0.000001,0,IF($C76&gt;='H-32A-WP06 - Debt Service'!K$24,'H-32A-WP06 - Debt Service'!K$27/12,0))</f>
        <v>0</v>
      </c>
      <c r="M76" s="376">
        <f>IF(-SUM(M$20:M75)+M$15&lt;0.000001,0,IF($C76&gt;='H-32A-WP06 - Debt Service'!L$24,'H-32A-WP06 - Debt Service'!L$27/12,0))</f>
        <v>0</v>
      </c>
      <c r="O76" s="364">
        <f t="shared" si="1"/>
        <v>2023</v>
      </c>
      <c r="P76" s="390">
        <f t="shared" si="3"/>
        <v>45170</v>
      </c>
      <c r="Q76" s="376">
        <f>IF(-SUM(Q$20:Q75)+Q$15&lt;0.000001,0,IF($C76&gt;='H-32A-WP06 - Debt Service'!P$24,'H-32A-WP06 - Debt Service'!P$27/12,0))</f>
        <v>1457.5875846581869</v>
      </c>
      <c r="R76" s="376">
        <f>IF(-SUM(R$20:R75)+R$15&lt;0.000001,0,IF($C76&gt;='H-32A-WP06 - Debt Service'!Q$24,'H-32A-WP06 - Debt Service'!Q$27/12,0))</f>
        <v>0</v>
      </c>
      <c r="S76" s="376">
        <f>IF(-SUM(S$20:S75)+S$15&lt;0.000001,0,IF($C76&gt;='H-32A-WP06 - Debt Service'!R$24,'H-32A-WP06 - Debt Service'!R$27/12,0))</f>
        <v>0</v>
      </c>
      <c r="T76" s="376">
        <f>IF(-SUM(T$20:T75)+T$15&lt;0.000001,0,IF($C76&gt;='H-32A-WP06 - Debt Service'!S$24,'H-32A-WP06 - Debt Service'!S$27/12,0))</f>
        <v>0</v>
      </c>
      <c r="U76" s="376">
        <f>IF(-SUM(U$20:U75)+U$15&lt;0.000001,0,IF($C76&gt;='H-32A-WP06 - Debt Service'!T$24,'H-32A-WP06 - Debt Service'!T$27/12,0))</f>
        <v>0</v>
      </c>
      <c r="V76" s="376">
        <f>IF(-SUM(V$20:V75)+V$15&lt;0.000001,0,IF($C76&gt;='H-32A-WP06 - Debt Service'!U$24,'H-32A-WP06 - Debt Service'!U$27/12,0))</f>
        <v>0</v>
      </c>
      <c r="W76" s="376">
        <f>IF(-SUM(W$20:W75)+W$15&lt;0.000001,0,IF($C76&gt;='H-32A-WP06 - Debt Service'!V$24,'H-32A-WP06 - Debt Service'!V$27/12,0))</f>
        <v>0</v>
      </c>
      <c r="X76" s="376">
        <f>IF(-SUM(X$20:X75)+X$15&lt;0.000001,0,IF($C76&gt;='H-32A-WP06 - Debt Service'!W$24,'H-32A-WP06 - Debt Service'!W$27/12,0))</f>
        <v>0</v>
      </c>
      <c r="Y76" s="376">
        <f>IF(-SUM(Y$20:Y75)+Y$15&lt;0.000001,0,IF($C76&gt;='H-32A-WP06 - Debt Service'!X$24,'H-32A-WP06 - Debt Service'!X$27/12,0))</f>
        <v>0</v>
      </c>
      <c r="Z76" s="376">
        <f>IF($C76&gt;='H-32A-WP06 - Debt Service'!Y$24,'H-32A-WP06 - Debt Service'!Y$27/12,0)</f>
        <v>0</v>
      </c>
    </row>
    <row r="77" spans="2:26">
      <c r="B77" s="364">
        <f t="shared" si="0"/>
        <v>2023</v>
      </c>
      <c r="C77" s="390">
        <f t="shared" si="2"/>
        <v>45200</v>
      </c>
      <c r="D77" s="376">
        <f>IF(-SUM(D$20:D76)+D$15&lt;0.000001,0,IF($C77&gt;='H-32A-WP06 - Debt Service'!C$24,'H-32A-WP06 - Debt Service'!C$27/12,0))</f>
        <v>11132.895062304129</v>
      </c>
      <c r="E77" s="376">
        <f>IF(-SUM(E$20:E76)+E$15&lt;0.000001,0,IF($C77&gt;='H-32A-WP06 - Debt Service'!D$24,'H-32A-WP06 - Debt Service'!D$27/12,0))</f>
        <v>0</v>
      </c>
      <c r="F77" s="376">
        <f>IF(-SUM(F$20:F76)+F$15&lt;0.000001,0,IF($C77&gt;='H-32A-WP06 - Debt Service'!E$24,'H-32A-WP06 - Debt Service'!E$27/12,0))</f>
        <v>0</v>
      </c>
      <c r="G77" s="376">
        <f>IF(-SUM(G$20:G76)+G$15&lt;0.000001,0,IF($C77&gt;='H-32A-WP06 - Debt Service'!F$24,'H-32A-WP06 - Debt Service'!F$27/12,0))</f>
        <v>0</v>
      </c>
      <c r="H77" s="376">
        <f>IF(-SUM(H$20:H76)+H$15&lt;0.000001,0,IF($C77&gt;='H-32A-WP06 - Debt Service'!G$24,'H-32A-WP06 - Debt Service'!G$27/12,0))</f>
        <v>0</v>
      </c>
      <c r="I77" s="376">
        <f>IF(-SUM(I$20:I76)+I$15&lt;0.000001,0,IF($C77&gt;='H-32A-WP06 - Debt Service'!H$24,'H-32A-WP06 - Debt Service'!H$27/12,0))</f>
        <v>0</v>
      </c>
      <c r="J77" s="376">
        <f>IF(-SUM(J$20:J76)+J$15&lt;0.000001,0,IF($C77&gt;='H-32A-WP06 - Debt Service'!I$24,'H-32A-WP06 - Debt Service'!I$27/12,0))</f>
        <v>0</v>
      </c>
      <c r="K77" s="376">
        <f>IF(-SUM(K$20:K76)+K$15&lt;0.000001,0,IF($C77&gt;='H-32A-WP06 - Debt Service'!J$24,'H-32A-WP06 - Debt Service'!J$27/12,0))</f>
        <v>0</v>
      </c>
      <c r="L77" s="376">
        <f>IF(-SUM(L$20:L76)+L$15&lt;0.000001,0,IF($C77&gt;='H-32A-WP06 - Debt Service'!K$24,'H-32A-WP06 - Debt Service'!K$27/12,0))</f>
        <v>0</v>
      </c>
      <c r="M77" s="376">
        <f>IF(-SUM(M$20:M76)+M$15&lt;0.000001,0,IF($C77&gt;='H-32A-WP06 - Debt Service'!L$24,'H-32A-WP06 - Debt Service'!L$27/12,0))</f>
        <v>0</v>
      </c>
      <c r="O77" s="364">
        <f t="shared" si="1"/>
        <v>2023</v>
      </c>
      <c r="P77" s="390">
        <f t="shared" si="3"/>
        <v>45200</v>
      </c>
      <c r="Q77" s="376">
        <f>IF(-SUM(Q$20:Q76)+Q$15&lt;0.000001,0,IF($C77&gt;='H-32A-WP06 - Debt Service'!P$24,'H-32A-WP06 - Debt Service'!P$27/12,0))</f>
        <v>1457.5875846581869</v>
      </c>
      <c r="R77" s="376">
        <f>IF(-SUM(R$20:R76)+R$15&lt;0.000001,0,IF($C77&gt;='H-32A-WP06 - Debt Service'!Q$24,'H-32A-WP06 - Debt Service'!Q$27/12,0))</f>
        <v>0</v>
      </c>
      <c r="S77" s="376">
        <f>IF(-SUM(S$20:S76)+S$15&lt;0.000001,0,IF($C77&gt;='H-32A-WP06 - Debt Service'!R$24,'H-32A-WP06 - Debt Service'!R$27/12,0))</f>
        <v>0</v>
      </c>
      <c r="T77" s="376">
        <f>IF(-SUM(T$20:T76)+T$15&lt;0.000001,0,IF($C77&gt;='H-32A-WP06 - Debt Service'!S$24,'H-32A-WP06 - Debt Service'!S$27/12,0))</f>
        <v>0</v>
      </c>
      <c r="U77" s="376">
        <f>IF(-SUM(U$20:U76)+U$15&lt;0.000001,0,IF($C77&gt;='H-32A-WP06 - Debt Service'!T$24,'H-32A-WP06 - Debt Service'!T$27/12,0))</f>
        <v>0</v>
      </c>
      <c r="V77" s="376">
        <f>IF(-SUM(V$20:V76)+V$15&lt;0.000001,0,IF($C77&gt;='H-32A-WP06 - Debt Service'!U$24,'H-32A-WP06 - Debt Service'!U$27/12,0))</f>
        <v>0</v>
      </c>
      <c r="W77" s="376">
        <f>IF(-SUM(W$20:W76)+W$15&lt;0.000001,0,IF($C77&gt;='H-32A-WP06 - Debt Service'!V$24,'H-32A-WP06 - Debt Service'!V$27/12,0))</f>
        <v>0</v>
      </c>
      <c r="X77" s="376">
        <f>IF(-SUM(X$20:X76)+X$15&lt;0.000001,0,IF($C77&gt;='H-32A-WP06 - Debt Service'!W$24,'H-32A-WP06 - Debt Service'!W$27/12,0))</f>
        <v>0</v>
      </c>
      <c r="Y77" s="376">
        <f>IF(-SUM(Y$20:Y76)+Y$15&lt;0.000001,0,IF($C77&gt;='H-32A-WP06 - Debt Service'!X$24,'H-32A-WP06 - Debt Service'!X$27/12,0))</f>
        <v>0</v>
      </c>
      <c r="Z77" s="376">
        <f>IF($C77&gt;='H-32A-WP06 - Debt Service'!Y$24,'H-32A-WP06 - Debt Service'!Y$27/12,0)</f>
        <v>0</v>
      </c>
    </row>
    <row r="78" spans="2:26">
      <c r="B78" s="364">
        <f t="shared" si="0"/>
        <v>2023</v>
      </c>
      <c r="C78" s="390">
        <f t="shared" si="2"/>
        <v>45231</v>
      </c>
      <c r="D78" s="376">
        <f>IF(-SUM(D$20:D77)+D$15&lt;0.000001,0,IF($C78&gt;='H-32A-WP06 - Debt Service'!C$24,'H-32A-WP06 - Debt Service'!C$27/12,0))</f>
        <v>11132.895062304129</v>
      </c>
      <c r="E78" s="376">
        <f>IF(-SUM(E$20:E77)+E$15&lt;0.000001,0,IF($C78&gt;='H-32A-WP06 - Debt Service'!D$24,'H-32A-WP06 - Debt Service'!D$27/12,0))</f>
        <v>0</v>
      </c>
      <c r="F78" s="376">
        <f>IF(-SUM(F$20:F77)+F$15&lt;0.000001,0,IF($C78&gt;='H-32A-WP06 - Debt Service'!E$24,'H-32A-WP06 - Debt Service'!E$27/12,0))</f>
        <v>0</v>
      </c>
      <c r="G78" s="376">
        <f>IF(-SUM(G$20:G77)+G$15&lt;0.000001,0,IF($C78&gt;='H-32A-WP06 - Debt Service'!F$24,'H-32A-WP06 - Debt Service'!F$27/12,0))</f>
        <v>0</v>
      </c>
      <c r="H78" s="376">
        <f>IF(-SUM(H$20:H77)+H$15&lt;0.000001,0,IF($C78&gt;='H-32A-WP06 - Debt Service'!G$24,'H-32A-WP06 - Debt Service'!G$27/12,0))</f>
        <v>0</v>
      </c>
      <c r="I78" s="376">
        <f>IF(-SUM(I$20:I77)+I$15&lt;0.000001,0,IF($C78&gt;='H-32A-WP06 - Debt Service'!H$24,'H-32A-WP06 - Debt Service'!H$27/12,0))</f>
        <v>0</v>
      </c>
      <c r="J78" s="376">
        <f>IF(-SUM(J$20:J77)+J$15&lt;0.000001,0,IF($C78&gt;='H-32A-WP06 - Debt Service'!I$24,'H-32A-WP06 - Debt Service'!I$27/12,0))</f>
        <v>0</v>
      </c>
      <c r="K78" s="376">
        <f>IF(-SUM(K$20:K77)+K$15&lt;0.000001,0,IF($C78&gt;='H-32A-WP06 - Debt Service'!J$24,'H-32A-WP06 - Debt Service'!J$27/12,0))</f>
        <v>0</v>
      </c>
      <c r="L78" s="376">
        <f>IF(-SUM(L$20:L77)+L$15&lt;0.000001,0,IF($C78&gt;='H-32A-WP06 - Debt Service'!K$24,'H-32A-WP06 - Debt Service'!K$27/12,0))</f>
        <v>0</v>
      </c>
      <c r="M78" s="376">
        <f>IF(-SUM(M$20:M77)+M$15&lt;0.000001,0,IF($C78&gt;='H-32A-WP06 - Debt Service'!L$24,'H-32A-WP06 - Debt Service'!L$27/12,0))</f>
        <v>0</v>
      </c>
      <c r="O78" s="364">
        <f t="shared" si="1"/>
        <v>2023</v>
      </c>
      <c r="P78" s="390">
        <f t="shared" si="3"/>
        <v>45231</v>
      </c>
      <c r="Q78" s="376">
        <f>IF(-SUM(Q$20:Q77)+Q$15&lt;0.000001,0,IF($C78&gt;='H-32A-WP06 - Debt Service'!P$24,'H-32A-WP06 - Debt Service'!P$27/12,0))</f>
        <v>1457.5875846581869</v>
      </c>
      <c r="R78" s="376">
        <f>IF(-SUM(R$20:R77)+R$15&lt;0.000001,0,IF($C78&gt;='H-32A-WP06 - Debt Service'!Q$24,'H-32A-WP06 - Debt Service'!Q$27/12,0))</f>
        <v>0</v>
      </c>
      <c r="S78" s="376">
        <f>IF(-SUM(S$20:S77)+S$15&lt;0.000001,0,IF($C78&gt;='H-32A-WP06 - Debt Service'!R$24,'H-32A-WP06 - Debt Service'!R$27/12,0))</f>
        <v>0</v>
      </c>
      <c r="T78" s="376">
        <f>IF(-SUM(T$20:T77)+T$15&lt;0.000001,0,IF($C78&gt;='H-32A-WP06 - Debt Service'!S$24,'H-32A-WP06 - Debt Service'!S$27/12,0))</f>
        <v>0</v>
      </c>
      <c r="U78" s="376">
        <f>IF(-SUM(U$20:U77)+U$15&lt;0.000001,0,IF($C78&gt;='H-32A-WP06 - Debt Service'!T$24,'H-32A-WP06 - Debt Service'!T$27/12,0))</f>
        <v>0</v>
      </c>
      <c r="V78" s="376">
        <f>IF(-SUM(V$20:V77)+V$15&lt;0.000001,0,IF($C78&gt;='H-32A-WP06 - Debt Service'!U$24,'H-32A-WP06 - Debt Service'!U$27/12,0))</f>
        <v>0</v>
      </c>
      <c r="W78" s="376">
        <f>IF(-SUM(W$20:W77)+W$15&lt;0.000001,0,IF($C78&gt;='H-32A-WP06 - Debt Service'!V$24,'H-32A-WP06 - Debt Service'!V$27/12,0))</f>
        <v>0</v>
      </c>
      <c r="X78" s="376">
        <f>IF(-SUM(X$20:X77)+X$15&lt;0.000001,0,IF($C78&gt;='H-32A-WP06 - Debt Service'!W$24,'H-32A-WP06 - Debt Service'!W$27/12,0))</f>
        <v>0</v>
      </c>
      <c r="Y78" s="376">
        <f>IF(-SUM(Y$20:Y77)+Y$15&lt;0.000001,0,IF($C78&gt;='H-32A-WP06 - Debt Service'!X$24,'H-32A-WP06 - Debt Service'!X$27/12,0))</f>
        <v>0</v>
      </c>
      <c r="Z78" s="376">
        <f>IF($C78&gt;='H-32A-WP06 - Debt Service'!Y$24,'H-32A-WP06 - Debt Service'!Y$27/12,0)</f>
        <v>0</v>
      </c>
    </row>
    <row r="79" spans="2:26">
      <c r="B79" s="364">
        <f t="shared" si="0"/>
        <v>2023</v>
      </c>
      <c r="C79" s="390">
        <f t="shared" si="2"/>
        <v>45261</v>
      </c>
      <c r="D79" s="376">
        <f>IF(-SUM(D$20:D78)+D$15&lt;0.000001,0,IF($C79&gt;='H-32A-WP06 - Debt Service'!C$24,'H-32A-WP06 - Debt Service'!C$27/12,0))</f>
        <v>11132.895062304129</v>
      </c>
      <c r="E79" s="376">
        <f>IF(-SUM(E$20:E78)+E$15&lt;0.000001,0,IF($C79&gt;='H-32A-WP06 - Debt Service'!D$24,'H-32A-WP06 - Debt Service'!D$27/12,0))</f>
        <v>0</v>
      </c>
      <c r="F79" s="376">
        <f>IF(-SUM(F$20:F78)+F$15&lt;0.000001,0,IF($C79&gt;='H-32A-WP06 - Debt Service'!E$24,'H-32A-WP06 - Debt Service'!E$27/12,0))</f>
        <v>0</v>
      </c>
      <c r="G79" s="376">
        <f>IF(-SUM(G$20:G78)+G$15&lt;0.000001,0,IF($C79&gt;='H-32A-WP06 - Debt Service'!F$24,'H-32A-WP06 - Debt Service'!F$27/12,0))</f>
        <v>0</v>
      </c>
      <c r="H79" s="376">
        <f>IF(-SUM(H$20:H78)+H$15&lt;0.000001,0,IF($C79&gt;='H-32A-WP06 - Debt Service'!G$24,'H-32A-WP06 - Debt Service'!G$27/12,0))</f>
        <v>0</v>
      </c>
      <c r="I79" s="376">
        <f>IF(-SUM(I$20:I78)+I$15&lt;0.000001,0,IF($C79&gt;='H-32A-WP06 - Debt Service'!H$24,'H-32A-WP06 - Debt Service'!H$27/12,0))</f>
        <v>0</v>
      </c>
      <c r="J79" s="376">
        <f>IF(-SUM(J$20:J78)+J$15&lt;0.000001,0,IF($C79&gt;='H-32A-WP06 - Debt Service'!I$24,'H-32A-WP06 - Debt Service'!I$27/12,0))</f>
        <v>0</v>
      </c>
      <c r="K79" s="376">
        <f>IF(-SUM(K$20:K78)+K$15&lt;0.000001,0,IF($C79&gt;='H-32A-WP06 - Debt Service'!J$24,'H-32A-WP06 - Debt Service'!J$27/12,0))</f>
        <v>0</v>
      </c>
      <c r="L79" s="376">
        <f>IF(-SUM(L$20:L78)+L$15&lt;0.000001,0,IF($C79&gt;='H-32A-WP06 - Debt Service'!K$24,'H-32A-WP06 - Debt Service'!K$27/12,0))</f>
        <v>0</v>
      </c>
      <c r="M79" s="376">
        <f>IF(-SUM(M$20:M78)+M$15&lt;0.000001,0,IF($C79&gt;='H-32A-WP06 - Debt Service'!L$24,'H-32A-WP06 - Debt Service'!L$27/12,0))</f>
        <v>0</v>
      </c>
      <c r="O79" s="364">
        <f t="shared" si="1"/>
        <v>2023</v>
      </c>
      <c r="P79" s="390">
        <f t="shared" si="3"/>
        <v>45261</v>
      </c>
      <c r="Q79" s="376">
        <f>IF(-SUM(Q$20:Q78)+Q$15&lt;0.000001,0,IF($C79&gt;='H-32A-WP06 - Debt Service'!P$24,'H-32A-WP06 - Debt Service'!P$27/12,0))</f>
        <v>1457.5875846581869</v>
      </c>
      <c r="R79" s="376">
        <f>IF(-SUM(R$20:R78)+R$15&lt;0.000001,0,IF($C79&gt;='H-32A-WP06 - Debt Service'!Q$24,'H-32A-WP06 - Debt Service'!Q$27/12,0))</f>
        <v>0</v>
      </c>
      <c r="S79" s="376">
        <f>IF(-SUM(S$20:S78)+S$15&lt;0.000001,0,IF($C79&gt;='H-32A-WP06 - Debt Service'!R$24,'H-32A-WP06 - Debt Service'!R$27/12,0))</f>
        <v>0</v>
      </c>
      <c r="T79" s="376">
        <f>IF(-SUM(T$20:T78)+T$15&lt;0.000001,0,IF($C79&gt;='H-32A-WP06 - Debt Service'!S$24,'H-32A-WP06 - Debt Service'!S$27/12,0))</f>
        <v>0</v>
      </c>
      <c r="U79" s="376">
        <f>IF(-SUM(U$20:U78)+U$15&lt;0.000001,0,IF($C79&gt;='H-32A-WP06 - Debt Service'!T$24,'H-32A-WP06 - Debt Service'!T$27/12,0))</f>
        <v>0</v>
      </c>
      <c r="V79" s="376">
        <f>IF(-SUM(V$20:V78)+V$15&lt;0.000001,0,IF($C79&gt;='H-32A-WP06 - Debt Service'!U$24,'H-32A-WP06 - Debt Service'!U$27/12,0))</f>
        <v>0</v>
      </c>
      <c r="W79" s="376">
        <f>IF(-SUM(W$20:W78)+W$15&lt;0.000001,0,IF($C79&gt;='H-32A-WP06 - Debt Service'!V$24,'H-32A-WP06 - Debt Service'!V$27/12,0))</f>
        <v>0</v>
      </c>
      <c r="X79" s="376">
        <f>IF(-SUM(X$20:X78)+X$15&lt;0.000001,0,IF($C79&gt;='H-32A-WP06 - Debt Service'!W$24,'H-32A-WP06 - Debt Service'!W$27/12,0))</f>
        <v>0</v>
      </c>
      <c r="Y79" s="376">
        <f>IF(-SUM(Y$20:Y78)+Y$15&lt;0.000001,0,IF($C79&gt;='H-32A-WP06 - Debt Service'!X$24,'H-32A-WP06 - Debt Service'!X$27/12,0))</f>
        <v>0</v>
      </c>
      <c r="Z79" s="376">
        <f>IF($C79&gt;='H-32A-WP06 - Debt Service'!Y$24,'H-32A-WP06 - Debt Service'!Y$27/12,0)</f>
        <v>0</v>
      </c>
    </row>
    <row r="80" spans="2:26">
      <c r="B80" s="364">
        <f t="shared" si="0"/>
        <v>2024</v>
      </c>
      <c r="C80" s="390">
        <f t="shared" si="2"/>
        <v>45292</v>
      </c>
      <c r="D80" s="376">
        <f>IF(-SUM(D$20:D79)+D$15&lt;0.000001,0,IF($C80&gt;='H-32A-WP06 - Debt Service'!C$24,'H-32A-WP06 - Debt Service'!C$27/12,0))</f>
        <v>11132.895062304129</v>
      </c>
      <c r="E80" s="376">
        <f>IF(-SUM(E$20:E79)+E$15&lt;0.000001,0,IF($C80&gt;='H-32A-WP06 - Debt Service'!D$24,'H-32A-WP06 - Debt Service'!D$27/12,0))</f>
        <v>0</v>
      </c>
      <c r="F80" s="376">
        <f>IF(-SUM(F$20:F79)+F$15&lt;0.000001,0,IF($C80&gt;='H-32A-WP06 - Debt Service'!E$24,'H-32A-WP06 - Debt Service'!E$27/12,0))</f>
        <v>0</v>
      </c>
      <c r="G80" s="376">
        <f>IF(-SUM(G$20:G79)+G$15&lt;0.000001,0,IF($C80&gt;='H-32A-WP06 - Debt Service'!F$24,'H-32A-WP06 - Debt Service'!F$27/12,0))</f>
        <v>0</v>
      </c>
      <c r="H80" s="376">
        <f>IF(-SUM(H$20:H79)+H$15&lt;0.000001,0,IF($C80&gt;='H-32A-WP06 - Debt Service'!G$24,'H-32A-WP06 - Debt Service'!G$27/12,0))</f>
        <v>0</v>
      </c>
      <c r="I80" s="376">
        <f>IF(-SUM(I$20:I79)+I$15&lt;0.000001,0,IF($C80&gt;='H-32A-WP06 - Debt Service'!H$24,'H-32A-WP06 - Debt Service'!H$27/12,0))</f>
        <v>0</v>
      </c>
      <c r="J80" s="376">
        <f>IF(-SUM(J$20:J79)+J$15&lt;0.000001,0,IF($C80&gt;='H-32A-WP06 - Debt Service'!I$24,'H-32A-WP06 - Debt Service'!I$27/12,0))</f>
        <v>0</v>
      </c>
      <c r="K80" s="376">
        <f>IF(-SUM(K$20:K79)+K$15&lt;0.000001,0,IF($C80&gt;='H-32A-WP06 - Debt Service'!J$24,'H-32A-WP06 - Debt Service'!J$27/12,0))</f>
        <v>0</v>
      </c>
      <c r="L80" s="376">
        <f>IF(-SUM(L$20:L79)+L$15&lt;0.000001,0,IF($C80&gt;='H-32A-WP06 - Debt Service'!K$24,'H-32A-WP06 - Debt Service'!K$27/12,0))</f>
        <v>0</v>
      </c>
      <c r="M80" s="376">
        <f>IF(-SUM(M$20:M79)+M$15&lt;0.000001,0,IF($C80&gt;='H-32A-WP06 - Debt Service'!L$24,'H-32A-WP06 - Debt Service'!L$27/12,0))</f>
        <v>0</v>
      </c>
      <c r="O80" s="364">
        <f t="shared" si="1"/>
        <v>2024</v>
      </c>
      <c r="P80" s="390">
        <f t="shared" si="3"/>
        <v>45292</v>
      </c>
      <c r="Q80" s="376">
        <f>IF(-SUM(Q$20:Q79)+Q$15&lt;0.000001,0,IF($C80&gt;='H-32A-WP06 - Debt Service'!P$24,'H-32A-WP06 - Debt Service'!P$27/12,0))</f>
        <v>0</v>
      </c>
      <c r="R80" s="376">
        <f>IF(-SUM(R$20:R79)+R$15&lt;0.000001,0,IF($C80&gt;='H-32A-WP06 - Debt Service'!Q$24,'H-32A-WP06 - Debt Service'!Q$27/12,0))</f>
        <v>0</v>
      </c>
      <c r="S80" s="376">
        <f>IF(-SUM(S$20:S79)+S$15&lt;0.000001,0,IF($C80&gt;='H-32A-WP06 - Debt Service'!R$24,'H-32A-WP06 - Debt Service'!R$27/12,0))</f>
        <v>0</v>
      </c>
      <c r="T80" s="376">
        <f>IF(-SUM(T$20:T79)+T$15&lt;0.000001,0,IF($C80&gt;='H-32A-WP06 - Debt Service'!S$24,'H-32A-WP06 - Debt Service'!S$27/12,0))</f>
        <v>0</v>
      </c>
      <c r="U80" s="376">
        <f>IF(-SUM(U$20:U79)+U$15&lt;0.000001,0,IF($C80&gt;='H-32A-WP06 - Debt Service'!T$24,'H-32A-WP06 - Debt Service'!T$27/12,0))</f>
        <v>0</v>
      </c>
      <c r="V80" s="376">
        <f>IF(-SUM(V$20:V79)+V$15&lt;0.000001,0,IF($C80&gt;='H-32A-WP06 - Debt Service'!U$24,'H-32A-WP06 - Debt Service'!U$27/12,0))</f>
        <v>0</v>
      </c>
      <c r="W80" s="376">
        <f>IF(-SUM(W$20:W79)+W$15&lt;0.000001,0,IF($C80&gt;='H-32A-WP06 - Debt Service'!V$24,'H-32A-WP06 - Debt Service'!V$27/12,0))</f>
        <v>0</v>
      </c>
      <c r="X80" s="376">
        <f>IF(-SUM(X$20:X79)+X$15&lt;0.000001,0,IF($C80&gt;='H-32A-WP06 - Debt Service'!W$24,'H-32A-WP06 - Debt Service'!W$27/12,0))</f>
        <v>0</v>
      </c>
      <c r="Y80" s="376">
        <f>IF(-SUM(Y$20:Y79)+Y$15&lt;0.000001,0,IF($C80&gt;='H-32A-WP06 - Debt Service'!X$24,'H-32A-WP06 - Debt Service'!X$27/12,0))</f>
        <v>0</v>
      </c>
      <c r="Z80" s="376">
        <f>IF($C80&gt;='H-32A-WP06 - Debt Service'!Y$24,'H-32A-WP06 - Debt Service'!Y$27/12,0)</f>
        <v>0</v>
      </c>
    </row>
    <row r="81" spans="2:26">
      <c r="B81" s="364">
        <f t="shared" si="0"/>
        <v>2024</v>
      </c>
      <c r="C81" s="390">
        <f t="shared" si="2"/>
        <v>45323</v>
      </c>
      <c r="D81" s="376">
        <f>IF(-SUM(D$20:D80)+D$15&lt;0.000001,0,IF($C81&gt;='H-32A-WP06 - Debt Service'!C$24,'H-32A-WP06 - Debt Service'!C$27/12,0))</f>
        <v>11132.895062304129</v>
      </c>
      <c r="E81" s="376">
        <f>IF(-SUM(E$20:E80)+E$15&lt;0.000001,0,IF($C81&gt;='H-32A-WP06 - Debt Service'!D$24,'H-32A-WP06 - Debt Service'!D$27/12,0))</f>
        <v>0</v>
      </c>
      <c r="F81" s="376">
        <f>IF(-SUM(F$20:F80)+F$15&lt;0.000001,0,IF($C81&gt;='H-32A-WP06 - Debt Service'!E$24,'H-32A-WP06 - Debt Service'!E$27/12,0))</f>
        <v>0</v>
      </c>
      <c r="G81" s="376">
        <f>IF(-SUM(G$20:G80)+G$15&lt;0.000001,0,IF($C81&gt;='H-32A-WP06 - Debt Service'!F$24,'H-32A-WP06 - Debt Service'!F$27/12,0))</f>
        <v>0</v>
      </c>
      <c r="H81" s="376">
        <f>IF(-SUM(H$20:H80)+H$15&lt;0.000001,0,IF($C81&gt;='H-32A-WP06 - Debt Service'!G$24,'H-32A-WP06 - Debt Service'!G$27/12,0))</f>
        <v>0</v>
      </c>
      <c r="I81" s="376">
        <f>IF(-SUM(I$20:I80)+I$15&lt;0.000001,0,IF($C81&gt;='H-32A-WP06 - Debt Service'!H$24,'H-32A-WP06 - Debt Service'!H$27/12,0))</f>
        <v>0</v>
      </c>
      <c r="J81" s="376">
        <f>IF(-SUM(J$20:J80)+J$15&lt;0.000001,0,IF($C81&gt;='H-32A-WP06 - Debt Service'!I$24,'H-32A-WP06 - Debt Service'!I$27/12,0))</f>
        <v>0</v>
      </c>
      <c r="K81" s="376">
        <f>IF(-SUM(K$20:K80)+K$15&lt;0.000001,0,IF($C81&gt;='H-32A-WP06 - Debt Service'!J$24,'H-32A-WP06 - Debt Service'!J$27/12,0))</f>
        <v>0</v>
      </c>
      <c r="L81" s="376">
        <f>IF(-SUM(L$20:L80)+L$15&lt;0.000001,0,IF($C81&gt;='H-32A-WP06 - Debt Service'!K$24,'H-32A-WP06 - Debt Service'!K$27/12,0))</f>
        <v>0</v>
      </c>
      <c r="M81" s="376">
        <f>IF(-SUM(M$20:M80)+M$15&lt;0.000001,0,IF($C81&gt;='H-32A-WP06 - Debt Service'!L$24,'H-32A-WP06 - Debt Service'!L$27/12,0))</f>
        <v>0</v>
      </c>
      <c r="O81" s="364">
        <f t="shared" si="1"/>
        <v>2024</v>
      </c>
      <c r="P81" s="390">
        <f t="shared" si="3"/>
        <v>45323</v>
      </c>
      <c r="Q81" s="376">
        <f>IF(-SUM(Q$20:Q80)+Q$15&lt;0.000001,0,IF($C81&gt;='H-32A-WP06 - Debt Service'!P$24,'H-32A-WP06 - Debt Service'!P$27/12,0))</f>
        <v>0</v>
      </c>
      <c r="R81" s="376">
        <f>IF(-SUM(R$20:R80)+R$15&lt;0.000001,0,IF($C81&gt;='H-32A-WP06 - Debt Service'!Q$24,'H-32A-WP06 - Debt Service'!Q$27/12,0))</f>
        <v>0</v>
      </c>
      <c r="S81" s="376">
        <f>IF(-SUM(S$20:S80)+S$15&lt;0.000001,0,IF($C81&gt;='H-32A-WP06 - Debt Service'!R$24,'H-32A-WP06 - Debt Service'!R$27/12,0))</f>
        <v>0</v>
      </c>
      <c r="T81" s="376">
        <f>IF(-SUM(T$20:T80)+T$15&lt;0.000001,0,IF($C81&gt;='H-32A-WP06 - Debt Service'!S$24,'H-32A-WP06 - Debt Service'!S$27/12,0))</f>
        <v>0</v>
      </c>
      <c r="U81" s="376">
        <f>IF(-SUM(U$20:U80)+U$15&lt;0.000001,0,IF($C81&gt;='H-32A-WP06 - Debt Service'!T$24,'H-32A-WP06 - Debt Service'!T$27/12,0))</f>
        <v>0</v>
      </c>
      <c r="V81" s="376">
        <f>IF(-SUM(V$20:V80)+V$15&lt;0.000001,0,IF($C81&gt;='H-32A-WP06 - Debt Service'!U$24,'H-32A-WP06 - Debt Service'!U$27/12,0))</f>
        <v>0</v>
      </c>
      <c r="W81" s="376">
        <f>IF(-SUM(W$20:W80)+W$15&lt;0.000001,0,IF($C81&gt;='H-32A-WP06 - Debt Service'!V$24,'H-32A-WP06 - Debt Service'!V$27/12,0))</f>
        <v>0</v>
      </c>
      <c r="X81" s="376">
        <f>IF(-SUM(X$20:X80)+X$15&lt;0.000001,0,IF($C81&gt;='H-32A-WP06 - Debt Service'!W$24,'H-32A-WP06 - Debt Service'!W$27/12,0))</f>
        <v>0</v>
      </c>
      <c r="Y81" s="376">
        <f>IF(-SUM(Y$20:Y80)+Y$15&lt;0.000001,0,IF($C81&gt;='H-32A-WP06 - Debt Service'!X$24,'H-32A-WP06 - Debt Service'!X$27/12,0))</f>
        <v>0</v>
      </c>
      <c r="Z81" s="376">
        <f>IF($C81&gt;='H-32A-WP06 - Debt Service'!Y$24,'H-32A-WP06 - Debt Service'!Y$27/12,0)</f>
        <v>0</v>
      </c>
    </row>
    <row r="82" spans="2:26">
      <c r="B82" s="364">
        <f t="shared" si="0"/>
        <v>2024</v>
      </c>
      <c r="C82" s="390">
        <f t="shared" si="2"/>
        <v>45352</v>
      </c>
      <c r="D82" s="376">
        <f>IF(-SUM(D$20:D81)+D$15&lt;0.000001,0,IF($C82&gt;='H-32A-WP06 - Debt Service'!C$24,'H-32A-WP06 - Debt Service'!C$27/12,0))</f>
        <v>11132.895062304129</v>
      </c>
      <c r="E82" s="376">
        <f>IF(-SUM(E$20:E81)+E$15&lt;0.000001,0,IF($C82&gt;='H-32A-WP06 - Debt Service'!D$24,'H-32A-WP06 - Debt Service'!D$27/12,0))</f>
        <v>0</v>
      </c>
      <c r="F82" s="376">
        <f>IF(-SUM(F$20:F81)+F$15&lt;0.000001,0,IF($C82&gt;='H-32A-WP06 - Debt Service'!E$24,'H-32A-WP06 - Debt Service'!E$27/12,0))</f>
        <v>0</v>
      </c>
      <c r="G82" s="376">
        <f>IF(-SUM(G$20:G81)+G$15&lt;0.000001,0,IF($C82&gt;='H-32A-WP06 - Debt Service'!F$24,'H-32A-WP06 - Debt Service'!F$27/12,0))</f>
        <v>0</v>
      </c>
      <c r="H82" s="376">
        <f>IF(-SUM(H$20:H81)+H$15&lt;0.000001,0,IF($C82&gt;='H-32A-WP06 - Debt Service'!G$24,'H-32A-WP06 - Debt Service'!G$27/12,0))</f>
        <v>0</v>
      </c>
      <c r="I82" s="376">
        <f>IF(-SUM(I$20:I81)+I$15&lt;0.000001,0,IF($C82&gt;='H-32A-WP06 - Debt Service'!H$24,'H-32A-WP06 - Debt Service'!H$27/12,0))</f>
        <v>0</v>
      </c>
      <c r="J82" s="376">
        <f>IF(-SUM(J$20:J81)+J$15&lt;0.000001,0,IF($C82&gt;='H-32A-WP06 - Debt Service'!I$24,'H-32A-WP06 - Debt Service'!I$27/12,0))</f>
        <v>0</v>
      </c>
      <c r="K82" s="376">
        <f>IF(-SUM(K$20:K81)+K$15&lt;0.000001,0,IF($C82&gt;='H-32A-WP06 - Debt Service'!J$24,'H-32A-WP06 - Debt Service'!J$27/12,0))</f>
        <v>0</v>
      </c>
      <c r="L82" s="376">
        <f>IF(-SUM(L$20:L81)+L$15&lt;0.000001,0,IF($C82&gt;='H-32A-WP06 - Debt Service'!K$24,'H-32A-WP06 - Debt Service'!K$27/12,0))</f>
        <v>0</v>
      </c>
      <c r="M82" s="376">
        <f>IF(-SUM(M$20:M81)+M$15&lt;0.000001,0,IF($C82&gt;='H-32A-WP06 - Debt Service'!L$24,'H-32A-WP06 - Debt Service'!L$27/12,0))</f>
        <v>0</v>
      </c>
      <c r="O82" s="364">
        <f t="shared" si="1"/>
        <v>2024</v>
      </c>
      <c r="P82" s="390">
        <f t="shared" si="3"/>
        <v>45352</v>
      </c>
      <c r="Q82" s="376">
        <f>IF(-SUM(Q$20:Q81)+Q$15&lt;0.000001,0,IF($C82&gt;='H-32A-WP06 - Debt Service'!P$24,'H-32A-WP06 - Debt Service'!P$27/12,0))</f>
        <v>0</v>
      </c>
      <c r="R82" s="376">
        <f>IF(-SUM(R$20:R81)+R$15&lt;0.000001,0,IF($C82&gt;='H-32A-WP06 - Debt Service'!Q$24,'H-32A-WP06 - Debt Service'!Q$27/12,0))</f>
        <v>0</v>
      </c>
      <c r="S82" s="376">
        <f>IF(-SUM(S$20:S81)+S$15&lt;0.000001,0,IF($C82&gt;='H-32A-WP06 - Debt Service'!R$24,'H-32A-WP06 - Debt Service'!R$27/12,0))</f>
        <v>0</v>
      </c>
      <c r="T82" s="376">
        <f>IF(-SUM(T$20:T81)+T$15&lt;0.000001,0,IF($C82&gt;='H-32A-WP06 - Debt Service'!S$24,'H-32A-WP06 - Debt Service'!S$27/12,0))</f>
        <v>0</v>
      </c>
      <c r="U82" s="376">
        <f>IF(-SUM(U$20:U81)+U$15&lt;0.000001,0,IF($C82&gt;='H-32A-WP06 - Debt Service'!T$24,'H-32A-WP06 - Debt Service'!T$27/12,0))</f>
        <v>0</v>
      </c>
      <c r="V82" s="376">
        <f>IF(-SUM(V$20:V81)+V$15&lt;0.000001,0,IF($C82&gt;='H-32A-WP06 - Debt Service'!U$24,'H-32A-WP06 - Debt Service'!U$27/12,0))</f>
        <v>0</v>
      </c>
      <c r="W82" s="376">
        <f>IF(-SUM(W$20:W81)+W$15&lt;0.000001,0,IF($C82&gt;='H-32A-WP06 - Debt Service'!V$24,'H-32A-WP06 - Debt Service'!V$27/12,0))</f>
        <v>0</v>
      </c>
      <c r="X82" s="376">
        <f>IF(-SUM(X$20:X81)+X$15&lt;0.000001,0,IF($C82&gt;='H-32A-WP06 - Debt Service'!W$24,'H-32A-WP06 - Debt Service'!W$27/12,0))</f>
        <v>0</v>
      </c>
      <c r="Y82" s="376">
        <f>IF(-SUM(Y$20:Y81)+Y$15&lt;0.000001,0,IF($C82&gt;='H-32A-WP06 - Debt Service'!X$24,'H-32A-WP06 - Debt Service'!X$27/12,0))</f>
        <v>0</v>
      </c>
      <c r="Z82" s="376">
        <f>IF($C82&gt;='H-32A-WP06 - Debt Service'!Y$24,'H-32A-WP06 - Debt Service'!Y$27/12,0)</f>
        <v>0</v>
      </c>
    </row>
    <row r="83" spans="2:26">
      <c r="B83" s="364">
        <f t="shared" si="0"/>
        <v>2024</v>
      </c>
      <c r="C83" s="390">
        <f t="shared" si="2"/>
        <v>45383</v>
      </c>
      <c r="D83" s="376">
        <f>IF(-SUM(D$20:D82)+D$15&lt;0.000001,0,IF($C83&gt;='H-32A-WP06 - Debt Service'!C$24,'H-32A-WP06 - Debt Service'!C$27/12,0))</f>
        <v>11132.895062304129</v>
      </c>
      <c r="E83" s="376">
        <f>IF(-SUM(E$20:E82)+E$15&lt;0.000001,0,IF($C83&gt;='H-32A-WP06 - Debt Service'!D$24,'H-32A-WP06 - Debt Service'!D$27/12,0))</f>
        <v>0</v>
      </c>
      <c r="F83" s="376">
        <f>IF(-SUM(F$20:F82)+F$15&lt;0.000001,0,IF($C83&gt;='H-32A-WP06 - Debt Service'!E$24,'H-32A-WP06 - Debt Service'!E$27/12,0))</f>
        <v>0</v>
      </c>
      <c r="G83" s="376">
        <f>IF(-SUM(G$20:G82)+G$15&lt;0.000001,0,IF($C83&gt;='H-32A-WP06 - Debt Service'!F$24,'H-32A-WP06 - Debt Service'!F$27/12,0))</f>
        <v>0</v>
      </c>
      <c r="H83" s="376">
        <f>IF(-SUM(H$20:H82)+H$15&lt;0.000001,0,IF($C83&gt;='H-32A-WP06 - Debt Service'!G$24,'H-32A-WP06 - Debt Service'!G$27/12,0))</f>
        <v>0</v>
      </c>
      <c r="I83" s="376">
        <f>IF(-SUM(I$20:I82)+I$15&lt;0.000001,0,IF($C83&gt;='H-32A-WP06 - Debt Service'!H$24,'H-32A-WP06 - Debt Service'!H$27/12,0))</f>
        <v>0</v>
      </c>
      <c r="J83" s="376">
        <f>IF(-SUM(J$20:J82)+J$15&lt;0.000001,0,IF($C83&gt;='H-32A-WP06 - Debt Service'!I$24,'H-32A-WP06 - Debt Service'!I$27/12,0))</f>
        <v>0</v>
      </c>
      <c r="K83" s="376">
        <f>IF(-SUM(K$20:K82)+K$15&lt;0.000001,0,IF($C83&gt;='H-32A-WP06 - Debt Service'!J$24,'H-32A-WP06 - Debt Service'!J$27/12,0))</f>
        <v>0</v>
      </c>
      <c r="L83" s="376">
        <f>IF(-SUM(L$20:L82)+L$15&lt;0.000001,0,IF($C83&gt;='H-32A-WP06 - Debt Service'!K$24,'H-32A-WP06 - Debt Service'!K$27/12,0))</f>
        <v>0</v>
      </c>
      <c r="M83" s="376">
        <f>IF(-SUM(M$20:M82)+M$15&lt;0.000001,0,IF($C83&gt;='H-32A-WP06 - Debt Service'!L$24,'H-32A-WP06 - Debt Service'!L$27/12,0))</f>
        <v>0</v>
      </c>
      <c r="O83" s="364">
        <f t="shared" si="1"/>
        <v>2024</v>
      </c>
      <c r="P83" s="390">
        <f t="shared" si="3"/>
        <v>45383</v>
      </c>
      <c r="Q83" s="376">
        <f>IF(-SUM(Q$20:Q82)+Q$15&lt;0.000001,0,IF($C83&gt;='H-32A-WP06 - Debt Service'!P$24,'H-32A-WP06 - Debt Service'!P$27/12,0))</f>
        <v>0</v>
      </c>
      <c r="R83" s="376">
        <f>IF(-SUM(R$20:R82)+R$15&lt;0.000001,0,IF($C83&gt;='H-32A-WP06 - Debt Service'!Q$24,'H-32A-WP06 - Debt Service'!Q$27/12,0))</f>
        <v>0</v>
      </c>
      <c r="S83" s="376">
        <f>IF(-SUM(S$20:S82)+S$15&lt;0.000001,0,IF($C83&gt;='H-32A-WP06 - Debt Service'!R$24,'H-32A-WP06 - Debt Service'!R$27/12,0))</f>
        <v>0</v>
      </c>
      <c r="T83" s="376">
        <f>IF(-SUM(T$20:T82)+T$15&lt;0.000001,0,IF($C83&gt;='H-32A-WP06 - Debt Service'!S$24,'H-32A-WP06 - Debt Service'!S$27/12,0))</f>
        <v>0</v>
      </c>
      <c r="U83" s="376">
        <f>IF(-SUM(U$20:U82)+U$15&lt;0.000001,0,IF($C83&gt;='H-32A-WP06 - Debt Service'!T$24,'H-32A-WP06 - Debt Service'!T$27/12,0))</f>
        <v>0</v>
      </c>
      <c r="V83" s="376">
        <f>IF(-SUM(V$20:V82)+V$15&lt;0.000001,0,IF($C83&gt;='H-32A-WP06 - Debt Service'!U$24,'H-32A-WP06 - Debt Service'!U$27/12,0))</f>
        <v>0</v>
      </c>
      <c r="W83" s="376">
        <f>IF(-SUM(W$20:W82)+W$15&lt;0.000001,0,IF($C83&gt;='H-32A-WP06 - Debt Service'!V$24,'H-32A-WP06 - Debt Service'!V$27/12,0))</f>
        <v>0</v>
      </c>
      <c r="X83" s="376">
        <f>IF(-SUM(X$20:X82)+X$15&lt;0.000001,0,IF($C83&gt;='H-32A-WP06 - Debt Service'!W$24,'H-32A-WP06 - Debt Service'!W$27/12,0))</f>
        <v>0</v>
      </c>
      <c r="Y83" s="376">
        <f>IF(-SUM(Y$20:Y82)+Y$15&lt;0.000001,0,IF($C83&gt;='H-32A-WP06 - Debt Service'!X$24,'H-32A-WP06 - Debt Service'!X$27/12,0))</f>
        <v>0</v>
      </c>
      <c r="Z83" s="376">
        <f>IF($C83&gt;='H-32A-WP06 - Debt Service'!Y$24,'H-32A-WP06 - Debt Service'!Y$27/12,0)</f>
        <v>0</v>
      </c>
    </row>
    <row r="84" spans="2:26">
      <c r="B84" s="364">
        <f t="shared" si="0"/>
        <v>2024</v>
      </c>
      <c r="C84" s="390">
        <f t="shared" si="2"/>
        <v>45413</v>
      </c>
      <c r="D84" s="376">
        <f>IF(-SUM(D$20:D83)+D$15&lt;0.000001,0,IF($C84&gt;='H-32A-WP06 - Debt Service'!C$24,'H-32A-WP06 - Debt Service'!C$27/12,0))</f>
        <v>11132.895062304129</v>
      </c>
      <c r="E84" s="376">
        <f>IF(-SUM(E$20:E83)+E$15&lt;0.000001,0,IF($C84&gt;='H-32A-WP06 - Debt Service'!D$24,'H-32A-WP06 - Debt Service'!D$27/12,0))</f>
        <v>0</v>
      </c>
      <c r="F84" s="376">
        <f>IF(-SUM(F$20:F83)+F$15&lt;0.000001,0,IF($C84&gt;='H-32A-WP06 - Debt Service'!E$24,'H-32A-WP06 - Debt Service'!E$27/12,0))</f>
        <v>0</v>
      </c>
      <c r="G84" s="376">
        <f>IF(-SUM(G$20:G83)+G$15&lt;0.000001,0,IF($C84&gt;='H-32A-WP06 - Debt Service'!F$24,'H-32A-WP06 - Debt Service'!F$27/12,0))</f>
        <v>0</v>
      </c>
      <c r="H84" s="376">
        <f>IF(-SUM(H$20:H83)+H$15&lt;0.000001,0,IF($C84&gt;='H-32A-WP06 - Debt Service'!G$24,'H-32A-WP06 - Debt Service'!G$27/12,0))</f>
        <v>0</v>
      </c>
      <c r="I84" s="376">
        <f>IF(-SUM(I$20:I83)+I$15&lt;0.000001,0,IF($C84&gt;='H-32A-WP06 - Debt Service'!H$24,'H-32A-WP06 - Debt Service'!H$27/12,0))</f>
        <v>0</v>
      </c>
      <c r="J84" s="376">
        <f>IF(-SUM(J$20:J83)+J$15&lt;0.000001,0,IF($C84&gt;='H-32A-WP06 - Debt Service'!I$24,'H-32A-WP06 - Debt Service'!I$27/12,0))</f>
        <v>0</v>
      </c>
      <c r="K84" s="376">
        <f>IF(-SUM(K$20:K83)+K$15&lt;0.000001,0,IF($C84&gt;='H-32A-WP06 - Debt Service'!J$24,'H-32A-WP06 - Debt Service'!J$27/12,0))</f>
        <v>0</v>
      </c>
      <c r="L84" s="376">
        <f>IF(-SUM(L$20:L83)+L$15&lt;0.000001,0,IF($C84&gt;='H-32A-WP06 - Debt Service'!K$24,'H-32A-WP06 - Debt Service'!K$27/12,0))</f>
        <v>0</v>
      </c>
      <c r="M84" s="376">
        <f>IF(-SUM(M$20:M83)+M$15&lt;0.000001,0,IF($C84&gt;='H-32A-WP06 - Debt Service'!L$24,'H-32A-WP06 - Debt Service'!L$27/12,0))</f>
        <v>0</v>
      </c>
      <c r="O84" s="364">
        <f t="shared" si="1"/>
        <v>2024</v>
      </c>
      <c r="P84" s="390">
        <f t="shared" si="3"/>
        <v>45413</v>
      </c>
      <c r="Q84" s="376">
        <f>IF(-SUM(Q$20:Q83)+Q$15&lt;0.000001,0,IF($C84&gt;='H-32A-WP06 - Debt Service'!P$24,'H-32A-WP06 - Debt Service'!P$27/12,0))</f>
        <v>0</v>
      </c>
      <c r="R84" s="376">
        <f>IF(-SUM(R$20:R83)+R$15&lt;0.000001,0,IF($C84&gt;='H-32A-WP06 - Debt Service'!Q$24,'H-32A-WP06 - Debt Service'!Q$27/12,0))</f>
        <v>0</v>
      </c>
      <c r="S84" s="376">
        <f>IF(-SUM(S$20:S83)+S$15&lt;0.000001,0,IF($C84&gt;='H-32A-WP06 - Debt Service'!R$24,'H-32A-WP06 - Debt Service'!R$27/12,0))</f>
        <v>0</v>
      </c>
      <c r="T84" s="376">
        <f>IF(-SUM(T$20:T83)+T$15&lt;0.000001,0,IF($C84&gt;='H-32A-WP06 - Debt Service'!S$24,'H-32A-WP06 - Debt Service'!S$27/12,0))</f>
        <v>0</v>
      </c>
      <c r="U84" s="376">
        <f>IF(-SUM(U$20:U83)+U$15&lt;0.000001,0,IF($C84&gt;='H-32A-WP06 - Debt Service'!T$24,'H-32A-WP06 - Debt Service'!T$27/12,0))</f>
        <v>0</v>
      </c>
      <c r="V84" s="376">
        <f>IF(-SUM(V$20:V83)+V$15&lt;0.000001,0,IF($C84&gt;='H-32A-WP06 - Debt Service'!U$24,'H-32A-WP06 - Debt Service'!U$27/12,0))</f>
        <v>0</v>
      </c>
      <c r="W84" s="376">
        <f>IF(-SUM(W$20:W83)+W$15&lt;0.000001,0,IF($C84&gt;='H-32A-WP06 - Debt Service'!V$24,'H-32A-WP06 - Debt Service'!V$27/12,0))</f>
        <v>0</v>
      </c>
      <c r="X84" s="376">
        <f>IF(-SUM(X$20:X83)+X$15&lt;0.000001,0,IF($C84&gt;='H-32A-WP06 - Debt Service'!W$24,'H-32A-WP06 - Debt Service'!W$27/12,0))</f>
        <v>0</v>
      </c>
      <c r="Y84" s="376">
        <f>IF(-SUM(Y$20:Y83)+Y$15&lt;0.000001,0,IF($C84&gt;='H-32A-WP06 - Debt Service'!X$24,'H-32A-WP06 - Debt Service'!X$27/12,0))</f>
        <v>0</v>
      </c>
      <c r="Z84" s="376">
        <f>IF($C84&gt;='H-32A-WP06 - Debt Service'!Y$24,'H-32A-WP06 - Debt Service'!Y$27/12,0)</f>
        <v>0</v>
      </c>
    </row>
    <row r="85" spans="2:26">
      <c r="B85" s="364">
        <f t="shared" ref="B85:B148" si="4">YEAR(C85)</f>
        <v>2024</v>
      </c>
      <c r="C85" s="390">
        <f t="shared" si="2"/>
        <v>45444</v>
      </c>
      <c r="D85" s="376">
        <f>IF(-SUM(D$20:D84)+D$15&lt;0.000001,0,IF($C85&gt;='H-32A-WP06 - Debt Service'!C$24,'H-32A-WP06 - Debt Service'!C$27/12,0))</f>
        <v>11132.895062304129</v>
      </c>
      <c r="E85" s="376">
        <f>IF(-SUM(E$20:E84)+E$15&lt;0.000001,0,IF($C85&gt;='H-32A-WP06 - Debt Service'!D$24,'H-32A-WP06 - Debt Service'!D$27/12,0))</f>
        <v>0</v>
      </c>
      <c r="F85" s="376">
        <f>IF(-SUM(F$20:F84)+F$15&lt;0.000001,0,IF($C85&gt;='H-32A-WP06 - Debt Service'!E$24,'H-32A-WP06 - Debt Service'!E$27/12,0))</f>
        <v>0</v>
      </c>
      <c r="G85" s="376">
        <f>IF(-SUM(G$20:G84)+G$15&lt;0.000001,0,IF($C85&gt;='H-32A-WP06 - Debt Service'!F$24,'H-32A-WP06 - Debt Service'!F$27/12,0))</f>
        <v>0</v>
      </c>
      <c r="H85" s="376">
        <f>IF(-SUM(H$20:H84)+H$15&lt;0.000001,0,IF($C85&gt;='H-32A-WP06 - Debt Service'!G$24,'H-32A-WP06 - Debt Service'!G$27/12,0))</f>
        <v>0</v>
      </c>
      <c r="I85" s="376">
        <f>IF(-SUM(I$20:I84)+I$15&lt;0.000001,0,IF($C85&gt;='H-32A-WP06 - Debt Service'!H$24,'H-32A-WP06 - Debt Service'!H$27/12,0))</f>
        <v>0</v>
      </c>
      <c r="J85" s="376">
        <f>IF(-SUM(J$20:J84)+J$15&lt;0.000001,0,IF($C85&gt;='H-32A-WP06 - Debt Service'!I$24,'H-32A-WP06 - Debt Service'!I$27/12,0))</f>
        <v>0</v>
      </c>
      <c r="K85" s="376">
        <f>IF(-SUM(K$20:K84)+K$15&lt;0.000001,0,IF($C85&gt;='H-32A-WP06 - Debt Service'!J$24,'H-32A-WP06 - Debt Service'!J$27/12,0))</f>
        <v>0</v>
      </c>
      <c r="L85" s="376">
        <f>IF(-SUM(L$20:L84)+L$15&lt;0.000001,0,IF($C85&gt;='H-32A-WP06 - Debt Service'!K$24,'H-32A-WP06 - Debt Service'!K$27/12,0))</f>
        <v>0</v>
      </c>
      <c r="M85" s="376">
        <f>IF(-SUM(M$20:M84)+M$15&lt;0.000001,0,IF($C85&gt;='H-32A-WP06 - Debt Service'!L$24,'H-32A-WP06 - Debt Service'!L$27/12,0))</f>
        <v>0</v>
      </c>
      <c r="O85" s="364">
        <f t="shared" ref="O85:O148" si="5">YEAR(P85)</f>
        <v>2024</v>
      </c>
      <c r="P85" s="390">
        <f t="shared" si="3"/>
        <v>45444</v>
      </c>
      <c r="Q85" s="376">
        <f>IF(-SUM(Q$20:Q84)+Q$15&lt;0.000001,0,IF($C85&gt;='H-32A-WP06 - Debt Service'!P$24,'H-32A-WP06 - Debt Service'!P$27/12,0))</f>
        <v>0</v>
      </c>
      <c r="R85" s="376">
        <f>IF(-SUM(R$20:R84)+R$15&lt;0.000001,0,IF($C85&gt;='H-32A-WP06 - Debt Service'!Q$24,'H-32A-WP06 - Debt Service'!Q$27/12,0))</f>
        <v>0</v>
      </c>
      <c r="S85" s="376">
        <f>IF(-SUM(S$20:S84)+S$15&lt;0.000001,0,IF($C85&gt;='H-32A-WP06 - Debt Service'!R$24,'H-32A-WP06 - Debt Service'!R$27/12,0))</f>
        <v>0</v>
      </c>
      <c r="T85" s="376">
        <f>IF(-SUM(T$20:T84)+T$15&lt;0.000001,0,IF($C85&gt;='H-32A-WP06 - Debt Service'!S$24,'H-32A-WP06 - Debt Service'!S$27/12,0))</f>
        <v>0</v>
      </c>
      <c r="U85" s="376">
        <f>IF(-SUM(U$20:U84)+U$15&lt;0.000001,0,IF($C85&gt;='H-32A-WP06 - Debt Service'!T$24,'H-32A-WP06 - Debt Service'!T$27/12,0))</f>
        <v>0</v>
      </c>
      <c r="V85" s="376">
        <f>IF(-SUM(V$20:V84)+V$15&lt;0.000001,0,IF($C85&gt;='H-32A-WP06 - Debt Service'!U$24,'H-32A-WP06 - Debt Service'!U$27/12,0))</f>
        <v>0</v>
      </c>
      <c r="W85" s="376">
        <f>IF(-SUM(W$20:W84)+W$15&lt;0.000001,0,IF($C85&gt;='H-32A-WP06 - Debt Service'!V$24,'H-32A-WP06 - Debt Service'!V$27/12,0))</f>
        <v>0</v>
      </c>
      <c r="X85" s="376">
        <f>IF(-SUM(X$20:X84)+X$15&lt;0.000001,0,IF($C85&gt;='H-32A-WP06 - Debt Service'!W$24,'H-32A-WP06 - Debt Service'!W$27/12,0))</f>
        <v>0</v>
      </c>
      <c r="Y85" s="376">
        <f>IF(-SUM(Y$20:Y84)+Y$15&lt;0.000001,0,IF($C85&gt;='H-32A-WP06 - Debt Service'!X$24,'H-32A-WP06 - Debt Service'!X$27/12,0))</f>
        <v>0</v>
      </c>
      <c r="Z85" s="376">
        <f>IF($C85&gt;='H-32A-WP06 - Debt Service'!Y$24,'H-32A-WP06 - Debt Service'!Y$27/12,0)</f>
        <v>0</v>
      </c>
    </row>
    <row r="86" spans="2:26">
      <c r="B86" s="364">
        <f t="shared" si="4"/>
        <v>2024</v>
      </c>
      <c r="C86" s="390">
        <f t="shared" ref="C86:C149" si="6">EOMONTH(C85,0)+1</f>
        <v>45474</v>
      </c>
      <c r="D86" s="376">
        <f>IF(-SUM(D$20:D85)+D$15&lt;0.000001,0,IF($C86&gt;='H-32A-WP06 - Debt Service'!C$24,'H-32A-WP06 - Debt Service'!C$27/12,0))</f>
        <v>11132.895062304129</v>
      </c>
      <c r="E86" s="376">
        <f>IF(-SUM(E$20:E85)+E$15&lt;0.000001,0,IF($C86&gt;='H-32A-WP06 - Debt Service'!D$24,'H-32A-WP06 - Debt Service'!D$27/12,0))</f>
        <v>0</v>
      </c>
      <c r="F86" s="376">
        <f>IF(-SUM(F$20:F85)+F$15&lt;0.000001,0,IF($C86&gt;='H-32A-WP06 - Debt Service'!E$24,'H-32A-WP06 - Debt Service'!E$27/12,0))</f>
        <v>0</v>
      </c>
      <c r="G86" s="376">
        <f>IF(-SUM(G$20:G85)+G$15&lt;0.000001,0,IF($C86&gt;='H-32A-WP06 - Debt Service'!F$24,'H-32A-WP06 - Debt Service'!F$27/12,0))</f>
        <v>0</v>
      </c>
      <c r="H86" s="376">
        <f>IF(-SUM(H$20:H85)+H$15&lt;0.000001,0,IF($C86&gt;='H-32A-WP06 - Debt Service'!G$24,'H-32A-WP06 - Debt Service'!G$27/12,0))</f>
        <v>0</v>
      </c>
      <c r="I86" s="376">
        <f>IF(-SUM(I$20:I85)+I$15&lt;0.000001,0,IF($C86&gt;='H-32A-WP06 - Debt Service'!H$24,'H-32A-WP06 - Debt Service'!H$27/12,0))</f>
        <v>0</v>
      </c>
      <c r="J86" s="376">
        <f>IF(-SUM(J$20:J85)+J$15&lt;0.000001,0,IF($C86&gt;='H-32A-WP06 - Debt Service'!I$24,'H-32A-WP06 - Debt Service'!I$27/12,0))</f>
        <v>0</v>
      </c>
      <c r="K86" s="376">
        <f>IF(-SUM(K$20:K85)+K$15&lt;0.000001,0,IF($C86&gt;='H-32A-WP06 - Debt Service'!J$24,'H-32A-WP06 - Debt Service'!J$27/12,0))</f>
        <v>0</v>
      </c>
      <c r="L86" s="376">
        <f>IF(-SUM(L$20:L85)+L$15&lt;0.000001,0,IF($C86&gt;='H-32A-WP06 - Debt Service'!K$24,'H-32A-WP06 - Debt Service'!K$27/12,0))</f>
        <v>0</v>
      </c>
      <c r="M86" s="376">
        <f>IF(-SUM(M$20:M85)+M$15&lt;0.000001,0,IF($C86&gt;='H-32A-WP06 - Debt Service'!L$24,'H-32A-WP06 - Debt Service'!L$27/12,0))</f>
        <v>0</v>
      </c>
      <c r="O86" s="364">
        <f t="shared" si="5"/>
        <v>2024</v>
      </c>
      <c r="P86" s="390">
        <f t="shared" ref="P86:P149" si="7">EOMONTH(P85,0)+1</f>
        <v>45474</v>
      </c>
      <c r="Q86" s="376">
        <f>IF(-SUM(Q$20:Q85)+Q$15&lt;0.000001,0,IF($C86&gt;='H-32A-WP06 - Debt Service'!P$24,'H-32A-WP06 - Debt Service'!P$27/12,0))</f>
        <v>0</v>
      </c>
      <c r="R86" s="376">
        <f>IF(-SUM(R$20:R85)+R$15&lt;0.000001,0,IF($C86&gt;='H-32A-WP06 - Debt Service'!Q$24,'H-32A-WP06 - Debt Service'!Q$27/12,0))</f>
        <v>0</v>
      </c>
      <c r="S86" s="376">
        <f>IF(-SUM(S$20:S85)+S$15&lt;0.000001,0,IF($C86&gt;='H-32A-WP06 - Debt Service'!R$24,'H-32A-WP06 - Debt Service'!R$27/12,0))</f>
        <v>0</v>
      </c>
      <c r="T86" s="376">
        <f>IF(-SUM(T$20:T85)+T$15&lt;0.000001,0,IF($C86&gt;='H-32A-WP06 - Debt Service'!S$24,'H-32A-WP06 - Debt Service'!S$27/12,0))</f>
        <v>0</v>
      </c>
      <c r="U86" s="376">
        <f>IF(-SUM(U$20:U85)+U$15&lt;0.000001,0,IF($C86&gt;='H-32A-WP06 - Debt Service'!T$24,'H-32A-WP06 - Debt Service'!T$27/12,0))</f>
        <v>0</v>
      </c>
      <c r="V86" s="376">
        <f>IF(-SUM(V$20:V85)+V$15&lt;0.000001,0,IF($C86&gt;='H-32A-WP06 - Debt Service'!U$24,'H-32A-WP06 - Debt Service'!U$27/12,0))</f>
        <v>0</v>
      </c>
      <c r="W86" s="376">
        <f>IF(-SUM(W$20:W85)+W$15&lt;0.000001,0,IF($C86&gt;='H-32A-WP06 - Debt Service'!V$24,'H-32A-WP06 - Debt Service'!V$27/12,0))</f>
        <v>0</v>
      </c>
      <c r="X86" s="376">
        <f>IF(-SUM(X$20:X85)+X$15&lt;0.000001,0,IF($C86&gt;='H-32A-WP06 - Debt Service'!W$24,'H-32A-WP06 - Debt Service'!W$27/12,0))</f>
        <v>0</v>
      </c>
      <c r="Y86" s="376">
        <f>IF(-SUM(Y$20:Y85)+Y$15&lt;0.000001,0,IF($C86&gt;='H-32A-WP06 - Debt Service'!X$24,'H-32A-WP06 - Debt Service'!X$27/12,0))</f>
        <v>0</v>
      </c>
      <c r="Z86" s="376">
        <f>IF($C86&gt;='H-32A-WP06 - Debt Service'!Y$24,'H-32A-WP06 - Debt Service'!Y$27/12,0)</f>
        <v>0</v>
      </c>
    </row>
    <row r="87" spans="2:26">
      <c r="B87" s="364">
        <f t="shared" si="4"/>
        <v>2024</v>
      </c>
      <c r="C87" s="390">
        <f t="shared" si="6"/>
        <v>45505</v>
      </c>
      <c r="D87" s="376">
        <f>IF(-SUM(D$20:D86)+D$15&lt;0.000001,0,IF($C87&gt;='H-32A-WP06 - Debt Service'!C$24,'H-32A-WP06 - Debt Service'!C$27/12,0))</f>
        <v>11132.895062304129</v>
      </c>
      <c r="E87" s="376">
        <f>IF(-SUM(E$20:E86)+E$15&lt;0.000001,0,IF($C87&gt;='H-32A-WP06 - Debt Service'!D$24,'H-32A-WP06 - Debt Service'!D$27/12,0))</f>
        <v>0</v>
      </c>
      <c r="F87" s="376">
        <f>IF(-SUM(F$20:F86)+F$15&lt;0.000001,0,IF($C87&gt;='H-32A-WP06 - Debt Service'!E$24,'H-32A-WP06 - Debt Service'!E$27/12,0))</f>
        <v>0</v>
      </c>
      <c r="G87" s="376">
        <f>IF(-SUM(G$20:G86)+G$15&lt;0.000001,0,IF($C87&gt;='H-32A-WP06 - Debt Service'!F$24,'H-32A-WP06 - Debt Service'!F$27/12,0))</f>
        <v>0</v>
      </c>
      <c r="H87" s="376">
        <f>IF(-SUM(H$20:H86)+H$15&lt;0.000001,0,IF($C87&gt;='H-32A-WP06 - Debt Service'!G$24,'H-32A-WP06 - Debt Service'!G$27/12,0))</f>
        <v>0</v>
      </c>
      <c r="I87" s="376">
        <f>IF(-SUM(I$20:I86)+I$15&lt;0.000001,0,IF($C87&gt;='H-32A-WP06 - Debt Service'!H$24,'H-32A-WP06 - Debt Service'!H$27/12,0))</f>
        <v>0</v>
      </c>
      <c r="J87" s="376">
        <f>IF(-SUM(J$20:J86)+J$15&lt;0.000001,0,IF($C87&gt;='H-32A-WP06 - Debt Service'!I$24,'H-32A-WP06 - Debt Service'!I$27/12,0))</f>
        <v>0</v>
      </c>
      <c r="K87" s="376">
        <f>IF(-SUM(K$20:K86)+K$15&lt;0.000001,0,IF($C87&gt;='H-32A-WP06 - Debt Service'!J$24,'H-32A-WP06 - Debt Service'!J$27/12,0))</f>
        <v>0</v>
      </c>
      <c r="L87" s="376">
        <f>IF(-SUM(L$20:L86)+L$15&lt;0.000001,0,IF($C87&gt;='H-32A-WP06 - Debt Service'!K$24,'H-32A-WP06 - Debt Service'!K$27/12,0))</f>
        <v>0</v>
      </c>
      <c r="M87" s="376">
        <f>IF(-SUM(M$20:M86)+M$15&lt;0.000001,0,IF($C87&gt;='H-32A-WP06 - Debt Service'!L$24,'H-32A-WP06 - Debt Service'!L$27/12,0))</f>
        <v>0</v>
      </c>
      <c r="O87" s="364">
        <f t="shared" si="5"/>
        <v>2024</v>
      </c>
      <c r="P87" s="390">
        <f t="shared" si="7"/>
        <v>45505</v>
      </c>
      <c r="Q87" s="376">
        <f>IF(-SUM(Q$20:Q86)+Q$15&lt;0.000001,0,IF($C87&gt;='H-32A-WP06 - Debt Service'!P$24,'H-32A-WP06 - Debt Service'!P$27/12,0))</f>
        <v>0</v>
      </c>
      <c r="R87" s="376">
        <f>IF(-SUM(R$20:R86)+R$15&lt;0.000001,0,IF($C87&gt;='H-32A-WP06 - Debt Service'!Q$24,'H-32A-WP06 - Debt Service'!Q$27/12,0))</f>
        <v>0</v>
      </c>
      <c r="S87" s="376">
        <f>IF(-SUM(S$20:S86)+S$15&lt;0.000001,0,IF($C87&gt;='H-32A-WP06 - Debt Service'!R$24,'H-32A-WP06 - Debt Service'!R$27/12,0))</f>
        <v>0</v>
      </c>
      <c r="T87" s="376">
        <f>IF(-SUM(T$20:T86)+T$15&lt;0.000001,0,IF($C87&gt;='H-32A-WP06 - Debt Service'!S$24,'H-32A-WP06 - Debt Service'!S$27/12,0))</f>
        <v>0</v>
      </c>
      <c r="U87" s="376">
        <f>IF(-SUM(U$20:U86)+U$15&lt;0.000001,0,IF($C87&gt;='H-32A-WP06 - Debt Service'!T$24,'H-32A-WP06 - Debt Service'!T$27/12,0))</f>
        <v>0</v>
      </c>
      <c r="V87" s="376">
        <f>IF(-SUM(V$20:V86)+V$15&lt;0.000001,0,IF($C87&gt;='H-32A-WP06 - Debt Service'!U$24,'H-32A-WP06 - Debt Service'!U$27/12,0))</f>
        <v>0</v>
      </c>
      <c r="W87" s="376">
        <f>IF(-SUM(W$20:W86)+W$15&lt;0.000001,0,IF($C87&gt;='H-32A-WP06 - Debt Service'!V$24,'H-32A-WP06 - Debt Service'!V$27/12,0))</f>
        <v>0</v>
      </c>
      <c r="X87" s="376">
        <f>IF(-SUM(X$20:X86)+X$15&lt;0.000001,0,IF($C87&gt;='H-32A-WP06 - Debt Service'!W$24,'H-32A-WP06 - Debt Service'!W$27/12,0))</f>
        <v>0</v>
      </c>
      <c r="Y87" s="376">
        <f>IF(-SUM(Y$20:Y86)+Y$15&lt;0.000001,0,IF($C87&gt;='H-32A-WP06 - Debt Service'!X$24,'H-32A-WP06 - Debt Service'!X$27/12,0))</f>
        <v>0</v>
      </c>
      <c r="Z87" s="376">
        <f>IF($C87&gt;='H-32A-WP06 - Debt Service'!Y$24,'H-32A-WP06 - Debt Service'!Y$27/12,0)</f>
        <v>0</v>
      </c>
    </row>
    <row r="88" spans="2:26">
      <c r="B88" s="364">
        <f t="shared" si="4"/>
        <v>2024</v>
      </c>
      <c r="C88" s="390">
        <f t="shared" si="6"/>
        <v>45536</v>
      </c>
      <c r="D88" s="376">
        <f>IF(-SUM(D$20:D87)+D$15&lt;0.000001,0,IF($C88&gt;='H-32A-WP06 - Debt Service'!C$24,'H-32A-WP06 - Debt Service'!C$27/12,0))</f>
        <v>11132.895062304129</v>
      </c>
      <c r="E88" s="376">
        <f>IF(-SUM(E$20:E87)+E$15&lt;0.000001,0,IF($C88&gt;='H-32A-WP06 - Debt Service'!D$24,'H-32A-WP06 - Debt Service'!D$27/12,0))</f>
        <v>0</v>
      </c>
      <c r="F88" s="376">
        <f>IF(-SUM(F$20:F87)+F$15&lt;0.000001,0,IF($C88&gt;='H-32A-WP06 - Debt Service'!E$24,'H-32A-WP06 - Debt Service'!E$27/12,0))</f>
        <v>0</v>
      </c>
      <c r="G88" s="376">
        <f>IF(-SUM(G$20:G87)+G$15&lt;0.000001,0,IF($C88&gt;='H-32A-WP06 - Debt Service'!F$24,'H-32A-WP06 - Debt Service'!F$27/12,0))</f>
        <v>0</v>
      </c>
      <c r="H88" s="376">
        <f>IF(-SUM(H$20:H87)+H$15&lt;0.000001,0,IF($C88&gt;='H-32A-WP06 - Debt Service'!G$24,'H-32A-WP06 - Debt Service'!G$27/12,0))</f>
        <v>0</v>
      </c>
      <c r="I88" s="376">
        <f>IF(-SUM(I$20:I87)+I$15&lt;0.000001,0,IF($C88&gt;='H-32A-WP06 - Debt Service'!H$24,'H-32A-WP06 - Debt Service'!H$27/12,0))</f>
        <v>0</v>
      </c>
      <c r="J88" s="376">
        <f>IF(-SUM(J$20:J87)+J$15&lt;0.000001,0,IF($C88&gt;='H-32A-WP06 - Debt Service'!I$24,'H-32A-WP06 - Debt Service'!I$27/12,0))</f>
        <v>0</v>
      </c>
      <c r="K88" s="376">
        <f>IF(-SUM(K$20:K87)+K$15&lt;0.000001,0,IF($C88&gt;='H-32A-WP06 - Debt Service'!J$24,'H-32A-WP06 - Debt Service'!J$27/12,0))</f>
        <v>0</v>
      </c>
      <c r="L88" s="376">
        <f>IF(-SUM(L$20:L87)+L$15&lt;0.000001,0,IF($C88&gt;='H-32A-WP06 - Debt Service'!K$24,'H-32A-WP06 - Debt Service'!K$27/12,0))</f>
        <v>0</v>
      </c>
      <c r="M88" s="376">
        <f>IF(-SUM(M$20:M87)+M$15&lt;0.000001,0,IF($C88&gt;='H-32A-WP06 - Debt Service'!L$24,'H-32A-WP06 - Debt Service'!L$27/12,0))</f>
        <v>0</v>
      </c>
      <c r="O88" s="364">
        <f t="shared" si="5"/>
        <v>2024</v>
      </c>
      <c r="P88" s="390">
        <f t="shared" si="7"/>
        <v>45536</v>
      </c>
      <c r="Q88" s="376">
        <f>IF(-SUM(Q$20:Q87)+Q$15&lt;0.000001,0,IF($C88&gt;='H-32A-WP06 - Debt Service'!P$24,'H-32A-WP06 - Debt Service'!P$27/12,0))</f>
        <v>0</v>
      </c>
      <c r="R88" s="376">
        <f>IF(-SUM(R$20:R87)+R$15&lt;0.000001,0,IF($C88&gt;='H-32A-WP06 - Debt Service'!Q$24,'H-32A-WP06 - Debt Service'!Q$27/12,0))</f>
        <v>0</v>
      </c>
      <c r="S88" s="376">
        <f>IF(-SUM(S$20:S87)+S$15&lt;0.000001,0,IF($C88&gt;='H-32A-WP06 - Debt Service'!R$24,'H-32A-WP06 - Debt Service'!R$27/12,0))</f>
        <v>0</v>
      </c>
      <c r="T88" s="376">
        <f>IF(-SUM(T$20:T87)+T$15&lt;0.000001,0,IF($C88&gt;='H-32A-WP06 - Debt Service'!S$24,'H-32A-WP06 - Debt Service'!S$27/12,0))</f>
        <v>0</v>
      </c>
      <c r="U88" s="376">
        <f>IF(-SUM(U$20:U87)+U$15&lt;0.000001,0,IF($C88&gt;='H-32A-WP06 - Debt Service'!T$24,'H-32A-WP06 - Debt Service'!T$27/12,0))</f>
        <v>0</v>
      </c>
      <c r="V88" s="376">
        <f>IF(-SUM(V$20:V87)+V$15&lt;0.000001,0,IF($C88&gt;='H-32A-WP06 - Debt Service'!U$24,'H-32A-WP06 - Debt Service'!U$27/12,0))</f>
        <v>0</v>
      </c>
      <c r="W88" s="376">
        <f>IF(-SUM(W$20:W87)+W$15&lt;0.000001,0,IF($C88&gt;='H-32A-WP06 - Debt Service'!V$24,'H-32A-WP06 - Debt Service'!V$27/12,0))</f>
        <v>0</v>
      </c>
      <c r="X88" s="376">
        <f>IF(-SUM(X$20:X87)+X$15&lt;0.000001,0,IF($C88&gt;='H-32A-WP06 - Debt Service'!W$24,'H-32A-WP06 - Debt Service'!W$27/12,0))</f>
        <v>0</v>
      </c>
      <c r="Y88" s="376">
        <f>IF(-SUM(Y$20:Y87)+Y$15&lt;0.000001,0,IF($C88&gt;='H-32A-WP06 - Debt Service'!X$24,'H-32A-WP06 - Debt Service'!X$27/12,0))</f>
        <v>0</v>
      </c>
      <c r="Z88" s="376">
        <f>IF($C88&gt;='H-32A-WP06 - Debt Service'!Y$24,'H-32A-WP06 - Debt Service'!Y$27/12,0)</f>
        <v>0</v>
      </c>
    </row>
    <row r="89" spans="2:26">
      <c r="B89" s="364">
        <f t="shared" si="4"/>
        <v>2024</v>
      </c>
      <c r="C89" s="390">
        <f t="shared" si="6"/>
        <v>45566</v>
      </c>
      <c r="D89" s="376">
        <f>IF(-SUM(D$20:D88)+D$15&lt;0.000001,0,IF($C89&gt;='H-32A-WP06 - Debt Service'!C$24,'H-32A-WP06 - Debt Service'!C$27/12,0))</f>
        <v>11132.895062304129</v>
      </c>
      <c r="E89" s="376">
        <f>IF(-SUM(E$20:E88)+E$15&lt;0.000001,0,IF($C89&gt;='H-32A-WP06 - Debt Service'!D$24,'H-32A-WP06 - Debt Service'!D$27/12,0))</f>
        <v>0</v>
      </c>
      <c r="F89" s="376">
        <f>IF(-SUM(F$20:F88)+F$15&lt;0.000001,0,IF($C89&gt;='H-32A-WP06 - Debt Service'!E$24,'H-32A-WP06 - Debt Service'!E$27/12,0))</f>
        <v>0</v>
      </c>
      <c r="G89" s="376">
        <f>IF(-SUM(G$20:G88)+G$15&lt;0.000001,0,IF($C89&gt;='H-32A-WP06 - Debt Service'!F$24,'H-32A-WP06 - Debt Service'!F$27/12,0))</f>
        <v>0</v>
      </c>
      <c r="H89" s="376">
        <f>IF(-SUM(H$20:H88)+H$15&lt;0.000001,0,IF($C89&gt;='H-32A-WP06 - Debt Service'!G$24,'H-32A-WP06 - Debt Service'!G$27/12,0))</f>
        <v>0</v>
      </c>
      <c r="I89" s="376">
        <f>IF(-SUM(I$20:I88)+I$15&lt;0.000001,0,IF($C89&gt;='H-32A-WP06 - Debt Service'!H$24,'H-32A-WP06 - Debt Service'!H$27/12,0))</f>
        <v>0</v>
      </c>
      <c r="J89" s="376">
        <f>IF(-SUM(J$20:J88)+J$15&lt;0.000001,0,IF($C89&gt;='H-32A-WP06 - Debt Service'!I$24,'H-32A-WP06 - Debt Service'!I$27/12,0))</f>
        <v>0</v>
      </c>
      <c r="K89" s="376">
        <f>IF(-SUM(K$20:K88)+K$15&lt;0.000001,0,IF($C89&gt;='H-32A-WP06 - Debt Service'!J$24,'H-32A-WP06 - Debt Service'!J$27/12,0))</f>
        <v>0</v>
      </c>
      <c r="L89" s="376">
        <f>IF(-SUM(L$20:L88)+L$15&lt;0.000001,0,IF($C89&gt;='H-32A-WP06 - Debt Service'!K$24,'H-32A-WP06 - Debt Service'!K$27/12,0))</f>
        <v>0</v>
      </c>
      <c r="M89" s="376">
        <f>IF(-SUM(M$20:M88)+M$15&lt;0.000001,0,IF($C89&gt;='H-32A-WP06 - Debt Service'!L$24,'H-32A-WP06 - Debt Service'!L$27/12,0))</f>
        <v>0</v>
      </c>
      <c r="O89" s="364">
        <f t="shared" si="5"/>
        <v>2024</v>
      </c>
      <c r="P89" s="390">
        <f t="shared" si="7"/>
        <v>45566</v>
      </c>
      <c r="Q89" s="376">
        <f>IF(-SUM(Q$20:Q88)+Q$15&lt;0.000001,0,IF($C89&gt;='H-32A-WP06 - Debt Service'!P$24,'H-32A-WP06 - Debt Service'!P$27/12,0))</f>
        <v>0</v>
      </c>
      <c r="R89" s="376">
        <f>IF(-SUM(R$20:R88)+R$15&lt;0.000001,0,IF($C89&gt;='H-32A-WP06 - Debt Service'!Q$24,'H-32A-WP06 - Debt Service'!Q$27/12,0))</f>
        <v>0</v>
      </c>
      <c r="S89" s="376">
        <f>IF(-SUM(S$20:S88)+S$15&lt;0.000001,0,IF($C89&gt;='H-32A-WP06 - Debt Service'!R$24,'H-32A-WP06 - Debt Service'!R$27/12,0))</f>
        <v>0</v>
      </c>
      <c r="T89" s="376">
        <f>IF(-SUM(T$20:T88)+T$15&lt;0.000001,0,IF($C89&gt;='H-32A-WP06 - Debt Service'!S$24,'H-32A-WP06 - Debt Service'!S$27/12,0))</f>
        <v>0</v>
      </c>
      <c r="U89" s="376">
        <f>IF(-SUM(U$20:U88)+U$15&lt;0.000001,0,IF($C89&gt;='H-32A-WP06 - Debt Service'!T$24,'H-32A-WP06 - Debt Service'!T$27/12,0))</f>
        <v>0</v>
      </c>
      <c r="V89" s="376">
        <f>IF(-SUM(V$20:V88)+V$15&lt;0.000001,0,IF($C89&gt;='H-32A-WP06 - Debt Service'!U$24,'H-32A-WP06 - Debt Service'!U$27/12,0))</f>
        <v>0</v>
      </c>
      <c r="W89" s="376">
        <f>IF(-SUM(W$20:W88)+W$15&lt;0.000001,0,IF($C89&gt;='H-32A-WP06 - Debt Service'!V$24,'H-32A-WP06 - Debt Service'!V$27/12,0))</f>
        <v>0</v>
      </c>
      <c r="X89" s="376">
        <f>IF(-SUM(X$20:X88)+X$15&lt;0.000001,0,IF($C89&gt;='H-32A-WP06 - Debt Service'!W$24,'H-32A-WP06 - Debt Service'!W$27/12,0))</f>
        <v>0</v>
      </c>
      <c r="Y89" s="376">
        <f>IF(-SUM(Y$20:Y88)+Y$15&lt;0.000001,0,IF($C89&gt;='H-32A-WP06 - Debt Service'!X$24,'H-32A-WP06 - Debt Service'!X$27/12,0))</f>
        <v>0</v>
      </c>
      <c r="Z89" s="376">
        <f>IF($C89&gt;='H-32A-WP06 - Debt Service'!Y$24,'H-32A-WP06 - Debt Service'!Y$27/12,0)</f>
        <v>0</v>
      </c>
    </row>
    <row r="90" spans="2:26">
      <c r="B90" s="364">
        <f t="shared" si="4"/>
        <v>2024</v>
      </c>
      <c r="C90" s="390">
        <f t="shared" si="6"/>
        <v>45597</v>
      </c>
      <c r="D90" s="376">
        <f>IF(-SUM(D$20:D89)+D$15&lt;0.000001,0,IF($C90&gt;='H-32A-WP06 - Debt Service'!C$24,'H-32A-WP06 - Debt Service'!C$27/12,0))</f>
        <v>11132.895062304129</v>
      </c>
      <c r="E90" s="376">
        <f>IF(-SUM(E$20:E89)+E$15&lt;0.000001,0,IF($C90&gt;='H-32A-WP06 - Debt Service'!D$24,'H-32A-WP06 - Debt Service'!D$27/12,0))</f>
        <v>0</v>
      </c>
      <c r="F90" s="376">
        <f>IF(-SUM(F$20:F89)+F$15&lt;0.000001,0,IF($C90&gt;='H-32A-WP06 - Debt Service'!E$24,'H-32A-WP06 - Debt Service'!E$27/12,0))</f>
        <v>0</v>
      </c>
      <c r="G90" s="376">
        <f>IF(-SUM(G$20:G89)+G$15&lt;0.000001,0,IF($C90&gt;='H-32A-WP06 - Debt Service'!F$24,'H-32A-WP06 - Debt Service'!F$27/12,0))</f>
        <v>0</v>
      </c>
      <c r="H90" s="376">
        <f>IF(-SUM(H$20:H89)+H$15&lt;0.000001,0,IF($C90&gt;='H-32A-WP06 - Debt Service'!G$24,'H-32A-WP06 - Debt Service'!G$27/12,0))</f>
        <v>0</v>
      </c>
      <c r="I90" s="376">
        <f>IF(-SUM(I$20:I89)+I$15&lt;0.000001,0,IF($C90&gt;='H-32A-WP06 - Debt Service'!H$24,'H-32A-WP06 - Debt Service'!H$27/12,0))</f>
        <v>0</v>
      </c>
      <c r="J90" s="376">
        <f>IF(-SUM(J$20:J89)+J$15&lt;0.000001,0,IF($C90&gt;='H-32A-WP06 - Debt Service'!I$24,'H-32A-WP06 - Debt Service'!I$27/12,0))</f>
        <v>0</v>
      </c>
      <c r="K90" s="376">
        <f>IF(-SUM(K$20:K89)+K$15&lt;0.000001,0,IF($C90&gt;='H-32A-WP06 - Debt Service'!J$24,'H-32A-WP06 - Debt Service'!J$27/12,0))</f>
        <v>0</v>
      </c>
      <c r="L90" s="376">
        <f>IF(-SUM(L$20:L89)+L$15&lt;0.000001,0,IF($C90&gt;='H-32A-WP06 - Debt Service'!K$24,'H-32A-WP06 - Debt Service'!K$27/12,0))</f>
        <v>0</v>
      </c>
      <c r="M90" s="376">
        <f>IF(-SUM(M$20:M89)+M$15&lt;0.000001,0,IF($C90&gt;='H-32A-WP06 - Debt Service'!L$24,'H-32A-WP06 - Debt Service'!L$27/12,0))</f>
        <v>0</v>
      </c>
      <c r="O90" s="364">
        <f t="shared" si="5"/>
        <v>2024</v>
      </c>
      <c r="P90" s="390">
        <f t="shared" si="7"/>
        <v>45597</v>
      </c>
      <c r="Q90" s="376">
        <f>IF(-SUM(Q$20:Q89)+Q$15&lt;0.000001,0,IF($C90&gt;='H-32A-WP06 - Debt Service'!P$24,'H-32A-WP06 - Debt Service'!P$27/12,0))</f>
        <v>0</v>
      </c>
      <c r="R90" s="376">
        <f>IF(-SUM(R$20:R89)+R$15&lt;0.000001,0,IF($C90&gt;='H-32A-WP06 - Debt Service'!Q$24,'H-32A-WP06 - Debt Service'!Q$27/12,0))</f>
        <v>0</v>
      </c>
      <c r="S90" s="376">
        <f>IF(-SUM(S$20:S89)+S$15&lt;0.000001,0,IF($C90&gt;='H-32A-WP06 - Debt Service'!R$24,'H-32A-WP06 - Debt Service'!R$27/12,0))</f>
        <v>0</v>
      </c>
      <c r="T90" s="376">
        <f>IF(-SUM(T$20:T89)+T$15&lt;0.000001,0,IF($C90&gt;='H-32A-WP06 - Debt Service'!S$24,'H-32A-WP06 - Debt Service'!S$27/12,0))</f>
        <v>0</v>
      </c>
      <c r="U90" s="376">
        <f>IF(-SUM(U$20:U89)+U$15&lt;0.000001,0,IF($C90&gt;='H-32A-WP06 - Debt Service'!T$24,'H-32A-WP06 - Debt Service'!T$27/12,0))</f>
        <v>0</v>
      </c>
      <c r="V90" s="376">
        <f>IF(-SUM(V$20:V89)+V$15&lt;0.000001,0,IF($C90&gt;='H-32A-WP06 - Debt Service'!U$24,'H-32A-WP06 - Debt Service'!U$27/12,0))</f>
        <v>0</v>
      </c>
      <c r="W90" s="376">
        <f>IF(-SUM(W$20:W89)+W$15&lt;0.000001,0,IF($C90&gt;='H-32A-WP06 - Debt Service'!V$24,'H-32A-WP06 - Debt Service'!V$27/12,0))</f>
        <v>0</v>
      </c>
      <c r="X90" s="376">
        <f>IF(-SUM(X$20:X89)+X$15&lt;0.000001,0,IF($C90&gt;='H-32A-WP06 - Debt Service'!W$24,'H-32A-WP06 - Debt Service'!W$27/12,0))</f>
        <v>0</v>
      </c>
      <c r="Y90" s="376">
        <f>IF(-SUM(Y$20:Y89)+Y$15&lt;0.000001,0,IF($C90&gt;='H-32A-WP06 - Debt Service'!X$24,'H-32A-WP06 - Debt Service'!X$27/12,0))</f>
        <v>0</v>
      </c>
      <c r="Z90" s="376">
        <f>IF($C90&gt;='H-32A-WP06 - Debt Service'!Y$24,'H-32A-WP06 - Debt Service'!Y$27/12,0)</f>
        <v>0</v>
      </c>
    </row>
    <row r="91" spans="2:26">
      <c r="B91" s="364">
        <f t="shared" si="4"/>
        <v>2024</v>
      </c>
      <c r="C91" s="390">
        <f t="shared" si="6"/>
        <v>45627</v>
      </c>
      <c r="D91" s="376">
        <f>IF(-SUM(D$20:D90)+D$15&lt;0.000001,0,IF($C91&gt;='H-32A-WP06 - Debt Service'!C$24,'H-32A-WP06 - Debt Service'!C$27/12,0))</f>
        <v>11132.895062304129</v>
      </c>
      <c r="E91" s="376">
        <f>IF(-SUM(E$20:E90)+E$15&lt;0.000001,0,IF($C91&gt;='H-32A-WP06 - Debt Service'!D$24,'H-32A-WP06 - Debt Service'!D$27/12,0))</f>
        <v>0</v>
      </c>
      <c r="F91" s="376">
        <f>IF(-SUM(F$20:F90)+F$15&lt;0.000001,0,IF($C91&gt;='H-32A-WP06 - Debt Service'!E$24,'H-32A-WP06 - Debt Service'!E$27/12,0))</f>
        <v>0</v>
      </c>
      <c r="G91" s="376">
        <f>IF(-SUM(G$20:G90)+G$15&lt;0.000001,0,IF($C91&gt;='H-32A-WP06 - Debt Service'!F$24,'H-32A-WP06 - Debt Service'!F$27/12,0))</f>
        <v>0</v>
      </c>
      <c r="H91" s="376">
        <f>IF(-SUM(H$20:H90)+H$15&lt;0.000001,0,IF($C91&gt;='H-32A-WP06 - Debt Service'!G$24,'H-32A-WP06 - Debt Service'!G$27/12,0))</f>
        <v>0</v>
      </c>
      <c r="I91" s="376">
        <f>IF(-SUM(I$20:I90)+I$15&lt;0.000001,0,IF($C91&gt;='H-32A-WP06 - Debt Service'!H$24,'H-32A-WP06 - Debt Service'!H$27/12,0))</f>
        <v>0</v>
      </c>
      <c r="J91" s="376">
        <f>IF(-SUM(J$20:J90)+J$15&lt;0.000001,0,IF($C91&gt;='H-32A-WP06 - Debt Service'!I$24,'H-32A-WP06 - Debt Service'!I$27/12,0))</f>
        <v>0</v>
      </c>
      <c r="K91" s="376">
        <f>IF(-SUM(K$20:K90)+K$15&lt;0.000001,0,IF($C91&gt;='H-32A-WP06 - Debt Service'!J$24,'H-32A-WP06 - Debt Service'!J$27/12,0))</f>
        <v>0</v>
      </c>
      <c r="L91" s="376">
        <f>IF(-SUM(L$20:L90)+L$15&lt;0.000001,0,IF($C91&gt;='H-32A-WP06 - Debt Service'!K$24,'H-32A-WP06 - Debt Service'!K$27/12,0))</f>
        <v>0</v>
      </c>
      <c r="M91" s="376">
        <f>IF(-SUM(M$20:M90)+M$15&lt;0.000001,0,IF($C91&gt;='H-32A-WP06 - Debt Service'!L$24,'H-32A-WP06 - Debt Service'!L$27/12,0))</f>
        <v>0</v>
      </c>
      <c r="O91" s="364">
        <f t="shared" si="5"/>
        <v>2024</v>
      </c>
      <c r="P91" s="390">
        <f t="shared" si="7"/>
        <v>45627</v>
      </c>
      <c r="Q91" s="376">
        <f>IF(-SUM(Q$20:Q90)+Q$15&lt;0.000001,0,IF($C91&gt;='H-32A-WP06 - Debt Service'!P$24,'H-32A-WP06 - Debt Service'!P$27/12,0))</f>
        <v>0</v>
      </c>
      <c r="R91" s="376">
        <f>IF(-SUM(R$20:R90)+R$15&lt;0.000001,0,IF($C91&gt;='H-32A-WP06 - Debt Service'!Q$24,'H-32A-WP06 - Debt Service'!Q$27/12,0))</f>
        <v>0</v>
      </c>
      <c r="S91" s="376">
        <f>IF(-SUM(S$20:S90)+S$15&lt;0.000001,0,IF($C91&gt;='H-32A-WP06 - Debt Service'!R$24,'H-32A-WP06 - Debt Service'!R$27/12,0))</f>
        <v>0</v>
      </c>
      <c r="T91" s="376">
        <f>IF(-SUM(T$20:T90)+T$15&lt;0.000001,0,IF($C91&gt;='H-32A-WP06 - Debt Service'!S$24,'H-32A-WP06 - Debt Service'!S$27/12,0))</f>
        <v>0</v>
      </c>
      <c r="U91" s="376">
        <f>IF(-SUM(U$20:U90)+U$15&lt;0.000001,0,IF($C91&gt;='H-32A-WP06 - Debt Service'!T$24,'H-32A-WP06 - Debt Service'!T$27/12,0))</f>
        <v>0</v>
      </c>
      <c r="V91" s="376">
        <f>IF(-SUM(V$20:V90)+V$15&lt;0.000001,0,IF($C91&gt;='H-32A-WP06 - Debt Service'!U$24,'H-32A-WP06 - Debt Service'!U$27/12,0))</f>
        <v>0</v>
      </c>
      <c r="W91" s="376">
        <f>IF(-SUM(W$20:W90)+W$15&lt;0.000001,0,IF($C91&gt;='H-32A-WP06 - Debt Service'!V$24,'H-32A-WP06 - Debt Service'!V$27/12,0))</f>
        <v>0</v>
      </c>
      <c r="X91" s="376">
        <f>IF(-SUM(X$20:X90)+X$15&lt;0.000001,0,IF($C91&gt;='H-32A-WP06 - Debt Service'!W$24,'H-32A-WP06 - Debt Service'!W$27/12,0))</f>
        <v>0</v>
      </c>
      <c r="Y91" s="376">
        <f>IF(-SUM(Y$20:Y90)+Y$15&lt;0.000001,0,IF($C91&gt;='H-32A-WP06 - Debt Service'!X$24,'H-32A-WP06 - Debt Service'!X$27/12,0))</f>
        <v>0</v>
      </c>
      <c r="Z91" s="376">
        <f>IF($C91&gt;='H-32A-WP06 - Debt Service'!Y$24,'H-32A-WP06 - Debt Service'!Y$27/12,0)</f>
        <v>0</v>
      </c>
    </row>
    <row r="92" spans="2:26">
      <c r="B92" s="364">
        <f t="shared" si="4"/>
        <v>2025</v>
      </c>
      <c r="C92" s="390">
        <f t="shared" si="6"/>
        <v>45658</v>
      </c>
      <c r="D92" s="376">
        <f>IF(-SUM(D$20:D91)+D$15&lt;0.000001,0,IF($C92&gt;='H-32A-WP06 - Debt Service'!C$24,'H-32A-WP06 - Debt Service'!C$27/12,0))</f>
        <v>11132.895062304129</v>
      </c>
      <c r="E92" s="376">
        <f>IF(-SUM(E$20:E91)+E$15&lt;0.000001,0,IF($C92&gt;='H-32A-WP06 - Debt Service'!D$24,'H-32A-WP06 - Debt Service'!D$27/12,0))</f>
        <v>0</v>
      </c>
      <c r="F92" s="376">
        <f>IF(-SUM(F$20:F91)+F$15&lt;0.000001,0,IF($C92&gt;='H-32A-WP06 - Debt Service'!E$24,'H-32A-WP06 - Debt Service'!E$27/12,0))</f>
        <v>0</v>
      </c>
      <c r="G92" s="376">
        <f>IF(-SUM(G$20:G91)+G$15&lt;0.000001,0,IF($C92&gt;='H-32A-WP06 - Debt Service'!F$24,'H-32A-WP06 - Debt Service'!F$27/12,0))</f>
        <v>0</v>
      </c>
      <c r="H92" s="376">
        <f>IF(-SUM(H$20:H91)+H$15&lt;0.000001,0,IF($C92&gt;='H-32A-WP06 - Debt Service'!G$24,'H-32A-WP06 - Debt Service'!G$27/12,0))</f>
        <v>0</v>
      </c>
      <c r="I92" s="376">
        <f>IF(-SUM(I$20:I91)+I$15&lt;0.000001,0,IF($C92&gt;='H-32A-WP06 - Debt Service'!H$24,'H-32A-WP06 - Debt Service'!H$27/12,0))</f>
        <v>0</v>
      </c>
      <c r="J92" s="376">
        <f>IF(-SUM(J$20:J91)+J$15&lt;0.000001,0,IF($C92&gt;='H-32A-WP06 - Debt Service'!I$24,'H-32A-WP06 - Debt Service'!I$27/12,0))</f>
        <v>0</v>
      </c>
      <c r="K92" s="376">
        <f>IF(-SUM(K$20:K91)+K$15&lt;0.000001,0,IF($C92&gt;='H-32A-WP06 - Debt Service'!J$24,'H-32A-WP06 - Debt Service'!J$27/12,0))</f>
        <v>0</v>
      </c>
      <c r="L92" s="376">
        <f>IF(-SUM(L$20:L91)+L$15&lt;0.000001,0,IF($C92&gt;='H-32A-WP06 - Debt Service'!K$24,'H-32A-WP06 - Debt Service'!K$27/12,0))</f>
        <v>0</v>
      </c>
      <c r="M92" s="376">
        <f>IF(-SUM(M$20:M91)+M$15&lt;0.000001,0,IF($C92&gt;='H-32A-WP06 - Debt Service'!L$24,'H-32A-WP06 - Debt Service'!L$27/12,0))</f>
        <v>0</v>
      </c>
      <c r="O92" s="364">
        <f t="shared" si="5"/>
        <v>2025</v>
      </c>
      <c r="P92" s="390">
        <f t="shared" si="7"/>
        <v>45658</v>
      </c>
      <c r="Q92" s="376">
        <f>IF(-SUM(Q$20:Q91)+Q$15&lt;0.000001,0,IF($C92&gt;='H-32A-WP06 - Debt Service'!P$24,'H-32A-WP06 - Debt Service'!P$27/12,0))</f>
        <v>0</v>
      </c>
      <c r="R92" s="376">
        <f>IF(-SUM(R$20:R91)+R$15&lt;0.000001,0,IF($C92&gt;='H-32A-WP06 - Debt Service'!Q$24,'H-32A-WP06 - Debt Service'!Q$27/12,0))</f>
        <v>0</v>
      </c>
      <c r="S92" s="376">
        <f>IF(-SUM(S$20:S91)+S$15&lt;0.000001,0,IF($C92&gt;='H-32A-WP06 - Debt Service'!R$24,'H-32A-WP06 - Debt Service'!R$27/12,0))</f>
        <v>0</v>
      </c>
      <c r="T92" s="376">
        <f>IF(-SUM(T$20:T91)+T$15&lt;0.000001,0,IF($C92&gt;='H-32A-WP06 - Debt Service'!S$24,'H-32A-WP06 - Debt Service'!S$27/12,0))</f>
        <v>0</v>
      </c>
      <c r="U92" s="376">
        <f>IF(-SUM(U$20:U91)+U$15&lt;0.000001,0,IF($C92&gt;='H-32A-WP06 - Debt Service'!T$24,'H-32A-WP06 - Debt Service'!T$27/12,0))</f>
        <v>0</v>
      </c>
      <c r="V92" s="376">
        <f>IF(-SUM(V$20:V91)+V$15&lt;0.000001,0,IF($C92&gt;='H-32A-WP06 - Debt Service'!U$24,'H-32A-WP06 - Debt Service'!U$27/12,0))</f>
        <v>0</v>
      </c>
      <c r="W92" s="376">
        <f>IF(-SUM(W$20:W91)+W$15&lt;0.000001,0,IF($C92&gt;='H-32A-WP06 - Debt Service'!V$24,'H-32A-WP06 - Debt Service'!V$27/12,0))</f>
        <v>0</v>
      </c>
      <c r="X92" s="376">
        <f>IF(-SUM(X$20:X91)+X$15&lt;0.000001,0,IF($C92&gt;='H-32A-WP06 - Debt Service'!W$24,'H-32A-WP06 - Debt Service'!W$27/12,0))</f>
        <v>0</v>
      </c>
      <c r="Y92" s="376">
        <f>IF(-SUM(Y$20:Y91)+Y$15&lt;0.000001,0,IF($C92&gt;='H-32A-WP06 - Debt Service'!X$24,'H-32A-WP06 - Debt Service'!X$27/12,0))</f>
        <v>0</v>
      </c>
      <c r="Z92" s="376">
        <f>IF($C92&gt;='H-32A-WP06 - Debt Service'!Y$24,'H-32A-WP06 - Debt Service'!Y$27/12,0)</f>
        <v>0</v>
      </c>
    </row>
    <row r="93" spans="2:26">
      <c r="B93" s="364">
        <f t="shared" si="4"/>
        <v>2025</v>
      </c>
      <c r="C93" s="390">
        <f t="shared" si="6"/>
        <v>45689</v>
      </c>
      <c r="D93" s="376">
        <f>IF(-SUM(D$20:D92)+D$15&lt;0.000001,0,IF($C93&gt;='H-32A-WP06 - Debt Service'!C$24,'H-32A-WP06 - Debt Service'!C$27/12,0))</f>
        <v>11132.895062304129</v>
      </c>
      <c r="E93" s="376">
        <f>IF(-SUM(E$20:E92)+E$15&lt;0.000001,0,IF($C93&gt;='H-32A-WP06 - Debt Service'!D$24,'H-32A-WP06 - Debt Service'!D$27/12,0))</f>
        <v>0</v>
      </c>
      <c r="F93" s="376">
        <f>IF(-SUM(F$20:F92)+F$15&lt;0.000001,0,IF($C93&gt;='H-32A-WP06 - Debt Service'!E$24,'H-32A-WP06 - Debt Service'!E$27/12,0))</f>
        <v>0</v>
      </c>
      <c r="G93" s="376">
        <f>IF(-SUM(G$20:G92)+G$15&lt;0.000001,0,IF($C93&gt;='H-32A-WP06 - Debt Service'!F$24,'H-32A-WP06 - Debt Service'!F$27/12,0))</f>
        <v>0</v>
      </c>
      <c r="H93" s="376">
        <f>IF(-SUM(H$20:H92)+H$15&lt;0.000001,0,IF($C93&gt;='H-32A-WP06 - Debt Service'!G$24,'H-32A-WP06 - Debt Service'!G$27/12,0))</f>
        <v>0</v>
      </c>
      <c r="I93" s="376">
        <f>IF(-SUM(I$20:I92)+I$15&lt;0.000001,0,IF($C93&gt;='H-32A-WP06 - Debt Service'!H$24,'H-32A-WP06 - Debt Service'!H$27/12,0))</f>
        <v>0</v>
      </c>
      <c r="J93" s="376">
        <f>IF(-SUM(J$20:J92)+J$15&lt;0.000001,0,IF($C93&gt;='H-32A-WP06 - Debt Service'!I$24,'H-32A-WP06 - Debt Service'!I$27/12,0))</f>
        <v>0</v>
      </c>
      <c r="K93" s="376">
        <f>IF(-SUM(K$20:K92)+K$15&lt;0.000001,0,IF($C93&gt;='H-32A-WP06 - Debt Service'!J$24,'H-32A-WP06 - Debt Service'!J$27/12,0))</f>
        <v>0</v>
      </c>
      <c r="L93" s="376">
        <f>IF(-SUM(L$20:L92)+L$15&lt;0.000001,0,IF($C93&gt;='H-32A-WP06 - Debt Service'!K$24,'H-32A-WP06 - Debt Service'!K$27/12,0))</f>
        <v>0</v>
      </c>
      <c r="M93" s="376">
        <f>IF(-SUM(M$20:M92)+M$15&lt;0.000001,0,IF($C93&gt;='H-32A-WP06 - Debt Service'!L$24,'H-32A-WP06 - Debt Service'!L$27/12,0))</f>
        <v>0</v>
      </c>
      <c r="O93" s="364">
        <f t="shared" si="5"/>
        <v>2025</v>
      </c>
      <c r="P93" s="390">
        <f t="shared" si="7"/>
        <v>45689</v>
      </c>
      <c r="Q93" s="376">
        <f>IF(-SUM(Q$20:Q92)+Q$15&lt;0.000001,0,IF($C93&gt;='H-32A-WP06 - Debt Service'!P$24,'H-32A-WP06 - Debt Service'!P$27/12,0))</f>
        <v>0</v>
      </c>
      <c r="R93" s="376">
        <f>IF(-SUM(R$20:R92)+R$15&lt;0.000001,0,IF($C93&gt;='H-32A-WP06 - Debt Service'!Q$24,'H-32A-WP06 - Debt Service'!Q$27/12,0))</f>
        <v>0</v>
      </c>
      <c r="S93" s="376">
        <f>IF(-SUM(S$20:S92)+S$15&lt;0.000001,0,IF($C93&gt;='H-32A-WP06 - Debt Service'!R$24,'H-32A-WP06 - Debt Service'!R$27/12,0))</f>
        <v>0</v>
      </c>
      <c r="T93" s="376">
        <f>IF(-SUM(T$20:T92)+T$15&lt;0.000001,0,IF($C93&gt;='H-32A-WP06 - Debt Service'!S$24,'H-32A-WP06 - Debt Service'!S$27/12,0))</f>
        <v>0</v>
      </c>
      <c r="U93" s="376">
        <f>IF(-SUM(U$20:U92)+U$15&lt;0.000001,0,IF($C93&gt;='H-32A-WP06 - Debt Service'!T$24,'H-32A-WP06 - Debt Service'!T$27/12,0))</f>
        <v>0</v>
      </c>
      <c r="V93" s="376">
        <f>IF(-SUM(V$20:V92)+V$15&lt;0.000001,0,IF($C93&gt;='H-32A-WP06 - Debt Service'!U$24,'H-32A-WP06 - Debt Service'!U$27/12,0))</f>
        <v>0</v>
      </c>
      <c r="W93" s="376">
        <f>IF(-SUM(W$20:W92)+W$15&lt;0.000001,0,IF($C93&gt;='H-32A-WP06 - Debt Service'!V$24,'H-32A-WP06 - Debt Service'!V$27/12,0))</f>
        <v>0</v>
      </c>
      <c r="X93" s="376">
        <f>IF(-SUM(X$20:X92)+X$15&lt;0.000001,0,IF($C93&gt;='H-32A-WP06 - Debt Service'!W$24,'H-32A-WP06 - Debt Service'!W$27/12,0))</f>
        <v>0</v>
      </c>
      <c r="Y93" s="376">
        <f>IF(-SUM(Y$20:Y92)+Y$15&lt;0.000001,0,IF($C93&gt;='H-32A-WP06 - Debt Service'!X$24,'H-32A-WP06 - Debt Service'!X$27/12,0))</f>
        <v>0</v>
      </c>
      <c r="Z93" s="376">
        <f>IF($C93&gt;='H-32A-WP06 - Debt Service'!Y$24,'H-32A-WP06 - Debt Service'!Y$27/12,0)</f>
        <v>0</v>
      </c>
    </row>
    <row r="94" spans="2:26">
      <c r="B94" s="364">
        <f t="shared" si="4"/>
        <v>2025</v>
      </c>
      <c r="C94" s="390">
        <f t="shared" si="6"/>
        <v>45717</v>
      </c>
      <c r="D94" s="376">
        <f>IF(-SUM(D$20:D93)+D$15&lt;0.000001,0,IF($C94&gt;='H-32A-WP06 - Debt Service'!C$24,'H-32A-WP06 - Debt Service'!C$27/12,0))</f>
        <v>11132.895062304129</v>
      </c>
      <c r="E94" s="376">
        <f>IF(-SUM(E$20:E93)+E$15&lt;0.000001,0,IF($C94&gt;='H-32A-WP06 - Debt Service'!D$24,'H-32A-WP06 - Debt Service'!D$27/12,0))</f>
        <v>0</v>
      </c>
      <c r="F94" s="376">
        <f>IF(-SUM(F$20:F93)+F$15&lt;0.000001,0,IF($C94&gt;='H-32A-WP06 - Debt Service'!E$24,'H-32A-WP06 - Debt Service'!E$27/12,0))</f>
        <v>0</v>
      </c>
      <c r="G94" s="376">
        <f>IF(-SUM(G$20:G93)+G$15&lt;0.000001,0,IF($C94&gt;='H-32A-WP06 - Debt Service'!F$24,'H-32A-WP06 - Debt Service'!F$27/12,0))</f>
        <v>0</v>
      </c>
      <c r="H94" s="376">
        <f>IF(-SUM(H$20:H93)+H$15&lt;0.000001,0,IF($C94&gt;='H-32A-WP06 - Debt Service'!G$24,'H-32A-WP06 - Debt Service'!G$27/12,0))</f>
        <v>0</v>
      </c>
      <c r="I94" s="376">
        <f>IF(-SUM(I$20:I93)+I$15&lt;0.000001,0,IF($C94&gt;='H-32A-WP06 - Debt Service'!H$24,'H-32A-WP06 - Debt Service'!H$27/12,0))</f>
        <v>0</v>
      </c>
      <c r="J94" s="376">
        <f>IF(-SUM(J$20:J93)+J$15&lt;0.000001,0,IF($C94&gt;='H-32A-WP06 - Debt Service'!I$24,'H-32A-WP06 - Debt Service'!I$27/12,0))</f>
        <v>0</v>
      </c>
      <c r="K94" s="376">
        <f>IF(-SUM(K$20:K93)+K$15&lt;0.000001,0,IF($C94&gt;='H-32A-WP06 - Debt Service'!J$24,'H-32A-WP06 - Debt Service'!J$27/12,0))</f>
        <v>0</v>
      </c>
      <c r="L94" s="376">
        <f>IF(-SUM(L$20:L93)+L$15&lt;0.000001,0,IF($C94&gt;='H-32A-WP06 - Debt Service'!K$24,'H-32A-WP06 - Debt Service'!K$27/12,0))</f>
        <v>0</v>
      </c>
      <c r="M94" s="376">
        <f>IF(-SUM(M$20:M93)+M$15&lt;0.000001,0,IF($C94&gt;='H-32A-WP06 - Debt Service'!L$24,'H-32A-WP06 - Debt Service'!L$27/12,0))</f>
        <v>0</v>
      </c>
      <c r="O94" s="364">
        <f t="shared" si="5"/>
        <v>2025</v>
      </c>
      <c r="P94" s="390">
        <f t="shared" si="7"/>
        <v>45717</v>
      </c>
      <c r="Q94" s="376">
        <f>IF(-SUM(Q$20:Q93)+Q$15&lt;0.000001,0,IF($C94&gt;='H-32A-WP06 - Debt Service'!P$24,'H-32A-WP06 - Debt Service'!P$27/12,0))</f>
        <v>0</v>
      </c>
      <c r="R94" s="376">
        <f>IF(-SUM(R$20:R93)+R$15&lt;0.000001,0,IF($C94&gt;='H-32A-WP06 - Debt Service'!Q$24,'H-32A-WP06 - Debt Service'!Q$27/12,0))</f>
        <v>0</v>
      </c>
      <c r="S94" s="376">
        <f>IF(-SUM(S$20:S93)+S$15&lt;0.000001,0,IF($C94&gt;='H-32A-WP06 - Debt Service'!R$24,'H-32A-WP06 - Debt Service'!R$27/12,0))</f>
        <v>0</v>
      </c>
      <c r="T94" s="376">
        <f>IF(-SUM(T$20:T93)+T$15&lt;0.000001,0,IF($C94&gt;='H-32A-WP06 - Debt Service'!S$24,'H-32A-WP06 - Debt Service'!S$27/12,0))</f>
        <v>0</v>
      </c>
      <c r="U94" s="376">
        <f>IF(-SUM(U$20:U93)+U$15&lt;0.000001,0,IF($C94&gt;='H-32A-WP06 - Debt Service'!T$24,'H-32A-WP06 - Debt Service'!T$27/12,0))</f>
        <v>0</v>
      </c>
      <c r="V94" s="376">
        <f>IF(-SUM(V$20:V93)+V$15&lt;0.000001,0,IF($C94&gt;='H-32A-WP06 - Debt Service'!U$24,'H-32A-WP06 - Debt Service'!U$27/12,0))</f>
        <v>0</v>
      </c>
      <c r="W94" s="376">
        <f>IF(-SUM(W$20:W93)+W$15&lt;0.000001,0,IF($C94&gt;='H-32A-WP06 - Debt Service'!V$24,'H-32A-WP06 - Debt Service'!V$27/12,0))</f>
        <v>0</v>
      </c>
      <c r="X94" s="376">
        <f>IF(-SUM(X$20:X93)+X$15&lt;0.000001,0,IF($C94&gt;='H-32A-WP06 - Debt Service'!W$24,'H-32A-WP06 - Debt Service'!W$27/12,0))</f>
        <v>0</v>
      </c>
      <c r="Y94" s="376">
        <f>IF(-SUM(Y$20:Y93)+Y$15&lt;0.000001,0,IF($C94&gt;='H-32A-WP06 - Debt Service'!X$24,'H-32A-WP06 - Debt Service'!X$27/12,0))</f>
        <v>0</v>
      </c>
      <c r="Z94" s="376">
        <f>IF($C94&gt;='H-32A-WP06 - Debt Service'!Y$24,'H-32A-WP06 - Debt Service'!Y$27/12,0)</f>
        <v>0</v>
      </c>
    </row>
    <row r="95" spans="2:26">
      <c r="B95" s="364">
        <f t="shared" si="4"/>
        <v>2025</v>
      </c>
      <c r="C95" s="390">
        <f t="shared" si="6"/>
        <v>45748</v>
      </c>
      <c r="D95" s="376">
        <f>IF(-SUM(D$20:D94)+D$15&lt;0.000001,0,IF($C95&gt;='H-32A-WP06 - Debt Service'!C$24,'H-32A-WP06 - Debt Service'!C$27/12,0))</f>
        <v>11132.895062304129</v>
      </c>
      <c r="E95" s="376">
        <f>IF(-SUM(E$20:E94)+E$15&lt;0.000001,0,IF($C95&gt;='H-32A-WP06 - Debt Service'!D$24,'H-32A-WP06 - Debt Service'!D$27/12,0))</f>
        <v>0</v>
      </c>
      <c r="F95" s="376">
        <f>IF(-SUM(F$20:F94)+F$15&lt;0.000001,0,IF($C95&gt;='H-32A-WP06 - Debt Service'!E$24,'H-32A-WP06 - Debt Service'!E$27/12,0))</f>
        <v>0</v>
      </c>
      <c r="G95" s="376">
        <f>IF(-SUM(G$20:G94)+G$15&lt;0.000001,0,IF($C95&gt;='H-32A-WP06 - Debt Service'!F$24,'H-32A-WP06 - Debt Service'!F$27/12,0))</f>
        <v>0</v>
      </c>
      <c r="H95" s="376">
        <f>IF(-SUM(H$20:H94)+H$15&lt;0.000001,0,IF($C95&gt;='H-32A-WP06 - Debt Service'!G$24,'H-32A-WP06 - Debt Service'!G$27/12,0))</f>
        <v>0</v>
      </c>
      <c r="I95" s="376">
        <f>IF(-SUM(I$20:I94)+I$15&lt;0.000001,0,IF($C95&gt;='H-32A-WP06 - Debt Service'!H$24,'H-32A-WP06 - Debt Service'!H$27/12,0))</f>
        <v>0</v>
      </c>
      <c r="J95" s="376">
        <f>IF(-SUM(J$20:J94)+J$15&lt;0.000001,0,IF($C95&gt;='H-32A-WP06 - Debt Service'!I$24,'H-32A-WP06 - Debt Service'!I$27/12,0))</f>
        <v>0</v>
      </c>
      <c r="K95" s="376">
        <f>IF(-SUM(K$20:K94)+K$15&lt;0.000001,0,IF($C95&gt;='H-32A-WP06 - Debt Service'!J$24,'H-32A-WP06 - Debt Service'!J$27/12,0))</f>
        <v>0</v>
      </c>
      <c r="L95" s="376">
        <f>IF(-SUM(L$20:L94)+L$15&lt;0.000001,0,IF($C95&gt;='H-32A-WP06 - Debt Service'!K$24,'H-32A-WP06 - Debt Service'!K$27/12,0))</f>
        <v>0</v>
      </c>
      <c r="M95" s="376">
        <f>IF(-SUM(M$20:M94)+M$15&lt;0.000001,0,IF($C95&gt;='H-32A-WP06 - Debt Service'!L$24,'H-32A-WP06 - Debt Service'!L$27/12,0))</f>
        <v>0</v>
      </c>
      <c r="O95" s="364">
        <f t="shared" si="5"/>
        <v>2025</v>
      </c>
      <c r="P95" s="390">
        <f t="shared" si="7"/>
        <v>45748</v>
      </c>
      <c r="Q95" s="376">
        <f>IF(-SUM(Q$20:Q94)+Q$15&lt;0.000001,0,IF($C95&gt;='H-32A-WP06 - Debt Service'!P$24,'H-32A-WP06 - Debt Service'!P$27/12,0))</f>
        <v>0</v>
      </c>
      <c r="R95" s="376">
        <f>IF(-SUM(R$20:R94)+R$15&lt;0.000001,0,IF($C95&gt;='H-32A-WP06 - Debt Service'!Q$24,'H-32A-WP06 - Debt Service'!Q$27/12,0))</f>
        <v>0</v>
      </c>
      <c r="S95" s="376">
        <f>IF(-SUM(S$20:S94)+S$15&lt;0.000001,0,IF($C95&gt;='H-32A-WP06 - Debt Service'!R$24,'H-32A-WP06 - Debt Service'!R$27/12,0))</f>
        <v>0</v>
      </c>
      <c r="T95" s="376">
        <f>IF(-SUM(T$20:T94)+T$15&lt;0.000001,0,IF($C95&gt;='H-32A-WP06 - Debt Service'!S$24,'H-32A-WP06 - Debt Service'!S$27/12,0))</f>
        <v>0</v>
      </c>
      <c r="U95" s="376">
        <f>IF(-SUM(U$20:U94)+U$15&lt;0.000001,0,IF($C95&gt;='H-32A-WP06 - Debt Service'!T$24,'H-32A-WP06 - Debt Service'!T$27/12,0))</f>
        <v>0</v>
      </c>
      <c r="V95" s="376">
        <f>IF(-SUM(V$20:V94)+V$15&lt;0.000001,0,IF($C95&gt;='H-32A-WP06 - Debt Service'!U$24,'H-32A-WP06 - Debt Service'!U$27/12,0))</f>
        <v>0</v>
      </c>
      <c r="W95" s="376">
        <f>IF(-SUM(W$20:W94)+W$15&lt;0.000001,0,IF($C95&gt;='H-32A-WP06 - Debt Service'!V$24,'H-32A-WP06 - Debt Service'!V$27/12,0))</f>
        <v>0</v>
      </c>
      <c r="X95" s="376">
        <f>IF(-SUM(X$20:X94)+X$15&lt;0.000001,0,IF($C95&gt;='H-32A-WP06 - Debt Service'!W$24,'H-32A-WP06 - Debt Service'!W$27/12,0))</f>
        <v>0</v>
      </c>
      <c r="Y95" s="376">
        <f>IF(-SUM(Y$20:Y94)+Y$15&lt;0.000001,0,IF($C95&gt;='H-32A-WP06 - Debt Service'!X$24,'H-32A-WP06 - Debt Service'!X$27/12,0))</f>
        <v>0</v>
      </c>
      <c r="Z95" s="376">
        <f>IF($C95&gt;='H-32A-WP06 - Debt Service'!Y$24,'H-32A-WP06 - Debt Service'!Y$27/12,0)</f>
        <v>0</v>
      </c>
    </row>
    <row r="96" spans="2:26">
      <c r="B96" s="364">
        <f t="shared" si="4"/>
        <v>2025</v>
      </c>
      <c r="C96" s="390">
        <f t="shared" si="6"/>
        <v>45778</v>
      </c>
      <c r="D96" s="376">
        <f>IF(-SUM(D$20:D95)+D$15&lt;0.000001,0,IF($C96&gt;='H-32A-WP06 - Debt Service'!C$24,'H-32A-WP06 - Debt Service'!C$27/12,0))</f>
        <v>11132.895062304129</v>
      </c>
      <c r="E96" s="376">
        <f>IF(-SUM(E$20:E95)+E$15&lt;0.000001,0,IF($C96&gt;='H-32A-WP06 - Debt Service'!D$24,'H-32A-WP06 - Debt Service'!D$27/12,0))</f>
        <v>0</v>
      </c>
      <c r="F96" s="376">
        <f>IF(-SUM(F$20:F95)+F$15&lt;0.000001,0,IF($C96&gt;='H-32A-WP06 - Debt Service'!E$24,'H-32A-WP06 - Debt Service'!E$27/12,0))</f>
        <v>0</v>
      </c>
      <c r="G96" s="376">
        <f>IF(-SUM(G$20:G95)+G$15&lt;0.000001,0,IF($C96&gt;='H-32A-WP06 - Debt Service'!F$24,'H-32A-WP06 - Debt Service'!F$27/12,0))</f>
        <v>0</v>
      </c>
      <c r="H96" s="376">
        <f>IF(-SUM(H$20:H95)+H$15&lt;0.000001,0,IF($C96&gt;='H-32A-WP06 - Debt Service'!G$24,'H-32A-WP06 - Debt Service'!G$27/12,0))</f>
        <v>0</v>
      </c>
      <c r="I96" s="376">
        <f>IF(-SUM(I$20:I95)+I$15&lt;0.000001,0,IF($C96&gt;='H-32A-WP06 - Debt Service'!H$24,'H-32A-WP06 - Debt Service'!H$27/12,0))</f>
        <v>0</v>
      </c>
      <c r="J96" s="376">
        <f>IF(-SUM(J$20:J95)+J$15&lt;0.000001,0,IF($C96&gt;='H-32A-WP06 - Debt Service'!I$24,'H-32A-WP06 - Debt Service'!I$27/12,0))</f>
        <v>0</v>
      </c>
      <c r="K96" s="376">
        <f>IF(-SUM(K$20:K95)+K$15&lt;0.000001,0,IF($C96&gt;='H-32A-WP06 - Debt Service'!J$24,'H-32A-WP06 - Debt Service'!J$27/12,0))</f>
        <v>0</v>
      </c>
      <c r="L96" s="376">
        <f>IF(-SUM(L$20:L95)+L$15&lt;0.000001,0,IF($C96&gt;='H-32A-WP06 - Debt Service'!K$24,'H-32A-WP06 - Debt Service'!K$27/12,0))</f>
        <v>0</v>
      </c>
      <c r="M96" s="376">
        <f>IF(-SUM(M$20:M95)+M$15&lt;0.000001,0,IF($C96&gt;='H-32A-WP06 - Debt Service'!L$24,'H-32A-WP06 - Debt Service'!L$27/12,0))</f>
        <v>0</v>
      </c>
      <c r="O96" s="364">
        <f t="shared" si="5"/>
        <v>2025</v>
      </c>
      <c r="P96" s="390">
        <f t="shared" si="7"/>
        <v>45778</v>
      </c>
      <c r="Q96" s="376">
        <f>IF(-SUM(Q$20:Q95)+Q$15&lt;0.000001,0,IF($C96&gt;='H-32A-WP06 - Debt Service'!P$24,'H-32A-WP06 - Debt Service'!P$27/12,0))</f>
        <v>0</v>
      </c>
      <c r="R96" s="376">
        <f>IF(-SUM(R$20:R95)+R$15&lt;0.000001,0,IF($C96&gt;='H-32A-WP06 - Debt Service'!Q$24,'H-32A-WP06 - Debt Service'!Q$27/12,0))</f>
        <v>0</v>
      </c>
      <c r="S96" s="376">
        <f>IF(-SUM(S$20:S95)+S$15&lt;0.000001,0,IF($C96&gt;='H-32A-WP06 - Debt Service'!R$24,'H-32A-WP06 - Debt Service'!R$27/12,0))</f>
        <v>0</v>
      </c>
      <c r="T96" s="376">
        <f>IF(-SUM(T$20:T95)+T$15&lt;0.000001,0,IF($C96&gt;='H-32A-WP06 - Debt Service'!S$24,'H-32A-WP06 - Debt Service'!S$27/12,0))</f>
        <v>0</v>
      </c>
      <c r="U96" s="376">
        <f>IF(-SUM(U$20:U95)+U$15&lt;0.000001,0,IF($C96&gt;='H-32A-WP06 - Debt Service'!T$24,'H-32A-WP06 - Debt Service'!T$27/12,0))</f>
        <v>0</v>
      </c>
      <c r="V96" s="376">
        <f>IF(-SUM(V$20:V95)+V$15&lt;0.000001,0,IF($C96&gt;='H-32A-WP06 - Debt Service'!U$24,'H-32A-WP06 - Debt Service'!U$27/12,0))</f>
        <v>0</v>
      </c>
      <c r="W96" s="376">
        <f>IF(-SUM(W$20:W95)+W$15&lt;0.000001,0,IF($C96&gt;='H-32A-WP06 - Debt Service'!V$24,'H-32A-WP06 - Debt Service'!V$27/12,0))</f>
        <v>0</v>
      </c>
      <c r="X96" s="376">
        <f>IF(-SUM(X$20:X95)+X$15&lt;0.000001,0,IF($C96&gt;='H-32A-WP06 - Debt Service'!W$24,'H-32A-WP06 - Debt Service'!W$27/12,0))</f>
        <v>0</v>
      </c>
      <c r="Y96" s="376">
        <f>IF(-SUM(Y$20:Y95)+Y$15&lt;0.000001,0,IF($C96&gt;='H-32A-WP06 - Debt Service'!X$24,'H-32A-WP06 - Debt Service'!X$27/12,0))</f>
        <v>0</v>
      </c>
      <c r="Z96" s="376">
        <f>IF($C96&gt;='H-32A-WP06 - Debt Service'!Y$24,'H-32A-WP06 - Debt Service'!Y$27/12,0)</f>
        <v>0</v>
      </c>
    </row>
    <row r="97" spans="2:26">
      <c r="B97" s="364">
        <f t="shared" si="4"/>
        <v>2025</v>
      </c>
      <c r="C97" s="390">
        <f t="shared" si="6"/>
        <v>45809</v>
      </c>
      <c r="D97" s="376">
        <f>IF(-SUM(D$20:D96)+D$15&lt;0.000001,0,IF($C97&gt;='H-32A-WP06 - Debt Service'!C$24,'H-32A-WP06 - Debt Service'!C$27/12,0))</f>
        <v>11132.895062304129</v>
      </c>
      <c r="E97" s="376">
        <f>IF(-SUM(E$20:E96)+E$15&lt;0.000001,0,IF($C97&gt;='H-32A-WP06 - Debt Service'!D$24,'H-32A-WP06 - Debt Service'!D$27/12,0))</f>
        <v>0</v>
      </c>
      <c r="F97" s="376">
        <f>IF(-SUM(F$20:F96)+F$15&lt;0.000001,0,IF($C97&gt;='H-32A-WP06 - Debt Service'!E$24,'H-32A-WP06 - Debt Service'!E$27/12,0))</f>
        <v>0</v>
      </c>
      <c r="G97" s="376">
        <f>IF(-SUM(G$20:G96)+G$15&lt;0.000001,0,IF($C97&gt;='H-32A-WP06 - Debt Service'!F$24,'H-32A-WP06 - Debt Service'!F$27/12,0))</f>
        <v>0</v>
      </c>
      <c r="H97" s="376">
        <f>IF(-SUM(H$20:H96)+H$15&lt;0.000001,0,IF($C97&gt;='H-32A-WP06 - Debt Service'!G$24,'H-32A-WP06 - Debt Service'!G$27/12,0))</f>
        <v>0</v>
      </c>
      <c r="I97" s="376">
        <f>IF(-SUM(I$20:I96)+I$15&lt;0.000001,0,IF($C97&gt;='H-32A-WP06 - Debt Service'!H$24,'H-32A-WP06 - Debt Service'!H$27/12,0))</f>
        <v>0</v>
      </c>
      <c r="J97" s="376">
        <f>IF(-SUM(J$20:J96)+J$15&lt;0.000001,0,IF($C97&gt;='H-32A-WP06 - Debt Service'!I$24,'H-32A-WP06 - Debt Service'!I$27/12,0))</f>
        <v>0</v>
      </c>
      <c r="K97" s="376">
        <f>IF(-SUM(K$20:K96)+K$15&lt;0.000001,0,IF($C97&gt;='H-32A-WP06 - Debt Service'!J$24,'H-32A-WP06 - Debt Service'!J$27/12,0))</f>
        <v>0</v>
      </c>
      <c r="L97" s="376">
        <f>IF(-SUM(L$20:L96)+L$15&lt;0.000001,0,IF($C97&gt;='H-32A-WP06 - Debt Service'!K$24,'H-32A-WP06 - Debt Service'!K$27/12,0))</f>
        <v>0</v>
      </c>
      <c r="M97" s="376">
        <f>IF(-SUM(M$20:M96)+M$15&lt;0.000001,0,IF($C97&gt;='H-32A-WP06 - Debt Service'!L$24,'H-32A-WP06 - Debt Service'!L$27/12,0))</f>
        <v>0</v>
      </c>
      <c r="O97" s="364">
        <f t="shared" si="5"/>
        <v>2025</v>
      </c>
      <c r="P97" s="390">
        <f t="shared" si="7"/>
        <v>45809</v>
      </c>
      <c r="Q97" s="376">
        <f>IF(-SUM(Q$20:Q96)+Q$15&lt;0.000001,0,IF($C97&gt;='H-32A-WP06 - Debt Service'!P$24,'H-32A-WP06 - Debt Service'!P$27/12,0))</f>
        <v>0</v>
      </c>
      <c r="R97" s="376">
        <f>IF(-SUM(R$20:R96)+R$15&lt;0.000001,0,IF($C97&gt;='H-32A-WP06 - Debt Service'!Q$24,'H-32A-WP06 - Debt Service'!Q$27/12,0))</f>
        <v>0</v>
      </c>
      <c r="S97" s="376">
        <f>IF(-SUM(S$20:S96)+S$15&lt;0.000001,0,IF($C97&gt;='H-32A-WP06 - Debt Service'!R$24,'H-32A-WP06 - Debt Service'!R$27/12,0))</f>
        <v>0</v>
      </c>
      <c r="T97" s="376">
        <f>IF(-SUM(T$20:T96)+T$15&lt;0.000001,0,IF($C97&gt;='H-32A-WP06 - Debt Service'!S$24,'H-32A-WP06 - Debt Service'!S$27/12,0))</f>
        <v>0</v>
      </c>
      <c r="U97" s="376">
        <f>IF(-SUM(U$20:U96)+U$15&lt;0.000001,0,IF($C97&gt;='H-32A-WP06 - Debt Service'!T$24,'H-32A-WP06 - Debt Service'!T$27/12,0))</f>
        <v>0</v>
      </c>
      <c r="V97" s="376">
        <f>IF(-SUM(V$20:V96)+V$15&lt;0.000001,0,IF($C97&gt;='H-32A-WP06 - Debt Service'!U$24,'H-32A-WP06 - Debt Service'!U$27/12,0))</f>
        <v>0</v>
      </c>
      <c r="W97" s="376">
        <f>IF(-SUM(W$20:W96)+W$15&lt;0.000001,0,IF($C97&gt;='H-32A-WP06 - Debt Service'!V$24,'H-32A-WP06 - Debt Service'!V$27/12,0))</f>
        <v>0</v>
      </c>
      <c r="X97" s="376">
        <f>IF(-SUM(X$20:X96)+X$15&lt;0.000001,0,IF($C97&gt;='H-32A-WP06 - Debt Service'!W$24,'H-32A-WP06 - Debt Service'!W$27/12,0))</f>
        <v>0</v>
      </c>
      <c r="Y97" s="376">
        <f>IF(-SUM(Y$20:Y96)+Y$15&lt;0.000001,0,IF($C97&gt;='H-32A-WP06 - Debt Service'!X$24,'H-32A-WP06 - Debt Service'!X$27/12,0))</f>
        <v>0</v>
      </c>
      <c r="Z97" s="376">
        <f>IF($C97&gt;='H-32A-WP06 - Debt Service'!Y$24,'H-32A-WP06 - Debt Service'!Y$27/12,0)</f>
        <v>0</v>
      </c>
    </row>
    <row r="98" spans="2:26">
      <c r="B98" s="364">
        <f t="shared" si="4"/>
        <v>2025</v>
      </c>
      <c r="C98" s="390">
        <f t="shared" si="6"/>
        <v>45839</v>
      </c>
      <c r="D98" s="376">
        <f>IF(-SUM(D$20:D97)+D$15&lt;0.000001,0,IF($C98&gt;='H-32A-WP06 - Debt Service'!C$24,'H-32A-WP06 - Debt Service'!C$27/12,0))</f>
        <v>11132.895062304129</v>
      </c>
      <c r="E98" s="376">
        <f>IF(-SUM(E$20:E97)+E$15&lt;0.000001,0,IF($C98&gt;='H-32A-WP06 - Debt Service'!D$24,'H-32A-WP06 - Debt Service'!D$27/12,0))</f>
        <v>0</v>
      </c>
      <c r="F98" s="376">
        <f>IF(-SUM(F$20:F97)+F$15&lt;0.000001,0,IF($C98&gt;='H-32A-WP06 - Debt Service'!E$24,'H-32A-WP06 - Debt Service'!E$27/12,0))</f>
        <v>0</v>
      </c>
      <c r="G98" s="376">
        <f>IF(-SUM(G$20:G97)+G$15&lt;0.000001,0,IF($C98&gt;='H-32A-WP06 - Debt Service'!F$24,'H-32A-WP06 - Debt Service'!F$27/12,0))</f>
        <v>0</v>
      </c>
      <c r="H98" s="376">
        <f>IF(-SUM(H$20:H97)+H$15&lt;0.000001,0,IF($C98&gt;='H-32A-WP06 - Debt Service'!G$24,'H-32A-WP06 - Debt Service'!G$27/12,0))</f>
        <v>0</v>
      </c>
      <c r="I98" s="376">
        <f>IF(-SUM(I$20:I97)+I$15&lt;0.000001,0,IF($C98&gt;='H-32A-WP06 - Debt Service'!H$24,'H-32A-WP06 - Debt Service'!H$27/12,0))</f>
        <v>0</v>
      </c>
      <c r="J98" s="376">
        <f>IF(-SUM(J$20:J97)+J$15&lt;0.000001,0,IF($C98&gt;='H-32A-WP06 - Debt Service'!I$24,'H-32A-WP06 - Debt Service'!I$27/12,0))</f>
        <v>0</v>
      </c>
      <c r="K98" s="376">
        <f>IF(-SUM(K$20:K97)+K$15&lt;0.000001,0,IF($C98&gt;='H-32A-WP06 - Debt Service'!J$24,'H-32A-WP06 - Debt Service'!J$27/12,0))</f>
        <v>0</v>
      </c>
      <c r="L98" s="376">
        <f>IF(-SUM(L$20:L97)+L$15&lt;0.000001,0,IF($C98&gt;='H-32A-WP06 - Debt Service'!K$24,'H-32A-WP06 - Debt Service'!K$27/12,0))</f>
        <v>0</v>
      </c>
      <c r="M98" s="376">
        <f>IF(-SUM(M$20:M97)+M$15&lt;0.000001,0,IF($C98&gt;='H-32A-WP06 - Debt Service'!L$24,'H-32A-WP06 - Debt Service'!L$27/12,0))</f>
        <v>0</v>
      </c>
      <c r="O98" s="364">
        <f t="shared" si="5"/>
        <v>2025</v>
      </c>
      <c r="P98" s="390">
        <f t="shared" si="7"/>
        <v>45839</v>
      </c>
      <c r="Q98" s="376">
        <f>IF(-SUM(Q$20:Q97)+Q$15&lt;0.000001,0,IF($C98&gt;='H-32A-WP06 - Debt Service'!P$24,'H-32A-WP06 - Debt Service'!P$27/12,0))</f>
        <v>0</v>
      </c>
      <c r="R98" s="376">
        <f>IF(-SUM(R$20:R97)+R$15&lt;0.000001,0,IF($C98&gt;='H-32A-WP06 - Debt Service'!Q$24,'H-32A-WP06 - Debt Service'!Q$27/12,0))</f>
        <v>0</v>
      </c>
      <c r="S98" s="376">
        <f>IF(-SUM(S$20:S97)+S$15&lt;0.000001,0,IF($C98&gt;='H-32A-WP06 - Debt Service'!R$24,'H-32A-WP06 - Debt Service'!R$27/12,0))</f>
        <v>0</v>
      </c>
      <c r="T98" s="376">
        <f>IF(-SUM(T$20:T97)+T$15&lt;0.000001,0,IF($C98&gt;='H-32A-WP06 - Debt Service'!S$24,'H-32A-WP06 - Debt Service'!S$27/12,0))</f>
        <v>0</v>
      </c>
      <c r="U98" s="376">
        <f>IF(-SUM(U$20:U97)+U$15&lt;0.000001,0,IF($C98&gt;='H-32A-WP06 - Debt Service'!T$24,'H-32A-WP06 - Debt Service'!T$27/12,0))</f>
        <v>0</v>
      </c>
      <c r="V98" s="376">
        <f>IF(-SUM(V$20:V97)+V$15&lt;0.000001,0,IF($C98&gt;='H-32A-WP06 - Debt Service'!U$24,'H-32A-WP06 - Debt Service'!U$27/12,0))</f>
        <v>0</v>
      </c>
      <c r="W98" s="376">
        <f>IF(-SUM(W$20:W97)+W$15&lt;0.000001,0,IF($C98&gt;='H-32A-WP06 - Debt Service'!V$24,'H-32A-WP06 - Debt Service'!V$27/12,0))</f>
        <v>0</v>
      </c>
      <c r="X98" s="376">
        <f>IF(-SUM(X$20:X97)+X$15&lt;0.000001,0,IF($C98&gt;='H-32A-WP06 - Debt Service'!W$24,'H-32A-WP06 - Debt Service'!W$27/12,0))</f>
        <v>0</v>
      </c>
      <c r="Y98" s="376">
        <f>IF(-SUM(Y$20:Y97)+Y$15&lt;0.000001,0,IF($C98&gt;='H-32A-WP06 - Debt Service'!X$24,'H-32A-WP06 - Debt Service'!X$27/12,0))</f>
        <v>0</v>
      </c>
      <c r="Z98" s="376">
        <f>IF($C98&gt;='H-32A-WP06 - Debt Service'!Y$24,'H-32A-WP06 - Debt Service'!Y$27/12,0)</f>
        <v>0</v>
      </c>
    </row>
    <row r="99" spans="2:26">
      <c r="B99" s="364">
        <f t="shared" si="4"/>
        <v>2025</v>
      </c>
      <c r="C99" s="390">
        <f t="shared" si="6"/>
        <v>45870</v>
      </c>
      <c r="D99" s="376">
        <f>IF(-SUM(D$20:D98)+D$15&lt;0.000001,0,IF($C99&gt;='H-32A-WP06 - Debt Service'!C$24,'H-32A-WP06 - Debt Service'!C$27/12,0))</f>
        <v>11132.895062304129</v>
      </c>
      <c r="E99" s="376">
        <f>IF(-SUM(E$20:E98)+E$15&lt;0.000001,0,IF($C99&gt;='H-32A-WP06 - Debt Service'!D$24,'H-32A-WP06 - Debt Service'!D$27/12,0))</f>
        <v>0</v>
      </c>
      <c r="F99" s="376">
        <f>IF(-SUM(F$20:F98)+F$15&lt;0.000001,0,IF($C99&gt;='H-32A-WP06 - Debt Service'!E$24,'H-32A-WP06 - Debt Service'!E$27/12,0))</f>
        <v>0</v>
      </c>
      <c r="G99" s="376">
        <f>IF(-SUM(G$20:G98)+G$15&lt;0.000001,0,IF($C99&gt;='H-32A-WP06 - Debt Service'!F$24,'H-32A-WP06 - Debt Service'!F$27/12,0))</f>
        <v>0</v>
      </c>
      <c r="H99" s="376">
        <f>IF(-SUM(H$20:H98)+H$15&lt;0.000001,0,IF($C99&gt;='H-32A-WP06 - Debt Service'!G$24,'H-32A-WP06 - Debt Service'!G$27/12,0))</f>
        <v>0</v>
      </c>
      <c r="I99" s="376">
        <f>IF(-SUM(I$20:I98)+I$15&lt;0.000001,0,IF($C99&gt;='H-32A-WP06 - Debt Service'!H$24,'H-32A-WP06 - Debt Service'!H$27/12,0))</f>
        <v>0</v>
      </c>
      <c r="J99" s="376">
        <f>IF(-SUM(J$20:J98)+J$15&lt;0.000001,0,IF($C99&gt;='H-32A-WP06 - Debt Service'!I$24,'H-32A-WP06 - Debt Service'!I$27/12,0))</f>
        <v>0</v>
      </c>
      <c r="K99" s="376">
        <f>IF(-SUM(K$20:K98)+K$15&lt;0.000001,0,IF($C99&gt;='H-32A-WP06 - Debt Service'!J$24,'H-32A-WP06 - Debt Service'!J$27/12,0))</f>
        <v>0</v>
      </c>
      <c r="L99" s="376">
        <f>IF(-SUM(L$20:L98)+L$15&lt;0.000001,0,IF($C99&gt;='H-32A-WP06 - Debt Service'!K$24,'H-32A-WP06 - Debt Service'!K$27/12,0))</f>
        <v>0</v>
      </c>
      <c r="M99" s="376">
        <f>IF(-SUM(M$20:M98)+M$15&lt;0.000001,0,IF($C99&gt;='H-32A-WP06 - Debt Service'!L$24,'H-32A-WP06 - Debt Service'!L$27/12,0))</f>
        <v>0</v>
      </c>
      <c r="O99" s="364">
        <f t="shared" si="5"/>
        <v>2025</v>
      </c>
      <c r="P99" s="390">
        <f t="shared" si="7"/>
        <v>45870</v>
      </c>
      <c r="Q99" s="376">
        <f>IF(-SUM(Q$20:Q98)+Q$15&lt;0.000001,0,IF($C99&gt;='H-32A-WP06 - Debt Service'!P$24,'H-32A-WP06 - Debt Service'!P$27/12,0))</f>
        <v>0</v>
      </c>
      <c r="R99" s="376">
        <f>IF(-SUM(R$20:R98)+R$15&lt;0.000001,0,IF($C99&gt;='H-32A-WP06 - Debt Service'!Q$24,'H-32A-WP06 - Debt Service'!Q$27/12,0))</f>
        <v>0</v>
      </c>
      <c r="S99" s="376">
        <f>IF(-SUM(S$20:S98)+S$15&lt;0.000001,0,IF($C99&gt;='H-32A-WP06 - Debt Service'!R$24,'H-32A-WP06 - Debt Service'!R$27/12,0))</f>
        <v>0</v>
      </c>
      <c r="T99" s="376">
        <f>IF(-SUM(T$20:T98)+T$15&lt;0.000001,0,IF($C99&gt;='H-32A-WP06 - Debt Service'!S$24,'H-32A-WP06 - Debt Service'!S$27/12,0))</f>
        <v>0</v>
      </c>
      <c r="U99" s="376">
        <f>IF(-SUM(U$20:U98)+U$15&lt;0.000001,0,IF($C99&gt;='H-32A-WP06 - Debt Service'!T$24,'H-32A-WP06 - Debt Service'!T$27/12,0))</f>
        <v>0</v>
      </c>
      <c r="V99" s="376">
        <f>IF(-SUM(V$20:V98)+V$15&lt;0.000001,0,IF($C99&gt;='H-32A-WP06 - Debt Service'!U$24,'H-32A-WP06 - Debt Service'!U$27/12,0))</f>
        <v>0</v>
      </c>
      <c r="W99" s="376">
        <f>IF(-SUM(W$20:W98)+W$15&lt;0.000001,0,IF($C99&gt;='H-32A-WP06 - Debt Service'!V$24,'H-32A-WP06 - Debt Service'!V$27/12,0))</f>
        <v>0</v>
      </c>
      <c r="X99" s="376">
        <f>IF(-SUM(X$20:X98)+X$15&lt;0.000001,0,IF($C99&gt;='H-32A-WP06 - Debt Service'!W$24,'H-32A-WP06 - Debt Service'!W$27/12,0))</f>
        <v>0</v>
      </c>
      <c r="Y99" s="376">
        <f>IF(-SUM(Y$20:Y98)+Y$15&lt;0.000001,0,IF($C99&gt;='H-32A-WP06 - Debt Service'!X$24,'H-32A-WP06 - Debt Service'!X$27/12,0))</f>
        <v>0</v>
      </c>
      <c r="Z99" s="376">
        <f>IF($C99&gt;='H-32A-WP06 - Debt Service'!Y$24,'H-32A-WP06 - Debt Service'!Y$27/12,0)</f>
        <v>0</v>
      </c>
    </row>
    <row r="100" spans="2:26">
      <c r="B100" s="364">
        <f t="shared" si="4"/>
        <v>2025</v>
      </c>
      <c r="C100" s="390">
        <f t="shared" si="6"/>
        <v>45901</v>
      </c>
      <c r="D100" s="376">
        <f>IF(-SUM(D$20:D99)+D$15&lt;0.000001,0,IF($C100&gt;='H-32A-WP06 - Debt Service'!C$24,'H-32A-WP06 - Debt Service'!C$27/12,0))</f>
        <v>11132.895062304129</v>
      </c>
      <c r="E100" s="376">
        <f>IF(-SUM(E$20:E99)+E$15&lt;0.000001,0,IF($C100&gt;='H-32A-WP06 - Debt Service'!D$24,'H-32A-WP06 - Debt Service'!D$27/12,0))</f>
        <v>0</v>
      </c>
      <c r="F100" s="376">
        <f>IF(-SUM(F$20:F99)+F$15&lt;0.000001,0,IF($C100&gt;='H-32A-WP06 - Debt Service'!E$24,'H-32A-WP06 - Debt Service'!E$27/12,0))</f>
        <v>0</v>
      </c>
      <c r="G100" s="376">
        <f>IF(-SUM(G$20:G99)+G$15&lt;0.000001,0,IF($C100&gt;='H-32A-WP06 - Debt Service'!F$24,'H-32A-WP06 - Debt Service'!F$27/12,0))</f>
        <v>0</v>
      </c>
      <c r="H100" s="376">
        <f>IF(-SUM(H$20:H99)+H$15&lt;0.000001,0,IF($C100&gt;='H-32A-WP06 - Debt Service'!G$24,'H-32A-WP06 - Debt Service'!G$27/12,0))</f>
        <v>0</v>
      </c>
      <c r="I100" s="376">
        <f>IF(-SUM(I$20:I99)+I$15&lt;0.000001,0,IF($C100&gt;='H-32A-WP06 - Debt Service'!H$24,'H-32A-WP06 - Debt Service'!H$27/12,0))</f>
        <v>0</v>
      </c>
      <c r="J100" s="376">
        <f>IF(-SUM(J$20:J99)+J$15&lt;0.000001,0,IF($C100&gt;='H-32A-WP06 - Debt Service'!I$24,'H-32A-WP06 - Debt Service'!I$27/12,0))</f>
        <v>0</v>
      </c>
      <c r="K100" s="376">
        <f>IF(-SUM(K$20:K99)+K$15&lt;0.000001,0,IF($C100&gt;='H-32A-WP06 - Debt Service'!J$24,'H-32A-WP06 - Debt Service'!J$27/12,0))</f>
        <v>0</v>
      </c>
      <c r="L100" s="376">
        <f>IF(-SUM(L$20:L99)+L$15&lt;0.000001,0,IF($C100&gt;='H-32A-WP06 - Debt Service'!K$24,'H-32A-WP06 - Debt Service'!K$27/12,0))</f>
        <v>0</v>
      </c>
      <c r="M100" s="376">
        <f>IF(-SUM(M$20:M99)+M$15&lt;0.000001,0,IF($C100&gt;='H-32A-WP06 - Debt Service'!L$24,'H-32A-WP06 - Debt Service'!L$27/12,0))</f>
        <v>0</v>
      </c>
      <c r="O100" s="364">
        <f t="shared" si="5"/>
        <v>2025</v>
      </c>
      <c r="P100" s="390">
        <f t="shared" si="7"/>
        <v>45901</v>
      </c>
      <c r="Q100" s="376">
        <f>IF(-SUM(Q$20:Q99)+Q$15&lt;0.000001,0,IF($C100&gt;='H-32A-WP06 - Debt Service'!P$24,'H-32A-WP06 - Debt Service'!P$27/12,0))</f>
        <v>0</v>
      </c>
      <c r="R100" s="376">
        <f>IF(-SUM(R$20:R99)+R$15&lt;0.000001,0,IF($C100&gt;='H-32A-WP06 - Debt Service'!Q$24,'H-32A-WP06 - Debt Service'!Q$27/12,0))</f>
        <v>0</v>
      </c>
      <c r="S100" s="376">
        <f>IF(-SUM(S$20:S99)+S$15&lt;0.000001,0,IF($C100&gt;='H-32A-WP06 - Debt Service'!R$24,'H-32A-WP06 - Debt Service'!R$27/12,0))</f>
        <v>0</v>
      </c>
      <c r="T100" s="376">
        <f>IF(-SUM(T$20:T99)+T$15&lt;0.000001,0,IF($C100&gt;='H-32A-WP06 - Debt Service'!S$24,'H-32A-WP06 - Debt Service'!S$27/12,0))</f>
        <v>0</v>
      </c>
      <c r="U100" s="376">
        <f>IF(-SUM(U$20:U99)+U$15&lt;0.000001,0,IF($C100&gt;='H-32A-WP06 - Debt Service'!T$24,'H-32A-WP06 - Debt Service'!T$27/12,0))</f>
        <v>0</v>
      </c>
      <c r="V100" s="376">
        <f>IF(-SUM(V$20:V99)+V$15&lt;0.000001,0,IF($C100&gt;='H-32A-WP06 - Debt Service'!U$24,'H-32A-WP06 - Debt Service'!U$27/12,0))</f>
        <v>0</v>
      </c>
      <c r="W100" s="376">
        <f>IF(-SUM(W$20:W99)+W$15&lt;0.000001,0,IF($C100&gt;='H-32A-WP06 - Debt Service'!V$24,'H-32A-WP06 - Debt Service'!V$27/12,0))</f>
        <v>0</v>
      </c>
      <c r="X100" s="376">
        <f>IF(-SUM(X$20:X99)+X$15&lt;0.000001,0,IF($C100&gt;='H-32A-WP06 - Debt Service'!W$24,'H-32A-WP06 - Debt Service'!W$27/12,0))</f>
        <v>0</v>
      </c>
      <c r="Y100" s="376">
        <f>IF(-SUM(Y$20:Y99)+Y$15&lt;0.000001,0,IF($C100&gt;='H-32A-WP06 - Debt Service'!X$24,'H-32A-WP06 - Debt Service'!X$27/12,0))</f>
        <v>0</v>
      </c>
      <c r="Z100" s="376">
        <f>IF($C100&gt;='H-32A-WP06 - Debt Service'!Y$24,'H-32A-WP06 - Debt Service'!Y$27/12,0)</f>
        <v>0</v>
      </c>
    </row>
    <row r="101" spans="2:26">
      <c r="B101" s="364">
        <f t="shared" si="4"/>
        <v>2025</v>
      </c>
      <c r="C101" s="390">
        <f t="shared" si="6"/>
        <v>45931</v>
      </c>
      <c r="D101" s="376">
        <f>IF(-SUM(D$20:D100)+D$15&lt;0.000001,0,IF($C101&gt;='H-32A-WP06 - Debt Service'!C$24,'H-32A-WP06 - Debt Service'!C$27/12,0))</f>
        <v>11132.895062304129</v>
      </c>
      <c r="E101" s="376">
        <f>IF(-SUM(E$20:E100)+E$15&lt;0.000001,0,IF($C101&gt;='H-32A-WP06 - Debt Service'!D$24,'H-32A-WP06 - Debt Service'!D$27/12,0))</f>
        <v>0</v>
      </c>
      <c r="F101" s="376">
        <f>IF(-SUM(F$20:F100)+F$15&lt;0.000001,0,IF($C101&gt;='H-32A-WP06 - Debt Service'!E$24,'H-32A-WP06 - Debt Service'!E$27/12,0))</f>
        <v>0</v>
      </c>
      <c r="G101" s="376">
        <f>IF(-SUM(G$20:G100)+G$15&lt;0.000001,0,IF($C101&gt;='H-32A-WP06 - Debt Service'!F$24,'H-32A-WP06 - Debt Service'!F$27/12,0))</f>
        <v>0</v>
      </c>
      <c r="H101" s="376">
        <f>IF(-SUM(H$20:H100)+H$15&lt;0.000001,0,IF($C101&gt;='H-32A-WP06 - Debt Service'!G$24,'H-32A-WP06 - Debt Service'!G$27/12,0))</f>
        <v>0</v>
      </c>
      <c r="I101" s="376">
        <f>IF(-SUM(I$20:I100)+I$15&lt;0.000001,0,IF($C101&gt;='H-32A-WP06 - Debt Service'!H$24,'H-32A-WP06 - Debt Service'!H$27/12,0))</f>
        <v>0</v>
      </c>
      <c r="J101" s="376">
        <f>IF(-SUM(J$20:J100)+J$15&lt;0.000001,0,IF($C101&gt;='H-32A-WP06 - Debt Service'!I$24,'H-32A-WP06 - Debt Service'!I$27/12,0))</f>
        <v>0</v>
      </c>
      <c r="K101" s="376">
        <f>IF(-SUM(K$20:K100)+K$15&lt;0.000001,0,IF($C101&gt;='H-32A-WP06 - Debt Service'!J$24,'H-32A-WP06 - Debt Service'!J$27/12,0))</f>
        <v>0</v>
      </c>
      <c r="L101" s="376">
        <f>IF(-SUM(L$20:L100)+L$15&lt;0.000001,0,IF($C101&gt;='H-32A-WP06 - Debt Service'!K$24,'H-32A-WP06 - Debt Service'!K$27/12,0))</f>
        <v>0</v>
      </c>
      <c r="M101" s="376">
        <f>IF(-SUM(M$20:M100)+M$15&lt;0.000001,0,IF($C101&gt;='H-32A-WP06 - Debt Service'!L$24,'H-32A-WP06 - Debt Service'!L$27/12,0))</f>
        <v>0</v>
      </c>
      <c r="O101" s="364">
        <f t="shared" si="5"/>
        <v>2025</v>
      </c>
      <c r="P101" s="390">
        <f t="shared" si="7"/>
        <v>45931</v>
      </c>
      <c r="Q101" s="376">
        <f>IF(-SUM(Q$20:Q100)+Q$15&lt;0.000001,0,IF($C101&gt;='H-32A-WP06 - Debt Service'!P$24,'H-32A-WP06 - Debt Service'!P$27/12,0))</f>
        <v>0</v>
      </c>
      <c r="R101" s="376">
        <f>IF(-SUM(R$20:R100)+R$15&lt;0.000001,0,IF($C101&gt;='H-32A-WP06 - Debt Service'!Q$24,'H-32A-WP06 - Debt Service'!Q$27/12,0))</f>
        <v>0</v>
      </c>
      <c r="S101" s="376">
        <f>IF(-SUM(S$20:S100)+S$15&lt;0.000001,0,IF($C101&gt;='H-32A-WP06 - Debt Service'!R$24,'H-32A-WP06 - Debt Service'!R$27/12,0))</f>
        <v>0</v>
      </c>
      <c r="T101" s="376">
        <f>IF(-SUM(T$20:T100)+T$15&lt;0.000001,0,IF($C101&gt;='H-32A-WP06 - Debt Service'!S$24,'H-32A-WP06 - Debt Service'!S$27/12,0))</f>
        <v>0</v>
      </c>
      <c r="U101" s="376">
        <f>IF(-SUM(U$20:U100)+U$15&lt;0.000001,0,IF($C101&gt;='H-32A-WP06 - Debt Service'!T$24,'H-32A-WP06 - Debt Service'!T$27/12,0))</f>
        <v>0</v>
      </c>
      <c r="V101" s="376">
        <f>IF(-SUM(V$20:V100)+V$15&lt;0.000001,0,IF($C101&gt;='H-32A-WP06 - Debt Service'!U$24,'H-32A-WP06 - Debt Service'!U$27/12,0))</f>
        <v>0</v>
      </c>
      <c r="W101" s="376">
        <f>IF(-SUM(W$20:W100)+W$15&lt;0.000001,0,IF($C101&gt;='H-32A-WP06 - Debt Service'!V$24,'H-32A-WP06 - Debt Service'!V$27/12,0))</f>
        <v>0</v>
      </c>
      <c r="X101" s="376">
        <f>IF(-SUM(X$20:X100)+X$15&lt;0.000001,0,IF($C101&gt;='H-32A-WP06 - Debt Service'!W$24,'H-32A-WP06 - Debt Service'!W$27/12,0))</f>
        <v>0</v>
      </c>
      <c r="Y101" s="376">
        <f>IF(-SUM(Y$20:Y100)+Y$15&lt;0.000001,0,IF($C101&gt;='H-32A-WP06 - Debt Service'!X$24,'H-32A-WP06 - Debt Service'!X$27/12,0))</f>
        <v>0</v>
      </c>
      <c r="Z101" s="376">
        <f>IF($C101&gt;='H-32A-WP06 - Debt Service'!Y$24,'H-32A-WP06 - Debt Service'!Y$27/12,0)</f>
        <v>0</v>
      </c>
    </row>
    <row r="102" spans="2:26">
      <c r="B102" s="364">
        <f t="shared" si="4"/>
        <v>2025</v>
      </c>
      <c r="C102" s="390">
        <f t="shared" si="6"/>
        <v>45962</v>
      </c>
      <c r="D102" s="376">
        <f>IF(-SUM(D$20:D101)+D$15&lt;0.000001,0,IF($C102&gt;='H-32A-WP06 - Debt Service'!C$24,'H-32A-WP06 - Debt Service'!C$27/12,0))</f>
        <v>11132.895062304129</v>
      </c>
      <c r="E102" s="376">
        <f>IF(-SUM(E$20:E101)+E$15&lt;0.000001,0,IF($C102&gt;='H-32A-WP06 - Debt Service'!D$24,'H-32A-WP06 - Debt Service'!D$27/12,0))</f>
        <v>0</v>
      </c>
      <c r="F102" s="376">
        <f>IF(-SUM(F$20:F101)+F$15&lt;0.000001,0,IF($C102&gt;='H-32A-WP06 - Debt Service'!E$24,'H-32A-WP06 - Debt Service'!E$27/12,0))</f>
        <v>0</v>
      </c>
      <c r="G102" s="376">
        <f>IF(-SUM(G$20:G101)+G$15&lt;0.000001,0,IF($C102&gt;='H-32A-WP06 - Debt Service'!F$24,'H-32A-WP06 - Debt Service'!F$27/12,0))</f>
        <v>0</v>
      </c>
      <c r="H102" s="376">
        <f>IF(-SUM(H$20:H101)+H$15&lt;0.000001,0,IF($C102&gt;='H-32A-WP06 - Debt Service'!G$24,'H-32A-WP06 - Debt Service'!G$27/12,0))</f>
        <v>0</v>
      </c>
      <c r="I102" s="376">
        <f>IF(-SUM(I$20:I101)+I$15&lt;0.000001,0,IF($C102&gt;='H-32A-WP06 - Debt Service'!H$24,'H-32A-WP06 - Debt Service'!H$27/12,0))</f>
        <v>0</v>
      </c>
      <c r="J102" s="376">
        <f>IF(-SUM(J$20:J101)+J$15&lt;0.000001,0,IF($C102&gt;='H-32A-WP06 - Debt Service'!I$24,'H-32A-WP06 - Debt Service'!I$27/12,0))</f>
        <v>0</v>
      </c>
      <c r="K102" s="376">
        <f>IF(-SUM(K$20:K101)+K$15&lt;0.000001,0,IF($C102&gt;='H-32A-WP06 - Debt Service'!J$24,'H-32A-WP06 - Debt Service'!J$27/12,0))</f>
        <v>0</v>
      </c>
      <c r="L102" s="376">
        <f>IF(-SUM(L$20:L101)+L$15&lt;0.000001,0,IF($C102&gt;='H-32A-WP06 - Debt Service'!K$24,'H-32A-WP06 - Debt Service'!K$27/12,0))</f>
        <v>0</v>
      </c>
      <c r="M102" s="376">
        <f>IF(-SUM(M$20:M101)+M$15&lt;0.000001,0,IF($C102&gt;='H-32A-WP06 - Debt Service'!L$24,'H-32A-WP06 - Debt Service'!L$27/12,0))</f>
        <v>0</v>
      </c>
      <c r="O102" s="364">
        <f t="shared" si="5"/>
        <v>2025</v>
      </c>
      <c r="P102" s="390">
        <f t="shared" si="7"/>
        <v>45962</v>
      </c>
      <c r="Q102" s="376">
        <f>IF(-SUM(Q$20:Q101)+Q$15&lt;0.000001,0,IF($C102&gt;='H-32A-WP06 - Debt Service'!P$24,'H-32A-WP06 - Debt Service'!P$27/12,0))</f>
        <v>0</v>
      </c>
      <c r="R102" s="376">
        <f>IF(-SUM(R$20:R101)+R$15&lt;0.000001,0,IF($C102&gt;='H-32A-WP06 - Debt Service'!Q$24,'H-32A-WP06 - Debt Service'!Q$27/12,0))</f>
        <v>0</v>
      </c>
      <c r="S102" s="376">
        <f>IF(-SUM(S$20:S101)+S$15&lt;0.000001,0,IF($C102&gt;='H-32A-WP06 - Debt Service'!R$24,'H-32A-WP06 - Debt Service'!R$27/12,0))</f>
        <v>0</v>
      </c>
      <c r="T102" s="376">
        <f>IF(-SUM(T$20:T101)+T$15&lt;0.000001,0,IF($C102&gt;='H-32A-WP06 - Debt Service'!S$24,'H-32A-WP06 - Debt Service'!S$27/12,0))</f>
        <v>0</v>
      </c>
      <c r="U102" s="376">
        <f>IF(-SUM(U$20:U101)+U$15&lt;0.000001,0,IF($C102&gt;='H-32A-WP06 - Debt Service'!T$24,'H-32A-WP06 - Debt Service'!T$27/12,0))</f>
        <v>0</v>
      </c>
      <c r="V102" s="376">
        <f>IF(-SUM(V$20:V101)+V$15&lt;0.000001,0,IF($C102&gt;='H-32A-WP06 - Debt Service'!U$24,'H-32A-WP06 - Debt Service'!U$27/12,0))</f>
        <v>0</v>
      </c>
      <c r="W102" s="376">
        <f>IF(-SUM(W$20:W101)+W$15&lt;0.000001,0,IF($C102&gt;='H-32A-WP06 - Debt Service'!V$24,'H-32A-WP06 - Debt Service'!V$27/12,0))</f>
        <v>0</v>
      </c>
      <c r="X102" s="376">
        <f>IF(-SUM(X$20:X101)+X$15&lt;0.000001,0,IF($C102&gt;='H-32A-WP06 - Debt Service'!W$24,'H-32A-WP06 - Debt Service'!W$27/12,0))</f>
        <v>0</v>
      </c>
      <c r="Y102" s="376">
        <f>IF(-SUM(Y$20:Y101)+Y$15&lt;0.000001,0,IF($C102&gt;='H-32A-WP06 - Debt Service'!X$24,'H-32A-WP06 - Debt Service'!X$27/12,0))</f>
        <v>0</v>
      </c>
      <c r="Z102" s="376">
        <f>IF($C102&gt;='H-32A-WP06 - Debt Service'!Y$24,'H-32A-WP06 - Debt Service'!Y$27/12,0)</f>
        <v>0</v>
      </c>
    </row>
    <row r="103" spans="2:26">
      <c r="B103" s="364">
        <f t="shared" si="4"/>
        <v>2025</v>
      </c>
      <c r="C103" s="390">
        <f t="shared" si="6"/>
        <v>45992</v>
      </c>
      <c r="D103" s="376">
        <f>IF(-SUM(D$20:D102)+D$15&lt;0.000001,0,IF($C103&gt;='H-32A-WP06 - Debt Service'!C$24,'H-32A-WP06 - Debt Service'!C$27/12,0))</f>
        <v>11132.895062304129</v>
      </c>
      <c r="E103" s="376">
        <f>IF(-SUM(E$20:E102)+E$15&lt;0.000001,0,IF($C103&gt;='H-32A-WP06 - Debt Service'!D$24,'H-32A-WP06 - Debt Service'!D$27/12,0))</f>
        <v>0</v>
      </c>
      <c r="F103" s="376">
        <f>IF(-SUM(F$20:F102)+F$15&lt;0.000001,0,IF($C103&gt;='H-32A-WP06 - Debt Service'!E$24,'H-32A-WP06 - Debt Service'!E$27/12,0))</f>
        <v>0</v>
      </c>
      <c r="G103" s="376">
        <f>IF(-SUM(G$20:G102)+G$15&lt;0.000001,0,IF($C103&gt;='H-32A-WP06 - Debt Service'!F$24,'H-32A-WP06 - Debt Service'!F$27/12,0))</f>
        <v>0</v>
      </c>
      <c r="H103" s="376">
        <f>IF(-SUM(H$20:H102)+H$15&lt;0.000001,0,IF($C103&gt;='H-32A-WP06 - Debt Service'!G$24,'H-32A-WP06 - Debt Service'!G$27/12,0))</f>
        <v>0</v>
      </c>
      <c r="I103" s="376">
        <f>IF(-SUM(I$20:I102)+I$15&lt;0.000001,0,IF($C103&gt;='H-32A-WP06 - Debt Service'!H$24,'H-32A-WP06 - Debt Service'!H$27/12,0))</f>
        <v>0</v>
      </c>
      <c r="J103" s="376">
        <f>IF(-SUM(J$20:J102)+J$15&lt;0.000001,0,IF($C103&gt;='H-32A-WP06 - Debt Service'!I$24,'H-32A-WP06 - Debt Service'!I$27/12,0))</f>
        <v>0</v>
      </c>
      <c r="K103" s="376">
        <f>IF(-SUM(K$20:K102)+K$15&lt;0.000001,0,IF($C103&gt;='H-32A-WP06 - Debt Service'!J$24,'H-32A-WP06 - Debt Service'!J$27/12,0))</f>
        <v>0</v>
      </c>
      <c r="L103" s="376">
        <f>IF(-SUM(L$20:L102)+L$15&lt;0.000001,0,IF($C103&gt;='H-32A-WP06 - Debt Service'!K$24,'H-32A-WP06 - Debt Service'!K$27/12,0))</f>
        <v>0</v>
      </c>
      <c r="M103" s="376">
        <f>IF(-SUM(M$20:M102)+M$15&lt;0.000001,0,IF($C103&gt;='H-32A-WP06 - Debt Service'!L$24,'H-32A-WP06 - Debt Service'!L$27/12,0))</f>
        <v>0</v>
      </c>
      <c r="O103" s="364">
        <f t="shared" si="5"/>
        <v>2025</v>
      </c>
      <c r="P103" s="390">
        <f t="shared" si="7"/>
        <v>45992</v>
      </c>
      <c r="Q103" s="376">
        <f>IF(-SUM(Q$20:Q102)+Q$15&lt;0.000001,0,IF($C103&gt;='H-32A-WP06 - Debt Service'!P$24,'H-32A-WP06 - Debt Service'!P$27/12,0))</f>
        <v>0</v>
      </c>
      <c r="R103" s="376">
        <f>IF(-SUM(R$20:R102)+R$15&lt;0.000001,0,IF($C103&gt;='H-32A-WP06 - Debt Service'!Q$24,'H-32A-WP06 - Debt Service'!Q$27/12,0))</f>
        <v>0</v>
      </c>
      <c r="S103" s="376">
        <f>IF(-SUM(S$20:S102)+S$15&lt;0.000001,0,IF($C103&gt;='H-32A-WP06 - Debt Service'!R$24,'H-32A-WP06 - Debt Service'!R$27/12,0))</f>
        <v>0</v>
      </c>
      <c r="T103" s="376">
        <f>IF(-SUM(T$20:T102)+T$15&lt;0.000001,0,IF($C103&gt;='H-32A-WP06 - Debt Service'!S$24,'H-32A-WP06 - Debt Service'!S$27/12,0))</f>
        <v>0</v>
      </c>
      <c r="U103" s="376">
        <f>IF(-SUM(U$20:U102)+U$15&lt;0.000001,0,IF($C103&gt;='H-32A-WP06 - Debt Service'!T$24,'H-32A-WP06 - Debt Service'!T$27/12,0))</f>
        <v>0</v>
      </c>
      <c r="V103" s="376">
        <f>IF(-SUM(V$20:V102)+V$15&lt;0.000001,0,IF($C103&gt;='H-32A-WP06 - Debt Service'!U$24,'H-32A-WP06 - Debt Service'!U$27/12,0))</f>
        <v>0</v>
      </c>
      <c r="W103" s="376">
        <f>IF(-SUM(W$20:W102)+W$15&lt;0.000001,0,IF($C103&gt;='H-32A-WP06 - Debt Service'!V$24,'H-32A-WP06 - Debt Service'!V$27/12,0))</f>
        <v>0</v>
      </c>
      <c r="X103" s="376">
        <f>IF(-SUM(X$20:X102)+X$15&lt;0.000001,0,IF($C103&gt;='H-32A-WP06 - Debt Service'!W$24,'H-32A-WP06 - Debt Service'!W$27/12,0))</f>
        <v>0</v>
      </c>
      <c r="Y103" s="376">
        <f>IF(-SUM(Y$20:Y102)+Y$15&lt;0.000001,0,IF($C103&gt;='H-32A-WP06 - Debt Service'!X$24,'H-32A-WP06 - Debt Service'!X$27/12,0))</f>
        <v>0</v>
      </c>
      <c r="Z103" s="376">
        <f>IF($C103&gt;='H-32A-WP06 - Debt Service'!Y$24,'H-32A-WP06 - Debt Service'!Y$27/12,0)</f>
        <v>0</v>
      </c>
    </row>
    <row r="104" spans="2:26">
      <c r="B104" s="364">
        <f t="shared" si="4"/>
        <v>2026</v>
      </c>
      <c r="C104" s="390">
        <f t="shared" si="6"/>
        <v>46023</v>
      </c>
      <c r="D104" s="376">
        <f>IF(-SUM(D$20:D103)+D$15&lt;0.000001,0,IF($C104&gt;='H-32A-WP06 - Debt Service'!C$24,'H-32A-WP06 - Debt Service'!C$27/12,0))</f>
        <v>11132.895062304129</v>
      </c>
      <c r="E104" s="376">
        <f>IF(-SUM(E$20:E103)+E$15&lt;0.000001,0,IF($C104&gt;='H-32A-WP06 - Debt Service'!D$24,'H-32A-WP06 - Debt Service'!D$27/12,0))</f>
        <v>0</v>
      </c>
      <c r="F104" s="376">
        <f>IF(-SUM(F$20:F103)+F$15&lt;0.000001,0,IF($C104&gt;='H-32A-WP06 - Debt Service'!E$24,'H-32A-WP06 - Debt Service'!E$27/12,0))</f>
        <v>0</v>
      </c>
      <c r="G104" s="376">
        <f>IF(-SUM(G$20:G103)+G$15&lt;0.000001,0,IF($C104&gt;='H-32A-WP06 - Debt Service'!F$24,'H-32A-WP06 - Debt Service'!F$27/12,0))</f>
        <v>0</v>
      </c>
      <c r="H104" s="376">
        <f>IF(-SUM(H$20:H103)+H$15&lt;0.000001,0,IF($C104&gt;='H-32A-WP06 - Debt Service'!G$24,'H-32A-WP06 - Debt Service'!G$27/12,0))</f>
        <v>0</v>
      </c>
      <c r="I104" s="376">
        <f>IF(-SUM(I$20:I103)+I$15&lt;0.000001,0,IF($C104&gt;='H-32A-WP06 - Debt Service'!H$24,'H-32A-WP06 - Debt Service'!H$27/12,0))</f>
        <v>0</v>
      </c>
      <c r="J104" s="376">
        <f>IF(-SUM(J$20:J103)+J$15&lt;0.000001,0,IF($C104&gt;='H-32A-WP06 - Debt Service'!I$24,'H-32A-WP06 - Debt Service'!I$27/12,0))</f>
        <v>0</v>
      </c>
      <c r="K104" s="376">
        <f>IF(-SUM(K$20:K103)+K$15&lt;0.000001,0,IF($C104&gt;='H-32A-WP06 - Debt Service'!J$24,'H-32A-WP06 - Debt Service'!J$27/12,0))</f>
        <v>0</v>
      </c>
      <c r="L104" s="376">
        <f>IF(-SUM(L$20:L103)+L$15&lt;0.000001,0,IF($C104&gt;='H-32A-WP06 - Debt Service'!K$24,'H-32A-WP06 - Debt Service'!K$27/12,0))</f>
        <v>0</v>
      </c>
      <c r="M104" s="376">
        <f>IF(-SUM(M$20:M103)+M$15&lt;0.000001,0,IF($C104&gt;='H-32A-WP06 - Debt Service'!L$24,'H-32A-WP06 - Debt Service'!L$27/12,0))</f>
        <v>0</v>
      </c>
      <c r="O104" s="364">
        <f t="shared" si="5"/>
        <v>2026</v>
      </c>
      <c r="P104" s="390">
        <f t="shared" si="7"/>
        <v>46023</v>
      </c>
      <c r="Q104" s="376">
        <f>IF(-SUM(Q$20:Q103)+Q$15&lt;0.000001,0,IF($C104&gt;='H-32A-WP06 - Debt Service'!P$24,'H-32A-WP06 - Debt Service'!P$27/12,0))</f>
        <v>0</v>
      </c>
      <c r="R104" s="376">
        <f>IF(-SUM(R$20:R103)+R$15&lt;0.000001,0,IF($C104&gt;='H-32A-WP06 - Debt Service'!Q$24,'H-32A-WP06 - Debt Service'!Q$27/12,0))</f>
        <v>0</v>
      </c>
      <c r="S104" s="376">
        <f>IF(-SUM(S$20:S103)+S$15&lt;0.000001,0,IF($C104&gt;='H-32A-WP06 - Debt Service'!R$24,'H-32A-WP06 - Debt Service'!R$27/12,0))</f>
        <v>0</v>
      </c>
      <c r="T104" s="376">
        <f>IF(-SUM(T$20:T103)+T$15&lt;0.000001,0,IF($C104&gt;='H-32A-WP06 - Debt Service'!S$24,'H-32A-WP06 - Debt Service'!S$27/12,0))</f>
        <v>0</v>
      </c>
      <c r="U104" s="376">
        <f>IF(-SUM(U$20:U103)+U$15&lt;0.000001,0,IF($C104&gt;='H-32A-WP06 - Debt Service'!T$24,'H-32A-WP06 - Debt Service'!T$27/12,0))</f>
        <v>0</v>
      </c>
      <c r="V104" s="376">
        <f>IF(-SUM(V$20:V103)+V$15&lt;0.000001,0,IF($C104&gt;='H-32A-WP06 - Debt Service'!U$24,'H-32A-WP06 - Debt Service'!U$27/12,0))</f>
        <v>0</v>
      </c>
      <c r="W104" s="376">
        <f>IF(-SUM(W$20:W103)+W$15&lt;0.000001,0,IF($C104&gt;='H-32A-WP06 - Debt Service'!V$24,'H-32A-WP06 - Debt Service'!V$27/12,0))</f>
        <v>0</v>
      </c>
      <c r="X104" s="376">
        <f>IF(-SUM(X$20:X103)+X$15&lt;0.000001,0,IF($C104&gt;='H-32A-WP06 - Debt Service'!W$24,'H-32A-WP06 - Debt Service'!W$27/12,0))</f>
        <v>0</v>
      </c>
      <c r="Y104" s="376">
        <f>IF(-SUM(Y$20:Y103)+Y$15&lt;0.000001,0,IF($C104&gt;='H-32A-WP06 - Debt Service'!X$24,'H-32A-WP06 - Debt Service'!X$27/12,0))</f>
        <v>0</v>
      </c>
      <c r="Z104" s="376">
        <f>IF($C104&gt;='H-32A-WP06 - Debt Service'!Y$24,'H-32A-WP06 - Debt Service'!Y$27/12,0)</f>
        <v>0</v>
      </c>
    </row>
    <row r="105" spans="2:26">
      <c r="B105" s="364">
        <f t="shared" si="4"/>
        <v>2026</v>
      </c>
      <c r="C105" s="390">
        <f t="shared" si="6"/>
        <v>46054</v>
      </c>
      <c r="D105" s="376">
        <f>IF(-SUM(D$20:D104)+D$15&lt;0.000001,0,IF($C105&gt;='H-32A-WP06 - Debt Service'!C$24,'H-32A-WP06 - Debt Service'!C$27/12,0))</f>
        <v>11132.895062304129</v>
      </c>
      <c r="E105" s="376">
        <f>IF(-SUM(E$20:E104)+E$15&lt;0.000001,0,IF($C105&gt;='H-32A-WP06 - Debt Service'!D$24,'H-32A-WP06 - Debt Service'!D$27/12,0))</f>
        <v>0</v>
      </c>
      <c r="F105" s="376">
        <f>IF(-SUM(F$20:F104)+F$15&lt;0.000001,0,IF($C105&gt;='H-32A-WP06 - Debt Service'!E$24,'H-32A-WP06 - Debt Service'!E$27/12,0))</f>
        <v>0</v>
      </c>
      <c r="G105" s="376">
        <f>IF(-SUM(G$20:G104)+G$15&lt;0.000001,0,IF($C105&gt;='H-32A-WP06 - Debt Service'!F$24,'H-32A-WP06 - Debt Service'!F$27/12,0))</f>
        <v>0</v>
      </c>
      <c r="H105" s="376">
        <f>IF(-SUM(H$20:H104)+H$15&lt;0.000001,0,IF($C105&gt;='H-32A-WP06 - Debt Service'!G$24,'H-32A-WP06 - Debt Service'!G$27/12,0))</f>
        <v>0</v>
      </c>
      <c r="I105" s="376">
        <f>IF(-SUM(I$20:I104)+I$15&lt;0.000001,0,IF($C105&gt;='H-32A-WP06 - Debt Service'!H$24,'H-32A-WP06 - Debt Service'!H$27/12,0))</f>
        <v>0</v>
      </c>
      <c r="J105" s="376">
        <f>IF(-SUM(J$20:J104)+J$15&lt;0.000001,0,IF($C105&gt;='H-32A-WP06 - Debt Service'!I$24,'H-32A-WP06 - Debt Service'!I$27/12,0))</f>
        <v>0</v>
      </c>
      <c r="K105" s="376">
        <f>IF(-SUM(K$20:K104)+K$15&lt;0.000001,0,IF($C105&gt;='H-32A-WP06 - Debt Service'!J$24,'H-32A-WP06 - Debt Service'!J$27/12,0))</f>
        <v>0</v>
      </c>
      <c r="L105" s="376">
        <f>IF(-SUM(L$20:L104)+L$15&lt;0.000001,0,IF($C105&gt;='H-32A-WP06 - Debt Service'!K$24,'H-32A-WP06 - Debt Service'!K$27/12,0))</f>
        <v>0</v>
      </c>
      <c r="M105" s="376">
        <f>IF(-SUM(M$20:M104)+M$15&lt;0.000001,0,IF($C105&gt;='H-32A-WP06 - Debt Service'!L$24,'H-32A-WP06 - Debt Service'!L$27/12,0))</f>
        <v>0</v>
      </c>
      <c r="O105" s="364">
        <f t="shared" si="5"/>
        <v>2026</v>
      </c>
      <c r="P105" s="390">
        <f t="shared" si="7"/>
        <v>46054</v>
      </c>
      <c r="Q105" s="376">
        <f>IF(-SUM(Q$20:Q104)+Q$15&lt;0.000001,0,IF($C105&gt;='H-32A-WP06 - Debt Service'!P$24,'H-32A-WP06 - Debt Service'!P$27/12,0))</f>
        <v>0</v>
      </c>
      <c r="R105" s="376">
        <f>IF(-SUM(R$20:R104)+R$15&lt;0.000001,0,IF($C105&gt;='H-32A-WP06 - Debt Service'!Q$24,'H-32A-WP06 - Debt Service'!Q$27/12,0))</f>
        <v>0</v>
      </c>
      <c r="S105" s="376">
        <f>IF(-SUM(S$20:S104)+S$15&lt;0.000001,0,IF($C105&gt;='H-32A-WP06 - Debt Service'!R$24,'H-32A-WP06 - Debt Service'!R$27/12,0))</f>
        <v>0</v>
      </c>
      <c r="T105" s="376">
        <f>IF(-SUM(T$20:T104)+T$15&lt;0.000001,0,IF($C105&gt;='H-32A-WP06 - Debt Service'!S$24,'H-32A-WP06 - Debt Service'!S$27/12,0))</f>
        <v>0</v>
      </c>
      <c r="U105" s="376">
        <f>IF(-SUM(U$20:U104)+U$15&lt;0.000001,0,IF($C105&gt;='H-32A-WP06 - Debt Service'!T$24,'H-32A-WP06 - Debt Service'!T$27/12,0))</f>
        <v>0</v>
      </c>
      <c r="V105" s="376">
        <f>IF(-SUM(V$20:V104)+V$15&lt;0.000001,0,IF($C105&gt;='H-32A-WP06 - Debt Service'!U$24,'H-32A-WP06 - Debt Service'!U$27/12,0))</f>
        <v>0</v>
      </c>
      <c r="W105" s="376">
        <f>IF(-SUM(W$20:W104)+W$15&lt;0.000001,0,IF($C105&gt;='H-32A-WP06 - Debt Service'!V$24,'H-32A-WP06 - Debt Service'!V$27/12,0))</f>
        <v>0</v>
      </c>
      <c r="X105" s="376">
        <f>IF(-SUM(X$20:X104)+X$15&lt;0.000001,0,IF($C105&gt;='H-32A-WP06 - Debt Service'!W$24,'H-32A-WP06 - Debt Service'!W$27/12,0))</f>
        <v>0</v>
      </c>
      <c r="Y105" s="376">
        <f>IF(-SUM(Y$20:Y104)+Y$15&lt;0.000001,0,IF($C105&gt;='H-32A-WP06 - Debt Service'!X$24,'H-32A-WP06 - Debt Service'!X$27/12,0))</f>
        <v>0</v>
      </c>
      <c r="Z105" s="376">
        <f>IF($C105&gt;='H-32A-WP06 - Debt Service'!Y$24,'H-32A-WP06 - Debt Service'!Y$27/12,0)</f>
        <v>0</v>
      </c>
    </row>
    <row r="106" spans="2:26">
      <c r="B106" s="364">
        <f t="shared" si="4"/>
        <v>2026</v>
      </c>
      <c r="C106" s="390">
        <f t="shared" si="6"/>
        <v>46082</v>
      </c>
      <c r="D106" s="376">
        <f>IF(-SUM(D$20:D105)+D$15&lt;0.000001,0,IF($C106&gt;='H-32A-WP06 - Debt Service'!C$24,'H-32A-WP06 - Debt Service'!C$27/12,0))</f>
        <v>11132.895062304129</v>
      </c>
      <c r="E106" s="376">
        <f>IF(-SUM(E$20:E105)+E$15&lt;0.000001,0,IF($C106&gt;='H-32A-WP06 - Debt Service'!D$24,'H-32A-WP06 - Debt Service'!D$27/12,0))</f>
        <v>0</v>
      </c>
      <c r="F106" s="376">
        <f>IF(-SUM(F$20:F105)+F$15&lt;0.000001,0,IF($C106&gt;='H-32A-WP06 - Debt Service'!E$24,'H-32A-WP06 - Debt Service'!E$27/12,0))</f>
        <v>0</v>
      </c>
      <c r="G106" s="376">
        <f>IF(-SUM(G$20:G105)+G$15&lt;0.000001,0,IF($C106&gt;='H-32A-WP06 - Debt Service'!F$24,'H-32A-WP06 - Debt Service'!F$27/12,0))</f>
        <v>0</v>
      </c>
      <c r="H106" s="376">
        <f>IF(-SUM(H$20:H105)+H$15&lt;0.000001,0,IF($C106&gt;='H-32A-WP06 - Debt Service'!G$24,'H-32A-WP06 - Debt Service'!G$27/12,0))</f>
        <v>0</v>
      </c>
      <c r="I106" s="376">
        <f>IF(-SUM(I$20:I105)+I$15&lt;0.000001,0,IF($C106&gt;='H-32A-WP06 - Debt Service'!H$24,'H-32A-WP06 - Debt Service'!H$27/12,0))</f>
        <v>0</v>
      </c>
      <c r="J106" s="376">
        <f>IF(-SUM(J$20:J105)+J$15&lt;0.000001,0,IF($C106&gt;='H-32A-WP06 - Debt Service'!I$24,'H-32A-WP06 - Debt Service'!I$27/12,0))</f>
        <v>0</v>
      </c>
      <c r="K106" s="376">
        <f>IF(-SUM(K$20:K105)+K$15&lt;0.000001,0,IF($C106&gt;='H-32A-WP06 - Debt Service'!J$24,'H-32A-WP06 - Debt Service'!J$27/12,0))</f>
        <v>0</v>
      </c>
      <c r="L106" s="376">
        <f>IF(-SUM(L$20:L105)+L$15&lt;0.000001,0,IF($C106&gt;='H-32A-WP06 - Debt Service'!K$24,'H-32A-WP06 - Debt Service'!K$27/12,0))</f>
        <v>0</v>
      </c>
      <c r="M106" s="376">
        <f>IF(-SUM(M$20:M105)+M$15&lt;0.000001,0,IF($C106&gt;='H-32A-WP06 - Debt Service'!L$24,'H-32A-WP06 - Debt Service'!L$27/12,0))</f>
        <v>0</v>
      </c>
      <c r="O106" s="364">
        <f t="shared" si="5"/>
        <v>2026</v>
      </c>
      <c r="P106" s="390">
        <f t="shared" si="7"/>
        <v>46082</v>
      </c>
      <c r="Q106" s="376">
        <f>IF(-SUM(Q$20:Q105)+Q$15&lt;0.000001,0,IF($C106&gt;='H-32A-WP06 - Debt Service'!P$24,'H-32A-WP06 - Debt Service'!P$27/12,0))</f>
        <v>0</v>
      </c>
      <c r="R106" s="376">
        <f>IF(-SUM(R$20:R105)+R$15&lt;0.000001,0,IF($C106&gt;='H-32A-WP06 - Debt Service'!Q$24,'H-32A-WP06 - Debt Service'!Q$27/12,0))</f>
        <v>0</v>
      </c>
      <c r="S106" s="376">
        <f>IF(-SUM(S$20:S105)+S$15&lt;0.000001,0,IF($C106&gt;='H-32A-WP06 - Debt Service'!R$24,'H-32A-WP06 - Debt Service'!R$27/12,0))</f>
        <v>0</v>
      </c>
      <c r="T106" s="376">
        <f>IF(-SUM(T$20:T105)+T$15&lt;0.000001,0,IF($C106&gt;='H-32A-WP06 - Debt Service'!S$24,'H-32A-WP06 - Debt Service'!S$27/12,0))</f>
        <v>0</v>
      </c>
      <c r="U106" s="376">
        <f>IF(-SUM(U$20:U105)+U$15&lt;0.000001,0,IF($C106&gt;='H-32A-WP06 - Debt Service'!T$24,'H-32A-WP06 - Debt Service'!T$27/12,0))</f>
        <v>0</v>
      </c>
      <c r="V106" s="376">
        <f>IF(-SUM(V$20:V105)+V$15&lt;0.000001,0,IF($C106&gt;='H-32A-WP06 - Debt Service'!U$24,'H-32A-WP06 - Debt Service'!U$27/12,0))</f>
        <v>0</v>
      </c>
      <c r="W106" s="376">
        <f>IF(-SUM(W$20:W105)+W$15&lt;0.000001,0,IF($C106&gt;='H-32A-WP06 - Debt Service'!V$24,'H-32A-WP06 - Debt Service'!V$27/12,0))</f>
        <v>0</v>
      </c>
      <c r="X106" s="376">
        <f>IF(-SUM(X$20:X105)+X$15&lt;0.000001,0,IF($C106&gt;='H-32A-WP06 - Debt Service'!W$24,'H-32A-WP06 - Debt Service'!W$27/12,0))</f>
        <v>0</v>
      </c>
      <c r="Y106" s="376">
        <f>IF(-SUM(Y$20:Y105)+Y$15&lt;0.000001,0,IF($C106&gt;='H-32A-WP06 - Debt Service'!X$24,'H-32A-WP06 - Debt Service'!X$27/12,0))</f>
        <v>0</v>
      </c>
      <c r="Z106" s="376">
        <f>IF($C106&gt;='H-32A-WP06 - Debt Service'!Y$24,'H-32A-WP06 - Debt Service'!Y$27/12,0)</f>
        <v>0</v>
      </c>
    </row>
    <row r="107" spans="2:26">
      <c r="B107" s="364">
        <f t="shared" si="4"/>
        <v>2026</v>
      </c>
      <c r="C107" s="390">
        <f t="shared" si="6"/>
        <v>46113</v>
      </c>
      <c r="D107" s="376">
        <f>IF(-SUM(D$20:D106)+D$15&lt;0.000001,0,IF($C107&gt;='H-32A-WP06 - Debt Service'!C$24,'H-32A-WP06 - Debt Service'!C$27/12,0))</f>
        <v>11132.895062304129</v>
      </c>
      <c r="E107" s="376">
        <f>IF(-SUM(E$20:E106)+E$15&lt;0.000001,0,IF($C107&gt;='H-32A-WP06 - Debt Service'!D$24,'H-32A-WP06 - Debt Service'!D$27/12,0))</f>
        <v>0</v>
      </c>
      <c r="F107" s="376">
        <f>IF(-SUM(F$20:F106)+F$15&lt;0.000001,0,IF($C107&gt;='H-32A-WP06 - Debt Service'!E$24,'H-32A-WP06 - Debt Service'!E$27/12,0))</f>
        <v>0</v>
      </c>
      <c r="G107" s="376">
        <f>IF(-SUM(G$20:G106)+G$15&lt;0.000001,0,IF($C107&gt;='H-32A-WP06 - Debt Service'!F$24,'H-32A-WP06 - Debt Service'!F$27/12,0))</f>
        <v>0</v>
      </c>
      <c r="H107" s="376">
        <f>IF(-SUM(H$20:H106)+H$15&lt;0.000001,0,IF($C107&gt;='H-32A-WP06 - Debt Service'!G$24,'H-32A-WP06 - Debt Service'!G$27/12,0))</f>
        <v>0</v>
      </c>
      <c r="I107" s="376">
        <f>IF(-SUM(I$20:I106)+I$15&lt;0.000001,0,IF($C107&gt;='H-32A-WP06 - Debt Service'!H$24,'H-32A-WP06 - Debt Service'!H$27/12,0))</f>
        <v>0</v>
      </c>
      <c r="J107" s="376">
        <f>IF(-SUM(J$20:J106)+J$15&lt;0.000001,0,IF($C107&gt;='H-32A-WP06 - Debt Service'!I$24,'H-32A-WP06 - Debt Service'!I$27/12,0))</f>
        <v>0</v>
      </c>
      <c r="K107" s="376">
        <f>IF(-SUM(K$20:K106)+K$15&lt;0.000001,0,IF($C107&gt;='H-32A-WP06 - Debt Service'!J$24,'H-32A-WP06 - Debt Service'!J$27/12,0))</f>
        <v>0</v>
      </c>
      <c r="L107" s="376">
        <f>IF(-SUM(L$20:L106)+L$15&lt;0.000001,0,IF($C107&gt;='H-32A-WP06 - Debt Service'!K$24,'H-32A-WP06 - Debt Service'!K$27/12,0))</f>
        <v>0</v>
      </c>
      <c r="M107" s="376">
        <f>IF(-SUM(M$20:M106)+M$15&lt;0.000001,0,IF($C107&gt;='H-32A-WP06 - Debt Service'!L$24,'H-32A-WP06 - Debt Service'!L$27/12,0))</f>
        <v>0</v>
      </c>
      <c r="O107" s="364">
        <f t="shared" si="5"/>
        <v>2026</v>
      </c>
      <c r="P107" s="390">
        <f t="shared" si="7"/>
        <v>46113</v>
      </c>
      <c r="Q107" s="376">
        <f>IF(-SUM(Q$20:Q106)+Q$15&lt;0.000001,0,IF($C107&gt;='H-32A-WP06 - Debt Service'!P$24,'H-32A-WP06 - Debt Service'!P$27/12,0))</f>
        <v>0</v>
      </c>
      <c r="R107" s="376">
        <f>IF(-SUM(R$20:R106)+R$15&lt;0.000001,0,IF($C107&gt;='H-32A-WP06 - Debt Service'!Q$24,'H-32A-WP06 - Debt Service'!Q$27/12,0))</f>
        <v>0</v>
      </c>
      <c r="S107" s="376">
        <f>IF(-SUM(S$20:S106)+S$15&lt;0.000001,0,IF($C107&gt;='H-32A-WP06 - Debt Service'!R$24,'H-32A-WP06 - Debt Service'!R$27/12,0))</f>
        <v>0</v>
      </c>
      <c r="T107" s="376">
        <f>IF(-SUM(T$20:T106)+T$15&lt;0.000001,0,IF($C107&gt;='H-32A-WP06 - Debt Service'!S$24,'H-32A-WP06 - Debt Service'!S$27/12,0))</f>
        <v>0</v>
      </c>
      <c r="U107" s="376">
        <f>IF(-SUM(U$20:U106)+U$15&lt;0.000001,0,IF($C107&gt;='H-32A-WP06 - Debt Service'!T$24,'H-32A-WP06 - Debt Service'!T$27/12,0))</f>
        <v>0</v>
      </c>
      <c r="V107" s="376">
        <f>IF(-SUM(V$20:V106)+V$15&lt;0.000001,0,IF($C107&gt;='H-32A-WP06 - Debt Service'!U$24,'H-32A-WP06 - Debt Service'!U$27/12,0))</f>
        <v>0</v>
      </c>
      <c r="W107" s="376">
        <f>IF(-SUM(W$20:W106)+W$15&lt;0.000001,0,IF($C107&gt;='H-32A-WP06 - Debt Service'!V$24,'H-32A-WP06 - Debt Service'!V$27/12,0))</f>
        <v>0</v>
      </c>
      <c r="X107" s="376">
        <f>IF(-SUM(X$20:X106)+X$15&lt;0.000001,0,IF($C107&gt;='H-32A-WP06 - Debt Service'!W$24,'H-32A-WP06 - Debt Service'!W$27/12,0))</f>
        <v>0</v>
      </c>
      <c r="Y107" s="376">
        <f>IF(-SUM(Y$20:Y106)+Y$15&lt;0.000001,0,IF($C107&gt;='H-32A-WP06 - Debt Service'!X$24,'H-32A-WP06 - Debt Service'!X$27/12,0))</f>
        <v>0</v>
      </c>
      <c r="Z107" s="376">
        <f>IF($C107&gt;='H-32A-WP06 - Debt Service'!Y$24,'H-32A-WP06 - Debt Service'!Y$27/12,0)</f>
        <v>0</v>
      </c>
    </row>
    <row r="108" spans="2:26">
      <c r="B108" s="364">
        <f t="shared" si="4"/>
        <v>2026</v>
      </c>
      <c r="C108" s="390">
        <f t="shared" si="6"/>
        <v>46143</v>
      </c>
      <c r="D108" s="376">
        <f>IF(-SUM(D$20:D107)+D$15&lt;0.000001,0,IF($C108&gt;='H-32A-WP06 - Debt Service'!C$24,'H-32A-WP06 - Debt Service'!C$27/12,0))</f>
        <v>11132.895062304129</v>
      </c>
      <c r="E108" s="376">
        <f>IF(-SUM(E$20:E107)+E$15&lt;0.000001,0,IF($C108&gt;='H-32A-WP06 - Debt Service'!D$24,'H-32A-WP06 - Debt Service'!D$27/12,0))</f>
        <v>0</v>
      </c>
      <c r="F108" s="376">
        <f>IF(-SUM(F$20:F107)+F$15&lt;0.000001,0,IF($C108&gt;='H-32A-WP06 - Debt Service'!E$24,'H-32A-WP06 - Debt Service'!E$27/12,0))</f>
        <v>0</v>
      </c>
      <c r="G108" s="376">
        <f>IF(-SUM(G$20:G107)+G$15&lt;0.000001,0,IF($C108&gt;='H-32A-WP06 - Debt Service'!F$24,'H-32A-WP06 - Debt Service'!F$27/12,0))</f>
        <v>0</v>
      </c>
      <c r="H108" s="376">
        <f>IF(-SUM(H$20:H107)+H$15&lt;0.000001,0,IF($C108&gt;='H-32A-WP06 - Debt Service'!G$24,'H-32A-WP06 - Debt Service'!G$27/12,0))</f>
        <v>0</v>
      </c>
      <c r="I108" s="376">
        <f>IF(-SUM(I$20:I107)+I$15&lt;0.000001,0,IF($C108&gt;='H-32A-WP06 - Debt Service'!H$24,'H-32A-WP06 - Debt Service'!H$27/12,0))</f>
        <v>0</v>
      </c>
      <c r="J108" s="376">
        <f>IF(-SUM(J$20:J107)+J$15&lt;0.000001,0,IF($C108&gt;='H-32A-WP06 - Debt Service'!I$24,'H-32A-WP06 - Debt Service'!I$27/12,0))</f>
        <v>0</v>
      </c>
      <c r="K108" s="376">
        <f>IF(-SUM(K$20:K107)+K$15&lt;0.000001,0,IF($C108&gt;='H-32A-WP06 - Debt Service'!J$24,'H-32A-WP06 - Debt Service'!J$27/12,0))</f>
        <v>0</v>
      </c>
      <c r="L108" s="376">
        <f>IF(-SUM(L$20:L107)+L$15&lt;0.000001,0,IF($C108&gt;='H-32A-WP06 - Debt Service'!K$24,'H-32A-WP06 - Debt Service'!K$27/12,0))</f>
        <v>0</v>
      </c>
      <c r="M108" s="376">
        <f>IF(-SUM(M$20:M107)+M$15&lt;0.000001,0,IF($C108&gt;='H-32A-WP06 - Debt Service'!L$24,'H-32A-WP06 - Debt Service'!L$27/12,0))</f>
        <v>0</v>
      </c>
      <c r="O108" s="364">
        <f t="shared" si="5"/>
        <v>2026</v>
      </c>
      <c r="P108" s="390">
        <f t="shared" si="7"/>
        <v>46143</v>
      </c>
      <c r="Q108" s="376">
        <f>IF(-SUM(Q$20:Q107)+Q$15&lt;0.000001,0,IF($C108&gt;='H-32A-WP06 - Debt Service'!P$24,'H-32A-WP06 - Debt Service'!P$27/12,0))</f>
        <v>0</v>
      </c>
      <c r="R108" s="376">
        <f>IF(-SUM(R$20:R107)+R$15&lt;0.000001,0,IF($C108&gt;='H-32A-WP06 - Debt Service'!Q$24,'H-32A-WP06 - Debt Service'!Q$27/12,0))</f>
        <v>0</v>
      </c>
      <c r="S108" s="376">
        <f>IF(-SUM(S$20:S107)+S$15&lt;0.000001,0,IF($C108&gt;='H-32A-WP06 - Debt Service'!R$24,'H-32A-WP06 - Debt Service'!R$27/12,0))</f>
        <v>0</v>
      </c>
      <c r="T108" s="376">
        <f>IF(-SUM(T$20:T107)+T$15&lt;0.000001,0,IF($C108&gt;='H-32A-WP06 - Debt Service'!S$24,'H-32A-WP06 - Debt Service'!S$27/12,0))</f>
        <v>0</v>
      </c>
      <c r="U108" s="376">
        <f>IF(-SUM(U$20:U107)+U$15&lt;0.000001,0,IF($C108&gt;='H-32A-WP06 - Debt Service'!T$24,'H-32A-WP06 - Debt Service'!T$27/12,0))</f>
        <v>0</v>
      </c>
      <c r="V108" s="376">
        <f>IF(-SUM(V$20:V107)+V$15&lt;0.000001,0,IF($C108&gt;='H-32A-WP06 - Debt Service'!U$24,'H-32A-WP06 - Debt Service'!U$27/12,0))</f>
        <v>0</v>
      </c>
      <c r="W108" s="376">
        <f>IF(-SUM(W$20:W107)+W$15&lt;0.000001,0,IF($C108&gt;='H-32A-WP06 - Debt Service'!V$24,'H-32A-WP06 - Debt Service'!V$27/12,0))</f>
        <v>0</v>
      </c>
      <c r="X108" s="376">
        <f>IF(-SUM(X$20:X107)+X$15&lt;0.000001,0,IF($C108&gt;='H-32A-WP06 - Debt Service'!W$24,'H-32A-WP06 - Debt Service'!W$27/12,0))</f>
        <v>0</v>
      </c>
      <c r="Y108" s="376">
        <f>IF(-SUM(Y$20:Y107)+Y$15&lt;0.000001,0,IF($C108&gt;='H-32A-WP06 - Debt Service'!X$24,'H-32A-WP06 - Debt Service'!X$27/12,0))</f>
        <v>0</v>
      </c>
      <c r="Z108" s="376">
        <f>IF($C108&gt;='H-32A-WP06 - Debt Service'!Y$24,'H-32A-WP06 - Debt Service'!Y$27/12,0)</f>
        <v>0</v>
      </c>
    </row>
    <row r="109" spans="2:26">
      <c r="B109" s="364">
        <f t="shared" si="4"/>
        <v>2026</v>
      </c>
      <c r="C109" s="390">
        <f t="shared" si="6"/>
        <v>46174</v>
      </c>
      <c r="D109" s="376">
        <f>IF(-SUM(D$20:D108)+D$15&lt;0.000001,0,IF($C109&gt;='H-32A-WP06 - Debt Service'!C$24,'H-32A-WP06 - Debt Service'!C$27/12,0))</f>
        <v>11132.895062304129</v>
      </c>
      <c r="E109" s="376">
        <f>IF(-SUM(E$20:E108)+E$15&lt;0.000001,0,IF($C109&gt;='H-32A-WP06 - Debt Service'!D$24,'H-32A-WP06 - Debt Service'!D$27/12,0))</f>
        <v>0</v>
      </c>
      <c r="F109" s="376">
        <f>IF(-SUM(F$20:F108)+F$15&lt;0.000001,0,IF($C109&gt;='H-32A-WP06 - Debt Service'!E$24,'H-32A-WP06 - Debt Service'!E$27/12,0))</f>
        <v>0</v>
      </c>
      <c r="G109" s="376">
        <f>IF(-SUM(G$20:G108)+G$15&lt;0.000001,0,IF($C109&gt;='H-32A-WP06 - Debt Service'!F$24,'H-32A-WP06 - Debt Service'!F$27/12,0))</f>
        <v>0</v>
      </c>
      <c r="H109" s="376">
        <f>IF(-SUM(H$20:H108)+H$15&lt;0.000001,0,IF($C109&gt;='H-32A-WP06 - Debt Service'!G$24,'H-32A-WP06 - Debt Service'!G$27/12,0))</f>
        <v>0</v>
      </c>
      <c r="I109" s="376">
        <f>IF(-SUM(I$20:I108)+I$15&lt;0.000001,0,IF($C109&gt;='H-32A-WP06 - Debt Service'!H$24,'H-32A-WP06 - Debt Service'!H$27/12,0))</f>
        <v>0</v>
      </c>
      <c r="J109" s="376">
        <f>IF(-SUM(J$20:J108)+J$15&lt;0.000001,0,IF($C109&gt;='H-32A-WP06 - Debt Service'!I$24,'H-32A-WP06 - Debt Service'!I$27/12,0))</f>
        <v>0</v>
      </c>
      <c r="K109" s="376">
        <f>IF(-SUM(K$20:K108)+K$15&lt;0.000001,0,IF($C109&gt;='H-32A-WP06 - Debt Service'!J$24,'H-32A-WP06 - Debt Service'!J$27/12,0))</f>
        <v>0</v>
      </c>
      <c r="L109" s="376">
        <f>IF(-SUM(L$20:L108)+L$15&lt;0.000001,0,IF($C109&gt;='H-32A-WP06 - Debt Service'!K$24,'H-32A-WP06 - Debt Service'!K$27/12,0))</f>
        <v>0</v>
      </c>
      <c r="M109" s="376">
        <f>IF(-SUM(M$20:M108)+M$15&lt;0.000001,0,IF($C109&gt;='H-32A-WP06 - Debt Service'!L$24,'H-32A-WP06 - Debt Service'!L$27/12,0))</f>
        <v>0</v>
      </c>
      <c r="O109" s="364">
        <f t="shared" si="5"/>
        <v>2026</v>
      </c>
      <c r="P109" s="390">
        <f t="shared" si="7"/>
        <v>46174</v>
      </c>
      <c r="Q109" s="376">
        <f>IF(-SUM(Q$20:Q108)+Q$15&lt;0.000001,0,IF($C109&gt;='H-32A-WP06 - Debt Service'!P$24,'H-32A-WP06 - Debt Service'!P$27/12,0))</f>
        <v>0</v>
      </c>
      <c r="R109" s="376">
        <f>IF(-SUM(R$20:R108)+R$15&lt;0.000001,0,IF($C109&gt;='H-32A-WP06 - Debt Service'!Q$24,'H-32A-WP06 - Debt Service'!Q$27/12,0))</f>
        <v>0</v>
      </c>
      <c r="S109" s="376">
        <f>IF(-SUM(S$20:S108)+S$15&lt;0.000001,0,IF($C109&gt;='H-32A-WP06 - Debt Service'!R$24,'H-32A-WP06 - Debt Service'!R$27/12,0))</f>
        <v>0</v>
      </c>
      <c r="T109" s="376">
        <f>IF(-SUM(T$20:T108)+T$15&lt;0.000001,0,IF($C109&gt;='H-32A-WP06 - Debt Service'!S$24,'H-32A-WP06 - Debt Service'!S$27/12,0))</f>
        <v>0</v>
      </c>
      <c r="U109" s="376">
        <f>IF(-SUM(U$20:U108)+U$15&lt;0.000001,0,IF($C109&gt;='H-32A-WP06 - Debt Service'!T$24,'H-32A-WP06 - Debt Service'!T$27/12,0))</f>
        <v>0</v>
      </c>
      <c r="V109" s="376">
        <f>IF(-SUM(V$20:V108)+V$15&lt;0.000001,0,IF($C109&gt;='H-32A-WP06 - Debt Service'!U$24,'H-32A-WP06 - Debt Service'!U$27/12,0))</f>
        <v>0</v>
      </c>
      <c r="W109" s="376">
        <f>IF(-SUM(W$20:W108)+W$15&lt;0.000001,0,IF($C109&gt;='H-32A-WP06 - Debt Service'!V$24,'H-32A-WP06 - Debt Service'!V$27/12,0))</f>
        <v>0</v>
      </c>
      <c r="X109" s="376">
        <f>IF(-SUM(X$20:X108)+X$15&lt;0.000001,0,IF($C109&gt;='H-32A-WP06 - Debt Service'!W$24,'H-32A-WP06 - Debt Service'!W$27/12,0))</f>
        <v>0</v>
      </c>
      <c r="Y109" s="376">
        <f>IF(-SUM(Y$20:Y108)+Y$15&lt;0.000001,0,IF($C109&gt;='H-32A-WP06 - Debt Service'!X$24,'H-32A-WP06 - Debt Service'!X$27/12,0))</f>
        <v>0</v>
      </c>
      <c r="Z109" s="376">
        <f>IF($C109&gt;='H-32A-WP06 - Debt Service'!Y$24,'H-32A-WP06 - Debt Service'!Y$27/12,0)</f>
        <v>0</v>
      </c>
    </row>
    <row r="110" spans="2:26">
      <c r="B110" s="364">
        <f t="shared" si="4"/>
        <v>2026</v>
      </c>
      <c r="C110" s="390">
        <f t="shared" si="6"/>
        <v>46204</v>
      </c>
      <c r="D110" s="376">
        <f>IF(-SUM(D$20:D109)+D$15&lt;0.000001,0,IF($C110&gt;='H-32A-WP06 - Debt Service'!C$24,'H-32A-WP06 - Debt Service'!C$27/12,0))</f>
        <v>11132.895062304129</v>
      </c>
      <c r="E110" s="376">
        <f>IF(-SUM(E$20:E109)+E$15&lt;0.000001,0,IF($C110&gt;='H-32A-WP06 - Debt Service'!D$24,'H-32A-WP06 - Debt Service'!D$27/12,0))</f>
        <v>0</v>
      </c>
      <c r="F110" s="376">
        <f>IF(-SUM(F$20:F109)+F$15&lt;0.000001,0,IF($C110&gt;='H-32A-WP06 - Debt Service'!E$24,'H-32A-WP06 - Debt Service'!E$27/12,0))</f>
        <v>0</v>
      </c>
      <c r="G110" s="376">
        <f>IF(-SUM(G$20:G109)+G$15&lt;0.000001,0,IF($C110&gt;='H-32A-WP06 - Debt Service'!F$24,'H-32A-WP06 - Debt Service'!F$27/12,0))</f>
        <v>0</v>
      </c>
      <c r="H110" s="376">
        <f>IF(-SUM(H$20:H109)+H$15&lt;0.000001,0,IF($C110&gt;='H-32A-WP06 - Debt Service'!G$24,'H-32A-WP06 - Debt Service'!G$27/12,0))</f>
        <v>0</v>
      </c>
      <c r="I110" s="376">
        <f>IF(-SUM(I$20:I109)+I$15&lt;0.000001,0,IF($C110&gt;='H-32A-WP06 - Debt Service'!H$24,'H-32A-WP06 - Debt Service'!H$27/12,0))</f>
        <v>0</v>
      </c>
      <c r="J110" s="376">
        <f>IF(-SUM(J$20:J109)+J$15&lt;0.000001,0,IF($C110&gt;='H-32A-WP06 - Debt Service'!I$24,'H-32A-WP06 - Debt Service'!I$27/12,0))</f>
        <v>0</v>
      </c>
      <c r="K110" s="376">
        <f>IF(-SUM(K$20:K109)+K$15&lt;0.000001,0,IF($C110&gt;='H-32A-WP06 - Debt Service'!J$24,'H-32A-WP06 - Debt Service'!J$27/12,0))</f>
        <v>0</v>
      </c>
      <c r="L110" s="376">
        <f>IF(-SUM(L$20:L109)+L$15&lt;0.000001,0,IF($C110&gt;='H-32A-WP06 - Debt Service'!K$24,'H-32A-WP06 - Debt Service'!K$27/12,0))</f>
        <v>0</v>
      </c>
      <c r="M110" s="376">
        <f>IF(-SUM(M$20:M109)+M$15&lt;0.000001,0,IF($C110&gt;='H-32A-WP06 - Debt Service'!L$24,'H-32A-WP06 - Debt Service'!L$27/12,0))</f>
        <v>0</v>
      </c>
      <c r="O110" s="364">
        <f t="shared" si="5"/>
        <v>2026</v>
      </c>
      <c r="P110" s="390">
        <f t="shared" si="7"/>
        <v>46204</v>
      </c>
      <c r="Q110" s="376">
        <f>IF(-SUM(Q$20:Q109)+Q$15&lt;0.000001,0,IF($C110&gt;='H-32A-WP06 - Debt Service'!P$24,'H-32A-WP06 - Debt Service'!P$27/12,0))</f>
        <v>0</v>
      </c>
      <c r="R110" s="376">
        <f>IF(-SUM(R$20:R109)+R$15&lt;0.000001,0,IF($C110&gt;='H-32A-WP06 - Debt Service'!Q$24,'H-32A-WP06 - Debt Service'!Q$27/12,0))</f>
        <v>0</v>
      </c>
      <c r="S110" s="376">
        <f>IF(-SUM(S$20:S109)+S$15&lt;0.000001,0,IF($C110&gt;='H-32A-WP06 - Debt Service'!R$24,'H-32A-WP06 - Debt Service'!R$27/12,0))</f>
        <v>0</v>
      </c>
      <c r="T110" s="376">
        <f>IF(-SUM(T$20:T109)+T$15&lt;0.000001,0,IF($C110&gt;='H-32A-WP06 - Debt Service'!S$24,'H-32A-WP06 - Debt Service'!S$27/12,0))</f>
        <v>0</v>
      </c>
      <c r="U110" s="376">
        <f>IF(-SUM(U$20:U109)+U$15&lt;0.000001,0,IF($C110&gt;='H-32A-WP06 - Debt Service'!T$24,'H-32A-WP06 - Debt Service'!T$27/12,0))</f>
        <v>0</v>
      </c>
      <c r="V110" s="376">
        <f>IF(-SUM(V$20:V109)+V$15&lt;0.000001,0,IF($C110&gt;='H-32A-WP06 - Debt Service'!U$24,'H-32A-WP06 - Debt Service'!U$27/12,0))</f>
        <v>0</v>
      </c>
      <c r="W110" s="376">
        <f>IF(-SUM(W$20:W109)+W$15&lt;0.000001,0,IF($C110&gt;='H-32A-WP06 - Debt Service'!V$24,'H-32A-WP06 - Debt Service'!V$27/12,0))</f>
        <v>0</v>
      </c>
      <c r="X110" s="376">
        <f>IF(-SUM(X$20:X109)+X$15&lt;0.000001,0,IF($C110&gt;='H-32A-WP06 - Debt Service'!W$24,'H-32A-WP06 - Debt Service'!W$27/12,0))</f>
        <v>0</v>
      </c>
      <c r="Y110" s="376">
        <f>IF(-SUM(Y$20:Y109)+Y$15&lt;0.000001,0,IF($C110&gt;='H-32A-WP06 - Debt Service'!X$24,'H-32A-WP06 - Debt Service'!X$27/12,0))</f>
        <v>0</v>
      </c>
      <c r="Z110" s="376">
        <f>IF($C110&gt;='H-32A-WP06 - Debt Service'!Y$24,'H-32A-WP06 - Debt Service'!Y$27/12,0)</f>
        <v>0</v>
      </c>
    </row>
    <row r="111" spans="2:26">
      <c r="B111" s="364">
        <f t="shared" si="4"/>
        <v>2026</v>
      </c>
      <c r="C111" s="390">
        <f t="shared" si="6"/>
        <v>46235</v>
      </c>
      <c r="D111" s="376">
        <f>IF(-SUM(D$20:D110)+D$15&lt;0.000001,0,IF($C111&gt;='H-32A-WP06 - Debt Service'!C$24,'H-32A-WP06 - Debt Service'!C$27/12,0))</f>
        <v>11132.895062304129</v>
      </c>
      <c r="E111" s="376">
        <f>IF(-SUM(E$20:E110)+E$15&lt;0.000001,0,IF($C111&gt;='H-32A-WP06 - Debt Service'!D$24,'H-32A-WP06 - Debt Service'!D$27/12,0))</f>
        <v>0</v>
      </c>
      <c r="F111" s="376">
        <f>IF(-SUM(F$20:F110)+F$15&lt;0.000001,0,IF($C111&gt;='H-32A-WP06 - Debt Service'!E$24,'H-32A-WP06 - Debt Service'!E$27/12,0))</f>
        <v>0</v>
      </c>
      <c r="G111" s="376">
        <f>IF(-SUM(G$20:G110)+G$15&lt;0.000001,0,IF($C111&gt;='H-32A-WP06 - Debt Service'!F$24,'H-32A-WP06 - Debt Service'!F$27/12,0))</f>
        <v>0</v>
      </c>
      <c r="H111" s="376">
        <f>IF(-SUM(H$20:H110)+H$15&lt;0.000001,0,IF($C111&gt;='H-32A-WP06 - Debt Service'!G$24,'H-32A-WP06 - Debt Service'!G$27/12,0))</f>
        <v>0</v>
      </c>
      <c r="I111" s="376">
        <f>IF(-SUM(I$20:I110)+I$15&lt;0.000001,0,IF($C111&gt;='H-32A-WP06 - Debt Service'!H$24,'H-32A-WP06 - Debt Service'!H$27/12,0))</f>
        <v>0</v>
      </c>
      <c r="J111" s="376">
        <f>IF(-SUM(J$20:J110)+J$15&lt;0.000001,0,IF($C111&gt;='H-32A-WP06 - Debt Service'!I$24,'H-32A-WP06 - Debt Service'!I$27/12,0))</f>
        <v>0</v>
      </c>
      <c r="K111" s="376">
        <f>IF(-SUM(K$20:K110)+K$15&lt;0.000001,0,IF($C111&gt;='H-32A-WP06 - Debt Service'!J$24,'H-32A-WP06 - Debt Service'!J$27/12,0))</f>
        <v>0</v>
      </c>
      <c r="L111" s="376">
        <f>IF(-SUM(L$20:L110)+L$15&lt;0.000001,0,IF($C111&gt;='H-32A-WP06 - Debt Service'!K$24,'H-32A-WP06 - Debt Service'!K$27/12,0))</f>
        <v>0</v>
      </c>
      <c r="M111" s="376">
        <f>IF(-SUM(M$20:M110)+M$15&lt;0.000001,0,IF($C111&gt;='H-32A-WP06 - Debt Service'!L$24,'H-32A-WP06 - Debt Service'!L$27/12,0))</f>
        <v>0</v>
      </c>
      <c r="O111" s="364">
        <f t="shared" si="5"/>
        <v>2026</v>
      </c>
      <c r="P111" s="390">
        <f t="shared" si="7"/>
        <v>46235</v>
      </c>
      <c r="Q111" s="376">
        <f>IF(-SUM(Q$20:Q110)+Q$15&lt;0.000001,0,IF($C111&gt;='H-32A-WP06 - Debt Service'!P$24,'H-32A-WP06 - Debt Service'!P$27/12,0))</f>
        <v>0</v>
      </c>
      <c r="R111" s="376">
        <f>IF(-SUM(R$20:R110)+R$15&lt;0.000001,0,IF($C111&gt;='H-32A-WP06 - Debt Service'!Q$24,'H-32A-WP06 - Debt Service'!Q$27/12,0))</f>
        <v>0</v>
      </c>
      <c r="S111" s="376">
        <f>IF(-SUM(S$20:S110)+S$15&lt;0.000001,0,IF($C111&gt;='H-32A-WP06 - Debt Service'!R$24,'H-32A-WP06 - Debt Service'!R$27/12,0))</f>
        <v>0</v>
      </c>
      <c r="T111" s="376">
        <f>IF(-SUM(T$20:T110)+T$15&lt;0.000001,0,IF($C111&gt;='H-32A-WP06 - Debt Service'!S$24,'H-32A-WP06 - Debt Service'!S$27/12,0))</f>
        <v>0</v>
      </c>
      <c r="U111" s="376">
        <f>IF(-SUM(U$20:U110)+U$15&lt;0.000001,0,IF($C111&gt;='H-32A-WP06 - Debt Service'!T$24,'H-32A-WP06 - Debt Service'!T$27/12,0))</f>
        <v>0</v>
      </c>
      <c r="V111" s="376">
        <f>IF(-SUM(V$20:V110)+V$15&lt;0.000001,0,IF($C111&gt;='H-32A-WP06 - Debt Service'!U$24,'H-32A-WP06 - Debt Service'!U$27/12,0))</f>
        <v>0</v>
      </c>
      <c r="W111" s="376">
        <f>IF(-SUM(W$20:W110)+W$15&lt;0.000001,0,IF($C111&gt;='H-32A-WP06 - Debt Service'!V$24,'H-32A-WP06 - Debt Service'!V$27/12,0))</f>
        <v>0</v>
      </c>
      <c r="X111" s="376">
        <f>IF(-SUM(X$20:X110)+X$15&lt;0.000001,0,IF($C111&gt;='H-32A-WP06 - Debt Service'!W$24,'H-32A-WP06 - Debt Service'!W$27/12,0))</f>
        <v>0</v>
      </c>
      <c r="Y111" s="376">
        <f>IF(-SUM(Y$20:Y110)+Y$15&lt;0.000001,0,IF($C111&gt;='H-32A-WP06 - Debt Service'!X$24,'H-32A-WP06 - Debt Service'!X$27/12,0))</f>
        <v>0</v>
      </c>
      <c r="Z111" s="376">
        <f>IF($C111&gt;='H-32A-WP06 - Debt Service'!Y$24,'H-32A-WP06 - Debt Service'!Y$27/12,0)</f>
        <v>0</v>
      </c>
    </row>
    <row r="112" spans="2:26">
      <c r="B112" s="364">
        <f t="shared" si="4"/>
        <v>2026</v>
      </c>
      <c r="C112" s="390">
        <f t="shared" si="6"/>
        <v>46266</v>
      </c>
      <c r="D112" s="376">
        <f>IF(-SUM(D$20:D111)+D$15&lt;0.000001,0,IF($C112&gt;='H-32A-WP06 - Debt Service'!C$24,'H-32A-WP06 - Debt Service'!C$27/12,0))</f>
        <v>11132.895062304129</v>
      </c>
      <c r="E112" s="376">
        <f>IF(-SUM(E$20:E111)+E$15&lt;0.000001,0,IF($C112&gt;='H-32A-WP06 - Debt Service'!D$24,'H-32A-WP06 - Debt Service'!D$27/12,0))</f>
        <v>0</v>
      </c>
      <c r="F112" s="376">
        <f>IF(-SUM(F$20:F111)+F$15&lt;0.000001,0,IF($C112&gt;='H-32A-WP06 - Debt Service'!E$24,'H-32A-WP06 - Debt Service'!E$27/12,0))</f>
        <v>0</v>
      </c>
      <c r="G112" s="376">
        <f>IF(-SUM(G$20:G111)+G$15&lt;0.000001,0,IF($C112&gt;='H-32A-WP06 - Debt Service'!F$24,'H-32A-WP06 - Debt Service'!F$27/12,0))</f>
        <v>0</v>
      </c>
      <c r="H112" s="376">
        <f>IF(-SUM(H$20:H111)+H$15&lt;0.000001,0,IF($C112&gt;='H-32A-WP06 - Debt Service'!G$24,'H-32A-WP06 - Debt Service'!G$27/12,0))</f>
        <v>0</v>
      </c>
      <c r="I112" s="376">
        <f>IF(-SUM(I$20:I111)+I$15&lt;0.000001,0,IF($C112&gt;='H-32A-WP06 - Debt Service'!H$24,'H-32A-WP06 - Debt Service'!H$27/12,0))</f>
        <v>0</v>
      </c>
      <c r="J112" s="376">
        <f>IF(-SUM(J$20:J111)+J$15&lt;0.000001,0,IF($C112&gt;='H-32A-WP06 - Debt Service'!I$24,'H-32A-WP06 - Debt Service'!I$27/12,0))</f>
        <v>0</v>
      </c>
      <c r="K112" s="376">
        <f>IF(-SUM(K$20:K111)+K$15&lt;0.000001,0,IF($C112&gt;='H-32A-WP06 - Debt Service'!J$24,'H-32A-WP06 - Debt Service'!J$27/12,0))</f>
        <v>0</v>
      </c>
      <c r="L112" s="376">
        <f>IF(-SUM(L$20:L111)+L$15&lt;0.000001,0,IF($C112&gt;='H-32A-WP06 - Debt Service'!K$24,'H-32A-WP06 - Debt Service'!K$27/12,0))</f>
        <v>0</v>
      </c>
      <c r="M112" s="376">
        <f>IF(-SUM(M$20:M111)+M$15&lt;0.000001,0,IF($C112&gt;='H-32A-WP06 - Debt Service'!L$24,'H-32A-WP06 - Debt Service'!L$27/12,0))</f>
        <v>0</v>
      </c>
      <c r="O112" s="364">
        <f t="shared" si="5"/>
        <v>2026</v>
      </c>
      <c r="P112" s="390">
        <f t="shared" si="7"/>
        <v>46266</v>
      </c>
      <c r="Q112" s="376">
        <f>IF(-SUM(Q$20:Q111)+Q$15&lt;0.000001,0,IF($C112&gt;='H-32A-WP06 - Debt Service'!P$24,'H-32A-WP06 - Debt Service'!P$27/12,0))</f>
        <v>0</v>
      </c>
      <c r="R112" s="376">
        <f>IF(-SUM(R$20:R111)+R$15&lt;0.000001,0,IF($C112&gt;='H-32A-WP06 - Debt Service'!Q$24,'H-32A-WP06 - Debt Service'!Q$27/12,0))</f>
        <v>0</v>
      </c>
      <c r="S112" s="376">
        <f>IF(-SUM(S$20:S111)+S$15&lt;0.000001,0,IF($C112&gt;='H-32A-WP06 - Debt Service'!R$24,'H-32A-WP06 - Debt Service'!R$27/12,0))</f>
        <v>0</v>
      </c>
      <c r="T112" s="376">
        <f>IF(-SUM(T$20:T111)+T$15&lt;0.000001,0,IF($C112&gt;='H-32A-WP06 - Debt Service'!S$24,'H-32A-WP06 - Debt Service'!S$27/12,0))</f>
        <v>0</v>
      </c>
      <c r="U112" s="376">
        <f>IF(-SUM(U$20:U111)+U$15&lt;0.000001,0,IF($C112&gt;='H-32A-WP06 - Debt Service'!T$24,'H-32A-WP06 - Debt Service'!T$27/12,0))</f>
        <v>0</v>
      </c>
      <c r="V112" s="376">
        <f>IF(-SUM(V$20:V111)+V$15&lt;0.000001,0,IF($C112&gt;='H-32A-WP06 - Debt Service'!U$24,'H-32A-WP06 - Debt Service'!U$27/12,0))</f>
        <v>0</v>
      </c>
      <c r="W112" s="376">
        <f>IF(-SUM(W$20:W111)+W$15&lt;0.000001,0,IF($C112&gt;='H-32A-WP06 - Debt Service'!V$24,'H-32A-WP06 - Debt Service'!V$27/12,0))</f>
        <v>0</v>
      </c>
      <c r="X112" s="376">
        <f>IF(-SUM(X$20:X111)+X$15&lt;0.000001,0,IF($C112&gt;='H-32A-WP06 - Debt Service'!W$24,'H-32A-WP06 - Debt Service'!W$27/12,0))</f>
        <v>0</v>
      </c>
      <c r="Y112" s="376">
        <f>IF(-SUM(Y$20:Y111)+Y$15&lt;0.000001,0,IF($C112&gt;='H-32A-WP06 - Debt Service'!X$24,'H-32A-WP06 - Debt Service'!X$27/12,0))</f>
        <v>0</v>
      </c>
      <c r="Z112" s="376">
        <f>IF($C112&gt;='H-32A-WP06 - Debt Service'!Y$24,'H-32A-WP06 - Debt Service'!Y$27/12,0)</f>
        <v>0</v>
      </c>
    </row>
    <row r="113" spans="2:26">
      <c r="B113" s="364">
        <f t="shared" si="4"/>
        <v>2026</v>
      </c>
      <c r="C113" s="390">
        <f t="shared" si="6"/>
        <v>46296</v>
      </c>
      <c r="D113" s="376">
        <f>IF(-SUM(D$20:D112)+D$15&lt;0.000001,0,IF($C113&gt;='H-32A-WP06 - Debt Service'!C$24,'H-32A-WP06 - Debt Service'!C$27/12,0))</f>
        <v>11132.895062304129</v>
      </c>
      <c r="E113" s="376">
        <f>IF(-SUM(E$20:E112)+E$15&lt;0.000001,0,IF($C113&gt;='H-32A-WP06 - Debt Service'!D$24,'H-32A-WP06 - Debt Service'!D$27/12,0))</f>
        <v>0</v>
      </c>
      <c r="F113" s="376">
        <f>IF(-SUM(F$20:F112)+F$15&lt;0.000001,0,IF($C113&gt;='H-32A-WP06 - Debt Service'!E$24,'H-32A-WP06 - Debt Service'!E$27/12,0))</f>
        <v>0</v>
      </c>
      <c r="G113" s="376">
        <f>IF(-SUM(G$20:G112)+G$15&lt;0.000001,0,IF($C113&gt;='H-32A-WP06 - Debt Service'!F$24,'H-32A-WP06 - Debt Service'!F$27/12,0))</f>
        <v>0</v>
      </c>
      <c r="H113" s="376">
        <f>IF(-SUM(H$20:H112)+H$15&lt;0.000001,0,IF($C113&gt;='H-32A-WP06 - Debt Service'!G$24,'H-32A-WP06 - Debt Service'!G$27/12,0))</f>
        <v>0</v>
      </c>
      <c r="I113" s="376">
        <f>IF(-SUM(I$20:I112)+I$15&lt;0.000001,0,IF($C113&gt;='H-32A-WP06 - Debt Service'!H$24,'H-32A-WP06 - Debt Service'!H$27/12,0))</f>
        <v>0</v>
      </c>
      <c r="J113" s="376">
        <f>IF(-SUM(J$20:J112)+J$15&lt;0.000001,0,IF($C113&gt;='H-32A-WP06 - Debt Service'!I$24,'H-32A-WP06 - Debt Service'!I$27/12,0))</f>
        <v>0</v>
      </c>
      <c r="K113" s="376">
        <f>IF(-SUM(K$20:K112)+K$15&lt;0.000001,0,IF($C113&gt;='H-32A-WP06 - Debt Service'!J$24,'H-32A-WP06 - Debt Service'!J$27/12,0))</f>
        <v>0</v>
      </c>
      <c r="L113" s="376">
        <f>IF(-SUM(L$20:L112)+L$15&lt;0.000001,0,IF($C113&gt;='H-32A-WP06 - Debt Service'!K$24,'H-32A-WP06 - Debt Service'!K$27/12,0))</f>
        <v>0</v>
      </c>
      <c r="M113" s="376">
        <f>IF(-SUM(M$20:M112)+M$15&lt;0.000001,0,IF($C113&gt;='H-32A-WP06 - Debt Service'!L$24,'H-32A-WP06 - Debt Service'!L$27/12,0))</f>
        <v>0</v>
      </c>
      <c r="O113" s="364">
        <f t="shared" si="5"/>
        <v>2026</v>
      </c>
      <c r="P113" s="390">
        <f t="shared" si="7"/>
        <v>46296</v>
      </c>
      <c r="Q113" s="376">
        <f>IF(-SUM(Q$20:Q112)+Q$15&lt;0.000001,0,IF($C113&gt;='H-32A-WP06 - Debt Service'!P$24,'H-32A-WP06 - Debt Service'!P$27/12,0))</f>
        <v>0</v>
      </c>
      <c r="R113" s="376">
        <f>IF(-SUM(R$20:R112)+R$15&lt;0.000001,0,IF($C113&gt;='H-32A-WP06 - Debt Service'!Q$24,'H-32A-WP06 - Debt Service'!Q$27/12,0))</f>
        <v>0</v>
      </c>
      <c r="S113" s="376">
        <f>IF(-SUM(S$20:S112)+S$15&lt;0.000001,0,IF($C113&gt;='H-32A-WP06 - Debt Service'!R$24,'H-32A-WP06 - Debt Service'!R$27/12,0))</f>
        <v>0</v>
      </c>
      <c r="T113" s="376">
        <f>IF(-SUM(T$20:T112)+T$15&lt;0.000001,0,IF($C113&gt;='H-32A-WP06 - Debt Service'!S$24,'H-32A-WP06 - Debt Service'!S$27/12,0))</f>
        <v>0</v>
      </c>
      <c r="U113" s="376">
        <f>IF(-SUM(U$20:U112)+U$15&lt;0.000001,0,IF($C113&gt;='H-32A-WP06 - Debt Service'!T$24,'H-32A-WP06 - Debt Service'!T$27/12,0))</f>
        <v>0</v>
      </c>
      <c r="V113" s="376">
        <f>IF(-SUM(V$20:V112)+V$15&lt;0.000001,0,IF($C113&gt;='H-32A-WP06 - Debt Service'!U$24,'H-32A-WP06 - Debt Service'!U$27/12,0))</f>
        <v>0</v>
      </c>
      <c r="W113" s="376">
        <f>IF(-SUM(W$20:W112)+W$15&lt;0.000001,0,IF($C113&gt;='H-32A-WP06 - Debt Service'!V$24,'H-32A-WP06 - Debt Service'!V$27/12,0))</f>
        <v>0</v>
      </c>
      <c r="X113" s="376">
        <f>IF(-SUM(X$20:X112)+X$15&lt;0.000001,0,IF($C113&gt;='H-32A-WP06 - Debt Service'!W$24,'H-32A-WP06 - Debt Service'!W$27/12,0))</f>
        <v>0</v>
      </c>
      <c r="Y113" s="376">
        <f>IF(-SUM(Y$20:Y112)+Y$15&lt;0.000001,0,IF($C113&gt;='H-32A-WP06 - Debt Service'!X$24,'H-32A-WP06 - Debt Service'!X$27/12,0))</f>
        <v>0</v>
      </c>
      <c r="Z113" s="376">
        <f>IF($C113&gt;='H-32A-WP06 - Debt Service'!Y$24,'H-32A-WP06 - Debt Service'!Y$27/12,0)</f>
        <v>0</v>
      </c>
    </row>
    <row r="114" spans="2:26">
      <c r="B114" s="364">
        <f t="shared" si="4"/>
        <v>2026</v>
      </c>
      <c r="C114" s="390">
        <f t="shared" si="6"/>
        <v>46327</v>
      </c>
      <c r="D114" s="376">
        <f>IF(-SUM(D$20:D113)+D$15&lt;0.000001,0,IF($C114&gt;='H-32A-WP06 - Debt Service'!C$24,'H-32A-WP06 - Debt Service'!C$27/12,0))</f>
        <v>11132.895062304129</v>
      </c>
      <c r="E114" s="376">
        <f>IF(-SUM(E$20:E113)+E$15&lt;0.000001,0,IF($C114&gt;='H-32A-WP06 - Debt Service'!D$24,'H-32A-WP06 - Debt Service'!D$27/12,0))</f>
        <v>0</v>
      </c>
      <c r="F114" s="376">
        <f>IF(-SUM(F$20:F113)+F$15&lt;0.000001,0,IF($C114&gt;='H-32A-WP06 - Debt Service'!E$24,'H-32A-WP06 - Debt Service'!E$27/12,0))</f>
        <v>0</v>
      </c>
      <c r="G114" s="376">
        <f>IF(-SUM(G$20:G113)+G$15&lt;0.000001,0,IF($C114&gt;='H-32A-WP06 - Debt Service'!F$24,'H-32A-WP06 - Debt Service'!F$27/12,0))</f>
        <v>0</v>
      </c>
      <c r="H114" s="376">
        <f>IF(-SUM(H$20:H113)+H$15&lt;0.000001,0,IF($C114&gt;='H-32A-WP06 - Debt Service'!G$24,'H-32A-WP06 - Debt Service'!G$27/12,0))</f>
        <v>0</v>
      </c>
      <c r="I114" s="376">
        <f>IF(-SUM(I$20:I113)+I$15&lt;0.000001,0,IF($C114&gt;='H-32A-WP06 - Debt Service'!H$24,'H-32A-WP06 - Debt Service'!H$27/12,0))</f>
        <v>0</v>
      </c>
      <c r="J114" s="376">
        <f>IF(-SUM(J$20:J113)+J$15&lt;0.000001,0,IF($C114&gt;='H-32A-WP06 - Debt Service'!I$24,'H-32A-WP06 - Debt Service'!I$27/12,0))</f>
        <v>0</v>
      </c>
      <c r="K114" s="376">
        <f>IF(-SUM(K$20:K113)+K$15&lt;0.000001,0,IF($C114&gt;='H-32A-WP06 - Debt Service'!J$24,'H-32A-WP06 - Debt Service'!J$27/12,0))</f>
        <v>0</v>
      </c>
      <c r="L114" s="376">
        <f>IF(-SUM(L$20:L113)+L$15&lt;0.000001,0,IF($C114&gt;='H-32A-WP06 - Debt Service'!K$24,'H-32A-WP06 - Debt Service'!K$27/12,0))</f>
        <v>0</v>
      </c>
      <c r="M114" s="376">
        <f>IF(-SUM(M$20:M113)+M$15&lt;0.000001,0,IF($C114&gt;='H-32A-WP06 - Debt Service'!L$24,'H-32A-WP06 - Debt Service'!L$27/12,0))</f>
        <v>0</v>
      </c>
      <c r="O114" s="364">
        <f t="shared" si="5"/>
        <v>2026</v>
      </c>
      <c r="P114" s="390">
        <f t="shared" si="7"/>
        <v>46327</v>
      </c>
      <c r="Q114" s="376">
        <f>IF(-SUM(Q$20:Q113)+Q$15&lt;0.000001,0,IF($C114&gt;='H-32A-WP06 - Debt Service'!P$24,'H-32A-WP06 - Debt Service'!P$27/12,0))</f>
        <v>0</v>
      </c>
      <c r="R114" s="376">
        <f>IF(-SUM(R$20:R113)+R$15&lt;0.000001,0,IF($C114&gt;='H-32A-WP06 - Debt Service'!Q$24,'H-32A-WP06 - Debt Service'!Q$27/12,0))</f>
        <v>0</v>
      </c>
      <c r="S114" s="376">
        <f>IF(-SUM(S$20:S113)+S$15&lt;0.000001,0,IF($C114&gt;='H-32A-WP06 - Debt Service'!R$24,'H-32A-WP06 - Debt Service'!R$27/12,0))</f>
        <v>0</v>
      </c>
      <c r="T114" s="376">
        <f>IF(-SUM(T$20:T113)+T$15&lt;0.000001,0,IF($C114&gt;='H-32A-WP06 - Debt Service'!S$24,'H-32A-WP06 - Debt Service'!S$27/12,0))</f>
        <v>0</v>
      </c>
      <c r="U114" s="376">
        <f>IF(-SUM(U$20:U113)+U$15&lt;0.000001,0,IF($C114&gt;='H-32A-WP06 - Debt Service'!T$24,'H-32A-WP06 - Debt Service'!T$27/12,0))</f>
        <v>0</v>
      </c>
      <c r="V114" s="376">
        <f>IF(-SUM(V$20:V113)+V$15&lt;0.000001,0,IF($C114&gt;='H-32A-WP06 - Debt Service'!U$24,'H-32A-WP06 - Debt Service'!U$27/12,0))</f>
        <v>0</v>
      </c>
      <c r="W114" s="376">
        <f>IF(-SUM(W$20:W113)+W$15&lt;0.000001,0,IF($C114&gt;='H-32A-WP06 - Debt Service'!V$24,'H-32A-WP06 - Debt Service'!V$27/12,0))</f>
        <v>0</v>
      </c>
      <c r="X114" s="376">
        <f>IF(-SUM(X$20:X113)+X$15&lt;0.000001,0,IF($C114&gt;='H-32A-WP06 - Debt Service'!W$24,'H-32A-WP06 - Debt Service'!W$27/12,0))</f>
        <v>0</v>
      </c>
      <c r="Y114" s="376">
        <f>IF(-SUM(Y$20:Y113)+Y$15&lt;0.000001,0,IF($C114&gt;='H-32A-WP06 - Debt Service'!X$24,'H-32A-WP06 - Debt Service'!X$27/12,0))</f>
        <v>0</v>
      </c>
      <c r="Z114" s="376">
        <f>IF($C114&gt;='H-32A-WP06 - Debt Service'!Y$24,'H-32A-WP06 - Debt Service'!Y$27/12,0)</f>
        <v>0</v>
      </c>
    </row>
    <row r="115" spans="2:26">
      <c r="B115" s="364">
        <f t="shared" si="4"/>
        <v>2026</v>
      </c>
      <c r="C115" s="390">
        <f t="shared" si="6"/>
        <v>46357</v>
      </c>
      <c r="D115" s="376">
        <f>IF(-SUM(D$20:D114)+D$15&lt;0.000001,0,IF($C115&gt;='H-32A-WP06 - Debt Service'!C$24,'H-32A-WP06 - Debt Service'!C$27/12,0))</f>
        <v>11132.895062304129</v>
      </c>
      <c r="E115" s="376">
        <f>IF(-SUM(E$20:E114)+E$15&lt;0.000001,0,IF($C115&gt;='H-32A-WP06 - Debt Service'!D$24,'H-32A-WP06 - Debt Service'!D$27/12,0))</f>
        <v>0</v>
      </c>
      <c r="F115" s="376">
        <f>IF(-SUM(F$20:F114)+F$15&lt;0.000001,0,IF($C115&gt;='H-32A-WP06 - Debt Service'!E$24,'H-32A-WP06 - Debt Service'!E$27/12,0))</f>
        <v>0</v>
      </c>
      <c r="G115" s="376">
        <f>IF(-SUM(G$20:G114)+G$15&lt;0.000001,0,IF($C115&gt;='H-32A-WP06 - Debt Service'!F$24,'H-32A-WP06 - Debt Service'!F$27/12,0))</f>
        <v>0</v>
      </c>
      <c r="H115" s="376">
        <f>IF(-SUM(H$20:H114)+H$15&lt;0.000001,0,IF($C115&gt;='H-32A-WP06 - Debt Service'!G$24,'H-32A-WP06 - Debt Service'!G$27/12,0))</f>
        <v>0</v>
      </c>
      <c r="I115" s="376">
        <f>IF(-SUM(I$20:I114)+I$15&lt;0.000001,0,IF($C115&gt;='H-32A-WP06 - Debt Service'!H$24,'H-32A-WP06 - Debt Service'!H$27/12,0))</f>
        <v>0</v>
      </c>
      <c r="J115" s="376">
        <f>IF(-SUM(J$20:J114)+J$15&lt;0.000001,0,IF($C115&gt;='H-32A-WP06 - Debt Service'!I$24,'H-32A-WP06 - Debt Service'!I$27/12,0))</f>
        <v>0</v>
      </c>
      <c r="K115" s="376">
        <f>IF(-SUM(K$20:K114)+K$15&lt;0.000001,0,IF($C115&gt;='H-32A-WP06 - Debt Service'!J$24,'H-32A-WP06 - Debt Service'!J$27/12,0))</f>
        <v>0</v>
      </c>
      <c r="L115" s="376">
        <f>IF(-SUM(L$20:L114)+L$15&lt;0.000001,0,IF($C115&gt;='H-32A-WP06 - Debt Service'!K$24,'H-32A-WP06 - Debt Service'!K$27/12,0))</f>
        <v>0</v>
      </c>
      <c r="M115" s="376">
        <f>IF(-SUM(M$20:M114)+M$15&lt;0.000001,0,IF($C115&gt;='H-32A-WP06 - Debt Service'!L$24,'H-32A-WP06 - Debt Service'!L$27/12,0))</f>
        <v>0</v>
      </c>
      <c r="O115" s="364">
        <f t="shared" si="5"/>
        <v>2026</v>
      </c>
      <c r="P115" s="390">
        <f t="shared" si="7"/>
        <v>46357</v>
      </c>
      <c r="Q115" s="376">
        <f>IF(-SUM(Q$20:Q114)+Q$15&lt;0.000001,0,IF($C115&gt;='H-32A-WP06 - Debt Service'!P$24,'H-32A-WP06 - Debt Service'!P$27/12,0))</f>
        <v>0</v>
      </c>
      <c r="R115" s="376">
        <f>IF(-SUM(R$20:R114)+R$15&lt;0.000001,0,IF($C115&gt;='H-32A-WP06 - Debt Service'!Q$24,'H-32A-WP06 - Debt Service'!Q$27/12,0))</f>
        <v>0</v>
      </c>
      <c r="S115" s="376">
        <f>IF(-SUM(S$20:S114)+S$15&lt;0.000001,0,IF($C115&gt;='H-32A-WP06 - Debt Service'!R$24,'H-32A-WP06 - Debt Service'!R$27/12,0))</f>
        <v>0</v>
      </c>
      <c r="T115" s="376">
        <f>IF(-SUM(T$20:T114)+T$15&lt;0.000001,0,IF($C115&gt;='H-32A-WP06 - Debt Service'!S$24,'H-32A-WP06 - Debt Service'!S$27/12,0))</f>
        <v>0</v>
      </c>
      <c r="U115" s="376">
        <f>IF(-SUM(U$20:U114)+U$15&lt;0.000001,0,IF($C115&gt;='H-32A-WP06 - Debt Service'!T$24,'H-32A-WP06 - Debt Service'!T$27/12,0))</f>
        <v>0</v>
      </c>
      <c r="V115" s="376">
        <f>IF(-SUM(V$20:V114)+V$15&lt;0.000001,0,IF($C115&gt;='H-32A-WP06 - Debt Service'!U$24,'H-32A-WP06 - Debt Service'!U$27/12,0))</f>
        <v>0</v>
      </c>
      <c r="W115" s="376">
        <f>IF(-SUM(W$20:W114)+W$15&lt;0.000001,0,IF($C115&gt;='H-32A-WP06 - Debt Service'!V$24,'H-32A-WP06 - Debt Service'!V$27/12,0))</f>
        <v>0</v>
      </c>
      <c r="X115" s="376">
        <f>IF(-SUM(X$20:X114)+X$15&lt;0.000001,0,IF($C115&gt;='H-32A-WP06 - Debt Service'!W$24,'H-32A-WP06 - Debt Service'!W$27/12,0))</f>
        <v>0</v>
      </c>
      <c r="Y115" s="376">
        <f>IF(-SUM(Y$20:Y114)+Y$15&lt;0.000001,0,IF($C115&gt;='H-32A-WP06 - Debt Service'!X$24,'H-32A-WP06 - Debt Service'!X$27/12,0))</f>
        <v>0</v>
      </c>
      <c r="Z115" s="376">
        <f>IF($C115&gt;='H-32A-WP06 - Debt Service'!Y$24,'H-32A-WP06 - Debt Service'!Y$27/12,0)</f>
        <v>0</v>
      </c>
    </row>
    <row r="116" spans="2:26">
      <c r="B116" s="364">
        <f t="shared" si="4"/>
        <v>2027</v>
      </c>
      <c r="C116" s="390">
        <f t="shared" si="6"/>
        <v>46388</v>
      </c>
      <c r="D116" s="376">
        <f>IF(-SUM(D$20:D115)+D$15&lt;0.000001,0,IF($C116&gt;='H-32A-WP06 - Debt Service'!C$24,'H-32A-WP06 - Debt Service'!C$27/12,0))</f>
        <v>11132.895062304129</v>
      </c>
      <c r="E116" s="376">
        <f>IF(-SUM(E$20:E115)+E$15&lt;0.000001,0,IF($C116&gt;='H-32A-WP06 - Debt Service'!D$24,'H-32A-WP06 - Debt Service'!D$27/12,0))</f>
        <v>0</v>
      </c>
      <c r="F116" s="376">
        <f>IF(-SUM(F$20:F115)+F$15&lt;0.000001,0,IF($C116&gt;='H-32A-WP06 - Debt Service'!E$24,'H-32A-WP06 - Debt Service'!E$27/12,0))</f>
        <v>0</v>
      </c>
      <c r="G116" s="376">
        <f>IF(-SUM(G$20:G115)+G$15&lt;0.000001,0,IF($C116&gt;='H-32A-WP06 - Debt Service'!F$24,'H-32A-WP06 - Debt Service'!F$27/12,0))</f>
        <v>0</v>
      </c>
      <c r="H116" s="376">
        <f>IF(-SUM(H$20:H115)+H$15&lt;0.000001,0,IF($C116&gt;='H-32A-WP06 - Debt Service'!G$24,'H-32A-WP06 - Debt Service'!G$27/12,0))</f>
        <v>0</v>
      </c>
      <c r="I116" s="376">
        <f>IF(-SUM(I$20:I115)+I$15&lt;0.000001,0,IF($C116&gt;='H-32A-WP06 - Debt Service'!H$24,'H-32A-WP06 - Debt Service'!H$27/12,0))</f>
        <v>0</v>
      </c>
      <c r="J116" s="376">
        <f>IF(-SUM(J$20:J115)+J$15&lt;0.000001,0,IF($C116&gt;='H-32A-WP06 - Debt Service'!I$24,'H-32A-WP06 - Debt Service'!I$27/12,0))</f>
        <v>0</v>
      </c>
      <c r="K116" s="376">
        <f>IF(-SUM(K$20:K115)+K$15&lt;0.000001,0,IF($C116&gt;='H-32A-WP06 - Debt Service'!J$24,'H-32A-WP06 - Debt Service'!J$27/12,0))</f>
        <v>0</v>
      </c>
      <c r="L116" s="376">
        <f>IF(-SUM(L$20:L115)+L$15&lt;0.000001,0,IF($C116&gt;='H-32A-WP06 - Debt Service'!K$24,'H-32A-WP06 - Debt Service'!K$27/12,0))</f>
        <v>0</v>
      </c>
      <c r="M116" s="376">
        <f>IF(-SUM(M$20:M115)+M$15&lt;0.000001,0,IF($C116&gt;='H-32A-WP06 - Debt Service'!L$24,'H-32A-WP06 - Debt Service'!L$27/12,0))</f>
        <v>0</v>
      </c>
      <c r="O116" s="364">
        <f t="shared" si="5"/>
        <v>2027</v>
      </c>
      <c r="P116" s="390">
        <f t="shared" si="7"/>
        <v>46388</v>
      </c>
      <c r="Q116" s="376">
        <f>IF(-SUM(Q$20:Q115)+Q$15&lt;0.000001,0,IF($C116&gt;='H-32A-WP06 - Debt Service'!P$24,'H-32A-WP06 - Debt Service'!P$27/12,0))</f>
        <v>0</v>
      </c>
      <c r="R116" s="376">
        <f>IF(-SUM(R$20:R115)+R$15&lt;0.000001,0,IF($C116&gt;='H-32A-WP06 - Debt Service'!Q$24,'H-32A-WP06 - Debt Service'!Q$27/12,0))</f>
        <v>0</v>
      </c>
      <c r="S116" s="376">
        <f>IF(-SUM(S$20:S115)+S$15&lt;0.000001,0,IF($C116&gt;='H-32A-WP06 - Debt Service'!R$24,'H-32A-WP06 - Debt Service'!R$27/12,0))</f>
        <v>0</v>
      </c>
      <c r="T116" s="376">
        <f>IF(-SUM(T$20:T115)+T$15&lt;0.000001,0,IF($C116&gt;='H-32A-WP06 - Debt Service'!S$24,'H-32A-WP06 - Debt Service'!S$27/12,0))</f>
        <v>0</v>
      </c>
      <c r="U116" s="376">
        <f>IF(-SUM(U$20:U115)+U$15&lt;0.000001,0,IF($C116&gt;='H-32A-WP06 - Debt Service'!T$24,'H-32A-WP06 - Debt Service'!T$27/12,0))</f>
        <v>0</v>
      </c>
      <c r="V116" s="376">
        <f>IF(-SUM(V$20:V115)+V$15&lt;0.000001,0,IF($C116&gt;='H-32A-WP06 - Debt Service'!U$24,'H-32A-WP06 - Debt Service'!U$27/12,0))</f>
        <v>0</v>
      </c>
      <c r="W116" s="376">
        <f>IF(-SUM(W$20:W115)+W$15&lt;0.000001,0,IF($C116&gt;='H-32A-WP06 - Debt Service'!V$24,'H-32A-WP06 - Debt Service'!V$27/12,0))</f>
        <v>0</v>
      </c>
      <c r="X116" s="376">
        <f>IF(-SUM(X$20:X115)+X$15&lt;0.000001,0,IF($C116&gt;='H-32A-WP06 - Debt Service'!W$24,'H-32A-WP06 - Debt Service'!W$27/12,0))</f>
        <v>0</v>
      </c>
      <c r="Y116" s="376">
        <f>IF(-SUM(Y$20:Y115)+Y$15&lt;0.000001,0,IF($C116&gt;='H-32A-WP06 - Debt Service'!X$24,'H-32A-WP06 - Debt Service'!X$27/12,0))</f>
        <v>0</v>
      </c>
      <c r="Z116" s="376">
        <f>IF($C116&gt;='H-32A-WP06 - Debt Service'!Y$24,'H-32A-WP06 - Debt Service'!Y$27/12,0)</f>
        <v>0</v>
      </c>
    </row>
    <row r="117" spans="2:26">
      <c r="B117" s="364">
        <f t="shared" si="4"/>
        <v>2027</v>
      </c>
      <c r="C117" s="390">
        <f t="shared" si="6"/>
        <v>46419</v>
      </c>
      <c r="D117" s="376">
        <f>IF(-SUM(D$20:D116)+D$15&lt;0.000001,0,IF($C117&gt;='H-32A-WP06 - Debt Service'!C$24,'H-32A-WP06 - Debt Service'!C$27/12,0))</f>
        <v>11132.895062304129</v>
      </c>
      <c r="E117" s="376">
        <f>IF(-SUM(E$20:E116)+E$15&lt;0.000001,0,IF($C117&gt;='H-32A-WP06 - Debt Service'!D$24,'H-32A-WP06 - Debt Service'!D$27/12,0))</f>
        <v>0</v>
      </c>
      <c r="F117" s="376">
        <f>IF(-SUM(F$20:F116)+F$15&lt;0.000001,0,IF($C117&gt;='H-32A-WP06 - Debt Service'!E$24,'H-32A-WP06 - Debt Service'!E$27/12,0))</f>
        <v>0</v>
      </c>
      <c r="G117" s="376">
        <f>IF(-SUM(G$20:G116)+G$15&lt;0.000001,0,IF($C117&gt;='H-32A-WP06 - Debt Service'!F$24,'H-32A-WP06 - Debt Service'!F$27/12,0))</f>
        <v>0</v>
      </c>
      <c r="H117" s="376">
        <f>IF(-SUM(H$20:H116)+H$15&lt;0.000001,0,IF($C117&gt;='H-32A-WP06 - Debt Service'!G$24,'H-32A-WP06 - Debt Service'!G$27/12,0))</f>
        <v>0</v>
      </c>
      <c r="I117" s="376">
        <f>IF(-SUM(I$20:I116)+I$15&lt;0.000001,0,IF($C117&gt;='H-32A-WP06 - Debt Service'!H$24,'H-32A-WP06 - Debt Service'!H$27/12,0))</f>
        <v>0</v>
      </c>
      <c r="J117" s="376">
        <f>IF(-SUM(J$20:J116)+J$15&lt;0.000001,0,IF($C117&gt;='H-32A-WP06 - Debt Service'!I$24,'H-32A-WP06 - Debt Service'!I$27/12,0))</f>
        <v>0</v>
      </c>
      <c r="K117" s="376">
        <f>IF(-SUM(K$20:K116)+K$15&lt;0.000001,0,IF($C117&gt;='H-32A-WP06 - Debt Service'!J$24,'H-32A-WP06 - Debt Service'!J$27/12,0))</f>
        <v>0</v>
      </c>
      <c r="L117" s="376">
        <f>IF(-SUM(L$20:L116)+L$15&lt;0.000001,0,IF($C117&gt;='H-32A-WP06 - Debt Service'!K$24,'H-32A-WP06 - Debt Service'!K$27/12,0))</f>
        <v>0</v>
      </c>
      <c r="M117" s="376">
        <f>IF(-SUM(M$20:M116)+M$15&lt;0.000001,0,IF($C117&gt;='H-32A-WP06 - Debt Service'!L$24,'H-32A-WP06 - Debt Service'!L$27/12,0))</f>
        <v>0</v>
      </c>
      <c r="O117" s="364">
        <f t="shared" si="5"/>
        <v>2027</v>
      </c>
      <c r="P117" s="390">
        <f t="shared" si="7"/>
        <v>46419</v>
      </c>
      <c r="Q117" s="376">
        <f>IF(-SUM(Q$20:Q116)+Q$15&lt;0.000001,0,IF($C117&gt;='H-32A-WP06 - Debt Service'!P$24,'H-32A-WP06 - Debt Service'!P$27/12,0))</f>
        <v>0</v>
      </c>
      <c r="R117" s="376">
        <f>IF(-SUM(R$20:R116)+R$15&lt;0.000001,0,IF($C117&gt;='H-32A-WP06 - Debt Service'!Q$24,'H-32A-WP06 - Debt Service'!Q$27/12,0))</f>
        <v>0</v>
      </c>
      <c r="S117" s="376">
        <f>IF(-SUM(S$20:S116)+S$15&lt;0.000001,0,IF($C117&gt;='H-32A-WP06 - Debt Service'!R$24,'H-32A-WP06 - Debt Service'!R$27/12,0))</f>
        <v>0</v>
      </c>
      <c r="T117" s="376">
        <f>IF(-SUM(T$20:T116)+T$15&lt;0.000001,0,IF($C117&gt;='H-32A-WP06 - Debt Service'!S$24,'H-32A-WP06 - Debt Service'!S$27/12,0))</f>
        <v>0</v>
      </c>
      <c r="U117" s="376">
        <f>IF(-SUM(U$20:U116)+U$15&lt;0.000001,0,IF($C117&gt;='H-32A-WP06 - Debt Service'!T$24,'H-32A-WP06 - Debt Service'!T$27/12,0))</f>
        <v>0</v>
      </c>
      <c r="V117" s="376">
        <f>IF(-SUM(V$20:V116)+V$15&lt;0.000001,0,IF($C117&gt;='H-32A-WP06 - Debt Service'!U$24,'H-32A-WP06 - Debt Service'!U$27/12,0))</f>
        <v>0</v>
      </c>
      <c r="W117" s="376">
        <f>IF(-SUM(W$20:W116)+W$15&lt;0.000001,0,IF($C117&gt;='H-32A-WP06 - Debt Service'!V$24,'H-32A-WP06 - Debt Service'!V$27/12,0))</f>
        <v>0</v>
      </c>
      <c r="X117" s="376">
        <f>IF(-SUM(X$20:X116)+X$15&lt;0.000001,0,IF($C117&gt;='H-32A-WP06 - Debt Service'!W$24,'H-32A-WP06 - Debt Service'!W$27/12,0))</f>
        <v>0</v>
      </c>
      <c r="Y117" s="376">
        <f>IF(-SUM(Y$20:Y116)+Y$15&lt;0.000001,0,IF($C117&gt;='H-32A-WP06 - Debt Service'!X$24,'H-32A-WP06 - Debt Service'!X$27/12,0))</f>
        <v>0</v>
      </c>
      <c r="Z117" s="376">
        <f>IF($C117&gt;='H-32A-WP06 - Debt Service'!Y$24,'H-32A-WP06 - Debt Service'!Y$27/12,0)</f>
        <v>0</v>
      </c>
    </row>
    <row r="118" spans="2:26">
      <c r="B118" s="364">
        <f t="shared" si="4"/>
        <v>2027</v>
      </c>
      <c r="C118" s="390">
        <f t="shared" si="6"/>
        <v>46447</v>
      </c>
      <c r="D118" s="376">
        <f>IF(-SUM(D$20:D117)+D$15&lt;0.000001,0,IF($C118&gt;='H-32A-WP06 - Debt Service'!C$24,'H-32A-WP06 - Debt Service'!C$27/12,0))</f>
        <v>11132.895062304129</v>
      </c>
      <c r="E118" s="376">
        <f>IF(-SUM(E$20:E117)+E$15&lt;0.000001,0,IF($C118&gt;='H-32A-WP06 - Debt Service'!D$24,'H-32A-WP06 - Debt Service'!D$27/12,0))</f>
        <v>0</v>
      </c>
      <c r="F118" s="376">
        <f>IF(-SUM(F$20:F117)+F$15&lt;0.000001,0,IF($C118&gt;='H-32A-WP06 - Debt Service'!E$24,'H-32A-WP06 - Debt Service'!E$27/12,0))</f>
        <v>0</v>
      </c>
      <c r="G118" s="376">
        <f>IF(-SUM(G$20:G117)+G$15&lt;0.000001,0,IF($C118&gt;='H-32A-WP06 - Debt Service'!F$24,'H-32A-WP06 - Debt Service'!F$27/12,0))</f>
        <v>0</v>
      </c>
      <c r="H118" s="376">
        <f>IF(-SUM(H$20:H117)+H$15&lt;0.000001,0,IF($C118&gt;='H-32A-WP06 - Debt Service'!G$24,'H-32A-WP06 - Debt Service'!G$27/12,0))</f>
        <v>0</v>
      </c>
      <c r="I118" s="376">
        <f>IF(-SUM(I$20:I117)+I$15&lt;0.000001,0,IF($C118&gt;='H-32A-WP06 - Debt Service'!H$24,'H-32A-WP06 - Debt Service'!H$27/12,0))</f>
        <v>0</v>
      </c>
      <c r="J118" s="376">
        <f>IF(-SUM(J$20:J117)+J$15&lt;0.000001,0,IF($C118&gt;='H-32A-WP06 - Debt Service'!I$24,'H-32A-WP06 - Debt Service'!I$27/12,0))</f>
        <v>0</v>
      </c>
      <c r="K118" s="376">
        <f>IF(-SUM(K$20:K117)+K$15&lt;0.000001,0,IF($C118&gt;='H-32A-WP06 - Debt Service'!J$24,'H-32A-WP06 - Debt Service'!J$27/12,0))</f>
        <v>0</v>
      </c>
      <c r="L118" s="376">
        <f>IF(-SUM(L$20:L117)+L$15&lt;0.000001,0,IF($C118&gt;='H-32A-WP06 - Debt Service'!K$24,'H-32A-WP06 - Debt Service'!K$27/12,0))</f>
        <v>0</v>
      </c>
      <c r="M118" s="376">
        <f>IF(-SUM(M$20:M117)+M$15&lt;0.000001,0,IF($C118&gt;='H-32A-WP06 - Debt Service'!L$24,'H-32A-WP06 - Debt Service'!L$27/12,0))</f>
        <v>0</v>
      </c>
      <c r="O118" s="364">
        <f t="shared" si="5"/>
        <v>2027</v>
      </c>
      <c r="P118" s="390">
        <f t="shared" si="7"/>
        <v>46447</v>
      </c>
      <c r="Q118" s="376">
        <f>IF(-SUM(Q$20:Q117)+Q$15&lt;0.000001,0,IF($C118&gt;='H-32A-WP06 - Debt Service'!P$24,'H-32A-WP06 - Debt Service'!P$27/12,0))</f>
        <v>0</v>
      </c>
      <c r="R118" s="376">
        <f>IF(-SUM(R$20:R117)+R$15&lt;0.000001,0,IF($C118&gt;='H-32A-WP06 - Debt Service'!Q$24,'H-32A-WP06 - Debt Service'!Q$27/12,0))</f>
        <v>0</v>
      </c>
      <c r="S118" s="376">
        <f>IF(-SUM(S$20:S117)+S$15&lt;0.000001,0,IF($C118&gt;='H-32A-WP06 - Debt Service'!R$24,'H-32A-WP06 - Debt Service'!R$27/12,0))</f>
        <v>0</v>
      </c>
      <c r="T118" s="376">
        <f>IF(-SUM(T$20:T117)+T$15&lt;0.000001,0,IF($C118&gt;='H-32A-WP06 - Debt Service'!S$24,'H-32A-WP06 - Debt Service'!S$27/12,0))</f>
        <v>0</v>
      </c>
      <c r="U118" s="376">
        <f>IF(-SUM(U$20:U117)+U$15&lt;0.000001,0,IF($C118&gt;='H-32A-WP06 - Debt Service'!T$24,'H-32A-WP06 - Debt Service'!T$27/12,0))</f>
        <v>0</v>
      </c>
      <c r="V118" s="376">
        <f>IF(-SUM(V$20:V117)+V$15&lt;0.000001,0,IF($C118&gt;='H-32A-WP06 - Debt Service'!U$24,'H-32A-WP06 - Debt Service'!U$27/12,0))</f>
        <v>0</v>
      </c>
      <c r="W118" s="376">
        <f>IF(-SUM(W$20:W117)+W$15&lt;0.000001,0,IF($C118&gt;='H-32A-WP06 - Debt Service'!V$24,'H-32A-WP06 - Debt Service'!V$27/12,0))</f>
        <v>0</v>
      </c>
      <c r="X118" s="376">
        <f>IF(-SUM(X$20:X117)+X$15&lt;0.000001,0,IF($C118&gt;='H-32A-WP06 - Debt Service'!W$24,'H-32A-WP06 - Debt Service'!W$27/12,0))</f>
        <v>0</v>
      </c>
      <c r="Y118" s="376">
        <f>IF(-SUM(Y$20:Y117)+Y$15&lt;0.000001,0,IF($C118&gt;='H-32A-WP06 - Debt Service'!X$24,'H-32A-WP06 - Debt Service'!X$27/12,0))</f>
        <v>0</v>
      </c>
      <c r="Z118" s="376">
        <f>IF($C118&gt;='H-32A-WP06 - Debt Service'!Y$24,'H-32A-WP06 - Debt Service'!Y$27/12,0)</f>
        <v>0</v>
      </c>
    </row>
    <row r="119" spans="2:26">
      <c r="B119" s="364">
        <f t="shared" si="4"/>
        <v>2027</v>
      </c>
      <c r="C119" s="390">
        <f t="shared" si="6"/>
        <v>46478</v>
      </c>
      <c r="D119" s="376">
        <f>IF(-SUM(D$20:D118)+D$15&lt;0.000001,0,IF($C119&gt;='H-32A-WP06 - Debt Service'!C$24,'H-32A-WP06 - Debt Service'!C$27/12,0))</f>
        <v>11132.895062304129</v>
      </c>
      <c r="E119" s="376">
        <f>IF(-SUM(E$20:E118)+E$15&lt;0.000001,0,IF($C119&gt;='H-32A-WP06 - Debt Service'!D$24,'H-32A-WP06 - Debt Service'!D$27/12,0))</f>
        <v>0</v>
      </c>
      <c r="F119" s="376">
        <f>IF(-SUM(F$20:F118)+F$15&lt;0.000001,0,IF($C119&gt;='H-32A-WP06 - Debt Service'!E$24,'H-32A-WP06 - Debt Service'!E$27/12,0))</f>
        <v>0</v>
      </c>
      <c r="G119" s="376">
        <f>IF(-SUM(G$20:G118)+G$15&lt;0.000001,0,IF($C119&gt;='H-32A-WP06 - Debt Service'!F$24,'H-32A-WP06 - Debt Service'!F$27/12,0))</f>
        <v>0</v>
      </c>
      <c r="H119" s="376">
        <f>IF(-SUM(H$20:H118)+H$15&lt;0.000001,0,IF($C119&gt;='H-32A-WP06 - Debt Service'!G$24,'H-32A-WP06 - Debt Service'!G$27/12,0))</f>
        <v>0</v>
      </c>
      <c r="I119" s="376">
        <f>IF(-SUM(I$20:I118)+I$15&lt;0.000001,0,IF($C119&gt;='H-32A-WP06 - Debt Service'!H$24,'H-32A-WP06 - Debt Service'!H$27/12,0))</f>
        <v>0</v>
      </c>
      <c r="J119" s="376">
        <f>IF(-SUM(J$20:J118)+J$15&lt;0.000001,0,IF($C119&gt;='H-32A-WP06 - Debt Service'!I$24,'H-32A-WP06 - Debt Service'!I$27/12,0))</f>
        <v>0</v>
      </c>
      <c r="K119" s="376">
        <f>IF(-SUM(K$20:K118)+K$15&lt;0.000001,0,IF($C119&gt;='H-32A-WP06 - Debt Service'!J$24,'H-32A-WP06 - Debt Service'!J$27/12,0))</f>
        <v>0</v>
      </c>
      <c r="L119" s="376">
        <f>IF(-SUM(L$20:L118)+L$15&lt;0.000001,0,IF($C119&gt;='H-32A-WP06 - Debt Service'!K$24,'H-32A-WP06 - Debt Service'!K$27/12,0))</f>
        <v>0</v>
      </c>
      <c r="M119" s="376">
        <f>IF(-SUM(M$20:M118)+M$15&lt;0.000001,0,IF($C119&gt;='H-32A-WP06 - Debt Service'!L$24,'H-32A-WP06 - Debt Service'!L$27/12,0))</f>
        <v>0</v>
      </c>
      <c r="O119" s="364">
        <f t="shared" si="5"/>
        <v>2027</v>
      </c>
      <c r="P119" s="390">
        <f t="shared" si="7"/>
        <v>46478</v>
      </c>
      <c r="Q119" s="376">
        <f>IF(-SUM(Q$20:Q118)+Q$15&lt;0.000001,0,IF($C119&gt;='H-32A-WP06 - Debt Service'!P$24,'H-32A-WP06 - Debt Service'!P$27/12,0))</f>
        <v>0</v>
      </c>
      <c r="R119" s="376">
        <f>IF(-SUM(R$20:R118)+R$15&lt;0.000001,0,IF($C119&gt;='H-32A-WP06 - Debt Service'!Q$24,'H-32A-WP06 - Debt Service'!Q$27/12,0))</f>
        <v>0</v>
      </c>
      <c r="S119" s="376">
        <f>IF(-SUM(S$20:S118)+S$15&lt;0.000001,0,IF($C119&gt;='H-32A-WP06 - Debt Service'!R$24,'H-32A-WP06 - Debt Service'!R$27/12,0))</f>
        <v>0</v>
      </c>
      <c r="T119" s="376">
        <f>IF(-SUM(T$20:T118)+T$15&lt;0.000001,0,IF($C119&gt;='H-32A-WP06 - Debt Service'!S$24,'H-32A-WP06 - Debt Service'!S$27/12,0))</f>
        <v>0</v>
      </c>
      <c r="U119" s="376">
        <f>IF(-SUM(U$20:U118)+U$15&lt;0.000001,0,IF($C119&gt;='H-32A-WP06 - Debt Service'!T$24,'H-32A-WP06 - Debt Service'!T$27/12,0))</f>
        <v>0</v>
      </c>
      <c r="V119" s="376">
        <f>IF(-SUM(V$20:V118)+V$15&lt;0.000001,0,IF($C119&gt;='H-32A-WP06 - Debt Service'!U$24,'H-32A-WP06 - Debt Service'!U$27/12,0))</f>
        <v>0</v>
      </c>
      <c r="W119" s="376">
        <f>IF(-SUM(W$20:W118)+W$15&lt;0.000001,0,IF($C119&gt;='H-32A-WP06 - Debt Service'!V$24,'H-32A-WP06 - Debt Service'!V$27/12,0))</f>
        <v>0</v>
      </c>
      <c r="X119" s="376">
        <f>IF(-SUM(X$20:X118)+X$15&lt;0.000001,0,IF($C119&gt;='H-32A-WP06 - Debt Service'!W$24,'H-32A-WP06 - Debt Service'!W$27/12,0))</f>
        <v>0</v>
      </c>
      <c r="Y119" s="376">
        <f>IF(-SUM(Y$20:Y118)+Y$15&lt;0.000001,0,IF($C119&gt;='H-32A-WP06 - Debt Service'!X$24,'H-32A-WP06 - Debt Service'!X$27/12,0))</f>
        <v>0</v>
      </c>
      <c r="Z119" s="376">
        <f>IF($C119&gt;='H-32A-WP06 - Debt Service'!Y$24,'H-32A-WP06 - Debt Service'!Y$27/12,0)</f>
        <v>0</v>
      </c>
    </row>
    <row r="120" spans="2:26">
      <c r="B120" s="364">
        <f t="shared" si="4"/>
        <v>2027</v>
      </c>
      <c r="C120" s="390">
        <f t="shared" si="6"/>
        <v>46508</v>
      </c>
      <c r="D120" s="376">
        <f>IF(-SUM(D$20:D119)+D$15&lt;0.000001,0,IF($C120&gt;='H-32A-WP06 - Debt Service'!C$24,'H-32A-WP06 - Debt Service'!C$27/12,0))</f>
        <v>11132.895062304129</v>
      </c>
      <c r="E120" s="376">
        <f>IF(-SUM(E$20:E119)+E$15&lt;0.000001,0,IF($C120&gt;='H-32A-WP06 - Debt Service'!D$24,'H-32A-WP06 - Debt Service'!D$27/12,0))</f>
        <v>0</v>
      </c>
      <c r="F120" s="376">
        <f>IF(-SUM(F$20:F119)+F$15&lt;0.000001,0,IF($C120&gt;='H-32A-WP06 - Debt Service'!E$24,'H-32A-WP06 - Debt Service'!E$27/12,0))</f>
        <v>0</v>
      </c>
      <c r="G120" s="376">
        <f>IF(-SUM(G$20:G119)+G$15&lt;0.000001,0,IF($C120&gt;='H-32A-WP06 - Debt Service'!F$24,'H-32A-WP06 - Debt Service'!F$27/12,0))</f>
        <v>0</v>
      </c>
      <c r="H120" s="376">
        <f>IF(-SUM(H$20:H119)+H$15&lt;0.000001,0,IF($C120&gt;='H-32A-WP06 - Debt Service'!G$24,'H-32A-WP06 - Debt Service'!G$27/12,0))</f>
        <v>0</v>
      </c>
      <c r="I120" s="376">
        <f>IF(-SUM(I$20:I119)+I$15&lt;0.000001,0,IF($C120&gt;='H-32A-WP06 - Debt Service'!H$24,'H-32A-WP06 - Debt Service'!H$27/12,0))</f>
        <v>0</v>
      </c>
      <c r="J120" s="376">
        <f>IF(-SUM(J$20:J119)+J$15&lt;0.000001,0,IF($C120&gt;='H-32A-WP06 - Debt Service'!I$24,'H-32A-WP06 - Debt Service'!I$27/12,0))</f>
        <v>0</v>
      </c>
      <c r="K120" s="376">
        <f>IF(-SUM(K$20:K119)+K$15&lt;0.000001,0,IF($C120&gt;='H-32A-WP06 - Debt Service'!J$24,'H-32A-WP06 - Debt Service'!J$27/12,0))</f>
        <v>0</v>
      </c>
      <c r="L120" s="376">
        <f>IF(-SUM(L$20:L119)+L$15&lt;0.000001,0,IF($C120&gt;='H-32A-WP06 - Debt Service'!K$24,'H-32A-WP06 - Debt Service'!K$27/12,0))</f>
        <v>0</v>
      </c>
      <c r="M120" s="376">
        <f>IF(-SUM(M$20:M119)+M$15&lt;0.000001,0,IF($C120&gt;='H-32A-WP06 - Debt Service'!L$24,'H-32A-WP06 - Debt Service'!L$27/12,0))</f>
        <v>0</v>
      </c>
      <c r="O120" s="364">
        <f t="shared" si="5"/>
        <v>2027</v>
      </c>
      <c r="P120" s="390">
        <f t="shared" si="7"/>
        <v>46508</v>
      </c>
      <c r="Q120" s="376">
        <f>IF(-SUM(Q$20:Q119)+Q$15&lt;0.000001,0,IF($C120&gt;='H-32A-WP06 - Debt Service'!P$24,'H-32A-WP06 - Debt Service'!P$27/12,0))</f>
        <v>0</v>
      </c>
      <c r="R120" s="376">
        <f>IF(-SUM(R$20:R119)+R$15&lt;0.000001,0,IF($C120&gt;='H-32A-WP06 - Debt Service'!Q$24,'H-32A-WP06 - Debt Service'!Q$27/12,0))</f>
        <v>0</v>
      </c>
      <c r="S120" s="376">
        <f>IF(-SUM(S$20:S119)+S$15&lt;0.000001,0,IF($C120&gt;='H-32A-WP06 - Debt Service'!R$24,'H-32A-WP06 - Debt Service'!R$27/12,0))</f>
        <v>0</v>
      </c>
      <c r="T120" s="376">
        <f>IF(-SUM(T$20:T119)+T$15&lt;0.000001,0,IF($C120&gt;='H-32A-WP06 - Debt Service'!S$24,'H-32A-WP06 - Debt Service'!S$27/12,0))</f>
        <v>0</v>
      </c>
      <c r="U120" s="376">
        <f>IF(-SUM(U$20:U119)+U$15&lt;0.000001,0,IF($C120&gt;='H-32A-WP06 - Debt Service'!T$24,'H-32A-WP06 - Debt Service'!T$27/12,0))</f>
        <v>0</v>
      </c>
      <c r="V120" s="376">
        <f>IF(-SUM(V$20:V119)+V$15&lt;0.000001,0,IF($C120&gt;='H-32A-WP06 - Debt Service'!U$24,'H-32A-WP06 - Debt Service'!U$27/12,0))</f>
        <v>0</v>
      </c>
      <c r="W120" s="376">
        <f>IF(-SUM(W$20:W119)+W$15&lt;0.000001,0,IF($C120&gt;='H-32A-WP06 - Debt Service'!V$24,'H-32A-WP06 - Debt Service'!V$27/12,0))</f>
        <v>0</v>
      </c>
      <c r="X120" s="376">
        <f>IF(-SUM(X$20:X119)+X$15&lt;0.000001,0,IF($C120&gt;='H-32A-WP06 - Debt Service'!W$24,'H-32A-WP06 - Debt Service'!W$27/12,0))</f>
        <v>0</v>
      </c>
      <c r="Y120" s="376">
        <f>IF(-SUM(Y$20:Y119)+Y$15&lt;0.000001,0,IF($C120&gt;='H-32A-WP06 - Debt Service'!X$24,'H-32A-WP06 - Debt Service'!X$27/12,0))</f>
        <v>0</v>
      </c>
      <c r="Z120" s="376">
        <f>IF($C120&gt;='H-32A-WP06 - Debt Service'!Y$24,'H-32A-WP06 - Debt Service'!Y$27/12,0)</f>
        <v>0</v>
      </c>
    </row>
    <row r="121" spans="2:26">
      <c r="B121" s="364">
        <f t="shared" si="4"/>
        <v>2027</v>
      </c>
      <c r="C121" s="390">
        <f t="shared" si="6"/>
        <v>46539</v>
      </c>
      <c r="D121" s="376">
        <f>IF(-SUM(D$20:D120)+D$15&lt;0.000001,0,IF($C121&gt;='H-32A-WP06 - Debt Service'!C$24,'H-32A-WP06 - Debt Service'!C$27/12,0))</f>
        <v>11132.895062304129</v>
      </c>
      <c r="E121" s="376">
        <f>IF(-SUM(E$20:E120)+E$15&lt;0.000001,0,IF($C121&gt;='H-32A-WP06 - Debt Service'!D$24,'H-32A-WP06 - Debt Service'!D$27/12,0))</f>
        <v>0</v>
      </c>
      <c r="F121" s="376">
        <f>IF(-SUM(F$20:F120)+F$15&lt;0.000001,0,IF($C121&gt;='H-32A-WP06 - Debt Service'!E$24,'H-32A-WP06 - Debt Service'!E$27/12,0))</f>
        <v>0</v>
      </c>
      <c r="G121" s="376">
        <f>IF(-SUM(G$20:G120)+G$15&lt;0.000001,0,IF($C121&gt;='H-32A-WP06 - Debt Service'!F$24,'H-32A-WP06 - Debt Service'!F$27/12,0))</f>
        <v>0</v>
      </c>
      <c r="H121" s="376">
        <f>IF(-SUM(H$20:H120)+H$15&lt;0.000001,0,IF($C121&gt;='H-32A-WP06 - Debt Service'!G$24,'H-32A-WP06 - Debt Service'!G$27/12,0))</f>
        <v>0</v>
      </c>
      <c r="I121" s="376">
        <f>IF(-SUM(I$20:I120)+I$15&lt;0.000001,0,IF($C121&gt;='H-32A-WP06 - Debt Service'!H$24,'H-32A-WP06 - Debt Service'!H$27/12,0))</f>
        <v>0</v>
      </c>
      <c r="J121" s="376">
        <f>IF(-SUM(J$20:J120)+J$15&lt;0.000001,0,IF($C121&gt;='H-32A-WP06 - Debt Service'!I$24,'H-32A-WP06 - Debt Service'!I$27/12,0))</f>
        <v>0</v>
      </c>
      <c r="K121" s="376">
        <f>IF(-SUM(K$20:K120)+K$15&lt;0.000001,0,IF($C121&gt;='H-32A-WP06 - Debt Service'!J$24,'H-32A-WP06 - Debt Service'!J$27/12,0))</f>
        <v>0</v>
      </c>
      <c r="L121" s="376">
        <f>IF(-SUM(L$20:L120)+L$15&lt;0.000001,0,IF($C121&gt;='H-32A-WP06 - Debt Service'!K$24,'H-32A-WP06 - Debt Service'!K$27/12,0))</f>
        <v>0</v>
      </c>
      <c r="M121" s="376">
        <f>IF(-SUM(M$20:M120)+M$15&lt;0.000001,0,IF($C121&gt;='H-32A-WP06 - Debt Service'!L$24,'H-32A-WP06 - Debt Service'!L$27/12,0))</f>
        <v>0</v>
      </c>
      <c r="O121" s="364">
        <f t="shared" si="5"/>
        <v>2027</v>
      </c>
      <c r="P121" s="390">
        <f t="shared" si="7"/>
        <v>46539</v>
      </c>
      <c r="Q121" s="376">
        <f>IF(-SUM(Q$20:Q120)+Q$15&lt;0.000001,0,IF($C121&gt;='H-32A-WP06 - Debt Service'!P$24,'H-32A-WP06 - Debt Service'!P$27/12,0))</f>
        <v>0</v>
      </c>
      <c r="R121" s="376">
        <f>IF(-SUM(R$20:R120)+R$15&lt;0.000001,0,IF($C121&gt;='H-32A-WP06 - Debt Service'!Q$24,'H-32A-WP06 - Debt Service'!Q$27/12,0))</f>
        <v>0</v>
      </c>
      <c r="S121" s="376">
        <f>IF(-SUM(S$20:S120)+S$15&lt;0.000001,0,IF($C121&gt;='H-32A-WP06 - Debt Service'!R$24,'H-32A-WP06 - Debt Service'!R$27/12,0))</f>
        <v>0</v>
      </c>
      <c r="T121" s="376">
        <f>IF(-SUM(T$20:T120)+T$15&lt;0.000001,0,IF($C121&gt;='H-32A-WP06 - Debt Service'!S$24,'H-32A-WP06 - Debt Service'!S$27/12,0))</f>
        <v>0</v>
      </c>
      <c r="U121" s="376">
        <f>IF(-SUM(U$20:U120)+U$15&lt;0.000001,0,IF($C121&gt;='H-32A-WP06 - Debt Service'!T$24,'H-32A-WP06 - Debt Service'!T$27/12,0))</f>
        <v>0</v>
      </c>
      <c r="V121" s="376">
        <f>IF(-SUM(V$20:V120)+V$15&lt;0.000001,0,IF($C121&gt;='H-32A-WP06 - Debt Service'!U$24,'H-32A-WP06 - Debt Service'!U$27/12,0))</f>
        <v>0</v>
      </c>
      <c r="W121" s="376">
        <f>IF(-SUM(W$20:W120)+W$15&lt;0.000001,0,IF($C121&gt;='H-32A-WP06 - Debt Service'!V$24,'H-32A-WP06 - Debt Service'!V$27/12,0))</f>
        <v>0</v>
      </c>
      <c r="X121" s="376">
        <f>IF(-SUM(X$20:X120)+X$15&lt;0.000001,0,IF($C121&gt;='H-32A-WP06 - Debt Service'!W$24,'H-32A-WP06 - Debt Service'!W$27/12,0))</f>
        <v>0</v>
      </c>
      <c r="Y121" s="376">
        <f>IF(-SUM(Y$20:Y120)+Y$15&lt;0.000001,0,IF($C121&gt;='H-32A-WP06 - Debt Service'!X$24,'H-32A-WP06 - Debt Service'!X$27/12,0))</f>
        <v>0</v>
      </c>
      <c r="Z121" s="376">
        <f>IF($C121&gt;='H-32A-WP06 - Debt Service'!Y$24,'H-32A-WP06 - Debt Service'!Y$27/12,0)</f>
        <v>0</v>
      </c>
    </row>
    <row r="122" spans="2:26">
      <c r="B122" s="364">
        <f t="shared" si="4"/>
        <v>2027</v>
      </c>
      <c r="C122" s="390">
        <f t="shared" si="6"/>
        <v>46569</v>
      </c>
      <c r="D122" s="376">
        <f>IF(-SUM(D$20:D121)+D$15&lt;0.000001,0,IF($C122&gt;='H-32A-WP06 - Debt Service'!C$24,'H-32A-WP06 - Debt Service'!C$27/12,0))</f>
        <v>11132.895062304129</v>
      </c>
      <c r="E122" s="376">
        <f>IF(-SUM(E$20:E121)+E$15&lt;0.000001,0,IF($C122&gt;='H-32A-WP06 - Debt Service'!D$24,'H-32A-WP06 - Debt Service'!D$27/12,0))</f>
        <v>0</v>
      </c>
      <c r="F122" s="376">
        <f>IF(-SUM(F$20:F121)+F$15&lt;0.000001,0,IF($C122&gt;='H-32A-WP06 - Debt Service'!E$24,'H-32A-WP06 - Debt Service'!E$27/12,0))</f>
        <v>0</v>
      </c>
      <c r="G122" s="376">
        <f>IF(-SUM(G$20:G121)+G$15&lt;0.000001,0,IF($C122&gt;='H-32A-WP06 - Debt Service'!F$24,'H-32A-WP06 - Debt Service'!F$27/12,0))</f>
        <v>0</v>
      </c>
      <c r="H122" s="376">
        <f>IF(-SUM(H$20:H121)+H$15&lt;0.000001,0,IF($C122&gt;='H-32A-WP06 - Debt Service'!G$24,'H-32A-WP06 - Debt Service'!G$27/12,0))</f>
        <v>0</v>
      </c>
      <c r="I122" s="376">
        <f>IF(-SUM(I$20:I121)+I$15&lt;0.000001,0,IF($C122&gt;='H-32A-WP06 - Debt Service'!H$24,'H-32A-WP06 - Debt Service'!H$27/12,0))</f>
        <v>0</v>
      </c>
      <c r="J122" s="376">
        <f>IF(-SUM(J$20:J121)+J$15&lt;0.000001,0,IF($C122&gt;='H-32A-WP06 - Debt Service'!I$24,'H-32A-WP06 - Debt Service'!I$27/12,0))</f>
        <v>0</v>
      </c>
      <c r="K122" s="376">
        <f>IF(-SUM(K$20:K121)+K$15&lt;0.000001,0,IF($C122&gt;='H-32A-WP06 - Debt Service'!J$24,'H-32A-WP06 - Debt Service'!J$27/12,0))</f>
        <v>0</v>
      </c>
      <c r="L122" s="376">
        <f>IF(-SUM(L$20:L121)+L$15&lt;0.000001,0,IF($C122&gt;='H-32A-WP06 - Debt Service'!K$24,'H-32A-WP06 - Debt Service'!K$27/12,0))</f>
        <v>0</v>
      </c>
      <c r="M122" s="376">
        <f>IF(-SUM(M$20:M121)+M$15&lt;0.000001,0,IF($C122&gt;='H-32A-WP06 - Debt Service'!L$24,'H-32A-WP06 - Debt Service'!L$27/12,0))</f>
        <v>0</v>
      </c>
      <c r="O122" s="364">
        <f t="shared" si="5"/>
        <v>2027</v>
      </c>
      <c r="P122" s="390">
        <f t="shared" si="7"/>
        <v>46569</v>
      </c>
      <c r="Q122" s="376">
        <f>IF(-SUM(Q$20:Q121)+Q$15&lt;0.000001,0,IF($C122&gt;='H-32A-WP06 - Debt Service'!P$24,'H-32A-WP06 - Debt Service'!P$27/12,0))</f>
        <v>0</v>
      </c>
      <c r="R122" s="376">
        <f>IF(-SUM(R$20:R121)+R$15&lt;0.000001,0,IF($C122&gt;='H-32A-WP06 - Debt Service'!Q$24,'H-32A-WP06 - Debt Service'!Q$27/12,0))</f>
        <v>0</v>
      </c>
      <c r="S122" s="376">
        <f>IF(-SUM(S$20:S121)+S$15&lt;0.000001,0,IF($C122&gt;='H-32A-WP06 - Debt Service'!R$24,'H-32A-WP06 - Debt Service'!R$27/12,0))</f>
        <v>0</v>
      </c>
      <c r="T122" s="376">
        <f>IF(-SUM(T$20:T121)+T$15&lt;0.000001,0,IF($C122&gt;='H-32A-WP06 - Debt Service'!S$24,'H-32A-WP06 - Debt Service'!S$27/12,0))</f>
        <v>0</v>
      </c>
      <c r="U122" s="376">
        <f>IF(-SUM(U$20:U121)+U$15&lt;0.000001,0,IF($C122&gt;='H-32A-WP06 - Debt Service'!T$24,'H-32A-WP06 - Debt Service'!T$27/12,0))</f>
        <v>0</v>
      </c>
      <c r="V122" s="376">
        <f>IF(-SUM(V$20:V121)+V$15&lt;0.000001,0,IF($C122&gt;='H-32A-WP06 - Debt Service'!U$24,'H-32A-WP06 - Debt Service'!U$27/12,0))</f>
        <v>0</v>
      </c>
      <c r="W122" s="376">
        <f>IF(-SUM(W$20:W121)+W$15&lt;0.000001,0,IF($C122&gt;='H-32A-WP06 - Debt Service'!V$24,'H-32A-WP06 - Debt Service'!V$27/12,0))</f>
        <v>0</v>
      </c>
      <c r="X122" s="376">
        <f>IF(-SUM(X$20:X121)+X$15&lt;0.000001,0,IF($C122&gt;='H-32A-WP06 - Debt Service'!W$24,'H-32A-WP06 - Debt Service'!W$27/12,0))</f>
        <v>0</v>
      </c>
      <c r="Y122" s="376">
        <f>IF(-SUM(Y$20:Y121)+Y$15&lt;0.000001,0,IF($C122&gt;='H-32A-WP06 - Debt Service'!X$24,'H-32A-WP06 - Debt Service'!X$27/12,0))</f>
        <v>0</v>
      </c>
      <c r="Z122" s="376">
        <f>IF($C122&gt;='H-32A-WP06 - Debt Service'!Y$24,'H-32A-WP06 - Debt Service'!Y$27/12,0)</f>
        <v>0</v>
      </c>
    </row>
    <row r="123" spans="2:26">
      <c r="B123" s="364">
        <f t="shared" si="4"/>
        <v>2027</v>
      </c>
      <c r="C123" s="390">
        <f t="shared" si="6"/>
        <v>46600</v>
      </c>
      <c r="D123" s="376">
        <f>IF(-SUM(D$20:D122)+D$15&lt;0.000001,0,IF($C123&gt;='H-32A-WP06 - Debt Service'!C$24,'H-32A-WP06 - Debt Service'!C$27/12,0))</f>
        <v>11132.895062304129</v>
      </c>
      <c r="E123" s="376">
        <f>IF(-SUM(E$20:E122)+E$15&lt;0.000001,0,IF($C123&gt;='H-32A-WP06 - Debt Service'!D$24,'H-32A-WP06 - Debt Service'!D$27/12,0))</f>
        <v>0</v>
      </c>
      <c r="F123" s="376">
        <f>IF(-SUM(F$20:F122)+F$15&lt;0.000001,0,IF($C123&gt;='H-32A-WP06 - Debt Service'!E$24,'H-32A-WP06 - Debt Service'!E$27/12,0))</f>
        <v>0</v>
      </c>
      <c r="G123" s="376">
        <f>IF(-SUM(G$20:G122)+G$15&lt;0.000001,0,IF($C123&gt;='H-32A-WP06 - Debt Service'!F$24,'H-32A-WP06 - Debt Service'!F$27/12,0))</f>
        <v>0</v>
      </c>
      <c r="H123" s="376">
        <f>IF(-SUM(H$20:H122)+H$15&lt;0.000001,0,IF($C123&gt;='H-32A-WP06 - Debt Service'!G$24,'H-32A-WP06 - Debt Service'!G$27/12,0))</f>
        <v>0</v>
      </c>
      <c r="I123" s="376">
        <f>IF(-SUM(I$20:I122)+I$15&lt;0.000001,0,IF($C123&gt;='H-32A-WP06 - Debt Service'!H$24,'H-32A-WP06 - Debt Service'!H$27/12,0))</f>
        <v>0</v>
      </c>
      <c r="J123" s="376">
        <f>IF(-SUM(J$20:J122)+J$15&lt;0.000001,0,IF($C123&gt;='H-32A-WP06 - Debt Service'!I$24,'H-32A-WP06 - Debt Service'!I$27/12,0))</f>
        <v>0</v>
      </c>
      <c r="K123" s="376">
        <f>IF(-SUM(K$20:K122)+K$15&lt;0.000001,0,IF($C123&gt;='H-32A-WP06 - Debt Service'!J$24,'H-32A-WP06 - Debt Service'!J$27/12,0))</f>
        <v>0</v>
      </c>
      <c r="L123" s="376">
        <f>IF(-SUM(L$20:L122)+L$15&lt;0.000001,0,IF($C123&gt;='H-32A-WP06 - Debt Service'!K$24,'H-32A-WP06 - Debt Service'!K$27/12,0))</f>
        <v>0</v>
      </c>
      <c r="M123" s="376">
        <f>IF(-SUM(M$20:M122)+M$15&lt;0.000001,0,IF($C123&gt;='H-32A-WP06 - Debt Service'!L$24,'H-32A-WP06 - Debt Service'!L$27/12,0))</f>
        <v>0</v>
      </c>
      <c r="O123" s="364">
        <f t="shared" si="5"/>
        <v>2027</v>
      </c>
      <c r="P123" s="390">
        <f t="shared" si="7"/>
        <v>46600</v>
      </c>
      <c r="Q123" s="376">
        <f>IF(-SUM(Q$20:Q122)+Q$15&lt;0.000001,0,IF($C123&gt;='H-32A-WP06 - Debt Service'!P$24,'H-32A-WP06 - Debt Service'!P$27/12,0))</f>
        <v>0</v>
      </c>
      <c r="R123" s="376">
        <f>IF(-SUM(R$20:R122)+R$15&lt;0.000001,0,IF($C123&gt;='H-32A-WP06 - Debt Service'!Q$24,'H-32A-WP06 - Debt Service'!Q$27/12,0))</f>
        <v>0</v>
      </c>
      <c r="S123" s="376">
        <f>IF(-SUM(S$20:S122)+S$15&lt;0.000001,0,IF($C123&gt;='H-32A-WP06 - Debt Service'!R$24,'H-32A-WP06 - Debt Service'!R$27/12,0))</f>
        <v>0</v>
      </c>
      <c r="T123" s="376">
        <f>IF(-SUM(T$20:T122)+T$15&lt;0.000001,0,IF($C123&gt;='H-32A-WP06 - Debt Service'!S$24,'H-32A-WP06 - Debt Service'!S$27/12,0))</f>
        <v>0</v>
      </c>
      <c r="U123" s="376">
        <f>IF(-SUM(U$20:U122)+U$15&lt;0.000001,0,IF($C123&gt;='H-32A-WP06 - Debt Service'!T$24,'H-32A-WP06 - Debt Service'!T$27/12,0))</f>
        <v>0</v>
      </c>
      <c r="V123" s="376">
        <f>IF(-SUM(V$20:V122)+V$15&lt;0.000001,0,IF($C123&gt;='H-32A-WP06 - Debt Service'!U$24,'H-32A-WP06 - Debt Service'!U$27/12,0))</f>
        <v>0</v>
      </c>
      <c r="W123" s="376">
        <f>IF(-SUM(W$20:W122)+W$15&lt;0.000001,0,IF($C123&gt;='H-32A-WP06 - Debt Service'!V$24,'H-32A-WP06 - Debt Service'!V$27/12,0))</f>
        <v>0</v>
      </c>
      <c r="X123" s="376">
        <f>IF(-SUM(X$20:X122)+X$15&lt;0.000001,0,IF($C123&gt;='H-32A-WP06 - Debt Service'!W$24,'H-32A-WP06 - Debt Service'!W$27/12,0))</f>
        <v>0</v>
      </c>
      <c r="Y123" s="376">
        <f>IF(-SUM(Y$20:Y122)+Y$15&lt;0.000001,0,IF($C123&gt;='H-32A-WP06 - Debt Service'!X$24,'H-32A-WP06 - Debt Service'!X$27/12,0))</f>
        <v>0</v>
      </c>
      <c r="Z123" s="376">
        <f>IF($C123&gt;='H-32A-WP06 - Debt Service'!Y$24,'H-32A-WP06 - Debt Service'!Y$27/12,0)</f>
        <v>0</v>
      </c>
    </row>
    <row r="124" spans="2:26">
      <c r="B124" s="364">
        <f t="shared" si="4"/>
        <v>2027</v>
      </c>
      <c r="C124" s="390">
        <f t="shared" si="6"/>
        <v>46631</v>
      </c>
      <c r="D124" s="376">
        <f>IF(-SUM(D$20:D123)+D$15&lt;0.000001,0,IF($C124&gt;='H-32A-WP06 - Debt Service'!C$24,'H-32A-WP06 - Debt Service'!C$27/12,0))</f>
        <v>11132.895062304129</v>
      </c>
      <c r="E124" s="376">
        <f>IF(-SUM(E$20:E123)+E$15&lt;0.000001,0,IF($C124&gt;='H-32A-WP06 - Debt Service'!D$24,'H-32A-WP06 - Debt Service'!D$27/12,0))</f>
        <v>0</v>
      </c>
      <c r="F124" s="376">
        <f>IF(-SUM(F$20:F123)+F$15&lt;0.000001,0,IF($C124&gt;='H-32A-WP06 - Debt Service'!E$24,'H-32A-WP06 - Debt Service'!E$27/12,0))</f>
        <v>0</v>
      </c>
      <c r="G124" s="376">
        <f>IF(-SUM(G$20:G123)+G$15&lt;0.000001,0,IF($C124&gt;='H-32A-WP06 - Debt Service'!F$24,'H-32A-WP06 - Debt Service'!F$27/12,0))</f>
        <v>0</v>
      </c>
      <c r="H124" s="376">
        <f>IF(-SUM(H$20:H123)+H$15&lt;0.000001,0,IF($C124&gt;='H-32A-WP06 - Debt Service'!G$24,'H-32A-WP06 - Debt Service'!G$27/12,0))</f>
        <v>0</v>
      </c>
      <c r="I124" s="376">
        <f>IF(-SUM(I$20:I123)+I$15&lt;0.000001,0,IF($C124&gt;='H-32A-WP06 - Debt Service'!H$24,'H-32A-WP06 - Debt Service'!H$27/12,0))</f>
        <v>0</v>
      </c>
      <c r="J124" s="376">
        <f>IF(-SUM(J$20:J123)+J$15&lt;0.000001,0,IF($C124&gt;='H-32A-WP06 - Debt Service'!I$24,'H-32A-WP06 - Debt Service'!I$27/12,0))</f>
        <v>0</v>
      </c>
      <c r="K124" s="376">
        <f>IF(-SUM(K$20:K123)+K$15&lt;0.000001,0,IF($C124&gt;='H-32A-WP06 - Debt Service'!J$24,'H-32A-WP06 - Debt Service'!J$27/12,0))</f>
        <v>0</v>
      </c>
      <c r="L124" s="376">
        <f>IF(-SUM(L$20:L123)+L$15&lt;0.000001,0,IF($C124&gt;='H-32A-WP06 - Debt Service'!K$24,'H-32A-WP06 - Debt Service'!K$27/12,0))</f>
        <v>0</v>
      </c>
      <c r="M124" s="376">
        <f>IF(-SUM(M$20:M123)+M$15&lt;0.000001,0,IF($C124&gt;='H-32A-WP06 - Debt Service'!L$24,'H-32A-WP06 - Debt Service'!L$27/12,0))</f>
        <v>0</v>
      </c>
      <c r="O124" s="364">
        <f t="shared" si="5"/>
        <v>2027</v>
      </c>
      <c r="P124" s="390">
        <f t="shared" si="7"/>
        <v>46631</v>
      </c>
      <c r="Q124" s="376">
        <f>IF(-SUM(Q$20:Q123)+Q$15&lt;0.000001,0,IF($C124&gt;='H-32A-WP06 - Debt Service'!P$24,'H-32A-WP06 - Debt Service'!P$27/12,0))</f>
        <v>0</v>
      </c>
      <c r="R124" s="376">
        <f>IF(-SUM(R$20:R123)+R$15&lt;0.000001,0,IF($C124&gt;='H-32A-WP06 - Debt Service'!Q$24,'H-32A-WP06 - Debt Service'!Q$27/12,0))</f>
        <v>0</v>
      </c>
      <c r="S124" s="376">
        <f>IF(-SUM(S$20:S123)+S$15&lt;0.000001,0,IF($C124&gt;='H-32A-WP06 - Debt Service'!R$24,'H-32A-WP06 - Debt Service'!R$27/12,0))</f>
        <v>0</v>
      </c>
      <c r="T124" s="376">
        <f>IF(-SUM(T$20:T123)+T$15&lt;0.000001,0,IF($C124&gt;='H-32A-WP06 - Debt Service'!S$24,'H-32A-WP06 - Debt Service'!S$27/12,0))</f>
        <v>0</v>
      </c>
      <c r="U124" s="376">
        <f>IF(-SUM(U$20:U123)+U$15&lt;0.000001,0,IF($C124&gt;='H-32A-WP06 - Debt Service'!T$24,'H-32A-WP06 - Debt Service'!T$27/12,0))</f>
        <v>0</v>
      </c>
      <c r="V124" s="376">
        <f>IF(-SUM(V$20:V123)+V$15&lt;0.000001,0,IF($C124&gt;='H-32A-WP06 - Debt Service'!U$24,'H-32A-WP06 - Debt Service'!U$27/12,0))</f>
        <v>0</v>
      </c>
      <c r="W124" s="376">
        <f>IF(-SUM(W$20:W123)+W$15&lt;0.000001,0,IF($C124&gt;='H-32A-WP06 - Debt Service'!V$24,'H-32A-WP06 - Debt Service'!V$27/12,0))</f>
        <v>0</v>
      </c>
      <c r="X124" s="376">
        <f>IF(-SUM(X$20:X123)+X$15&lt;0.000001,0,IF($C124&gt;='H-32A-WP06 - Debt Service'!W$24,'H-32A-WP06 - Debt Service'!W$27/12,0))</f>
        <v>0</v>
      </c>
      <c r="Y124" s="376">
        <f>IF(-SUM(Y$20:Y123)+Y$15&lt;0.000001,0,IF($C124&gt;='H-32A-WP06 - Debt Service'!X$24,'H-32A-WP06 - Debt Service'!X$27/12,0))</f>
        <v>0</v>
      </c>
      <c r="Z124" s="376">
        <f>IF($C124&gt;='H-32A-WP06 - Debt Service'!Y$24,'H-32A-WP06 - Debt Service'!Y$27/12,0)</f>
        <v>0</v>
      </c>
    </row>
    <row r="125" spans="2:26">
      <c r="B125" s="364">
        <f t="shared" si="4"/>
        <v>2027</v>
      </c>
      <c r="C125" s="390">
        <f t="shared" si="6"/>
        <v>46661</v>
      </c>
      <c r="D125" s="376">
        <f>IF(-SUM(D$20:D124)+D$15&lt;0.000001,0,IF($C125&gt;='H-32A-WP06 - Debt Service'!C$24,'H-32A-WP06 - Debt Service'!C$27/12,0))</f>
        <v>11132.895062304129</v>
      </c>
      <c r="E125" s="376">
        <f>IF(-SUM(E$20:E124)+E$15&lt;0.000001,0,IF($C125&gt;='H-32A-WP06 - Debt Service'!D$24,'H-32A-WP06 - Debt Service'!D$27/12,0))</f>
        <v>0</v>
      </c>
      <c r="F125" s="376">
        <f>IF(-SUM(F$20:F124)+F$15&lt;0.000001,0,IF($C125&gt;='H-32A-WP06 - Debt Service'!E$24,'H-32A-WP06 - Debt Service'!E$27/12,0))</f>
        <v>0</v>
      </c>
      <c r="G125" s="376">
        <f>IF(-SUM(G$20:G124)+G$15&lt;0.000001,0,IF($C125&gt;='H-32A-WP06 - Debt Service'!F$24,'H-32A-WP06 - Debt Service'!F$27/12,0))</f>
        <v>0</v>
      </c>
      <c r="H125" s="376">
        <f>IF(-SUM(H$20:H124)+H$15&lt;0.000001,0,IF($C125&gt;='H-32A-WP06 - Debt Service'!G$24,'H-32A-WP06 - Debt Service'!G$27/12,0))</f>
        <v>0</v>
      </c>
      <c r="I125" s="376">
        <f>IF(-SUM(I$20:I124)+I$15&lt;0.000001,0,IF($C125&gt;='H-32A-WP06 - Debt Service'!H$24,'H-32A-WP06 - Debt Service'!H$27/12,0))</f>
        <v>0</v>
      </c>
      <c r="J125" s="376">
        <f>IF(-SUM(J$20:J124)+J$15&lt;0.000001,0,IF($C125&gt;='H-32A-WP06 - Debt Service'!I$24,'H-32A-WP06 - Debt Service'!I$27/12,0))</f>
        <v>0</v>
      </c>
      <c r="K125" s="376">
        <f>IF(-SUM(K$20:K124)+K$15&lt;0.000001,0,IF($C125&gt;='H-32A-WP06 - Debt Service'!J$24,'H-32A-WP06 - Debt Service'!J$27/12,0))</f>
        <v>0</v>
      </c>
      <c r="L125" s="376">
        <f>IF(-SUM(L$20:L124)+L$15&lt;0.000001,0,IF($C125&gt;='H-32A-WP06 - Debt Service'!K$24,'H-32A-WP06 - Debt Service'!K$27/12,0))</f>
        <v>0</v>
      </c>
      <c r="M125" s="376">
        <f>IF(-SUM(M$20:M124)+M$15&lt;0.000001,0,IF($C125&gt;='H-32A-WP06 - Debt Service'!L$24,'H-32A-WP06 - Debt Service'!L$27/12,0))</f>
        <v>0</v>
      </c>
      <c r="O125" s="364">
        <f t="shared" si="5"/>
        <v>2027</v>
      </c>
      <c r="P125" s="390">
        <f t="shared" si="7"/>
        <v>46661</v>
      </c>
      <c r="Q125" s="376">
        <f>IF(-SUM(Q$20:Q124)+Q$15&lt;0.000001,0,IF($C125&gt;='H-32A-WP06 - Debt Service'!P$24,'H-32A-WP06 - Debt Service'!P$27/12,0))</f>
        <v>0</v>
      </c>
      <c r="R125" s="376">
        <f>IF(-SUM(R$20:R124)+R$15&lt;0.000001,0,IF($C125&gt;='H-32A-WP06 - Debt Service'!Q$24,'H-32A-WP06 - Debt Service'!Q$27/12,0))</f>
        <v>0</v>
      </c>
      <c r="S125" s="376">
        <f>IF(-SUM(S$20:S124)+S$15&lt;0.000001,0,IF($C125&gt;='H-32A-WP06 - Debt Service'!R$24,'H-32A-WP06 - Debt Service'!R$27/12,0))</f>
        <v>0</v>
      </c>
      <c r="T125" s="376">
        <f>IF(-SUM(T$20:T124)+T$15&lt;0.000001,0,IF($C125&gt;='H-32A-WP06 - Debt Service'!S$24,'H-32A-WP06 - Debt Service'!S$27/12,0))</f>
        <v>0</v>
      </c>
      <c r="U125" s="376">
        <f>IF(-SUM(U$20:U124)+U$15&lt;0.000001,0,IF($C125&gt;='H-32A-WP06 - Debt Service'!T$24,'H-32A-WP06 - Debt Service'!T$27/12,0))</f>
        <v>0</v>
      </c>
      <c r="V125" s="376">
        <f>IF(-SUM(V$20:V124)+V$15&lt;0.000001,0,IF($C125&gt;='H-32A-WP06 - Debt Service'!U$24,'H-32A-WP06 - Debt Service'!U$27/12,0))</f>
        <v>0</v>
      </c>
      <c r="W125" s="376">
        <f>IF(-SUM(W$20:W124)+W$15&lt;0.000001,0,IF($C125&gt;='H-32A-WP06 - Debt Service'!V$24,'H-32A-WP06 - Debt Service'!V$27/12,0))</f>
        <v>0</v>
      </c>
      <c r="X125" s="376">
        <f>IF(-SUM(X$20:X124)+X$15&lt;0.000001,0,IF($C125&gt;='H-32A-WP06 - Debt Service'!W$24,'H-32A-WP06 - Debt Service'!W$27/12,0))</f>
        <v>0</v>
      </c>
      <c r="Y125" s="376">
        <f>IF(-SUM(Y$20:Y124)+Y$15&lt;0.000001,0,IF($C125&gt;='H-32A-WP06 - Debt Service'!X$24,'H-32A-WP06 - Debt Service'!X$27/12,0))</f>
        <v>0</v>
      </c>
      <c r="Z125" s="376">
        <f>IF($C125&gt;='H-32A-WP06 - Debt Service'!Y$24,'H-32A-WP06 - Debt Service'!Y$27/12,0)</f>
        <v>0</v>
      </c>
    </row>
    <row r="126" spans="2:26">
      <c r="B126" s="364">
        <f t="shared" si="4"/>
        <v>2027</v>
      </c>
      <c r="C126" s="390">
        <f t="shared" si="6"/>
        <v>46692</v>
      </c>
      <c r="D126" s="376">
        <f>IF(-SUM(D$20:D125)+D$15&lt;0.000001,0,IF($C126&gt;='H-32A-WP06 - Debt Service'!C$24,'H-32A-WP06 - Debt Service'!C$27/12,0))</f>
        <v>11132.895062304129</v>
      </c>
      <c r="E126" s="376">
        <f>IF(-SUM(E$20:E125)+E$15&lt;0.000001,0,IF($C126&gt;='H-32A-WP06 - Debt Service'!D$24,'H-32A-WP06 - Debt Service'!D$27/12,0))</f>
        <v>0</v>
      </c>
      <c r="F126" s="376">
        <f>IF(-SUM(F$20:F125)+F$15&lt;0.000001,0,IF($C126&gt;='H-32A-WP06 - Debt Service'!E$24,'H-32A-WP06 - Debt Service'!E$27/12,0))</f>
        <v>0</v>
      </c>
      <c r="G126" s="376">
        <f>IF(-SUM(G$20:G125)+G$15&lt;0.000001,0,IF($C126&gt;='H-32A-WP06 - Debt Service'!F$24,'H-32A-WP06 - Debt Service'!F$27/12,0))</f>
        <v>0</v>
      </c>
      <c r="H126" s="376">
        <f>IF(-SUM(H$20:H125)+H$15&lt;0.000001,0,IF($C126&gt;='H-32A-WP06 - Debt Service'!G$24,'H-32A-WP06 - Debt Service'!G$27/12,0))</f>
        <v>0</v>
      </c>
      <c r="I126" s="376">
        <f>IF(-SUM(I$20:I125)+I$15&lt;0.000001,0,IF($C126&gt;='H-32A-WP06 - Debt Service'!H$24,'H-32A-WP06 - Debt Service'!H$27/12,0))</f>
        <v>0</v>
      </c>
      <c r="J126" s="376">
        <f>IF(-SUM(J$20:J125)+J$15&lt;0.000001,0,IF($C126&gt;='H-32A-WP06 - Debt Service'!I$24,'H-32A-WP06 - Debt Service'!I$27/12,0))</f>
        <v>0</v>
      </c>
      <c r="K126" s="376">
        <f>IF(-SUM(K$20:K125)+K$15&lt;0.000001,0,IF($C126&gt;='H-32A-WP06 - Debt Service'!J$24,'H-32A-WP06 - Debt Service'!J$27/12,0))</f>
        <v>0</v>
      </c>
      <c r="L126" s="376">
        <f>IF(-SUM(L$20:L125)+L$15&lt;0.000001,0,IF($C126&gt;='H-32A-WP06 - Debt Service'!K$24,'H-32A-WP06 - Debt Service'!K$27/12,0))</f>
        <v>0</v>
      </c>
      <c r="M126" s="376">
        <f>IF(-SUM(M$20:M125)+M$15&lt;0.000001,0,IF($C126&gt;='H-32A-WP06 - Debt Service'!L$24,'H-32A-WP06 - Debt Service'!L$27/12,0))</f>
        <v>0</v>
      </c>
      <c r="O126" s="364">
        <f t="shared" si="5"/>
        <v>2027</v>
      </c>
      <c r="P126" s="390">
        <f t="shared" si="7"/>
        <v>46692</v>
      </c>
      <c r="Q126" s="376">
        <f>IF(-SUM(Q$20:Q125)+Q$15&lt;0.000001,0,IF($C126&gt;='H-32A-WP06 - Debt Service'!P$24,'H-32A-WP06 - Debt Service'!P$27/12,0))</f>
        <v>0</v>
      </c>
      <c r="R126" s="376">
        <f>IF(-SUM(R$20:R125)+R$15&lt;0.000001,0,IF($C126&gt;='H-32A-WP06 - Debt Service'!Q$24,'H-32A-WP06 - Debt Service'!Q$27/12,0))</f>
        <v>0</v>
      </c>
      <c r="S126" s="376">
        <f>IF(-SUM(S$20:S125)+S$15&lt;0.000001,0,IF($C126&gt;='H-32A-WP06 - Debt Service'!R$24,'H-32A-WP06 - Debt Service'!R$27/12,0))</f>
        <v>0</v>
      </c>
      <c r="T126" s="376">
        <f>IF(-SUM(T$20:T125)+T$15&lt;0.000001,0,IF($C126&gt;='H-32A-WP06 - Debt Service'!S$24,'H-32A-WP06 - Debt Service'!S$27/12,0))</f>
        <v>0</v>
      </c>
      <c r="U126" s="376">
        <f>IF(-SUM(U$20:U125)+U$15&lt;0.000001,0,IF($C126&gt;='H-32A-WP06 - Debt Service'!T$24,'H-32A-WP06 - Debt Service'!T$27/12,0))</f>
        <v>0</v>
      </c>
      <c r="V126" s="376">
        <f>IF(-SUM(V$20:V125)+V$15&lt;0.000001,0,IF($C126&gt;='H-32A-WP06 - Debt Service'!U$24,'H-32A-WP06 - Debt Service'!U$27/12,0))</f>
        <v>0</v>
      </c>
      <c r="W126" s="376">
        <f>IF(-SUM(W$20:W125)+W$15&lt;0.000001,0,IF($C126&gt;='H-32A-WP06 - Debt Service'!V$24,'H-32A-WP06 - Debt Service'!V$27/12,0))</f>
        <v>0</v>
      </c>
      <c r="X126" s="376">
        <f>IF(-SUM(X$20:X125)+X$15&lt;0.000001,0,IF($C126&gt;='H-32A-WP06 - Debt Service'!W$24,'H-32A-WP06 - Debt Service'!W$27/12,0))</f>
        <v>0</v>
      </c>
      <c r="Y126" s="376">
        <f>IF(-SUM(Y$20:Y125)+Y$15&lt;0.000001,0,IF($C126&gt;='H-32A-WP06 - Debt Service'!X$24,'H-32A-WP06 - Debt Service'!X$27/12,0))</f>
        <v>0</v>
      </c>
      <c r="Z126" s="376">
        <f>IF($C126&gt;='H-32A-WP06 - Debt Service'!Y$24,'H-32A-WP06 - Debt Service'!Y$27/12,0)</f>
        <v>0</v>
      </c>
    </row>
    <row r="127" spans="2:26">
      <c r="B127" s="364">
        <f t="shared" si="4"/>
        <v>2027</v>
      </c>
      <c r="C127" s="390">
        <f t="shared" si="6"/>
        <v>46722</v>
      </c>
      <c r="D127" s="376">
        <f>IF(-SUM(D$20:D126)+D$15&lt;0.000001,0,IF($C127&gt;='H-32A-WP06 - Debt Service'!C$24,'H-32A-WP06 - Debt Service'!C$27/12,0))</f>
        <v>11132.895062304129</v>
      </c>
      <c r="E127" s="376">
        <f>IF(-SUM(E$20:E126)+E$15&lt;0.000001,0,IF($C127&gt;='H-32A-WP06 - Debt Service'!D$24,'H-32A-WP06 - Debt Service'!D$27/12,0))</f>
        <v>0</v>
      </c>
      <c r="F127" s="376">
        <f>IF(-SUM(F$20:F126)+F$15&lt;0.000001,0,IF($C127&gt;='H-32A-WP06 - Debt Service'!E$24,'H-32A-WP06 - Debt Service'!E$27/12,0))</f>
        <v>0</v>
      </c>
      <c r="G127" s="376">
        <f>IF(-SUM(G$20:G126)+G$15&lt;0.000001,0,IF($C127&gt;='H-32A-WP06 - Debt Service'!F$24,'H-32A-WP06 - Debt Service'!F$27/12,0))</f>
        <v>0</v>
      </c>
      <c r="H127" s="376">
        <f>IF(-SUM(H$20:H126)+H$15&lt;0.000001,0,IF($C127&gt;='H-32A-WP06 - Debt Service'!G$24,'H-32A-WP06 - Debt Service'!G$27/12,0))</f>
        <v>0</v>
      </c>
      <c r="I127" s="376">
        <f>IF(-SUM(I$20:I126)+I$15&lt;0.000001,0,IF($C127&gt;='H-32A-WP06 - Debt Service'!H$24,'H-32A-WP06 - Debt Service'!H$27/12,0))</f>
        <v>0</v>
      </c>
      <c r="J127" s="376">
        <f>IF(-SUM(J$20:J126)+J$15&lt;0.000001,0,IF($C127&gt;='H-32A-WP06 - Debt Service'!I$24,'H-32A-WP06 - Debt Service'!I$27/12,0))</f>
        <v>0</v>
      </c>
      <c r="K127" s="376">
        <f>IF(-SUM(K$20:K126)+K$15&lt;0.000001,0,IF($C127&gt;='H-32A-WP06 - Debt Service'!J$24,'H-32A-WP06 - Debt Service'!J$27/12,0))</f>
        <v>0</v>
      </c>
      <c r="L127" s="376">
        <f>IF(-SUM(L$20:L126)+L$15&lt;0.000001,0,IF($C127&gt;='H-32A-WP06 - Debt Service'!K$24,'H-32A-WP06 - Debt Service'!K$27/12,0))</f>
        <v>0</v>
      </c>
      <c r="M127" s="376">
        <f>IF(-SUM(M$20:M126)+M$15&lt;0.000001,0,IF($C127&gt;='H-32A-WP06 - Debt Service'!L$24,'H-32A-WP06 - Debt Service'!L$27/12,0))</f>
        <v>0</v>
      </c>
      <c r="O127" s="364">
        <f t="shared" si="5"/>
        <v>2027</v>
      </c>
      <c r="P127" s="390">
        <f t="shared" si="7"/>
        <v>46722</v>
      </c>
      <c r="Q127" s="376">
        <f>IF(-SUM(Q$20:Q126)+Q$15&lt;0.000001,0,IF($C127&gt;='H-32A-WP06 - Debt Service'!P$24,'H-32A-WP06 - Debt Service'!P$27/12,0))</f>
        <v>0</v>
      </c>
      <c r="R127" s="376">
        <f>IF(-SUM(R$20:R126)+R$15&lt;0.000001,0,IF($C127&gt;='H-32A-WP06 - Debt Service'!Q$24,'H-32A-WP06 - Debt Service'!Q$27/12,0))</f>
        <v>0</v>
      </c>
      <c r="S127" s="376">
        <f>IF(-SUM(S$20:S126)+S$15&lt;0.000001,0,IF($C127&gt;='H-32A-WP06 - Debt Service'!R$24,'H-32A-WP06 - Debt Service'!R$27/12,0))</f>
        <v>0</v>
      </c>
      <c r="T127" s="376">
        <f>IF(-SUM(T$20:T126)+T$15&lt;0.000001,0,IF($C127&gt;='H-32A-WP06 - Debt Service'!S$24,'H-32A-WP06 - Debt Service'!S$27/12,0))</f>
        <v>0</v>
      </c>
      <c r="U127" s="376">
        <f>IF(-SUM(U$20:U126)+U$15&lt;0.000001,0,IF($C127&gt;='H-32A-WP06 - Debt Service'!T$24,'H-32A-WP06 - Debt Service'!T$27/12,0))</f>
        <v>0</v>
      </c>
      <c r="V127" s="376">
        <f>IF(-SUM(V$20:V126)+V$15&lt;0.000001,0,IF($C127&gt;='H-32A-WP06 - Debt Service'!U$24,'H-32A-WP06 - Debt Service'!U$27/12,0))</f>
        <v>0</v>
      </c>
      <c r="W127" s="376">
        <f>IF(-SUM(W$20:W126)+W$15&lt;0.000001,0,IF($C127&gt;='H-32A-WP06 - Debt Service'!V$24,'H-32A-WP06 - Debt Service'!V$27/12,0))</f>
        <v>0</v>
      </c>
      <c r="X127" s="376">
        <f>IF(-SUM(X$20:X126)+X$15&lt;0.000001,0,IF($C127&gt;='H-32A-WP06 - Debt Service'!W$24,'H-32A-WP06 - Debt Service'!W$27/12,0))</f>
        <v>0</v>
      </c>
      <c r="Y127" s="376">
        <f>IF(-SUM(Y$20:Y126)+Y$15&lt;0.000001,0,IF($C127&gt;='H-32A-WP06 - Debt Service'!X$24,'H-32A-WP06 - Debt Service'!X$27/12,0))</f>
        <v>0</v>
      </c>
      <c r="Z127" s="376">
        <f>IF($C127&gt;='H-32A-WP06 - Debt Service'!Y$24,'H-32A-WP06 - Debt Service'!Y$27/12,0)</f>
        <v>0</v>
      </c>
    </row>
    <row r="128" spans="2:26">
      <c r="B128" s="364">
        <f t="shared" si="4"/>
        <v>2028</v>
      </c>
      <c r="C128" s="390">
        <f t="shared" si="6"/>
        <v>46753</v>
      </c>
      <c r="D128" s="376">
        <f>IF(-SUM(D$20:D127)+D$15&lt;0.000001,0,IF($C128&gt;='H-32A-WP06 - Debt Service'!C$24,'H-32A-WP06 - Debt Service'!C$27/12,0))</f>
        <v>11132.895062304129</v>
      </c>
      <c r="E128" s="376">
        <f>IF(-SUM(E$20:E127)+E$15&lt;0.000001,0,IF($C128&gt;='H-32A-WP06 - Debt Service'!D$24,'H-32A-WP06 - Debt Service'!D$27/12,0))</f>
        <v>0</v>
      </c>
      <c r="F128" s="376">
        <f>IF(-SUM(F$20:F127)+F$15&lt;0.000001,0,IF($C128&gt;='H-32A-WP06 - Debt Service'!E$24,'H-32A-WP06 - Debt Service'!E$27/12,0))</f>
        <v>0</v>
      </c>
      <c r="G128" s="376">
        <f>IF(-SUM(G$20:G127)+G$15&lt;0.000001,0,IF($C128&gt;='H-32A-WP06 - Debt Service'!F$24,'H-32A-WP06 - Debt Service'!F$27/12,0))</f>
        <v>0</v>
      </c>
      <c r="H128" s="376">
        <f>IF(-SUM(H$20:H127)+H$15&lt;0.000001,0,IF($C128&gt;='H-32A-WP06 - Debt Service'!G$24,'H-32A-WP06 - Debt Service'!G$27/12,0))</f>
        <v>0</v>
      </c>
      <c r="I128" s="376">
        <f>IF(-SUM(I$20:I127)+I$15&lt;0.000001,0,IF($C128&gt;='H-32A-WP06 - Debt Service'!H$24,'H-32A-WP06 - Debt Service'!H$27/12,0))</f>
        <v>0</v>
      </c>
      <c r="J128" s="376">
        <f>IF(-SUM(J$20:J127)+J$15&lt;0.000001,0,IF($C128&gt;='H-32A-WP06 - Debt Service'!I$24,'H-32A-WP06 - Debt Service'!I$27/12,0))</f>
        <v>0</v>
      </c>
      <c r="K128" s="376">
        <f>IF(-SUM(K$20:K127)+K$15&lt;0.000001,0,IF($C128&gt;='H-32A-WP06 - Debt Service'!J$24,'H-32A-WP06 - Debt Service'!J$27/12,0))</f>
        <v>0</v>
      </c>
      <c r="L128" s="376">
        <f>IF(-SUM(L$20:L127)+L$15&lt;0.000001,0,IF($C128&gt;='H-32A-WP06 - Debt Service'!K$24,'H-32A-WP06 - Debt Service'!K$27/12,0))</f>
        <v>0</v>
      </c>
      <c r="M128" s="376">
        <f>IF(-SUM(M$20:M127)+M$15&lt;0.000001,0,IF($C128&gt;='H-32A-WP06 - Debt Service'!L$24,'H-32A-WP06 - Debt Service'!L$27/12,0))</f>
        <v>0</v>
      </c>
      <c r="O128" s="364">
        <f t="shared" si="5"/>
        <v>2028</v>
      </c>
      <c r="P128" s="390">
        <f t="shared" si="7"/>
        <v>46753</v>
      </c>
      <c r="Q128" s="376">
        <f>IF(-SUM(Q$20:Q127)+Q$15&lt;0.000001,0,IF($C128&gt;='H-32A-WP06 - Debt Service'!P$24,'H-32A-WP06 - Debt Service'!P$27/12,0))</f>
        <v>0</v>
      </c>
      <c r="R128" s="376">
        <f>IF(-SUM(R$20:R127)+R$15&lt;0.000001,0,IF($C128&gt;='H-32A-WP06 - Debt Service'!Q$24,'H-32A-WP06 - Debt Service'!Q$27/12,0))</f>
        <v>0</v>
      </c>
      <c r="S128" s="376">
        <f>IF(-SUM(S$20:S127)+S$15&lt;0.000001,0,IF($C128&gt;='H-32A-WP06 - Debt Service'!R$24,'H-32A-WP06 - Debt Service'!R$27/12,0))</f>
        <v>0</v>
      </c>
      <c r="T128" s="376">
        <f>IF(-SUM(T$20:T127)+T$15&lt;0.000001,0,IF($C128&gt;='H-32A-WP06 - Debt Service'!S$24,'H-32A-WP06 - Debt Service'!S$27/12,0))</f>
        <v>0</v>
      </c>
      <c r="U128" s="376">
        <f>IF(-SUM(U$20:U127)+U$15&lt;0.000001,0,IF($C128&gt;='H-32A-WP06 - Debt Service'!T$24,'H-32A-WP06 - Debt Service'!T$27/12,0))</f>
        <v>0</v>
      </c>
      <c r="V128" s="376">
        <f>IF(-SUM(V$20:V127)+V$15&lt;0.000001,0,IF($C128&gt;='H-32A-WP06 - Debt Service'!U$24,'H-32A-WP06 - Debt Service'!U$27/12,0))</f>
        <v>0</v>
      </c>
      <c r="W128" s="376">
        <f>IF(-SUM(W$20:W127)+W$15&lt;0.000001,0,IF($C128&gt;='H-32A-WP06 - Debt Service'!V$24,'H-32A-WP06 - Debt Service'!V$27/12,0))</f>
        <v>0</v>
      </c>
      <c r="X128" s="376">
        <f>IF(-SUM(X$20:X127)+X$15&lt;0.000001,0,IF($C128&gt;='H-32A-WP06 - Debt Service'!W$24,'H-32A-WP06 - Debt Service'!W$27/12,0))</f>
        <v>0</v>
      </c>
      <c r="Y128" s="376">
        <f>IF(-SUM(Y$20:Y127)+Y$15&lt;0.000001,0,IF($C128&gt;='H-32A-WP06 - Debt Service'!X$24,'H-32A-WP06 - Debt Service'!X$27/12,0))</f>
        <v>0</v>
      </c>
      <c r="Z128" s="376">
        <f>IF($C128&gt;='H-32A-WP06 - Debt Service'!Y$24,'H-32A-WP06 - Debt Service'!Y$27/12,0)</f>
        <v>0</v>
      </c>
    </row>
    <row r="129" spans="2:26">
      <c r="B129" s="364">
        <f t="shared" si="4"/>
        <v>2028</v>
      </c>
      <c r="C129" s="390">
        <f t="shared" si="6"/>
        <v>46784</v>
      </c>
      <c r="D129" s="376">
        <f>IF(-SUM(D$20:D128)+D$15&lt;0.000001,0,IF($C129&gt;='H-32A-WP06 - Debt Service'!C$24,'H-32A-WP06 - Debt Service'!C$27/12,0))</f>
        <v>11132.895062304129</v>
      </c>
      <c r="E129" s="376">
        <f>IF(-SUM(E$20:E128)+E$15&lt;0.000001,0,IF($C129&gt;='H-32A-WP06 - Debt Service'!D$24,'H-32A-WP06 - Debt Service'!D$27/12,0))</f>
        <v>0</v>
      </c>
      <c r="F129" s="376">
        <f>IF(-SUM(F$20:F128)+F$15&lt;0.000001,0,IF($C129&gt;='H-32A-WP06 - Debt Service'!E$24,'H-32A-WP06 - Debt Service'!E$27/12,0))</f>
        <v>0</v>
      </c>
      <c r="G129" s="376">
        <f>IF(-SUM(G$20:G128)+G$15&lt;0.000001,0,IF($C129&gt;='H-32A-WP06 - Debt Service'!F$24,'H-32A-WP06 - Debt Service'!F$27/12,0))</f>
        <v>0</v>
      </c>
      <c r="H129" s="376">
        <f>IF(-SUM(H$20:H128)+H$15&lt;0.000001,0,IF($C129&gt;='H-32A-WP06 - Debt Service'!G$24,'H-32A-WP06 - Debt Service'!G$27/12,0))</f>
        <v>0</v>
      </c>
      <c r="I129" s="376">
        <f>IF(-SUM(I$20:I128)+I$15&lt;0.000001,0,IF($C129&gt;='H-32A-WP06 - Debt Service'!H$24,'H-32A-WP06 - Debt Service'!H$27/12,0))</f>
        <v>0</v>
      </c>
      <c r="J129" s="376">
        <f>IF(-SUM(J$20:J128)+J$15&lt;0.000001,0,IF($C129&gt;='H-32A-WP06 - Debt Service'!I$24,'H-32A-WP06 - Debt Service'!I$27/12,0))</f>
        <v>0</v>
      </c>
      <c r="K129" s="376">
        <f>IF(-SUM(K$20:K128)+K$15&lt;0.000001,0,IF($C129&gt;='H-32A-WP06 - Debt Service'!J$24,'H-32A-WP06 - Debt Service'!J$27/12,0))</f>
        <v>0</v>
      </c>
      <c r="L129" s="376">
        <f>IF(-SUM(L$20:L128)+L$15&lt;0.000001,0,IF($C129&gt;='H-32A-WP06 - Debt Service'!K$24,'H-32A-WP06 - Debt Service'!K$27/12,0))</f>
        <v>0</v>
      </c>
      <c r="M129" s="376">
        <f>IF(-SUM(M$20:M128)+M$15&lt;0.000001,0,IF($C129&gt;='H-32A-WP06 - Debt Service'!L$24,'H-32A-WP06 - Debt Service'!L$27/12,0))</f>
        <v>0</v>
      </c>
      <c r="O129" s="364">
        <f t="shared" si="5"/>
        <v>2028</v>
      </c>
      <c r="P129" s="390">
        <f t="shared" si="7"/>
        <v>46784</v>
      </c>
      <c r="Q129" s="376">
        <f>IF(-SUM(Q$20:Q128)+Q$15&lt;0.000001,0,IF($C129&gt;='H-32A-WP06 - Debt Service'!P$24,'H-32A-WP06 - Debt Service'!P$27/12,0))</f>
        <v>0</v>
      </c>
      <c r="R129" s="376">
        <f>IF(-SUM(R$20:R128)+R$15&lt;0.000001,0,IF($C129&gt;='H-32A-WP06 - Debt Service'!Q$24,'H-32A-WP06 - Debt Service'!Q$27/12,0))</f>
        <v>0</v>
      </c>
      <c r="S129" s="376">
        <f>IF(-SUM(S$20:S128)+S$15&lt;0.000001,0,IF($C129&gt;='H-32A-WP06 - Debt Service'!R$24,'H-32A-WP06 - Debt Service'!R$27/12,0))</f>
        <v>0</v>
      </c>
      <c r="T129" s="376">
        <f>IF(-SUM(T$20:T128)+T$15&lt;0.000001,0,IF($C129&gt;='H-32A-WP06 - Debt Service'!S$24,'H-32A-WP06 - Debt Service'!S$27/12,0))</f>
        <v>0</v>
      </c>
      <c r="U129" s="376">
        <f>IF(-SUM(U$20:U128)+U$15&lt;0.000001,0,IF($C129&gt;='H-32A-WP06 - Debt Service'!T$24,'H-32A-WP06 - Debt Service'!T$27/12,0))</f>
        <v>0</v>
      </c>
      <c r="V129" s="376">
        <f>IF(-SUM(V$20:V128)+V$15&lt;0.000001,0,IF($C129&gt;='H-32A-WP06 - Debt Service'!U$24,'H-32A-WP06 - Debt Service'!U$27/12,0))</f>
        <v>0</v>
      </c>
      <c r="W129" s="376">
        <f>IF(-SUM(W$20:W128)+W$15&lt;0.000001,0,IF($C129&gt;='H-32A-WP06 - Debt Service'!V$24,'H-32A-WP06 - Debt Service'!V$27/12,0))</f>
        <v>0</v>
      </c>
      <c r="X129" s="376">
        <f>IF(-SUM(X$20:X128)+X$15&lt;0.000001,0,IF($C129&gt;='H-32A-WP06 - Debt Service'!W$24,'H-32A-WP06 - Debt Service'!W$27/12,0))</f>
        <v>0</v>
      </c>
      <c r="Y129" s="376">
        <f>IF(-SUM(Y$20:Y128)+Y$15&lt;0.000001,0,IF($C129&gt;='H-32A-WP06 - Debt Service'!X$24,'H-32A-WP06 - Debt Service'!X$27/12,0))</f>
        <v>0</v>
      </c>
      <c r="Z129" s="376">
        <f>IF($C129&gt;='H-32A-WP06 - Debt Service'!Y$24,'H-32A-WP06 - Debt Service'!Y$27/12,0)</f>
        <v>0</v>
      </c>
    </row>
    <row r="130" spans="2:26">
      <c r="B130" s="364">
        <f t="shared" si="4"/>
        <v>2028</v>
      </c>
      <c r="C130" s="390">
        <f t="shared" si="6"/>
        <v>46813</v>
      </c>
      <c r="D130" s="376">
        <f>IF(-SUM(D$20:D129)+D$15&lt;0.000001,0,IF($C130&gt;='H-32A-WP06 - Debt Service'!C$24,'H-32A-WP06 - Debt Service'!C$27/12,0))</f>
        <v>11132.895062304129</v>
      </c>
      <c r="E130" s="376">
        <f>IF(-SUM(E$20:E129)+E$15&lt;0.000001,0,IF($C130&gt;='H-32A-WP06 - Debt Service'!D$24,'H-32A-WP06 - Debt Service'!D$27/12,0))</f>
        <v>0</v>
      </c>
      <c r="F130" s="376">
        <f>IF(-SUM(F$20:F129)+F$15&lt;0.000001,0,IF($C130&gt;='H-32A-WP06 - Debt Service'!E$24,'H-32A-WP06 - Debt Service'!E$27/12,0))</f>
        <v>0</v>
      </c>
      <c r="G130" s="376">
        <f>IF(-SUM(G$20:G129)+G$15&lt;0.000001,0,IF($C130&gt;='H-32A-WP06 - Debt Service'!F$24,'H-32A-WP06 - Debt Service'!F$27/12,0))</f>
        <v>0</v>
      </c>
      <c r="H130" s="376">
        <f>IF(-SUM(H$20:H129)+H$15&lt;0.000001,0,IF($C130&gt;='H-32A-WP06 - Debt Service'!G$24,'H-32A-WP06 - Debt Service'!G$27/12,0))</f>
        <v>0</v>
      </c>
      <c r="I130" s="376">
        <f>IF(-SUM(I$20:I129)+I$15&lt;0.000001,0,IF($C130&gt;='H-32A-WP06 - Debt Service'!H$24,'H-32A-WP06 - Debt Service'!H$27/12,0))</f>
        <v>0</v>
      </c>
      <c r="J130" s="376">
        <f>IF(-SUM(J$20:J129)+J$15&lt;0.000001,0,IF($C130&gt;='H-32A-WP06 - Debt Service'!I$24,'H-32A-WP06 - Debt Service'!I$27/12,0))</f>
        <v>0</v>
      </c>
      <c r="K130" s="376">
        <f>IF(-SUM(K$20:K129)+K$15&lt;0.000001,0,IF($C130&gt;='H-32A-WP06 - Debt Service'!J$24,'H-32A-WP06 - Debt Service'!J$27/12,0))</f>
        <v>0</v>
      </c>
      <c r="L130" s="376">
        <f>IF(-SUM(L$20:L129)+L$15&lt;0.000001,0,IF($C130&gt;='H-32A-WP06 - Debt Service'!K$24,'H-32A-WP06 - Debt Service'!K$27/12,0))</f>
        <v>0</v>
      </c>
      <c r="M130" s="376">
        <f>IF(-SUM(M$20:M129)+M$15&lt;0.000001,0,IF($C130&gt;='H-32A-WP06 - Debt Service'!L$24,'H-32A-WP06 - Debt Service'!L$27/12,0))</f>
        <v>0</v>
      </c>
      <c r="O130" s="364">
        <f t="shared" si="5"/>
        <v>2028</v>
      </c>
      <c r="P130" s="390">
        <f t="shared" si="7"/>
        <v>46813</v>
      </c>
      <c r="Q130" s="376">
        <f>IF(-SUM(Q$20:Q129)+Q$15&lt;0.000001,0,IF($C130&gt;='H-32A-WP06 - Debt Service'!P$24,'H-32A-WP06 - Debt Service'!P$27/12,0))</f>
        <v>0</v>
      </c>
      <c r="R130" s="376">
        <f>IF(-SUM(R$20:R129)+R$15&lt;0.000001,0,IF($C130&gt;='H-32A-WP06 - Debt Service'!Q$24,'H-32A-WP06 - Debt Service'!Q$27/12,0))</f>
        <v>0</v>
      </c>
      <c r="S130" s="376">
        <f>IF(-SUM(S$20:S129)+S$15&lt;0.000001,0,IF($C130&gt;='H-32A-WP06 - Debt Service'!R$24,'H-32A-WP06 - Debt Service'!R$27/12,0))</f>
        <v>0</v>
      </c>
      <c r="T130" s="376">
        <f>IF(-SUM(T$20:T129)+T$15&lt;0.000001,0,IF($C130&gt;='H-32A-WP06 - Debt Service'!S$24,'H-32A-WP06 - Debt Service'!S$27/12,0))</f>
        <v>0</v>
      </c>
      <c r="U130" s="376">
        <f>IF(-SUM(U$20:U129)+U$15&lt;0.000001,0,IF($C130&gt;='H-32A-WP06 - Debt Service'!T$24,'H-32A-WP06 - Debt Service'!T$27/12,0))</f>
        <v>0</v>
      </c>
      <c r="V130" s="376">
        <f>IF(-SUM(V$20:V129)+V$15&lt;0.000001,0,IF($C130&gt;='H-32A-WP06 - Debt Service'!U$24,'H-32A-WP06 - Debt Service'!U$27/12,0))</f>
        <v>0</v>
      </c>
      <c r="W130" s="376">
        <f>IF(-SUM(W$20:W129)+W$15&lt;0.000001,0,IF($C130&gt;='H-32A-WP06 - Debt Service'!V$24,'H-32A-WP06 - Debt Service'!V$27/12,0))</f>
        <v>0</v>
      </c>
      <c r="X130" s="376">
        <f>IF(-SUM(X$20:X129)+X$15&lt;0.000001,0,IF($C130&gt;='H-32A-WP06 - Debt Service'!W$24,'H-32A-WP06 - Debt Service'!W$27/12,0))</f>
        <v>0</v>
      </c>
      <c r="Y130" s="376">
        <f>IF(-SUM(Y$20:Y129)+Y$15&lt;0.000001,0,IF($C130&gt;='H-32A-WP06 - Debt Service'!X$24,'H-32A-WP06 - Debt Service'!X$27/12,0))</f>
        <v>0</v>
      </c>
      <c r="Z130" s="376">
        <f>IF($C130&gt;='H-32A-WP06 - Debt Service'!Y$24,'H-32A-WP06 - Debt Service'!Y$27/12,0)</f>
        <v>0</v>
      </c>
    </row>
    <row r="131" spans="2:26">
      <c r="B131" s="364">
        <f t="shared" si="4"/>
        <v>2028</v>
      </c>
      <c r="C131" s="390">
        <f t="shared" si="6"/>
        <v>46844</v>
      </c>
      <c r="D131" s="376">
        <f>IF(-SUM(D$20:D130)+D$15&lt;0.000001,0,IF($C131&gt;='H-32A-WP06 - Debt Service'!C$24,'H-32A-WP06 - Debt Service'!C$27/12,0))</f>
        <v>11132.895062304129</v>
      </c>
      <c r="E131" s="376">
        <f>IF(-SUM(E$20:E130)+E$15&lt;0.000001,0,IF($C131&gt;='H-32A-WP06 - Debt Service'!D$24,'H-32A-WP06 - Debt Service'!D$27/12,0))</f>
        <v>0</v>
      </c>
      <c r="F131" s="376">
        <f>IF(-SUM(F$20:F130)+F$15&lt;0.000001,0,IF($C131&gt;='H-32A-WP06 - Debt Service'!E$24,'H-32A-WP06 - Debt Service'!E$27/12,0))</f>
        <v>0</v>
      </c>
      <c r="G131" s="376">
        <f>IF(-SUM(G$20:G130)+G$15&lt;0.000001,0,IF($C131&gt;='H-32A-WP06 - Debt Service'!F$24,'H-32A-WP06 - Debt Service'!F$27/12,0))</f>
        <v>0</v>
      </c>
      <c r="H131" s="376">
        <f>IF(-SUM(H$20:H130)+H$15&lt;0.000001,0,IF($C131&gt;='H-32A-WP06 - Debt Service'!G$24,'H-32A-WP06 - Debt Service'!G$27/12,0))</f>
        <v>0</v>
      </c>
      <c r="I131" s="376">
        <f>IF(-SUM(I$20:I130)+I$15&lt;0.000001,0,IF($C131&gt;='H-32A-WP06 - Debt Service'!H$24,'H-32A-WP06 - Debt Service'!H$27/12,0))</f>
        <v>0</v>
      </c>
      <c r="J131" s="376">
        <f>IF(-SUM(J$20:J130)+J$15&lt;0.000001,0,IF($C131&gt;='H-32A-WP06 - Debt Service'!I$24,'H-32A-WP06 - Debt Service'!I$27/12,0))</f>
        <v>0</v>
      </c>
      <c r="K131" s="376">
        <f>IF(-SUM(K$20:K130)+K$15&lt;0.000001,0,IF($C131&gt;='H-32A-WP06 - Debt Service'!J$24,'H-32A-WP06 - Debt Service'!J$27/12,0))</f>
        <v>0</v>
      </c>
      <c r="L131" s="376">
        <f>IF(-SUM(L$20:L130)+L$15&lt;0.000001,0,IF($C131&gt;='H-32A-WP06 - Debt Service'!K$24,'H-32A-WP06 - Debt Service'!K$27/12,0))</f>
        <v>0</v>
      </c>
      <c r="M131" s="376">
        <f>IF(-SUM(M$20:M130)+M$15&lt;0.000001,0,IF($C131&gt;='H-32A-WP06 - Debt Service'!L$24,'H-32A-WP06 - Debt Service'!L$27/12,0))</f>
        <v>0</v>
      </c>
      <c r="O131" s="364">
        <f t="shared" si="5"/>
        <v>2028</v>
      </c>
      <c r="P131" s="390">
        <f t="shared" si="7"/>
        <v>46844</v>
      </c>
      <c r="Q131" s="376">
        <f>IF(-SUM(Q$20:Q130)+Q$15&lt;0.000001,0,IF($C131&gt;='H-32A-WP06 - Debt Service'!P$24,'H-32A-WP06 - Debt Service'!P$27/12,0))</f>
        <v>0</v>
      </c>
      <c r="R131" s="376">
        <f>IF(-SUM(R$20:R130)+R$15&lt;0.000001,0,IF($C131&gt;='H-32A-WP06 - Debt Service'!Q$24,'H-32A-WP06 - Debt Service'!Q$27/12,0))</f>
        <v>0</v>
      </c>
      <c r="S131" s="376">
        <f>IF(-SUM(S$20:S130)+S$15&lt;0.000001,0,IF($C131&gt;='H-32A-WP06 - Debt Service'!R$24,'H-32A-WP06 - Debt Service'!R$27/12,0))</f>
        <v>0</v>
      </c>
      <c r="T131" s="376">
        <f>IF(-SUM(T$20:T130)+T$15&lt;0.000001,0,IF($C131&gt;='H-32A-WP06 - Debt Service'!S$24,'H-32A-WP06 - Debt Service'!S$27/12,0))</f>
        <v>0</v>
      </c>
      <c r="U131" s="376">
        <f>IF(-SUM(U$20:U130)+U$15&lt;0.000001,0,IF($C131&gt;='H-32A-WP06 - Debt Service'!T$24,'H-32A-WP06 - Debt Service'!T$27/12,0))</f>
        <v>0</v>
      </c>
      <c r="V131" s="376">
        <f>IF(-SUM(V$20:V130)+V$15&lt;0.000001,0,IF($C131&gt;='H-32A-WP06 - Debt Service'!U$24,'H-32A-WP06 - Debt Service'!U$27/12,0))</f>
        <v>0</v>
      </c>
      <c r="W131" s="376">
        <f>IF(-SUM(W$20:W130)+W$15&lt;0.000001,0,IF($C131&gt;='H-32A-WP06 - Debt Service'!V$24,'H-32A-WP06 - Debt Service'!V$27/12,0))</f>
        <v>0</v>
      </c>
      <c r="X131" s="376">
        <f>IF(-SUM(X$20:X130)+X$15&lt;0.000001,0,IF($C131&gt;='H-32A-WP06 - Debt Service'!W$24,'H-32A-WP06 - Debt Service'!W$27/12,0))</f>
        <v>0</v>
      </c>
      <c r="Y131" s="376">
        <f>IF(-SUM(Y$20:Y130)+Y$15&lt;0.000001,0,IF($C131&gt;='H-32A-WP06 - Debt Service'!X$24,'H-32A-WP06 - Debt Service'!X$27/12,0))</f>
        <v>0</v>
      </c>
      <c r="Z131" s="376">
        <f>IF($C131&gt;='H-32A-WP06 - Debt Service'!Y$24,'H-32A-WP06 - Debt Service'!Y$27/12,0)</f>
        <v>0</v>
      </c>
    </row>
    <row r="132" spans="2:26">
      <c r="B132" s="364">
        <f t="shared" si="4"/>
        <v>2028</v>
      </c>
      <c r="C132" s="390">
        <f t="shared" si="6"/>
        <v>46874</v>
      </c>
      <c r="D132" s="376">
        <f>IF(-SUM(D$20:D131)+D$15&lt;0.000001,0,IF($C132&gt;='H-32A-WP06 - Debt Service'!C$24,'H-32A-WP06 - Debt Service'!C$27/12,0))</f>
        <v>11132.895062304129</v>
      </c>
      <c r="E132" s="376">
        <f>IF(-SUM(E$20:E131)+E$15&lt;0.000001,0,IF($C132&gt;='H-32A-WP06 - Debt Service'!D$24,'H-32A-WP06 - Debt Service'!D$27/12,0))</f>
        <v>0</v>
      </c>
      <c r="F132" s="376">
        <f>IF(-SUM(F$20:F131)+F$15&lt;0.000001,0,IF($C132&gt;='H-32A-WP06 - Debt Service'!E$24,'H-32A-WP06 - Debt Service'!E$27/12,0))</f>
        <v>0</v>
      </c>
      <c r="G132" s="376">
        <f>IF(-SUM(G$20:G131)+G$15&lt;0.000001,0,IF($C132&gt;='H-32A-WP06 - Debt Service'!F$24,'H-32A-WP06 - Debt Service'!F$27/12,0))</f>
        <v>0</v>
      </c>
      <c r="H132" s="376">
        <f>IF(-SUM(H$20:H131)+H$15&lt;0.000001,0,IF($C132&gt;='H-32A-WP06 - Debt Service'!G$24,'H-32A-WP06 - Debt Service'!G$27/12,0))</f>
        <v>0</v>
      </c>
      <c r="I132" s="376">
        <f>IF(-SUM(I$20:I131)+I$15&lt;0.000001,0,IF($C132&gt;='H-32A-WP06 - Debt Service'!H$24,'H-32A-WP06 - Debt Service'!H$27/12,0))</f>
        <v>0</v>
      </c>
      <c r="J132" s="376">
        <f>IF(-SUM(J$20:J131)+J$15&lt;0.000001,0,IF($C132&gt;='H-32A-WP06 - Debt Service'!I$24,'H-32A-WP06 - Debt Service'!I$27/12,0))</f>
        <v>0</v>
      </c>
      <c r="K132" s="376">
        <f>IF(-SUM(K$20:K131)+K$15&lt;0.000001,0,IF($C132&gt;='H-32A-WP06 - Debt Service'!J$24,'H-32A-WP06 - Debt Service'!J$27/12,0))</f>
        <v>0</v>
      </c>
      <c r="L132" s="376">
        <f>IF(-SUM(L$20:L131)+L$15&lt;0.000001,0,IF($C132&gt;='H-32A-WP06 - Debt Service'!K$24,'H-32A-WP06 - Debt Service'!K$27/12,0))</f>
        <v>0</v>
      </c>
      <c r="M132" s="376">
        <f>IF(-SUM(M$20:M131)+M$15&lt;0.000001,0,IF($C132&gt;='H-32A-WP06 - Debt Service'!L$24,'H-32A-WP06 - Debt Service'!L$27/12,0))</f>
        <v>0</v>
      </c>
      <c r="O132" s="364">
        <f t="shared" si="5"/>
        <v>2028</v>
      </c>
      <c r="P132" s="390">
        <f t="shared" si="7"/>
        <v>46874</v>
      </c>
      <c r="Q132" s="376">
        <f>IF(-SUM(Q$20:Q131)+Q$15&lt;0.000001,0,IF($C132&gt;='H-32A-WP06 - Debt Service'!P$24,'H-32A-WP06 - Debt Service'!P$27/12,0))</f>
        <v>0</v>
      </c>
      <c r="R132" s="376">
        <f>IF(-SUM(R$20:R131)+R$15&lt;0.000001,0,IF($C132&gt;='H-32A-WP06 - Debt Service'!Q$24,'H-32A-WP06 - Debt Service'!Q$27/12,0))</f>
        <v>0</v>
      </c>
      <c r="S132" s="376">
        <f>IF(-SUM(S$20:S131)+S$15&lt;0.000001,0,IF($C132&gt;='H-32A-WP06 - Debt Service'!R$24,'H-32A-WP06 - Debt Service'!R$27/12,0))</f>
        <v>0</v>
      </c>
      <c r="T132" s="376">
        <f>IF(-SUM(T$20:T131)+T$15&lt;0.000001,0,IF($C132&gt;='H-32A-WP06 - Debt Service'!S$24,'H-32A-WP06 - Debt Service'!S$27/12,0))</f>
        <v>0</v>
      </c>
      <c r="U132" s="376">
        <f>IF(-SUM(U$20:U131)+U$15&lt;0.000001,0,IF($C132&gt;='H-32A-WP06 - Debt Service'!T$24,'H-32A-WP06 - Debt Service'!T$27/12,0))</f>
        <v>0</v>
      </c>
      <c r="V132" s="376">
        <f>IF(-SUM(V$20:V131)+V$15&lt;0.000001,0,IF($C132&gt;='H-32A-WP06 - Debt Service'!U$24,'H-32A-WP06 - Debt Service'!U$27/12,0))</f>
        <v>0</v>
      </c>
      <c r="W132" s="376">
        <f>IF(-SUM(W$20:W131)+W$15&lt;0.000001,0,IF($C132&gt;='H-32A-WP06 - Debt Service'!V$24,'H-32A-WP06 - Debt Service'!V$27/12,0))</f>
        <v>0</v>
      </c>
      <c r="X132" s="376">
        <f>IF(-SUM(X$20:X131)+X$15&lt;0.000001,0,IF($C132&gt;='H-32A-WP06 - Debt Service'!W$24,'H-32A-WP06 - Debt Service'!W$27/12,0))</f>
        <v>0</v>
      </c>
      <c r="Y132" s="376">
        <f>IF(-SUM(Y$20:Y131)+Y$15&lt;0.000001,0,IF($C132&gt;='H-32A-WP06 - Debt Service'!X$24,'H-32A-WP06 - Debt Service'!X$27/12,0))</f>
        <v>0</v>
      </c>
      <c r="Z132" s="376">
        <f>IF($C132&gt;='H-32A-WP06 - Debt Service'!Y$24,'H-32A-WP06 - Debt Service'!Y$27/12,0)</f>
        <v>0</v>
      </c>
    </row>
    <row r="133" spans="2:26">
      <c r="B133" s="364">
        <f t="shared" si="4"/>
        <v>2028</v>
      </c>
      <c r="C133" s="390">
        <f t="shared" si="6"/>
        <v>46905</v>
      </c>
      <c r="D133" s="376">
        <f>IF(-SUM(D$20:D132)+D$15&lt;0.000001,0,IF($C133&gt;='H-32A-WP06 - Debt Service'!C$24,'H-32A-WP06 - Debt Service'!C$27/12,0))</f>
        <v>11132.895062304129</v>
      </c>
      <c r="E133" s="376">
        <f>IF(-SUM(E$20:E132)+E$15&lt;0.000001,0,IF($C133&gt;='H-32A-WP06 - Debt Service'!D$24,'H-32A-WP06 - Debt Service'!D$27/12,0))</f>
        <v>0</v>
      </c>
      <c r="F133" s="376">
        <f>IF(-SUM(F$20:F132)+F$15&lt;0.000001,0,IF($C133&gt;='H-32A-WP06 - Debt Service'!E$24,'H-32A-WP06 - Debt Service'!E$27/12,0))</f>
        <v>0</v>
      </c>
      <c r="G133" s="376">
        <f>IF(-SUM(G$20:G132)+G$15&lt;0.000001,0,IF($C133&gt;='H-32A-WP06 - Debt Service'!F$24,'H-32A-WP06 - Debt Service'!F$27/12,0))</f>
        <v>0</v>
      </c>
      <c r="H133" s="376">
        <f>IF(-SUM(H$20:H132)+H$15&lt;0.000001,0,IF($C133&gt;='H-32A-WP06 - Debt Service'!G$24,'H-32A-WP06 - Debt Service'!G$27/12,0))</f>
        <v>0</v>
      </c>
      <c r="I133" s="376">
        <f>IF(-SUM(I$20:I132)+I$15&lt;0.000001,0,IF($C133&gt;='H-32A-WP06 - Debt Service'!H$24,'H-32A-WP06 - Debt Service'!H$27/12,0))</f>
        <v>0</v>
      </c>
      <c r="J133" s="376">
        <f>IF(-SUM(J$20:J132)+J$15&lt;0.000001,0,IF($C133&gt;='H-32A-WP06 - Debt Service'!I$24,'H-32A-WP06 - Debt Service'!I$27/12,0))</f>
        <v>0</v>
      </c>
      <c r="K133" s="376">
        <f>IF(-SUM(K$20:K132)+K$15&lt;0.000001,0,IF($C133&gt;='H-32A-WP06 - Debt Service'!J$24,'H-32A-WP06 - Debt Service'!J$27/12,0))</f>
        <v>0</v>
      </c>
      <c r="L133" s="376">
        <f>IF(-SUM(L$20:L132)+L$15&lt;0.000001,0,IF($C133&gt;='H-32A-WP06 - Debt Service'!K$24,'H-32A-WP06 - Debt Service'!K$27/12,0))</f>
        <v>0</v>
      </c>
      <c r="M133" s="376">
        <f>IF(-SUM(M$20:M132)+M$15&lt;0.000001,0,IF($C133&gt;='H-32A-WP06 - Debt Service'!L$24,'H-32A-WP06 - Debt Service'!L$27/12,0))</f>
        <v>0</v>
      </c>
      <c r="O133" s="364">
        <f t="shared" si="5"/>
        <v>2028</v>
      </c>
      <c r="P133" s="390">
        <f t="shared" si="7"/>
        <v>46905</v>
      </c>
      <c r="Q133" s="376">
        <f>IF(-SUM(Q$20:Q132)+Q$15&lt;0.000001,0,IF($C133&gt;='H-32A-WP06 - Debt Service'!P$24,'H-32A-WP06 - Debt Service'!P$27/12,0))</f>
        <v>0</v>
      </c>
      <c r="R133" s="376">
        <f>IF(-SUM(R$20:R132)+R$15&lt;0.000001,0,IF($C133&gt;='H-32A-WP06 - Debt Service'!Q$24,'H-32A-WP06 - Debt Service'!Q$27/12,0))</f>
        <v>0</v>
      </c>
      <c r="S133" s="376">
        <f>IF(-SUM(S$20:S132)+S$15&lt;0.000001,0,IF($C133&gt;='H-32A-WP06 - Debt Service'!R$24,'H-32A-WP06 - Debt Service'!R$27/12,0))</f>
        <v>0</v>
      </c>
      <c r="T133" s="376">
        <f>IF(-SUM(T$20:T132)+T$15&lt;0.000001,0,IF($C133&gt;='H-32A-WP06 - Debt Service'!S$24,'H-32A-WP06 - Debt Service'!S$27/12,0))</f>
        <v>0</v>
      </c>
      <c r="U133" s="376">
        <f>IF(-SUM(U$20:U132)+U$15&lt;0.000001,0,IF($C133&gt;='H-32A-WP06 - Debt Service'!T$24,'H-32A-WP06 - Debt Service'!T$27/12,0))</f>
        <v>0</v>
      </c>
      <c r="V133" s="376">
        <f>IF(-SUM(V$20:V132)+V$15&lt;0.000001,0,IF($C133&gt;='H-32A-WP06 - Debt Service'!U$24,'H-32A-WP06 - Debt Service'!U$27/12,0))</f>
        <v>0</v>
      </c>
      <c r="W133" s="376">
        <f>IF(-SUM(W$20:W132)+W$15&lt;0.000001,0,IF($C133&gt;='H-32A-WP06 - Debt Service'!V$24,'H-32A-WP06 - Debt Service'!V$27/12,0))</f>
        <v>0</v>
      </c>
      <c r="X133" s="376">
        <f>IF(-SUM(X$20:X132)+X$15&lt;0.000001,0,IF($C133&gt;='H-32A-WP06 - Debt Service'!W$24,'H-32A-WP06 - Debt Service'!W$27/12,0))</f>
        <v>0</v>
      </c>
      <c r="Y133" s="376">
        <f>IF(-SUM(Y$20:Y132)+Y$15&lt;0.000001,0,IF($C133&gt;='H-32A-WP06 - Debt Service'!X$24,'H-32A-WP06 - Debt Service'!X$27/12,0))</f>
        <v>0</v>
      </c>
      <c r="Z133" s="376">
        <f>IF($C133&gt;='H-32A-WP06 - Debt Service'!Y$24,'H-32A-WP06 - Debt Service'!Y$27/12,0)</f>
        <v>0</v>
      </c>
    </row>
    <row r="134" spans="2:26">
      <c r="B134" s="364">
        <f t="shared" si="4"/>
        <v>2028</v>
      </c>
      <c r="C134" s="390">
        <f t="shared" si="6"/>
        <v>46935</v>
      </c>
      <c r="D134" s="376">
        <f>IF(-SUM(D$20:D133)+D$15&lt;0.000001,0,IF($C134&gt;='H-32A-WP06 - Debt Service'!C$24,'H-32A-WP06 - Debt Service'!C$27/12,0))</f>
        <v>11132.895062304129</v>
      </c>
      <c r="E134" s="376">
        <f>IF(-SUM(E$20:E133)+E$15&lt;0.000001,0,IF($C134&gt;='H-32A-WP06 - Debt Service'!D$24,'H-32A-WP06 - Debt Service'!D$27/12,0))</f>
        <v>0</v>
      </c>
      <c r="F134" s="376">
        <f>IF(-SUM(F$20:F133)+F$15&lt;0.000001,0,IF($C134&gt;='H-32A-WP06 - Debt Service'!E$24,'H-32A-WP06 - Debt Service'!E$27/12,0))</f>
        <v>0</v>
      </c>
      <c r="G134" s="376">
        <f>IF(-SUM(G$20:G133)+G$15&lt;0.000001,0,IF($C134&gt;='H-32A-WP06 - Debt Service'!F$24,'H-32A-WP06 - Debt Service'!F$27/12,0))</f>
        <v>0</v>
      </c>
      <c r="H134" s="376">
        <f>IF(-SUM(H$20:H133)+H$15&lt;0.000001,0,IF($C134&gt;='H-32A-WP06 - Debt Service'!G$24,'H-32A-WP06 - Debt Service'!G$27/12,0))</f>
        <v>0</v>
      </c>
      <c r="I134" s="376">
        <f>IF(-SUM(I$20:I133)+I$15&lt;0.000001,0,IF($C134&gt;='H-32A-WP06 - Debt Service'!H$24,'H-32A-WP06 - Debt Service'!H$27/12,0))</f>
        <v>0</v>
      </c>
      <c r="J134" s="376">
        <f>IF(-SUM(J$20:J133)+J$15&lt;0.000001,0,IF($C134&gt;='H-32A-WP06 - Debt Service'!I$24,'H-32A-WP06 - Debt Service'!I$27/12,0))</f>
        <v>0</v>
      </c>
      <c r="K134" s="376">
        <f>IF(-SUM(K$20:K133)+K$15&lt;0.000001,0,IF($C134&gt;='H-32A-WP06 - Debt Service'!J$24,'H-32A-WP06 - Debt Service'!J$27/12,0))</f>
        <v>0</v>
      </c>
      <c r="L134" s="376">
        <f>IF(-SUM(L$20:L133)+L$15&lt;0.000001,0,IF($C134&gt;='H-32A-WP06 - Debt Service'!K$24,'H-32A-WP06 - Debt Service'!K$27/12,0))</f>
        <v>0</v>
      </c>
      <c r="M134" s="376">
        <f>IF(-SUM(M$20:M133)+M$15&lt;0.000001,0,IF($C134&gt;='H-32A-WP06 - Debt Service'!L$24,'H-32A-WP06 - Debt Service'!L$27/12,0))</f>
        <v>0</v>
      </c>
      <c r="O134" s="364">
        <f t="shared" si="5"/>
        <v>2028</v>
      </c>
      <c r="P134" s="390">
        <f t="shared" si="7"/>
        <v>46935</v>
      </c>
      <c r="Q134" s="376">
        <f>IF(-SUM(Q$20:Q133)+Q$15&lt;0.000001,0,IF($C134&gt;='H-32A-WP06 - Debt Service'!P$24,'H-32A-WP06 - Debt Service'!P$27/12,0))</f>
        <v>0</v>
      </c>
      <c r="R134" s="376">
        <f>IF(-SUM(R$20:R133)+R$15&lt;0.000001,0,IF($C134&gt;='H-32A-WP06 - Debt Service'!Q$24,'H-32A-WP06 - Debt Service'!Q$27/12,0))</f>
        <v>0</v>
      </c>
      <c r="S134" s="376">
        <f>IF(-SUM(S$20:S133)+S$15&lt;0.000001,0,IF($C134&gt;='H-32A-WP06 - Debt Service'!R$24,'H-32A-WP06 - Debt Service'!R$27/12,0))</f>
        <v>0</v>
      </c>
      <c r="T134" s="376">
        <f>IF(-SUM(T$20:T133)+T$15&lt;0.000001,0,IF($C134&gt;='H-32A-WP06 - Debt Service'!S$24,'H-32A-WP06 - Debt Service'!S$27/12,0))</f>
        <v>0</v>
      </c>
      <c r="U134" s="376">
        <f>IF(-SUM(U$20:U133)+U$15&lt;0.000001,0,IF($C134&gt;='H-32A-WP06 - Debt Service'!T$24,'H-32A-WP06 - Debt Service'!T$27/12,0))</f>
        <v>0</v>
      </c>
      <c r="V134" s="376">
        <f>IF(-SUM(V$20:V133)+V$15&lt;0.000001,0,IF($C134&gt;='H-32A-WP06 - Debt Service'!U$24,'H-32A-WP06 - Debt Service'!U$27/12,0))</f>
        <v>0</v>
      </c>
      <c r="W134" s="376">
        <f>IF(-SUM(W$20:W133)+W$15&lt;0.000001,0,IF($C134&gt;='H-32A-WP06 - Debt Service'!V$24,'H-32A-WP06 - Debt Service'!V$27/12,0))</f>
        <v>0</v>
      </c>
      <c r="X134" s="376">
        <f>IF(-SUM(X$20:X133)+X$15&lt;0.000001,0,IF($C134&gt;='H-32A-WP06 - Debt Service'!W$24,'H-32A-WP06 - Debt Service'!W$27/12,0))</f>
        <v>0</v>
      </c>
      <c r="Y134" s="376">
        <f>IF(-SUM(Y$20:Y133)+Y$15&lt;0.000001,0,IF($C134&gt;='H-32A-WP06 - Debt Service'!X$24,'H-32A-WP06 - Debt Service'!X$27/12,0))</f>
        <v>0</v>
      </c>
      <c r="Z134" s="376">
        <f>IF($C134&gt;='H-32A-WP06 - Debt Service'!Y$24,'H-32A-WP06 - Debt Service'!Y$27/12,0)</f>
        <v>0</v>
      </c>
    </row>
    <row r="135" spans="2:26">
      <c r="B135" s="364">
        <f t="shared" si="4"/>
        <v>2028</v>
      </c>
      <c r="C135" s="390">
        <f t="shared" si="6"/>
        <v>46966</v>
      </c>
      <c r="D135" s="376">
        <f>IF(-SUM(D$20:D134)+D$15&lt;0.000001,0,IF($C135&gt;='H-32A-WP06 - Debt Service'!C$24,'H-32A-WP06 - Debt Service'!C$27/12,0))</f>
        <v>11132.895062304129</v>
      </c>
      <c r="E135" s="376">
        <f>IF(-SUM(E$20:E134)+E$15&lt;0.000001,0,IF($C135&gt;='H-32A-WP06 - Debt Service'!D$24,'H-32A-WP06 - Debt Service'!D$27/12,0))</f>
        <v>0</v>
      </c>
      <c r="F135" s="376">
        <f>IF(-SUM(F$20:F134)+F$15&lt;0.000001,0,IF($C135&gt;='H-32A-WP06 - Debt Service'!E$24,'H-32A-WP06 - Debt Service'!E$27/12,0))</f>
        <v>0</v>
      </c>
      <c r="G135" s="376">
        <f>IF(-SUM(G$20:G134)+G$15&lt;0.000001,0,IF($C135&gt;='H-32A-WP06 - Debt Service'!F$24,'H-32A-WP06 - Debt Service'!F$27/12,0))</f>
        <v>0</v>
      </c>
      <c r="H135" s="376">
        <f>IF(-SUM(H$20:H134)+H$15&lt;0.000001,0,IF($C135&gt;='H-32A-WP06 - Debt Service'!G$24,'H-32A-WP06 - Debt Service'!G$27/12,0))</f>
        <v>0</v>
      </c>
      <c r="I135" s="376">
        <f>IF(-SUM(I$20:I134)+I$15&lt;0.000001,0,IF($C135&gt;='H-32A-WP06 - Debt Service'!H$24,'H-32A-WP06 - Debt Service'!H$27/12,0))</f>
        <v>0</v>
      </c>
      <c r="J135" s="376">
        <f>IF(-SUM(J$20:J134)+J$15&lt;0.000001,0,IF($C135&gt;='H-32A-WP06 - Debt Service'!I$24,'H-32A-WP06 - Debt Service'!I$27/12,0))</f>
        <v>0</v>
      </c>
      <c r="K135" s="376">
        <f>IF(-SUM(K$20:K134)+K$15&lt;0.000001,0,IF($C135&gt;='H-32A-WP06 - Debt Service'!J$24,'H-32A-WP06 - Debt Service'!J$27/12,0))</f>
        <v>0</v>
      </c>
      <c r="L135" s="376">
        <f>IF(-SUM(L$20:L134)+L$15&lt;0.000001,0,IF($C135&gt;='H-32A-WP06 - Debt Service'!K$24,'H-32A-WP06 - Debt Service'!K$27/12,0))</f>
        <v>0</v>
      </c>
      <c r="M135" s="376">
        <f>IF(-SUM(M$20:M134)+M$15&lt;0.000001,0,IF($C135&gt;='H-32A-WP06 - Debt Service'!L$24,'H-32A-WP06 - Debt Service'!L$27/12,0))</f>
        <v>0</v>
      </c>
      <c r="O135" s="364">
        <f t="shared" si="5"/>
        <v>2028</v>
      </c>
      <c r="P135" s="390">
        <f t="shared" si="7"/>
        <v>46966</v>
      </c>
      <c r="Q135" s="376">
        <f>IF(-SUM(Q$20:Q134)+Q$15&lt;0.000001,0,IF($C135&gt;='H-32A-WP06 - Debt Service'!P$24,'H-32A-WP06 - Debt Service'!P$27/12,0))</f>
        <v>0</v>
      </c>
      <c r="R135" s="376">
        <f>IF(-SUM(R$20:R134)+R$15&lt;0.000001,0,IF($C135&gt;='H-32A-WP06 - Debt Service'!Q$24,'H-32A-WP06 - Debt Service'!Q$27/12,0))</f>
        <v>0</v>
      </c>
      <c r="S135" s="376">
        <f>IF(-SUM(S$20:S134)+S$15&lt;0.000001,0,IF($C135&gt;='H-32A-WP06 - Debt Service'!R$24,'H-32A-WP06 - Debt Service'!R$27/12,0))</f>
        <v>0</v>
      </c>
      <c r="T135" s="376">
        <f>IF(-SUM(T$20:T134)+T$15&lt;0.000001,0,IF($C135&gt;='H-32A-WP06 - Debt Service'!S$24,'H-32A-WP06 - Debt Service'!S$27/12,0))</f>
        <v>0</v>
      </c>
      <c r="U135" s="376">
        <f>IF(-SUM(U$20:U134)+U$15&lt;0.000001,0,IF($C135&gt;='H-32A-WP06 - Debt Service'!T$24,'H-32A-WP06 - Debt Service'!T$27/12,0))</f>
        <v>0</v>
      </c>
      <c r="V135" s="376">
        <f>IF(-SUM(V$20:V134)+V$15&lt;0.000001,0,IF($C135&gt;='H-32A-WP06 - Debt Service'!U$24,'H-32A-WP06 - Debt Service'!U$27/12,0))</f>
        <v>0</v>
      </c>
      <c r="W135" s="376">
        <f>IF(-SUM(W$20:W134)+W$15&lt;0.000001,0,IF($C135&gt;='H-32A-WP06 - Debt Service'!V$24,'H-32A-WP06 - Debt Service'!V$27/12,0))</f>
        <v>0</v>
      </c>
      <c r="X135" s="376">
        <f>IF(-SUM(X$20:X134)+X$15&lt;0.000001,0,IF($C135&gt;='H-32A-WP06 - Debt Service'!W$24,'H-32A-WP06 - Debt Service'!W$27/12,0))</f>
        <v>0</v>
      </c>
      <c r="Y135" s="376">
        <f>IF(-SUM(Y$20:Y134)+Y$15&lt;0.000001,0,IF($C135&gt;='H-32A-WP06 - Debt Service'!X$24,'H-32A-WP06 - Debt Service'!X$27/12,0))</f>
        <v>0</v>
      </c>
      <c r="Z135" s="376">
        <f>IF($C135&gt;='H-32A-WP06 - Debt Service'!Y$24,'H-32A-WP06 - Debt Service'!Y$27/12,0)</f>
        <v>0</v>
      </c>
    </row>
    <row r="136" spans="2:26">
      <c r="B136" s="364">
        <f t="shared" si="4"/>
        <v>2028</v>
      </c>
      <c r="C136" s="390">
        <f t="shared" si="6"/>
        <v>46997</v>
      </c>
      <c r="D136" s="376">
        <f>IF(-SUM(D$20:D135)+D$15&lt;0.000001,0,IF($C136&gt;='H-32A-WP06 - Debt Service'!C$24,'H-32A-WP06 - Debt Service'!C$27/12,0))</f>
        <v>11132.895062304129</v>
      </c>
      <c r="E136" s="376">
        <f>IF(-SUM(E$20:E135)+E$15&lt;0.000001,0,IF($C136&gt;='H-32A-WP06 - Debt Service'!D$24,'H-32A-WP06 - Debt Service'!D$27/12,0))</f>
        <v>0</v>
      </c>
      <c r="F136" s="376">
        <f>IF(-SUM(F$20:F135)+F$15&lt;0.000001,0,IF($C136&gt;='H-32A-WP06 - Debt Service'!E$24,'H-32A-WP06 - Debt Service'!E$27/12,0))</f>
        <v>0</v>
      </c>
      <c r="G136" s="376">
        <f>IF(-SUM(G$20:G135)+G$15&lt;0.000001,0,IF($C136&gt;='H-32A-WP06 - Debt Service'!F$24,'H-32A-WP06 - Debt Service'!F$27/12,0))</f>
        <v>0</v>
      </c>
      <c r="H136" s="376">
        <f>IF(-SUM(H$20:H135)+H$15&lt;0.000001,0,IF($C136&gt;='H-32A-WP06 - Debt Service'!G$24,'H-32A-WP06 - Debt Service'!G$27/12,0))</f>
        <v>0</v>
      </c>
      <c r="I136" s="376">
        <f>IF(-SUM(I$20:I135)+I$15&lt;0.000001,0,IF($C136&gt;='H-32A-WP06 - Debt Service'!H$24,'H-32A-WP06 - Debt Service'!H$27/12,0))</f>
        <v>0</v>
      </c>
      <c r="J136" s="376">
        <f>IF(-SUM(J$20:J135)+J$15&lt;0.000001,0,IF($C136&gt;='H-32A-WP06 - Debt Service'!I$24,'H-32A-WP06 - Debt Service'!I$27/12,0))</f>
        <v>0</v>
      </c>
      <c r="K136" s="376">
        <f>IF(-SUM(K$20:K135)+K$15&lt;0.000001,0,IF($C136&gt;='H-32A-WP06 - Debt Service'!J$24,'H-32A-WP06 - Debt Service'!J$27/12,0))</f>
        <v>0</v>
      </c>
      <c r="L136" s="376">
        <f>IF(-SUM(L$20:L135)+L$15&lt;0.000001,0,IF($C136&gt;='H-32A-WP06 - Debt Service'!K$24,'H-32A-WP06 - Debt Service'!K$27/12,0))</f>
        <v>0</v>
      </c>
      <c r="M136" s="376">
        <f>IF(-SUM(M$20:M135)+M$15&lt;0.000001,0,IF($C136&gt;='H-32A-WP06 - Debt Service'!L$24,'H-32A-WP06 - Debt Service'!L$27/12,0))</f>
        <v>0</v>
      </c>
      <c r="O136" s="364">
        <f t="shared" si="5"/>
        <v>2028</v>
      </c>
      <c r="P136" s="390">
        <f t="shared" si="7"/>
        <v>46997</v>
      </c>
      <c r="Q136" s="376">
        <f>IF(-SUM(Q$20:Q135)+Q$15&lt;0.000001,0,IF($C136&gt;='H-32A-WP06 - Debt Service'!P$24,'H-32A-WP06 - Debt Service'!P$27/12,0))</f>
        <v>0</v>
      </c>
      <c r="R136" s="376">
        <f>IF(-SUM(R$20:R135)+R$15&lt;0.000001,0,IF($C136&gt;='H-32A-WP06 - Debt Service'!Q$24,'H-32A-WP06 - Debt Service'!Q$27/12,0))</f>
        <v>0</v>
      </c>
      <c r="S136" s="376">
        <f>IF(-SUM(S$20:S135)+S$15&lt;0.000001,0,IF($C136&gt;='H-32A-WP06 - Debt Service'!R$24,'H-32A-WP06 - Debt Service'!R$27/12,0))</f>
        <v>0</v>
      </c>
      <c r="T136" s="376">
        <f>IF(-SUM(T$20:T135)+T$15&lt;0.000001,0,IF($C136&gt;='H-32A-WP06 - Debt Service'!S$24,'H-32A-WP06 - Debt Service'!S$27/12,0))</f>
        <v>0</v>
      </c>
      <c r="U136" s="376">
        <f>IF(-SUM(U$20:U135)+U$15&lt;0.000001,0,IF($C136&gt;='H-32A-WP06 - Debt Service'!T$24,'H-32A-WP06 - Debt Service'!T$27/12,0))</f>
        <v>0</v>
      </c>
      <c r="V136" s="376">
        <f>IF(-SUM(V$20:V135)+V$15&lt;0.000001,0,IF($C136&gt;='H-32A-WP06 - Debt Service'!U$24,'H-32A-WP06 - Debt Service'!U$27/12,0))</f>
        <v>0</v>
      </c>
      <c r="W136" s="376">
        <f>IF(-SUM(W$20:W135)+W$15&lt;0.000001,0,IF($C136&gt;='H-32A-WP06 - Debt Service'!V$24,'H-32A-WP06 - Debt Service'!V$27/12,0))</f>
        <v>0</v>
      </c>
      <c r="X136" s="376">
        <f>IF(-SUM(X$20:X135)+X$15&lt;0.000001,0,IF($C136&gt;='H-32A-WP06 - Debt Service'!W$24,'H-32A-WP06 - Debt Service'!W$27/12,0))</f>
        <v>0</v>
      </c>
      <c r="Y136" s="376">
        <f>IF(-SUM(Y$20:Y135)+Y$15&lt;0.000001,0,IF($C136&gt;='H-32A-WP06 - Debt Service'!X$24,'H-32A-WP06 - Debt Service'!X$27/12,0))</f>
        <v>0</v>
      </c>
      <c r="Z136" s="376">
        <f>IF($C136&gt;='H-32A-WP06 - Debt Service'!Y$24,'H-32A-WP06 - Debt Service'!Y$27/12,0)</f>
        <v>0</v>
      </c>
    </row>
    <row r="137" spans="2:26">
      <c r="B137" s="364">
        <f t="shared" si="4"/>
        <v>2028</v>
      </c>
      <c r="C137" s="390">
        <f t="shared" si="6"/>
        <v>47027</v>
      </c>
      <c r="D137" s="376">
        <f>IF(-SUM(D$20:D136)+D$15&lt;0.000001,0,IF($C137&gt;='H-32A-WP06 - Debt Service'!C$24,'H-32A-WP06 - Debt Service'!C$27/12,0))</f>
        <v>11132.895062304129</v>
      </c>
      <c r="E137" s="376">
        <f>IF(-SUM(E$20:E136)+E$15&lt;0.000001,0,IF($C137&gt;='H-32A-WP06 - Debt Service'!D$24,'H-32A-WP06 - Debt Service'!D$27/12,0))</f>
        <v>0</v>
      </c>
      <c r="F137" s="376">
        <f>IF(-SUM(F$20:F136)+F$15&lt;0.000001,0,IF($C137&gt;='H-32A-WP06 - Debt Service'!E$24,'H-32A-WP06 - Debt Service'!E$27/12,0))</f>
        <v>0</v>
      </c>
      <c r="G137" s="376">
        <f>IF(-SUM(G$20:G136)+G$15&lt;0.000001,0,IF($C137&gt;='H-32A-WP06 - Debt Service'!F$24,'H-32A-WP06 - Debt Service'!F$27/12,0))</f>
        <v>0</v>
      </c>
      <c r="H137" s="376">
        <f>IF(-SUM(H$20:H136)+H$15&lt;0.000001,0,IF($C137&gt;='H-32A-WP06 - Debt Service'!G$24,'H-32A-WP06 - Debt Service'!G$27/12,0))</f>
        <v>0</v>
      </c>
      <c r="I137" s="376">
        <f>IF(-SUM(I$20:I136)+I$15&lt;0.000001,0,IF($C137&gt;='H-32A-WP06 - Debt Service'!H$24,'H-32A-WP06 - Debt Service'!H$27/12,0))</f>
        <v>0</v>
      </c>
      <c r="J137" s="376">
        <f>IF(-SUM(J$20:J136)+J$15&lt;0.000001,0,IF($C137&gt;='H-32A-WP06 - Debt Service'!I$24,'H-32A-WP06 - Debt Service'!I$27/12,0))</f>
        <v>0</v>
      </c>
      <c r="K137" s="376">
        <f>IF(-SUM(K$20:K136)+K$15&lt;0.000001,0,IF($C137&gt;='H-32A-WP06 - Debt Service'!J$24,'H-32A-WP06 - Debt Service'!J$27/12,0))</f>
        <v>0</v>
      </c>
      <c r="L137" s="376">
        <f>IF(-SUM(L$20:L136)+L$15&lt;0.000001,0,IF($C137&gt;='H-32A-WP06 - Debt Service'!K$24,'H-32A-WP06 - Debt Service'!K$27/12,0))</f>
        <v>0</v>
      </c>
      <c r="M137" s="376">
        <f>IF(-SUM(M$20:M136)+M$15&lt;0.000001,0,IF($C137&gt;='H-32A-WP06 - Debt Service'!L$24,'H-32A-WP06 - Debt Service'!L$27/12,0))</f>
        <v>0</v>
      </c>
      <c r="O137" s="364">
        <f t="shared" si="5"/>
        <v>2028</v>
      </c>
      <c r="P137" s="390">
        <f t="shared" si="7"/>
        <v>47027</v>
      </c>
      <c r="Q137" s="376">
        <f>IF(-SUM(Q$20:Q136)+Q$15&lt;0.000001,0,IF($C137&gt;='H-32A-WP06 - Debt Service'!P$24,'H-32A-WP06 - Debt Service'!P$27/12,0))</f>
        <v>0</v>
      </c>
      <c r="R137" s="376">
        <f>IF(-SUM(R$20:R136)+R$15&lt;0.000001,0,IF($C137&gt;='H-32A-WP06 - Debt Service'!Q$24,'H-32A-WP06 - Debt Service'!Q$27/12,0))</f>
        <v>0</v>
      </c>
      <c r="S137" s="376">
        <f>IF(-SUM(S$20:S136)+S$15&lt;0.000001,0,IF($C137&gt;='H-32A-WP06 - Debt Service'!R$24,'H-32A-WP06 - Debt Service'!R$27/12,0))</f>
        <v>0</v>
      </c>
      <c r="T137" s="376">
        <f>IF(-SUM(T$20:T136)+T$15&lt;0.000001,0,IF($C137&gt;='H-32A-WP06 - Debt Service'!S$24,'H-32A-WP06 - Debt Service'!S$27/12,0))</f>
        <v>0</v>
      </c>
      <c r="U137" s="376">
        <f>IF(-SUM(U$20:U136)+U$15&lt;0.000001,0,IF($C137&gt;='H-32A-WP06 - Debt Service'!T$24,'H-32A-WP06 - Debt Service'!T$27/12,0))</f>
        <v>0</v>
      </c>
      <c r="V137" s="376">
        <f>IF(-SUM(V$20:V136)+V$15&lt;0.000001,0,IF($C137&gt;='H-32A-WP06 - Debt Service'!U$24,'H-32A-WP06 - Debt Service'!U$27/12,0))</f>
        <v>0</v>
      </c>
      <c r="W137" s="376">
        <f>IF(-SUM(W$20:W136)+W$15&lt;0.000001,0,IF($C137&gt;='H-32A-WP06 - Debt Service'!V$24,'H-32A-WP06 - Debt Service'!V$27/12,0))</f>
        <v>0</v>
      </c>
      <c r="X137" s="376">
        <f>IF(-SUM(X$20:X136)+X$15&lt;0.000001,0,IF($C137&gt;='H-32A-WP06 - Debt Service'!W$24,'H-32A-WP06 - Debt Service'!W$27/12,0))</f>
        <v>0</v>
      </c>
      <c r="Y137" s="376">
        <f>IF(-SUM(Y$20:Y136)+Y$15&lt;0.000001,0,IF($C137&gt;='H-32A-WP06 - Debt Service'!X$24,'H-32A-WP06 - Debt Service'!X$27/12,0))</f>
        <v>0</v>
      </c>
      <c r="Z137" s="376">
        <f>IF($C137&gt;='H-32A-WP06 - Debt Service'!Y$24,'H-32A-WP06 - Debt Service'!Y$27/12,0)</f>
        <v>0</v>
      </c>
    </row>
    <row r="138" spans="2:26">
      <c r="B138" s="364">
        <f t="shared" si="4"/>
        <v>2028</v>
      </c>
      <c r="C138" s="390">
        <f t="shared" si="6"/>
        <v>47058</v>
      </c>
      <c r="D138" s="376">
        <f>IF(-SUM(D$20:D137)+D$15&lt;0.000001,0,IF($C138&gt;='H-32A-WP06 - Debt Service'!C$24,'H-32A-WP06 - Debt Service'!C$27/12,0))</f>
        <v>11132.895062304129</v>
      </c>
      <c r="E138" s="376">
        <f>IF(-SUM(E$20:E137)+E$15&lt;0.000001,0,IF($C138&gt;='H-32A-WP06 - Debt Service'!D$24,'H-32A-WP06 - Debt Service'!D$27/12,0))</f>
        <v>0</v>
      </c>
      <c r="F138" s="376">
        <f>IF(-SUM(F$20:F137)+F$15&lt;0.000001,0,IF($C138&gt;='H-32A-WP06 - Debt Service'!E$24,'H-32A-WP06 - Debt Service'!E$27/12,0))</f>
        <v>0</v>
      </c>
      <c r="G138" s="376">
        <f>IF(-SUM(G$20:G137)+G$15&lt;0.000001,0,IF($C138&gt;='H-32A-WP06 - Debt Service'!F$24,'H-32A-WP06 - Debt Service'!F$27/12,0))</f>
        <v>0</v>
      </c>
      <c r="H138" s="376">
        <f>IF(-SUM(H$20:H137)+H$15&lt;0.000001,0,IF($C138&gt;='H-32A-WP06 - Debt Service'!G$24,'H-32A-WP06 - Debt Service'!G$27/12,0))</f>
        <v>0</v>
      </c>
      <c r="I138" s="376">
        <f>IF(-SUM(I$20:I137)+I$15&lt;0.000001,0,IF($C138&gt;='H-32A-WP06 - Debt Service'!H$24,'H-32A-WP06 - Debt Service'!H$27/12,0))</f>
        <v>0</v>
      </c>
      <c r="J138" s="376">
        <f>IF(-SUM(J$20:J137)+J$15&lt;0.000001,0,IF($C138&gt;='H-32A-WP06 - Debt Service'!I$24,'H-32A-WP06 - Debt Service'!I$27/12,0))</f>
        <v>0</v>
      </c>
      <c r="K138" s="376">
        <f>IF(-SUM(K$20:K137)+K$15&lt;0.000001,0,IF($C138&gt;='H-32A-WP06 - Debt Service'!J$24,'H-32A-WP06 - Debt Service'!J$27/12,0))</f>
        <v>0</v>
      </c>
      <c r="L138" s="376">
        <f>IF(-SUM(L$20:L137)+L$15&lt;0.000001,0,IF($C138&gt;='H-32A-WP06 - Debt Service'!K$24,'H-32A-WP06 - Debt Service'!K$27/12,0))</f>
        <v>0</v>
      </c>
      <c r="M138" s="376">
        <f>IF(-SUM(M$20:M137)+M$15&lt;0.000001,0,IF($C138&gt;='H-32A-WP06 - Debt Service'!L$24,'H-32A-WP06 - Debt Service'!L$27/12,0))</f>
        <v>0</v>
      </c>
      <c r="O138" s="364">
        <f t="shared" si="5"/>
        <v>2028</v>
      </c>
      <c r="P138" s="390">
        <f t="shared" si="7"/>
        <v>47058</v>
      </c>
      <c r="Q138" s="376">
        <f>IF(-SUM(Q$20:Q137)+Q$15&lt;0.000001,0,IF($C138&gt;='H-32A-WP06 - Debt Service'!P$24,'H-32A-WP06 - Debt Service'!P$27/12,0))</f>
        <v>0</v>
      </c>
      <c r="R138" s="376">
        <f>IF(-SUM(R$20:R137)+R$15&lt;0.000001,0,IF($C138&gt;='H-32A-WP06 - Debt Service'!Q$24,'H-32A-WP06 - Debt Service'!Q$27/12,0))</f>
        <v>0</v>
      </c>
      <c r="S138" s="376">
        <f>IF(-SUM(S$20:S137)+S$15&lt;0.000001,0,IF($C138&gt;='H-32A-WP06 - Debt Service'!R$24,'H-32A-WP06 - Debt Service'!R$27/12,0))</f>
        <v>0</v>
      </c>
      <c r="T138" s="376">
        <f>IF(-SUM(T$20:T137)+T$15&lt;0.000001,0,IF($C138&gt;='H-32A-WP06 - Debt Service'!S$24,'H-32A-WP06 - Debt Service'!S$27/12,0))</f>
        <v>0</v>
      </c>
      <c r="U138" s="376">
        <f>IF(-SUM(U$20:U137)+U$15&lt;0.000001,0,IF($C138&gt;='H-32A-WP06 - Debt Service'!T$24,'H-32A-WP06 - Debt Service'!T$27/12,0))</f>
        <v>0</v>
      </c>
      <c r="V138" s="376">
        <f>IF(-SUM(V$20:V137)+V$15&lt;0.000001,0,IF($C138&gt;='H-32A-WP06 - Debt Service'!U$24,'H-32A-WP06 - Debt Service'!U$27/12,0))</f>
        <v>0</v>
      </c>
      <c r="W138" s="376">
        <f>IF(-SUM(W$20:W137)+W$15&lt;0.000001,0,IF($C138&gt;='H-32A-WP06 - Debt Service'!V$24,'H-32A-WP06 - Debt Service'!V$27/12,0))</f>
        <v>0</v>
      </c>
      <c r="X138" s="376">
        <f>IF(-SUM(X$20:X137)+X$15&lt;0.000001,0,IF($C138&gt;='H-32A-WP06 - Debt Service'!W$24,'H-32A-WP06 - Debt Service'!W$27/12,0))</f>
        <v>0</v>
      </c>
      <c r="Y138" s="376">
        <f>IF(-SUM(Y$20:Y137)+Y$15&lt;0.000001,0,IF($C138&gt;='H-32A-WP06 - Debt Service'!X$24,'H-32A-WP06 - Debt Service'!X$27/12,0))</f>
        <v>0</v>
      </c>
      <c r="Z138" s="376">
        <f>IF($C138&gt;='H-32A-WP06 - Debt Service'!Y$24,'H-32A-WP06 - Debt Service'!Y$27/12,0)</f>
        <v>0</v>
      </c>
    </row>
    <row r="139" spans="2:26">
      <c r="B139" s="364">
        <f t="shared" si="4"/>
        <v>2028</v>
      </c>
      <c r="C139" s="390">
        <f t="shared" si="6"/>
        <v>47088</v>
      </c>
      <c r="D139" s="376">
        <f>IF(-SUM(D$20:D138)+D$15&lt;0.000001,0,IF($C139&gt;='H-32A-WP06 - Debt Service'!C$24,'H-32A-WP06 - Debt Service'!C$27/12,0))</f>
        <v>11132.895062304129</v>
      </c>
      <c r="E139" s="376">
        <f>IF(-SUM(E$20:E138)+E$15&lt;0.000001,0,IF($C139&gt;='H-32A-WP06 - Debt Service'!D$24,'H-32A-WP06 - Debt Service'!D$27/12,0))</f>
        <v>0</v>
      </c>
      <c r="F139" s="376">
        <f>IF(-SUM(F$20:F138)+F$15&lt;0.000001,0,IF($C139&gt;='H-32A-WP06 - Debt Service'!E$24,'H-32A-WP06 - Debt Service'!E$27/12,0))</f>
        <v>0</v>
      </c>
      <c r="G139" s="376">
        <f>IF(-SUM(G$20:G138)+G$15&lt;0.000001,0,IF($C139&gt;='H-32A-WP06 - Debt Service'!F$24,'H-32A-WP06 - Debt Service'!F$27/12,0))</f>
        <v>0</v>
      </c>
      <c r="H139" s="376">
        <f>IF(-SUM(H$20:H138)+H$15&lt;0.000001,0,IF($C139&gt;='H-32A-WP06 - Debt Service'!G$24,'H-32A-WP06 - Debt Service'!G$27/12,0))</f>
        <v>0</v>
      </c>
      <c r="I139" s="376">
        <f>IF(-SUM(I$20:I138)+I$15&lt;0.000001,0,IF($C139&gt;='H-32A-WP06 - Debt Service'!H$24,'H-32A-WP06 - Debt Service'!H$27/12,0))</f>
        <v>0</v>
      </c>
      <c r="J139" s="376">
        <f>IF(-SUM(J$20:J138)+J$15&lt;0.000001,0,IF($C139&gt;='H-32A-WP06 - Debt Service'!I$24,'H-32A-WP06 - Debt Service'!I$27/12,0))</f>
        <v>0</v>
      </c>
      <c r="K139" s="376">
        <f>IF(-SUM(K$20:K138)+K$15&lt;0.000001,0,IF($C139&gt;='H-32A-WP06 - Debt Service'!J$24,'H-32A-WP06 - Debt Service'!J$27/12,0))</f>
        <v>0</v>
      </c>
      <c r="L139" s="376">
        <f>IF(-SUM(L$20:L138)+L$15&lt;0.000001,0,IF($C139&gt;='H-32A-WP06 - Debt Service'!K$24,'H-32A-WP06 - Debt Service'!K$27/12,0))</f>
        <v>0</v>
      </c>
      <c r="M139" s="376">
        <f>IF(-SUM(M$20:M138)+M$15&lt;0.000001,0,IF($C139&gt;='H-32A-WP06 - Debt Service'!L$24,'H-32A-WP06 - Debt Service'!L$27/12,0))</f>
        <v>0</v>
      </c>
      <c r="O139" s="364">
        <f t="shared" si="5"/>
        <v>2028</v>
      </c>
      <c r="P139" s="390">
        <f t="shared" si="7"/>
        <v>47088</v>
      </c>
      <c r="Q139" s="376">
        <f>IF(-SUM(Q$20:Q138)+Q$15&lt;0.000001,0,IF($C139&gt;='H-32A-WP06 - Debt Service'!P$24,'H-32A-WP06 - Debt Service'!P$27/12,0))</f>
        <v>0</v>
      </c>
      <c r="R139" s="376">
        <f>IF(-SUM(R$20:R138)+R$15&lt;0.000001,0,IF($C139&gt;='H-32A-WP06 - Debt Service'!Q$24,'H-32A-WP06 - Debt Service'!Q$27/12,0))</f>
        <v>0</v>
      </c>
      <c r="S139" s="376">
        <f>IF(-SUM(S$20:S138)+S$15&lt;0.000001,0,IF($C139&gt;='H-32A-WP06 - Debt Service'!R$24,'H-32A-WP06 - Debt Service'!R$27/12,0))</f>
        <v>0</v>
      </c>
      <c r="T139" s="376">
        <f>IF(-SUM(T$20:T138)+T$15&lt;0.000001,0,IF($C139&gt;='H-32A-WP06 - Debt Service'!S$24,'H-32A-WP06 - Debt Service'!S$27/12,0))</f>
        <v>0</v>
      </c>
      <c r="U139" s="376">
        <f>IF(-SUM(U$20:U138)+U$15&lt;0.000001,0,IF($C139&gt;='H-32A-WP06 - Debt Service'!T$24,'H-32A-WP06 - Debt Service'!T$27/12,0))</f>
        <v>0</v>
      </c>
      <c r="V139" s="376">
        <f>IF(-SUM(V$20:V138)+V$15&lt;0.000001,0,IF($C139&gt;='H-32A-WP06 - Debt Service'!U$24,'H-32A-WP06 - Debt Service'!U$27/12,0))</f>
        <v>0</v>
      </c>
      <c r="W139" s="376">
        <f>IF(-SUM(W$20:W138)+W$15&lt;0.000001,0,IF($C139&gt;='H-32A-WP06 - Debt Service'!V$24,'H-32A-WP06 - Debt Service'!V$27/12,0))</f>
        <v>0</v>
      </c>
      <c r="X139" s="376">
        <f>IF(-SUM(X$20:X138)+X$15&lt;0.000001,0,IF($C139&gt;='H-32A-WP06 - Debt Service'!W$24,'H-32A-WP06 - Debt Service'!W$27/12,0))</f>
        <v>0</v>
      </c>
      <c r="Y139" s="376">
        <f>IF(-SUM(Y$20:Y138)+Y$15&lt;0.000001,0,IF($C139&gt;='H-32A-WP06 - Debt Service'!X$24,'H-32A-WP06 - Debt Service'!X$27/12,0))</f>
        <v>0</v>
      </c>
      <c r="Z139" s="376">
        <f>IF($C139&gt;='H-32A-WP06 - Debt Service'!Y$24,'H-32A-WP06 - Debt Service'!Y$27/12,0)</f>
        <v>0</v>
      </c>
    </row>
    <row r="140" spans="2:26">
      <c r="B140" s="364">
        <f t="shared" si="4"/>
        <v>2029</v>
      </c>
      <c r="C140" s="390">
        <f t="shared" si="6"/>
        <v>47119</v>
      </c>
      <c r="D140" s="376">
        <f>IF(-SUM(D$20:D139)+D$15&lt;0.000001,0,IF($C140&gt;='H-32A-WP06 - Debt Service'!C$24,'H-32A-WP06 - Debt Service'!C$27/12,0))</f>
        <v>0</v>
      </c>
      <c r="E140" s="376">
        <f>IF(-SUM(E$20:E139)+E$15&lt;0.000001,0,IF($C140&gt;='H-32A-WP06 - Debt Service'!D$24,'H-32A-WP06 - Debt Service'!D$27/12,0))</f>
        <v>0</v>
      </c>
      <c r="F140" s="376">
        <f>IF(-SUM(F$20:F139)+F$15&lt;0.000001,0,IF($C140&gt;='H-32A-WP06 - Debt Service'!E$24,'H-32A-WP06 - Debt Service'!E$27/12,0))</f>
        <v>0</v>
      </c>
      <c r="G140" s="376">
        <f>IF(-SUM(G$20:G139)+G$15&lt;0.000001,0,IF($C140&gt;='H-32A-WP06 - Debt Service'!F$24,'H-32A-WP06 - Debt Service'!F$27/12,0))</f>
        <v>0</v>
      </c>
      <c r="H140" s="376">
        <f>IF(-SUM(H$20:H139)+H$15&lt;0.000001,0,IF($C140&gt;='H-32A-WP06 - Debt Service'!G$24,'H-32A-WP06 - Debt Service'!G$27/12,0))</f>
        <v>0</v>
      </c>
      <c r="I140" s="376">
        <f>IF(-SUM(I$20:I139)+I$15&lt;0.000001,0,IF($C140&gt;='H-32A-WP06 - Debt Service'!H$24,'H-32A-WP06 - Debt Service'!H$27/12,0))</f>
        <v>0</v>
      </c>
      <c r="J140" s="376">
        <f>IF(-SUM(J$20:J139)+J$15&lt;0.000001,0,IF($C140&gt;='H-32A-WP06 - Debt Service'!I$24,'H-32A-WP06 - Debt Service'!I$27/12,0))</f>
        <v>0</v>
      </c>
      <c r="K140" s="376">
        <f>IF(-SUM(K$20:K139)+K$15&lt;0.000001,0,IF($C140&gt;='H-32A-WP06 - Debt Service'!J$24,'H-32A-WP06 - Debt Service'!J$27/12,0))</f>
        <v>0</v>
      </c>
      <c r="L140" s="376">
        <f>IF(-SUM(L$20:L139)+L$15&lt;0.000001,0,IF($C140&gt;='H-32A-WP06 - Debt Service'!K$24,'H-32A-WP06 - Debt Service'!K$27/12,0))</f>
        <v>0</v>
      </c>
      <c r="M140" s="376">
        <f>IF(-SUM(M$20:M139)+M$15&lt;0.000001,0,IF($C140&gt;='H-32A-WP06 - Debt Service'!L$24,'H-32A-WP06 - Debt Service'!L$27/12,0))</f>
        <v>0</v>
      </c>
      <c r="O140" s="364">
        <f t="shared" si="5"/>
        <v>2029</v>
      </c>
      <c r="P140" s="390">
        <f t="shared" si="7"/>
        <v>47119</v>
      </c>
      <c r="Q140" s="376">
        <f>IF(-SUM(Q$20:Q139)+Q$15&lt;0.000001,0,IF($C140&gt;='H-32A-WP06 - Debt Service'!P$24,'H-32A-WP06 - Debt Service'!P$27/12,0))</f>
        <v>0</v>
      </c>
      <c r="R140" s="376">
        <f>IF(-SUM(R$20:R139)+R$15&lt;0.000001,0,IF($C140&gt;='H-32A-WP06 - Debt Service'!Q$24,'H-32A-WP06 - Debt Service'!Q$27/12,0))</f>
        <v>0</v>
      </c>
      <c r="S140" s="376">
        <f>IF(-SUM(S$20:S139)+S$15&lt;0.000001,0,IF($C140&gt;='H-32A-WP06 - Debt Service'!R$24,'H-32A-WP06 - Debt Service'!R$27/12,0))</f>
        <v>0</v>
      </c>
      <c r="T140" s="376">
        <f>IF(-SUM(T$20:T139)+T$15&lt;0.000001,0,IF($C140&gt;='H-32A-WP06 - Debt Service'!S$24,'H-32A-WP06 - Debt Service'!S$27/12,0))</f>
        <v>0</v>
      </c>
      <c r="U140" s="376">
        <f>IF(-SUM(U$20:U139)+U$15&lt;0.000001,0,IF($C140&gt;='H-32A-WP06 - Debt Service'!T$24,'H-32A-WP06 - Debt Service'!T$27/12,0))</f>
        <v>0</v>
      </c>
      <c r="V140" s="376">
        <f>IF(-SUM(V$20:V139)+V$15&lt;0.000001,0,IF($C140&gt;='H-32A-WP06 - Debt Service'!U$24,'H-32A-WP06 - Debt Service'!U$27/12,0))</f>
        <v>0</v>
      </c>
      <c r="W140" s="376">
        <f>IF(-SUM(W$20:W139)+W$15&lt;0.000001,0,IF($C140&gt;='H-32A-WP06 - Debt Service'!V$24,'H-32A-WP06 - Debt Service'!V$27/12,0))</f>
        <v>0</v>
      </c>
      <c r="X140" s="376">
        <f>IF(-SUM(X$20:X139)+X$15&lt;0.000001,0,IF($C140&gt;='H-32A-WP06 - Debt Service'!W$24,'H-32A-WP06 - Debt Service'!W$27/12,0))</f>
        <v>0</v>
      </c>
      <c r="Y140" s="376">
        <f>IF(-SUM(Y$20:Y139)+Y$15&lt;0.000001,0,IF($C140&gt;='H-32A-WP06 - Debt Service'!X$24,'H-32A-WP06 - Debt Service'!X$27/12,0))</f>
        <v>0</v>
      </c>
      <c r="Z140" s="376">
        <f>IF($C140&gt;='H-32A-WP06 - Debt Service'!Y$24,'H-32A-WP06 - Debt Service'!Y$27/12,0)</f>
        <v>0</v>
      </c>
    </row>
    <row r="141" spans="2:26">
      <c r="B141" s="364">
        <f t="shared" si="4"/>
        <v>2029</v>
      </c>
      <c r="C141" s="390">
        <f t="shared" si="6"/>
        <v>47150</v>
      </c>
      <c r="D141" s="376">
        <f>IF(-SUM(D$20:D140)+D$15&lt;0.000001,0,IF($C141&gt;='H-32A-WP06 - Debt Service'!C$24,'H-32A-WP06 - Debt Service'!C$27/12,0))</f>
        <v>0</v>
      </c>
      <c r="E141" s="376">
        <f>IF(-SUM(E$20:E140)+E$15&lt;0.000001,0,IF($C141&gt;='H-32A-WP06 - Debt Service'!D$24,'H-32A-WP06 - Debt Service'!D$27/12,0))</f>
        <v>0</v>
      </c>
      <c r="F141" s="376">
        <f>IF(-SUM(F$20:F140)+F$15&lt;0.000001,0,IF($C141&gt;='H-32A-WP06 - Debt Service'!E$24,'H-32A-WP06 - Debt Service'!E$27/12,0))</f>
        <v>0</v>
      </c>
      <c r="G141" s="376">
        <f>IF(-SUM(G$20:G140)+G$15&lt;0.000001,0,IF($C141&gt;='H-32A-WP06 - Debt Service'!F$24,'H-32A-WP06 - Debt Service'!F$27/12,0))</f>
        <v>0</v>
      </c>
      <c r="H141" s="376">
        <f>IF(-SUM(H$20:H140)+H$15&lt;0.000001,0,IF($C141&gt;='H-32A-WP06 - Debt Service'!G$24,'H-32A-WP06 - Debt Service'!G$27/12,0))</f>
        <v>0</v>
      </c>
      <c r="I141" s="376">
        <f>IF(-SUM(I$20:I140)+I$15&lt;0.000001,0,IF($C141&gt;='H-32A-WP06 - Debt Service'!H$24,'H-32A-WP06 - Debt Service'!H$27/12,0))</f>
        <v>0</v>
      </c>
      <c r="J141" s="376">
        <f>IF(-SUM(J$20:J140)+J$15&lt;0.000001,0,IF($C141&gt;='H-32A-WP06 - Debt Service'!I$24,'H-32A-WP06 - Debt Service'!I$27/12,0))</f>
        <v>0</v>
      </c>
      <c r="K141" s="376">
        <f>IF(-SUM(K$20:K140)+K$15&lt;0.000001,0,IF($C141&gt;='H-32A-WP06 - Debt Service'!J$24,'H-32A-WP06 - Debt Service'!J$27/12,0))</f>
        <v>0</v>
      </c>
      <c r="L141" s="376">
        <f>IF(-SUM(L$20:L140)+L$15&lt;0.000001,0,IF($C141&gt;='H-32A-WP06 - Debt Service'!K$24,'H-32A-WP06 - Debt Service'!K$27/12,0))</f>
        <v>0</v>
      </c>
      <c r="M141" s="376">
        <f>IF(-SUM(M$20:M140)+M$15&lt;0.000001,0,IF($C141&gt;='H-32A-WP06 - Debt Service'!L$24,'H-32A-WP06 - Debt Service'!L$27/12,0))</f>
        <v>0</v>
      </c>
      <c r="O141" s="364">
        <f t="shared" si="5"/>
        <v>2029</v>
      </c>
      <c r="P141" s="390">
        <f t="shared" si="7"/>
        <v>47150</v>
      </c>
      <c r="Q141" s="376">
        <f>IF(-SUM(Q$20:Q140)+Q$15&lt;0.000001,0,IF($C141&gt;='H-32A-WP06 - Debt Service'!P$24,'H-32A-WP06 - Debt Service'!P$27/12,0))</f>
        <v>0</v>
      </c>
      <c r="R141" s="376">
        <f>IF(-SUM(R$20:R140)+R$15&lt;0.000001,0,IF($C141&gt;='H-32A-WP06 - Debt Service'!Q$24,'H-32A-WP06 - Debt Service'!Q$27/12,0))</f>
        <v>0</v>
      </c>
      <c r="S141" s="376">
        <f>IF(-SUM(S$20:S140)+S$15&lt;0.000001,0,IF($C141&gt;='H-32A-WP06 - Debt Service'!R$24,'H-32A-WP06 - Debt Service'!R$27/12,0))</f>
        <v>0</v>
      </c>
      <c r="T141" s="376">
        <f>IF(-SUM(T$20:T140)+T$15&lt;0.000001,0,IF($C141&gt;='H-32A-WP06 - Debt Service'!S$24,'H-32A-WP06 - Debt Service'!S$27/12,0))</f>
        <v>0</v>
      </c>
      <c r="U141" s="376">
        <f>IF(-SUM(U$20:U140)+U$15&lt;0.000001,0,IF($C141&gt;='H-32A-WP06 - Debt Service'!T$24,'H-32A-WP06 - Debt Service'!T$27/12,0))</f>
        <v>0</v>
      </c>
      <c r="V141" s="376">
        <f>IF(-SUM(V$20:V140)+V$15&lt;0.000001,0,IF($C141&gt;='H-32A-WP06 - Debt Service'!U$24,'H-32A-WP06 - Debt Service'!U$27/12,0))</f>
        <v>0</v>
      </c>
      <c r="W141" s="376">
        <f>IF(-SUM(W$20:W140)+W$15&lt;0.000001,0,IF($C141&gt;='H-32A-WP06 - Debt Service'!V$24,'H-32A-WP06 - Debt Service'!V$27/12,0))</f>
        <v>0</v>
      </c>
      <c r="X141" s="376">
        <f>IF(-SUM(X$20:X140)+X$15&lt;0.000001,0,IF($C141&gt;='H-32A-WP06 - Debt Service'!W$24,'H-32A-WP06 - Debt Service'!W$27/12,0))</f>
        <v>0</v>
      </c>
      <c r="Y141" s="376">
        <f>IF(-SUM(Y$20:Y140)+Y$15&lt;0.000001,0,IF($C141&gt;='H-32A-WP06 - Debt Service'!X$24,'H-32A-WP06 - Debt Service'!X$27/12,0))</f>
        <v>0</v>
      </c>
      <c r="Z141" s="376">
        <f>IF($C141&gt;='H-32A-WP06 - Debt Service'!Y$24,'H-32A-WP06 - Debt Service'!Y$27/12,0)</f>
        <v>0</v>
      </c>
    </row>
    <row r="142" spans="2:26">
      <c r="B142" s="364">
        <f t="shared" si="4"/>
        <v>2029</v>
      </c>
      <c r="C142" s="390">
        <f t="shared" si="6"/>
        <v>47178</v>
      </c>
      <c r="D142" s="376">
        <f>IF(-SUM(D$20:D141)+D$15&lt;0.000001,0,IF($C142&gt;='H-32A-WP06 - Debt Service'!C$24,'H-32A-WP06 - Debt Service'!C$27/12,0))</f>
        <v>0</v>
      </c>
      <c r="E142" s="376">
        <f>IF(-SUM(E$20:E141)+E$15&lt;0.000001,0,IF($C142&gt;='H-32A-WP06 - Debt Service'!D$24,'H-32A-WP06 - Debt Service'!D$27/12,0))</f>
        <v>0</v>
      </c>
      <c r="F142" s="376">
        <f>IF(-SUM(F$20:F141)+F$15&lt;0.000001,0,IF($C142&gt;='H-32A-WP06 - Debt Service'!E$24,'H-32A-WP06 - Debt Service'!E$27/12,0))</f>
        <v>0</v>
      </c>
      <c r="G142" s="376">
        <f>IF(-SUM(G$20:G141)+G$15&lt;0.000001,0,IF($C142&gt;='H-32A-WP06 - Debt Service'!F$24,'H-32A-WP06 - Debt Service'!F$27/12,0))</f>
        <v>0</v>
      </c>
      <c r="H142" s="376">
        <f>IF(-SUM(H$20:H141)+H$15&lt;0.000001,0,IF($C142&gt;='H-32A-WP06 - Debt Service'!G$24,'H-32A-WP06 - Debt Service'!G$27/12,0))</f>
        <v>0</v>
      </c>
      <c r="I142" s="376">
        <f>IF(-SUM(I$20:I141)+I$15&lt;0.000001,0,IF($C142&gt;='H-32A-WP06 - Debt Service'!H$24,'H-32A-WP06 - Debt Service'!H$27/12,0))</f>
        <v>0</v>
      </c>
      <c r="J142" s="376">
        <f>IF(-SUM(J$20:J141)+J$15&lt;0.000001,0,IF($C142&gt;='H-32A-WP06 - Debt Service'!I$24,'H-32A-WP06 - Debt Service'!I$27/12,0))</f>
        <v>0</v>
      </c>
      <c r="K142" s="376">
        <f>IF(-SUM(K$20:K141)+K$15&lt;0.000001,0,IF($C142&gt;='H-32A-WP06 - Debt Service'!J$24,'H-32A-WP06 - Debt Service'!J$27/12,0))</f>
        <v>0</v>
      </c>
      <c r="L142" s="376">
        <f>IF(-SUM(L$20:L141)+L$15&lt;0.000001,0,IF($C142&gt;='H-32A-WP06 - Debt Service'!K$24,'H-32A-WP06 - Debt Service'!K$27/12,0))</f>
        <v>0</v>
      </c>
      <c r="M142" s="376">
        <f>IF(-SUM(M$20:M141)+M$15&lt;0.000001,0,IF($C142&gt;='H-32A-WP06 - Debt Service'!L$24,'H-32A-WP06 - Debt Service'!L$27/12,0))</f>
        <v>0</v>
      </c>
      <c r="O142" s="364">
        <f t="shared" si="5"/>
        <v>2029</v>
      </c>
      <c r="P142" s="390">
        <f t="shared" si="7"/>
        <v>47178</v>
      </c>
      <c r="Q142" s="376">
        <f>IF(-SUM(Q$20:Q141)+Q$15&lt;0.000001,0,IF($C142&gt;='H-32A-WP06 - Debt Service'!P$24,'H-32A-WP06 - Debt Service'!P$27/12,0))</f>
        <v>0</v>
      </c>
      <c r="R142" s="376">
        <f>IF(-SUM(R$20:R141)+R$15&lt;0.000001,0,IF($C142&gt;='H-32A-WP06 - Debt Service'!Q$24,'H-32A-WP06 - Debt Service'!Q$27/12,0))</f>
        <v>0</v>
      </c>
      <c r="S142" s="376">
        <f>IF(-SUM(S$20:S141)+S$15&lt;0.000001,0,IF($C142&gt;='H-32A-WP06 - Debt Service'!R$24,'H-32A-WP06 - Debt Service'!R$27/12,0))</f>
        <v>0</v>
      </c>
      <c r="T142" s="376">
        <f>IF(-SUM(T$20:T141)+T$15&lt;0.000001,0,IF($C142&gt;='H-32A-WP06 - Debt Service'!S$24,'H-32A-WP06 - Debt Service'!S$27/12,0))</f>
        <v>0</v>
      </c>
      <c r="U142" s="376">
        <f>IF(-SUM(U$20:U141)+U$15&lt;0.000001,0,IF($C142&gt;='H-32A-WP06 - Debt Service'!T$24,'H-32A-WP06 - Debt Service'!T$27/12,0))</f>
        <v>0</v>
      </c>
      <c r="V142" s="376">
        <f>IF(-SUM(V$20:V141)+V$15&lt;0.000001,0,IF($C142&gt;='H-32A-WP06 - Debt Service'!U$24,'H-32A-WP06 - Debt Service'!U$27/12,0))</f>
        <v>0</v>
      </c>
      <c r="W142" s="376">
        <f>IF(-SUM(W$20:W141)+W$15&lt;0.000001,0,IF($C142&gt;='H-32A-WP06 - Debt Service'!V$24,'H-32A-WP06 - Debt Service'!V$27/12,0))</f>
        <v>0</v>
      </c>
      <c r="X142" s="376">
        <f>IF(-SUM(X$20:X141)+X$15&lt;0.000001,0,IF($C142&gt;='H-32A-WP06 - Debt Service'!W$24,'H-32A-WP06 - Debt Service'!W$27/12,0))</f>
        <v>0</v>
      </c>
      <c r="Y142" s="376">
        <f>IF(-SUM(Y$20:Y141)+Y$15&lt;0.000001,0,IF($C142&gt;='H-32A-WP06 - Debt Service'!X$24,'H-32A-WP06 - Debt Service'!X$27/12,0))</f>
        <v>0</v>
      </c>
      <c r="Z142" s="376">
        <f>IF($C142&gt;='H-32A-WP06 - Debt Service'!Y$24,'H-32A-WP06 - Debt Service'!Y$27/12,0)</f>
        <v>0</v>
      </c>
    </row>
    <row r="143" spans="2:26">
      <c r="B143" s="364">
        <f t="shared" si="4"/>
        <v>2029</v>
      </c>
      <c r="C143" s="390">
        <f t="shared" si="6"/>
        <v>47209</v>
      </c>
      <c r="D143" s="376">
        <f>IF(-SUM(D$20:D142)+D$15&lt;0.000001,0,IF($C143&gt;='H-32A-WP06 - Debt Service'!C$24,'H-32A-WP06 - Debt Service'!C$27/12,0))</f>
        <v>0</v>
      </c>
      <c r="E143" s="376">
        <f>IF(-SUM(E$20:E142)+E$15&lt;0.000001,0,IF($C143&gt;='H-32A-WP06 - Debt Service'!D$24,'H-32A-WP06 - Debt Service'!D$27/12,0))</f>
        <v>0</v>
      </c>
      <c r="F143" s="376">
        <f>IF(-SUM(F$20:F142)+F$15&lt;0.000001,0,IF($C143&gt;='H-32A-WP06 - Debt Service'!E$24,'H-32A-WP06 - Debt Service'!E$27/12,0))</f>
        <v>0</v>
      </c>
      <c r="G143" s="376">
        <f>IF(-SUM(G$20:G142)+G$15&lt;0.000001,0,IF($C143&gt;='H-32A-WP06 - Debt Service'!F$24,'H-32A-WP06 - Debt Service'!F$27/12,0))</f>
        <v>0</v>
      </c>
      <c r="H143" s="376">
        <f>IF(-SUM(H$20:H142)+H$15&lt;0.000001,0,IF($C143&gt;='H-32A-WP06 - Debt Service'!G$24,'H-32A-WP06 - Debt Service'!G$27/12,0))</f>
        <v>0</v>
      </c>
      <c r="I143" s="376">
        <f>IF(-SUM(I$20:I142)+I$15&lt;0.000001,0,IF($C143&gt;='H-32A-WP06 - Debt Service'!H$24,'H-32A-WP06 - Debt Service'!H$27/12,0))</f>
        <v>0</v>
      </c>
      <c r="J143" s="376">
        <f>IF(-SUM(J$20:J142)+J$15&lt;0.000001,0,IF($C143&gt;='H-32A-WP06 - Debt Service'!I$24,'H-32A-WP06 - Debt Service'!I$27/12,0))</f>
        <v>0</v>
      </c>
      <c r="K143" s="376">
        <f>IF(-SUM(K$20:K142)+K$15&lt;0.000001,0,IF($C143&gt;='H-32A-WP06 - Debt Service'!J$24,'H-32A-WP06 - Debt Service'!J$27/12,0))</f>
        <v>0</v>
      </c>
      <c r="L143" s="376">
        <f>IF(-SUM(L$20:L142)+L$15&lt;0.000001,0,IF($C143&gt;='H-32A-WP06 - Debt Service'!K$24,'H-32A-WP06 - Debt Service'!K$27/12,0))</f>
        <v>0</v>
      </c>
      <c r="M143" s="376">
        <f>IF(-SUM(M$20:M142)+M$15&lt;0.000001,0,IF($C143&gt;='H-32A-WP06 - Debt Service'!L$24,'H-32A-WP06 - Debt Service'!L$27/12,0))</f>
        <v>0</v>
      </c>
      <c r="O143" s="364">
        <f t="shared" si="5"/>
        <v>2029</v>
      </c>
      <c r="P143" s="390">
        <f t="shared" si="7"/>
        <v>47209</v>
      </c>
      <c r="Q143" s="376">
        <f>IF(-SUM(Q$20:Q142)+Q$15&lt;0.000001,0,IF($C143&gt;='H-32A-WP06 - Debt Service'!P$24,'H-32A-WP06 - Debt Service'!P$27/12,0))</f>
        <v>0</v>
      </c>
      <c r="R143" s="376">
        <f>IF(-SUM(R$20:R142)+R$15&lt;0.000001,0,IF($C143&gt;='H-32A-WP06 - Debt Service'!Q$24,'H-32A-WP06 - Debt Service'!Q$27/12,0))</f>
        <v>0</v>
      </c>
      <c r="S143" s="376">
        <f>IF(-SUM(S$20:S142)+S$15&lt;0.000001,0,IF($C143&gt;='H-32A-WP06 - Debt Service'!R$24,'H-32A-WP06 - Debt Service'!R$27/12,0))</f>
        <v>0</v>
      </c>
      <c r="T143" s="376">
        <f>IF(-SUM(T$20:T142)+T$15&lt;0.000001,0,IF($C143&gt;='H-32A-WP06 - Debt Service'!S$24,'H-32A-WP06 - Debt Service'!S$27/12,0))</f>
        <v>0</v>
      </c>
      <c r="U143" s="376">
        <f>IF(-SUM(U$20:U142)+U$15&lt;0.000001,0,IF($C143&gt;='H-32A-WP06 - Debt Service'!T$24,'H-32A-WP06 - Debt Service'!T$27/12,0))</f>
        <v>0</v>
      </c>
      <c r="V143" s="376">
        <f>IF(-SUM(V$20:V142)+V$15&lt;0.000001,0,IF($C143&gt;='H-32A-WP06 - Debt Service'!U$24,'H-32A-WP06 - Debt Service'!U$27/12,0))</f>
        <v>0</v>
      </c>
      <c r="W143" s="376">
        <f>IF(-SUM(W$20:W142)+W$15&lt;0.000001,0,IF($C143&gt;='H-32A-WP06 - Debt Service'!V$24,'H-32A-WP06 - Debt Service'!V$27/12,0))</f>
        <v>0</v>
      </c>
      <c r="X143" s="376">
        <f>IF(-SUM(X$20:X142)+X$15&lt;0.000001,0,IF($C143&gt;='H-32A-WP06 - Debt Service'!W$24,'H-32A-WP06 - Debt Service'!W$27/12,0))</f>
        <v>0</v>
      </c>
      <c r="Y143" s="376">
        <f>IF(-SUM(Y$20:Y142)+Y$15&lt;0.000001,0,IF($C143&gt;='H-32A-WP06 - Debt Service'!X$24,'H-32A-WP06 - Debt Service'!X$27/12,0))</f>
        <v>0</v>
      </c>
      <c r="Z143" s="376">
        <f>IF($C143&gt;='H-32A-WP06 - Debt Service'!Y$24,'H-32A-WP06 - Debt Service'!Y$27/12,0)</f>
        <v>0</v>
      </c>
    </row>
    <row r="144" spans="2:26">
      <c r="B144" s="364">
        <f t="shared" si="4"/>
        <v>2029</v>
      </c>
      <c r="C144" s="390">
        <f t="shared" si="6"/>
        <v>47239</v>
      </c>
      <c r="D144" s="376">
        <f>IF(-SUM(D$20:D143)+D$15&lt;0.000001,0,IF($C144&gt;='H-32A-WP06 - Debt Service'!C$24,'H-32A-WP06 - Debt Service'!C$27/12,0))</f>
        <v>0</v>
      </c>
      <c r="E144" s="376">
        <f>IF(-SUM(E$20:E143)+E$15&lt;0.000001,0,IF($C144&gt;='H-32A-WP06 - Debt Service'!D$24,'H-32A-WP06 - Debt Service'!D$27/12,0))</f>
        <v>0</v>
      </c>
      <c r="F144" s="376">
        <f>IF(-SUM(F$20:F143)+F$15&lt;0.000001,0,IF($C144&gt;='H-32A-WP06 - Debt Service'!E$24,'H-32A-WP06 - Debt Service'!E$27/12,0))</f>
        <v>0</v>
      </c>
      <c r="G144" s="376">
        <f>IF(-SUM(G$20:G143)+G$15&lt;0.000001,0,IF($C144&gt;='H-32A-WP06 - Debt Service'!F$24,'H-32A-WP06 - Debt Service'!F$27/12,0))</f>
        <v>0</v>
      </c>
      <c r="H144" s="376">
        <f>IF(-SUM(H$20:H143)+H$15&lt;0.000001,0,IF($C144&gt;='H-32A-WP06 - Debt Service'!G$24,'H-32A-WP06 - Debt Service'!G$27/12,0))</f>
        <v>0</v>
      </c>
      <c r="I144" s="376">
        <f>IF(-SUM(I$20:I143)+I$15&lt;0.000001,0,IF($C144&gt;='H-32A-WP06 - Debt Service'!H$24,'H-32A-WP06 - Debt Service'!H$27/12,0))</f>
        <v>0</v>
      </c>
      <c r="J144" s="376">
        <f>IF(-SUM(J$20:J143)+J$15&lt;0.000001,0,IF($C144&gt;='H-32A-WP06 - Debt Service'!I$24,'H-32A-WP06 - Debt Service'!I$27/12,0))</f>
        <v>0</v>
      </c>
      <c r="K144" s="376">
        <f>IF(-SUM(K$20:K143)+K$15&lt;0.000001,0,IF($C144&gt;='H-32A-WP06 - Debt Service'!J$24,'H-32A-WP06 - Debt Service'!J$27/12,0))</f>
        <v>0</v>
      </c>
      <c r="L144" s="376">
        <f>IF(-SUM(L$20:L143)+L$15&lt;0.000001,0,IF($C144&gt;='H-32A-WP06 - Debt Service'!K$24,'H-32A-WP06 - Debt Service'!K$27/12,0))</f>
        <v>0</v>
      </c>
      <c r="M144" s="376">
        <f>IF(-SUM(M$20:M143)+M$15&lt;0.000001,0,IF($C144&gt;='H-32A-WP06 - Debt Service'!L$24,'H-32A-WP06 - Debt Service'!L$27/12,0))</f>
        <v>0</v>
      </c>
      <c r="O144" s="364">
        <f t="shared" si="5"/>
        <v>2029</v>
      </c>
      <c r="P144" s="390">
        <f t="shared" si="7"/>
        <v>47239</v>
      </c>
      <c r="Q144" s="376">
        <f>IF(-SUM(Q$20:Q143)+Q$15&lt;0.000001,0,IF($C144&gt;='H-32A-WP06 - Debt Service'!P$24,'H-32A-WP06 - Debt Service'!P$27/12,0))</f>
        <v>0</v>
      </c>
      <c r="R144" s="376">
        <f>IF(-SUM(R$20:R143)+R$15&lt;0.000001,0,IF($C144&gt;='H-32A-WP06 - Debt Service'!Q$24,'H-32A-WP06 - Debt Service'!Q$27/12,0))</f>
        <v>0</v>
      </c>
      <c r="S144" s="376">
        <f>IF(-SUM(S$20:S143)+S$15&lt;0.000001,0,IF($C144&gt;='H-32A-WP06 - Debt Service'!R$24,'H-32A-WP06 - Debt Service'!R$27/12,0))</f>
        <v>0</v>
      </c>
      <c r="T144" s="376">
        <f>IF(-SUM(T$20:T143)+T$15&lt;0.000001,0,IF($C144&gt;='H-32A-WP06 - Debt Service'!S$24,'H-32A-WP06 - Debt Service'!S$27/12,0))</f>
        <v>0</v>
      </c>
      <c r="U144" s="376">
        <f>IF(-SUM(U$20:U143)+U$15&lt;0.000001,0,IF($C144&gt;='H-32A-WP06 - Debt Service'!T$24,'H-32A-WP06 - Debt Service'!T$27/12,0))</f>
        <v>0</v>
      </c>
      <c r="V144" s="376">
        <f>IF(-SUM(V$20:V143)+V$15&lt;0.000001,0,IF($C144&gt;='H-32A-WP06 - Debt Service'!U$24,'H-32A-WP06 - Debt Service'!U$27/12,0))</f>
        <v>0</v>
      </c>
      <c r="W144" s="376">
        <f>IF(-SUM(W$20:W143)+W$15&lt;0.000001,0,IF($C144&gt;='H-32A-WP06 - Debt Service'!V$24,'H-32A-WP06 - Debt Service'!V$27/12,0))</f>
        <v>0</v>
      </c>
      <c r="X144" s="376">
        <f>IF(-SUM(X$20:X143)+X$15&lt;0.000001,0,IF($C144&gt;='H-32A-WP06 - Debt Service'!W$24,'H-32A-WP06 - Debt Service'!W$27/12,0))</f>
        <v>0</v>
      </c>
      <c r="Y144" s="376">
        <f>IF(-SUM(Y$20:Y143)+Y$15&lt;0.000001,0,IF($C144&gt;='H-32A-WP06 - Debt Service'!X$24,'H-32A-WP06 - Debt Service'!X$27/12,0))</f>
        <v>0</v>
      </c>
      <c r="Z144" s="376">
        <f>IF($C144&gt;='H-32A-WP06 - Debt Service'!Y$24,'H-32A-WP06 - Debt Service'!Y$27/12,0)</f>
        <v>0</v>
      </c>
    </row>
    <row r="145" spans="2:26">
      <c r="B145" s="364">
        <f t="shared" si="4"/>
        <v>2029</v>
      </c>
      <c r="C145" s="390">
        <f t="shared" si="6"/>
        <v>47270</v>
      </c>
      <c r="D145" s="376">
        <f>IF(-SUM(D$20:D144)+D$15&lt;0.000001,0,IF($C145&gt;='H-32A-WP06 - Debt Service'!C$24,'H-32A-WP06 - Debt Service'!C$27/12,0))</f>
        <v>0</v>
      </c>
      <c r="E145" s="376">
        <f>IF(-SUM(E$20:E144)+E$15&lt;0.000001,0,IF($C145&gt;='H-32A-WP06 - Debt Service'!D$24,'H-32A-WP06 - Debt Service'!D$27/12,0))</f>
        <v>0</v>
      </c>
      <c r="F145" s="376">
        <f>IF(-SUM(F$20:F144)+F$15&lt;0.000001,0,IF($C145&gt;='H-32A-WP06 - Debt Service'!E$24,'H-32A-WP06 - Debt Service'!E$27/12,0))</f>
        <v>0</v>
      </c>
      <c r="G145" s="376">
        <f>IF(-SUM(G$20:G144)+G$15&lt;0.000001,0,IF($C145&gt;='H-32A-WP06 - Debt Service'!F$24,'H-32A-WP06 - Debt Service'!F$27/12,0))</f>
        <v>0</v>
      </c>
      <c r="H145" s="376">
        <f>IF(-SUM(H$20:H144)+H$15&lt;0.000001,0,IF($C145&gt;='H-32A-WP06 - Debt Service'!G$24,'H-32A-WP06 - Debt Service'!G$27/12,0))</f>
        <v>0</v>
      </c>
      <c r="I145" s="376">
        <f>IF(-SUM(I$20:I144)+I$15&lt;0.000001,0,IF($C145&gt;='H-32A-WP06 - Debt Service'!H$24,'H-32A-WP06 - Debt Service'!H$27/12,0))</f>
        <v>0</v>
      </c>
      <c r="J145" s="376">
        <f>IF(-SUM(J$20:J144)+J$15&lt;0.000001,0,IF($C145&gt;='H-32A-WP06 - Debt Service'!I$24,'H-32A-WP06 - Debt Service'!I$27/12,0))</f>
        <v>0</v>
      </c>
      <c r="K145" s="376">
        <f>IF(-SUM(K$20:K144)+K$15&lt;0.000001,0,IF($C145&gt;='H-32A-WP06 - Debt Service'!J$24,'H-32A-WP06 - Debt Service'!J$27/12,0))</f>
        <v>0</v>
      </c>
      <c r="L145" s="376">
        <f>IF(-SUM(L$20:L144)+L$15&lt;0.000001,0,IF($C145&gt;='H-32A-WP06 - Debt Service'!K$24,'H-32A-WP06 - Debt Service'!K$27/12,0))</f>
        <v>0</v>
      </c>
      <c r="M145" s="376">
        <f>IF(-SUM(M$20:M144)+M$15&lt;0.000001,0,IF($C145&gt;='H-32A-WP06 - Debt Service'!L$24,'H-32A-WP06 - Debt Service'!L$27/12,0))</f>
        <v>0</v>
      </c>
      <c r="O145" s="364">
        <f t="shared" si="5"/>
        <v>2029</v>
      </c>
      <c r="P145" s="390">
        <f t="shared" si="7"/>
        <v>47270</v>
      </c>
      <c r="Q145" s="376">
        <f>IF(-SUM(Q$20:Q144)+Q$15&lt;0.000001,0,IF($C145&gt;='H-32A-WP06 - Debt Service'!P$24,'H-32A-WP06 - Debt Service'!P$27/12,0))</f>
        <v>0</v>
      </c>
      <c r="R145" s="376">
        <f>IF(-SUM(R$20:R144)+R$15&lt;0.000001,0,IF($C145&gt;='H-32A-WP06 - Debt Service'!Q$24,'H-32A-WP06 - Debt Service'!Q$27/12,0))</f>
        <v>0</v>
      </c>
      <c r="S145" s="376">
        <f>IF(-SUM(S$20:S144)+S$15&lt;0.000001,0,IF($C145&gt;='H-32A-WP06 - Debt Service'!R$24,'H-32A-WP06 - Debt Service'!R$27/12,0))</f>
        <v>0</v>
      </c>
      <c r="T145" s="376">
        <f>IF(-SUM(T$20:T144)+T$15&lt;0.000001,0,IF($C145&gt;='H-32A-WP06 - Debt Service'!S$24,'H-32A-WP06 - Debt Service'!S$27/12,0))</f>
        <v>0</v>
      </c>
      <c r="U145" s="376">
        <f>IF(-SUM(U$20:U144)+U$15&lt;0.000001,0,IF($C145&gt;='H-32A-WP06 - Debt Service'!T$24,'H-32A-WP06 - Debt Service'!T$27/12,0))</f>
        <v>0</v>
      </c>
      <c r="V145" s="376">
        <f>IF(-SUM(V$20:V144)+V$15&lt;0.000001,0,IF($C145&gt;='H-32A-WP06 - Debt Service'!U$24,'H-32A-WP06 - Debt Service'!U$27/12,0))</f>
        <v>0</v>
      </c>
      <c r="W145" s="376">
        <f>IF(-SUM(W$20:W144)+W$15&lt;0.000001,0,IF($C145&gt;='H-32A-WP06 - Debt Service'!V$24,'H-32A-WP06 - Debt Service'!V$27/12,0))</f>
        <v>0</v>
      </c>
      <c r="X145" s="376">
        <f>IF(-SUM(X$20:X144)+X$15&lt;0.000001,0,IF($C145&gt;='H-32A-WP06 - Debt Service'!W$24,'H-32A-WP06 - Debt Service'!W$27/12,0))</f>
        <v>0</v>
      </c>
      <c r="Y145" s="376">
        <f>IF(-SUM(Y$20:Y144)+Y$15&lt;0.000001,0,IF($C145&gt;='H-32A-WP06 - Debt Service'!X$24,'H-32A-WP06 - Debt Service'!X$27/12,0))</f>
        <v>0</v>
      </c>
      <c r="Z145" s="376">
        <f>IF($C145&gt;='H-32A-WP06 - Debt Service'!Y$24,'H-32A-WP06 - Debt Service'!Y$27/12,0)</f>
        <v>0</v>
      </c>
    </row>
    <row r="146" spans="2:26">
      <c r="B146" s="364">
        <f t="shared" si="4"/>
        <v>2029</v>
      </c>
      <c r="C146" s="390">
        <f t="shared" si="6"/>
        <v>47300</v>
      </c>
      <c r="D146" s="376">
        <f>IF(-SUM(D$20:D145)+D$15&lt;0.000001,0,IF($C146&gt;='H-32A-WP06 - Debt Service'!C$24,'H-32A-WP06 - Debt Service'!C$27/12,0))</f>
        <v>0</v>
      </c>
      <c r="E146" s="376">
        <f>IF(-SUM(E$20:E145)+E$15&lt;0.000001,0,IF($C146&gt;='H-32A-WP06 - Debt Service'!D$24,'H-32A-WP06 - Debt Service'!D$27/12,0))</f>
        <v>0</v>
      </c>
      <c r="F146" s="376">
        <f>IF(-SUM(F$20:F145)+F$15&lt;0.000001,0,IF($C146&gt;='H-32A-WP06 - Debt Service'!E$24,'H-32A-WP06 - Debt Service'!E$27/12,0))</f>
        <v>0</v>
      </c>
      <c r="G146" s="376">
        <f>IF(-SUM(G$20:G145)+G$15&lt;0.000001,0,IF($C146&gt;='H-32A-WP06 - Debt Service'!F$24,'H-32A-WP06 - Debt Service'!F$27/12,0))</f>
        <v>0</v>
      </c>
      <c r="H146" s="376">
        <f>IF(-SUM(H$20:H145)+H$15&lt;0.000001,0,IF($C146&gt;='H-32A-WP06 - Debt Service'!G$24,'H-32A-WP06 - Debt Service'!G$27/12,0))</f>
        <v>0</v>
      </c>
      <c r="I146" s="376">
        <f>IF(-SUM(I$20:I145)+I$15&lt;0.000001,0,IF($C146&gt;='H-32A-WP06 - Debt Service'!H$24,'H-32A-WP06 - Debt Service'!H$27/12,0))</f>
        <v>0</v>
      </c>
      <c r="J146" s="376">
        <f>IF(-SUM(J$20:J145)+J$15&lt;0.000001,0,IF($C146&gt;='H-32A-WP06 - Debt Service'!I$24,'H-32A-WP06 - Debt Service'!I$27/12,0))</f>
        <v>0</v>
      </c>
      <c r="K146" s="376">
        <f>IF(-SUM(K$20:K145)+K$15&lt;0.000001,0,IF($C146&gt;='H-32A-WP06 - Debt Service'!J$24,'H-32A-WP06 - Debt Service'!J$27/12,0))</f>
        <v>0</v>
      </c>
      <c r="L146" s="376">
        <f>IF(-SUM(L$20:L145)+L$15&lt;0.000001,0,IF($C146&gt;='H-32A-WP06 - Debt Service'!K$24,'H-32A-WP06 - Debt Service'!K$27/12,0))</f>
        <v>0</v>
      </c>
      <c r="M146" s="376">
        <f>IF(-SUM(M$20:M145)+M$15&lt;0.000001,0,IF($C146&gt;='H-32A-WP06 - Debt Service'!L$24,'H-32A-WP06 - Debt Service'!L$27/12,0))</f>
        <v>0</v>
      </c>
      <c r="O146" s="364">
        <f t="shared" si="5"/>
        <v>2029</v>
      </c>
      <c r="P146" s="390">
        <f t="shared" si="7"/>
        <v>47300</v>
      </c>
      <c r="Q146" s="376">
        <f>IF(-SUM(Q$20:Q145)+Q$15&lt;0.000001,0,IF($C146&gt;='H-32A-WP06 - Debt Service'!P$24,'H-32A-WP06 - Debt Service'!P$27/12,0))</f>
        <v>0</v>
      </c>
      <c r="R146" s="376">
        <f>IF(-SUM(R$20:R145)+R$15&lt;0.000001,0,IF($C146&gt;='H-32A-WP06 - Debt Service'!Q$24,'H-32A-WP06 - Debt Service'!Q$27/12,0))</f>
        <v>0</v>
      </c>
      <c r="S146" s="376">
        <f>IF(-SUM(S$20:S145)+S$15&lt;0.000001,0,IF($C146&gt;='H-32A-WP06 - Debt Service'!R$24,'H-32A-WP06 - Debt Service'!R$27/12,0))</f>
        <v>0</v>
      </c>
      <c r="T146" s="376">
        <f>IF(-SUM(T$20:T145)+T$15&lt;0.000001,0,IF($C146&gt;='H-32A-WP06 - Debt Service'!S$24,'H-32A-WP06 - Debt Service'!S$27/12,0))</f>
        <v>0</v>
      </c>
      <c r="U146" s="376">
        <f>IF(-SUM(U$20:U145)+U$15&lt;0.000001,0,IF($C146&gt;='H-32A-WP06 - Debt Service'!T$24,'H-32A-WP06 - Debt Service'!T$27/12,0))</f>
        <v>0</v>
      </c>
      <c r="V146" s="376">
        <f>IF(-SUM(V$20:V145)+V$15&lt;0.000001,0,IF($C146&gt;='H-32A-WP06 - Debt Service'!U$24,'H-32A-WP06 - Debt Service'!U$27/12,0))</f>
        <v>0</v>
      </c>
      <c r="W146" s="376">
        <f>IF(-SUM(W$20:W145)+W$15&lt;0.000001,0,IF($C146&gt;='H-32A-WP06 - Debt Service'!V$24,'H-32A-WP06 - Debt Service'!V$27/12,0))</f>
        <v>0</v>
      </c>
      <c r="X146" s="376">
        <f>IF(-SUM(X$20:X145)+X$15&lt;0.000001,0,IF($C146&gt;='H-32A-WP06 - Debt Service'!W$24,'H-32A-WP06 - Debt Service'!W$27/12,0))</f>
        <v>0</v>
      </c>
      <c r="Y146" s="376">
        <f>IF(-SUM(Y$20:Y145)+Y$15&lt;0.000001,0,IF($C146&gt;='H-32A-WP06 - Debt Service'!X$24,'H-32A-WP06 - Debt Service'!X$27/12,0))</f>
        <v>0</v>
      </c>
      <c r="Z146" s="376">
        <f>IF($C146&gt;='H-32A-WP06 - Debt Service'!Y$24,'H-32A-WP06 - Debt Service'!Y$27/12,0)</f>
        <v>0</v>
      </c>
    </row>
    <row r="147" spans="2:26">
      <c r="B147" s="364">
        <f t="shared" si="4"/>
        <v>2029</v>
      </c>
      <c r="C147" s="390">
        <f t="shared" si="6"/>
        <v>47331</v>
      </c>
      <c r="D147" s="376">
        <f>IF(-SUM(D$20:D146)+D$15&lt;0.000001,0,IF($C147&gt;='H-32A-WP06 - Debt Service'!C$24,'H-32A-WP06 - Debt Service'!C$27/12,0))</f>
        <v>0</v>
      </c>
      <c r="E147" s="376">
        <f>IF(-SUM(E$20:E146)+E$15&lt;0.000001,0,IF($C147&gt;='H-32A-WP06 - Debt Service'!D$24,'H-32A-WP06 - Debt Service'!D$27/12,0))</f>
        <v>0</v>
      </c>
      <c r="F147" s="376">
        <f>IF(-SUM(F$20:F146)+F$15&lt;0.000001,0,IF($C147&gt;='H-32A-WP06 - Debt Service'!E$24,'H-32A-WP06 - Debt Service'!E$27/12,0))</f>
        <v>0</v>
      </c>
      <c r="G147" s="376">
        <f>IF(-SUM(G$20:G146)+G$15&lt;0.000001,0,IF($C147&gt;='H-32A-WP06 - Debt Service'!F$24,'H-32A-WP06 - Debt Service'!F$27/12,0))</f>
        <v>0</v>
      </c>
      <c r="H147" s="376">
        <f>IF(-SUM(H$20:H146)+H$15&lt;0.000001,0,IF($C147&gt;='H-32A-WP06 - Debt Service'!G$24,'H-32A-WP06 - Debt Service'!G$27/12,0))</f>
        <v>0</v>
      </c>
      <c r="I147" s="376">
        <f>IF(-SUM(I$20:I146)+I$15&lt;0.000001,0,IF($C147&gt;='H-32A-WP06 - Debt Service'!H$24,'H-32A-WP06 - Debt Service'!H$27/12,0))</f>
        <v>0</v>
      </c>
      <c r="J147" s="376">
        <f>IF(-SUM(J$20:J146)+J$15&lt;0.000001,0,IF($C147&gt;='H-32A-WP06 - Debt Service'!I$24,'H-32A-WP06 - Debt Service'!I$27/12,0))</f>
        <v>0</v>
      </c>
      <c r="K147" s="376">
        <f>IF(-SUM(K$20:K146)+K$15&lt;0.000001,0,IF($C147&gt;='H-32A-WP06 - Debt Service'!J$24,'H-32A-WP06 - Debt Service'!J$27/12,0))</f>
        <v>0</v>
      </c>
      <c r="L147" s="376">
        <f>IF(-SUM(L$20:L146)+L$15&lt;0.000001,0,IF($C147&gt;='H-32A-WP06 - Debt Service'!K$24,'H-32A-WP06 - Debt Service'!K$27/12,0))</f>
        <v>0</v>
      </c>
      <c r="M147" s="376">
        <f>IF(-SUM(M$20:M146)+M$15&lt;0.000001,0,IF($C147&gt;='H-32A-WP06 - Debt Service'!L$24,'H-32A-WP06 - Debt Service'!L$27/12,0))</f>
        <v>0</v>
      </c>
      <c r="O147" s="364">
        <f t="shared" si="5"/>
        <v>2029</v>
      </c>
      <c r="P147" s="390">
        <f t="shared" si="7"/>
        <v>47331</v>
      </c>
      <c r="Q147" s="376">
        <f>IF(-SUM(Q$20:Q146)+Q$15&lt;0.000001,0,IF($C147&gt;='H-32A-WP06 - Debt Service'!P$24,'H-32A-WP06 - Debt Service'!P$27/12,0))</f>
        <v>0</v>
      </c>
      <c r="R147" s="376">
        <f>IF(-SUM(R$20:R146)+R$15&lt;0.000001,0,IF($C147&gt;='H-32A-WP06 - Debt Service'!Q$24,'H-32A-WP06 - Debt Service'!Q$27/12,0))</f>
        <v>0</v>
      </c>
      <c r="S147" s="376">
        <f>IF(-SUM(S$20:S146)+S$15&lt;0.000001,0,IF($C147&gt;='H-32A-WP06 - Debt Service'!R$24,'H-32A-WP06 - Debt Service'!R$27/12,0))</f>
        <v>0</v>
      </c>
      <c r="T147" s="376">
        <f>IF(-SUM(T$20:T146)+T$15&lt;0.000001,0,IF($C147&gt;='H-32A-WP06 - Debt Service'!S$24,'H-32A-WP06 - Debt Service'!S$27/12,0))</f>
        <v>0</v>
      </c>
      <c r="U147" s="376">
        <f>IF(-SUM(U$20:U146)+U$15&lt;0.000001,0,IF($C147&gt;='H-32A-WP06 - Debt Service'!T$24,'H-32A-WP06 - Debt Service'!T$27/12,0))</f>
        <v>0</v>
      </c>
      <c r="V147" s="376">
        <f>IF(-SUM(V$20:V146)+V$15&lt;0.000001,0,IF($C147&gt;='H-32A-WP06 - Debt Service'!U$24,'H-32A-WP06 - Debt Service'!U$27/12,0))</f>
        <v>0</v>
      </c>
      <c r="W147" s="376">
        <f>IF(-SUM(W$20:W146)+W$15&lt;0.000001,0,IF($C147&gt;='H-32A-WP06 - Debt Service'!V$24,'H-32A-WP06 - Debt Service'!V$27/12,0))</f>
        <v>0</v>
      </c>
      <c r="X147" s="376">
        <f>IF(-SUM(X$20:X146)+X$15&lt;0.000001,0,IF($C147&gt;='H-32A-WP06 - Debt Service'!W$24,'H-32A-WP06 - Debt Service'!W$27/12,0))</f>
        <v>0</v>
      </c>
      <c r="Y147" s="376">
        <f>IF(-SUM(Y$20:Y146)+Y$15&lt;0.000001,0,IF($C147&gt;='H-32A-WP06 - Debt Service'!X$24,'H-32A-WP06 - Debt Service'!X$27/12,0))</f>
        <v>0</v>
      </c>
      <c r="Z147" s="376">
        <f>IF($C147&gt;='H-32A-WP06 - Debt Service'!Y$24,'H-32A-WP06 - Debt Service'!Y$27/12,0)</f>
        <v>0</v>
      </c>
    </row>
    <row r="148" spans="2:26">
      <c r="B148" s="364">
        <f t="shared" si="4"/>
        <v>2029</v>
      </c>
      <c r="C148" s="390">
        <f t="shared" si="6"/>
        <v>47362</v>
      </c>
      <c r="D148" s="376">
        <f>IF(-SUM(D$20:D147)+D$15&lt;0.000001,0,IF($C148&gt;='H-32A-WP06 - Debt Service'!C$24,'H-32A-WP06 - Debt Service'!C$27/12,0))</f>
        <v>0</v>
      </c>
      <c r="E148" s="376">
        <f>IF(-SUM(E$20:E147)+E$15&lt;0.000001,0,IF($C148&gt;='H-32A-WP06 - Debt Service'!D$24,'H-32A-WP06 - Debt Service'!D$27/12,0))</f>
        <v>0</v>
      </c>
      <c r="F148" s="376">
        <f>IF(-SUM(F$20:F147)+F$15&lt;0.000001,0,IF($C148&gt;='H-32A-WP06 - Debt Service'!E$24,'H-32A-WP06 - Debt Service'!E$27/12,0))</f>
        <v>0</v>
      </c>
      <c r="G148" s="376">
        <f>IF(-SUM(G$20:G147)+G$15&lt;0.000001,0,IF($C148&gt;='H-32A-WP06 - Debt Service'!F$24,'H-32A-WP06 - Debt Service'!F$27/12,0))</f>
        <v>0</v>
      </c>
      <c r="H148" s="376">
        <f>IF(-SUM(H$20:H147)+H$15&lt;0.000001,0,IF($C148&gt;='H-32A-WP06 - Debt Service'!G$24,'H-32A-WP06 - Debt Service'!G$27/12,0))</f>
        <v>0</v>
      </c>
      <c r="I148" s="376">
        <f>IF(-SUM(I$20:I147)+I$15&lt;0.000001,0,IF($C148&gt;='H-32A-WP06 - Debt Service'!H$24,'H-32A-WP06 - Debt Service'!H$27/12,0))</f>
        <v>0</v>
      </c>
      <c r="J148" s="376">
        <f>IF(-SUM(J$20:J147)+J$15&lt;0.000001,0,IF($C148&gt;='H-32A-WP06 - Debt Service'!I$24,'H-32A-WP06 - Debt Service'!I$27/12,0))</f>
        <v>0</v>
      </c>
      <c r="K148" s="376">
        <f>IF(-SUM(K$20:K147)+K$15&lt;0.000001,0,IF($C148&gt;='H-32A-WP06 - Debt Service'!J$24,'H-32A-WP06 - Debt Service'!J$27/12,0))</f>
        <v>0</v>
      </c>
      <c r="L148" s="376">
        <f>IF(-SUM(L$20:L147)+L$15&lt;0.000001,0,IF($C148&gt;='H-32A-WP06 - Debt Service'!K$24,'H-32A-WP06 - Debt Service'!K$27/12,0))</f>
        <v>0</v>
      </c>
      <c r="M148" s="376">
        <f>IF(-SUM(M$20:M147)+M$15&lt;0.000001,0,IF($C148&gt;='H-32A-WP06 - Debt Service'!L$24,'H-32A-WP06 - Debt Service'!L$27/12,0))</f>
        <v>0</v>
      </c>
      <c r="O148" s="364">
        <f t="shared" si="5"/>
        <v>2029</v>
      </c>
      <c r="P148" s="390">
        <f t="shared" si="7"/>
        <v>47362</v>
      </c>
      <c r="Q148" s="376">
        <f>IF(-SUM(Q$20:Q147)+Q$15&lt;0.000001,0,IF($C148&gt;='H-32A-WP06 - Debt Service'!P$24,'H-32A-WP06 - Debt Service'!P$27/12,0))</f>
        <v>0</v>
      </c>
      <c r="R148" s="376">
        <f>IF(-SUM(R$20:R147)+R$15&lt;0.000001,0,IF($C148&gt;='H-32A-WP06 - Debt Service'!Q$24,'H-32A-WP06 - Debt Service'!Q$27/12,0))</f>
        <v>0</v>
      </c>
      <c r="S148" s="376">
        <f>IF(-SUM(S$20:S147)+S$15&lt;0.000001,0,IF($C148&gt;='H-32A-WP06 - Debt Service'!R$24,'H-32A-WP06 - Debt Service'!R$27/12,0))</f>
        <v>0</v>
      </c>
      <c r="T148" s="376">
        <f>IF(-SUM(T$20:T147)+T$15&lt;0.000001,0,IF($C148&gt;='H-32A-WP06 - Debt Service'!S$24,'H-32A-WP06 - Debt Service'!S$27/12,0))</f>
        <v>0</v>
      </c>
      <c r="U148" s="376">
        <f>IF(-SUM(U$20:U147)+U$15&lt;0.000001,0,IF($C148&gt;='H-32A-WP06 - Debt Service'!T$24,'H-32A-WP06 - Debt Service'!T$27/12,0))</f>
        <v>0</v>
      </c>
      <c r="V148" s="376">
        <f>IF(-SUM(V$20:V147)+V$15&lt;0.000001,0,IF($C148&gt;='H-32A-WP06 - Debt Service'!U$24,'H-32A-WP06 - Debt Service'!U$27/12,0))</f>
        <v>0</v>
      </c>
      <c r="W148" s="376">
        <f>IF(-SUM(W$20:W147)+W$15&lt;0.000001,0,IF($C148&gt;='H-32A-WP06 - Debt Service'!V$24,'H-32A-WP06 - Debt Service'!V$27/12,0))</f>
        <v>0</v>
      </c>
      <c r="X148" s="376">
        <f>IF(-SUM(X$20:X147)+X$15&lt;0.000001,0,IF($C148&gt;='H-32A-WP06 - Debt Service'!W$24,'H-32A-WP06 - Debt Service'!W$27/12,0))</f>
        <v>0</v>
      </c>
      <c r="Y148" s="376">
        <f>IF(-SUM(Y$20:Y147)+Y$15&lt;0.000001,0,IF($C148&gt;='H-32A-WP06 - Debt Service'!X$24,'H-32A-WP06 - Debt Service'!X$27/12,0))</f>
        <v>0</v>
      </c>
      <c r="Z148" s="376">
        <f>IF($C148&gt;='H-32A-WP06 - Debt Service'!Y$24,'H-32A-WP06 - Debt Service'!Y$27/12,0)</f>
        <v>0</v>
      </c>
    </row>
    <row r="149" spans="2:26">
      <c r="B149" s="364">
        <f t="shared" ref="B149:B212" si="8">YEAR(C149)</f>
        <v>2029</v>
      </c>
      <c r="C149" s="390">
        <f t="shared" si="6"/>
        <v>47392</v>
      </c>
      <c r="D149" s="376">
        <f>IF(-SUM(D$20:D148)+D$15&lt;0.000001,0,IF($C149&gt;='H-32A-WP06 - Debt Service'!C$24,'H-32A-WP06 - Debt Service'!C$27/12,0))</f>
        <v>0</v>
      </c>
      <c r="E149" s="376">
        <f>IF(-SUM(E$20:E148)+E$15&lt;0.000001,0,IF($C149&gt;='H-32A-WP06 - Debt Service'!D$24,'H-32A-WP06 - Debt Service'!D$27/12,0))</f>
        <v>0</v>
      </c>
      <c r="F149" s="376">
        <f>IF(-SUM(F$20:F148)+F$15&lt;0.000001,0,IF($C149&gt;='H-32A-WP06 - Debt Service'!E$24,'H-32A-WP06 - Debt Service'!E$27/12,0))</f>
        <v>0</v>
      </c>
      <c r="G149" s="376">
        <f>IF(-SUM(G$20:G148)+G$15&lt;0.000001,0,IF($C149&gt;='H-32A-WP06 - Debt Service'!F$24,'H-32A-WP06 - Debt Service'!F$27/12,0))</f>
        <v>0</v>
      </c>
      <c r="H149" s="376">
        <f>IF(-SUM(H$20:H148)+H$15&lt;0.000001,0,IF($C149&gt;='H-32A-WP06 - Debt Service'!G$24,'H-32A-WP06 - Debt Service'!G$27/12,0))</f>
        <v>0</v>
      </c>
      <c r="I149" s="376">
        <f>IF(-SUM(I$20:I148)+I$15&lt;0.000001,0,IF($C149&gt;='H-32A-WP06 - Debt Service'!H$24,'H-32A-WP06 - Debt Service'!H$27/12,0))</f>
        <v>0</v>
      </c>
      <c r="J149" s="376">
        <f>IF(-SUM(J$20:J148)+J$15&lt;0.000001,0,IF($C149&gt;='H-32A-WP06 - Debt Service'!I$24,'H-32A-WP06 - Debt Service'!I$27/12,0))</f>
        <v>0</v>
      </c>
      <c r="K149" s="376">
        <f>IF(-SUM(K$20:K148)+K$15&lt;0.000001,0,IF($C149&gt;='H-32A-WP06 - Debt Service'!J$24,'H-32A-WP06 - Debt Service'!J$27/12,0))</f>
        <v>0</v>
      </c>
      <c r="L149" s="376">
        <f>IF(-SUM(L$20:L148)+L$15&lt;0.000001,0,IF($C149&gt;='H-32A-WP06 - Debt Service'!K$24,'H-32A-WP06 - Debt Service'!K$27/12,0))</f>
        <v>0</v>
      </c>
      <c r="M149" s="376">
        <f>IF(-SUM(M$20:M148)+M$15&lt;0.000001,0,IF($C149&gt;='H-32A-WP06 - Debt Service'!L$24,'H-32A-WP06 - Debt Service'!L$27/12,0))</f>
        <v>0</v>
      </c>
      <c r="O149" s="364">
        <f t="shared" ref="O149:O212" si="9">YEAR(P149)</f>
        <v>2029</v>
      </c>
      <c r="P149" s="390">
        <f t="shared" si="7"/>
        <v>47392</v>
      </c>
      <c r="Q149" s="376">
        <f>IF(-SUM(Q$20:Q148)+Q$15&lt;0.000001,0,IF($C149&gt;='H-32A-WP06 - Debt Service'!P$24,'H-32A-WP06 - Debt Service'!P$27/12,0))</f>
        <v>0</v>
      </c>
      <c r="R149" s="376">
        <f>IF(-SUM(R$20:R148)+R$15&lt;0.000001,0,IF($C149&gt;='H-32A-WP06 - Debt Service'!Q$24,'H-32A-WP06 - Debt Service'!Q$27/12,0))</f>
        <v>0</v>
      </c>
      <c r="S149" s="376">
        <f>IF(-SUM(S$20:S148)+S$15&lt;0.000001,0,IF($C149&gt;='H-32A-WP06 - Debt Service'!R$24,'H-32A-WP06 - Debt Service'!R$27/12,0))</f>
        <v>0</v>
      </c>
      <c r="T149" s="376">
        <f>IF(-SUM(T$20:T148)+T$15&lt;0.000001,0,IF($C149&gt;='H-32A-WP06 - Debt Service'!S$24,'H-32A-WP06 - Debt Service'!S$27/12,0))</f>
        <v>0</v>
      </c>
      <c r="U149" s="376">
        <f>IF(-SUM(U$20:U148)+U$15&lt;0.000001,0,IF($C149&gt;='H-32A-WP06 - Debt Service'!T$24,'H-32A-WP06 - Debt Service'!T$27/12,0))</f>
        <v>0</v>
      </c>
      <c r="V149" s="376">
        <f>IF(-SUM(V$20:V148)+V$15&lt;0.000001,0,IF($C149&gt;='H-32A-WP06 - Debt Service'!U$24,'H-32A-WP06 - Debt Service'!U$27/12,0))</f>
        <v>0</v>
      </c>
      <c r="W149" s="376">
        <f>IF(-SUM(W$20:W148)+W$15&lt;0.000001,0,IF($C149&gt;='H-32A-WP06 - Debt Service'!V$24,'H-32A-WP06 - Debt Service'!V$27/12,0))</f>
        <v>0</v>
      </c>
      <c r="X149" s="376">
        <f>IF(-SUM(X$20:X148)+X$15&lt;0.000001,0,IF($C149&gt;='H-32A-WP06 - Debt Service'!W$24,'H-32A-WP06 - Debt Service'!W$27/12,0))</f>
        <v>0</v>
      </c>
      <c r="Y149" s="376">
        <f>IF(-SUM(Y$20:Y148)+Y$15&lt;0.000001,0,IF($C149&gt;='H-32A-WP06 - Debt Service'!X$24,'H-32A-WP06 - Debt Service'!X$27/12,0))</f>
        <v>0</v>
      </c>
      <c r="Z149" s="376">
        <f>IF($C149&gt;='H-32A-WP06 - Debt Service'!Y$24,'H-32A-WP06 - Debt Service'!Y$27/12,0)</f>
        <v>0</v>
      </c>
    </row>
    <row r="150" spans="2:26">
      <c r="B150" s="364">
        <f t="shared" si="8"/>
        <v>2029</v>
      </c>
      <c r="C150" s="390">
        <f t="shared" ref="C150:C213" si="10">EOMONTH(C149,0)+1</f>
        <v>47423</v>
      </c>
      <c r="D150" s="376">
        <f>IF(-SUM(D$20:D149)+D$15&lt;0.000001,0,IF($C150&gt;='H-32A-WP06 - Debt Service'!C$24,'H-32A-WP06 - Debt Service'!C$27/12,0))</f>
        <v>0</v>
      </c>
      <c r="E150" s="376">
        <f>IF(-SUM(E$20:E149)+E$15&lt;0.000001,0,IF($C150&gt;='H-32A-WP06 - Debt Service'!D$24,'H-32A-WP06 - Debt Service'!D$27/12,0))</f>
        <v>0</v>
      </c>
      <c r="F150" s="376">
        <f>IF(-SUM(F$20:F149)+F$15&lt;0.000001,0,IF($C150&gt;='H-32A-WP06 - Debt Service'!E$24,'H-32A-WP06 - Debt Service'!E$27/12,0))</f>
        <v>0</v>
      </c>
      <c r="G150" s="376">
        <f>IF(-SUM(G$20:G149)+G$15&lt;0.000001,0,IF($C150&gt;='H-32A-WP06 - Debt Service'!F$24,'H-32A-WP06 - Debt Service'!F$27/12,0))</f>
        <v>0</v>
      </c>
      <c r="H150" s="376">
        <f>IF(-SUM(H$20:H149)+H$15&lt;0.000001,0,IF($C150&gt;='H-32A-WP06 - Debt Service'!G$24,'H-32A-WP06 - Debt Service'!G$27/12,0))</f>
        <v>0</v>
      </c>
      <c r="I150" s="376">
        <f>IF(-SUM(I$20:I149)+I$15&lt;0.000001,0,IF($C150&gt;='H-32A-WP06 - Debt Service'!H$24,'H-32A-WP06 - Debt Service'!H$27/12,0))</f>
        <v>0</v>
      </c>
      <c r="J150" s="376">
        <f>IF(-SUM(J$20:J149)+J$15&lt;0.000001,0,IF($C150&gt;='H-32A-WP06 - Debt Service'!I$24,'H-32A-WP06 - Debt Service'!I$27/12,0))</f>
        <v>0</v>
      </c>
      <c r="K150" s="376">
        <f>IF(-SUM(K$20:K149)+K$15&lt;0.000001,0,IF($C150&gt;='H-32A-WP06 - Debt Service'!J$24,'H-32A-WP06 - Debt Service'!J$27/12,0))</f>
        <v>0</v>
      </c>
      <c r="L150" s="376">
        <f>IF(-SUM(L$20:L149)+L$15&lt;0.000001,0,IF($C150&gt;='H-32A-WP06 - Debt Service'!K$24,'H-32A-WP06 - Debt Service'!K$27/12,0))</f>
        <v>0</v>
      </c>
      <c r="M150" s="376">
        <f>IF(-SUM(M$20:M149)+M$15&lt;0.000001,0,IF($C150&gt;='H-32A-WP06 - Debt Service'!L$24,'H-32A-WP06 - Debt Service'!L$27/12,0))</f>
        <v>0</v>
      </c>
      <c r="O150" s="364">
        <f t="shared" si="9"/>
        <v>2029</v>
      </c>
      <c r="P150" s="390">
        <f t="shared" ref="P150:P213" si="11">EOMONTH(P149,0)+1</f>
        <v>47423</v>
      </c>
      <c r="Q150" s="376">
        <f>IF(-SUM(Q$20:Q149)+Q$15&lt;0.000001,0,IF($C150&gt;='H-32A-WP06 - Debt Service'!P$24,'H-32A-WP06 - Debt Service'!P$27/12,0))</f>
        <v>0</v>
      </c>
      <c r="R150" s="376">
        <f>IF(-SUM(R$20:R149)+R$15&lt;0.000001,0,IF($C150&gt;='H-32A-WP06 - Debt Service'!Q$24,'H-32A-WP06 - Debt Service'!Q$27/12,0))</f>
        <v>0</v>
      </c>
      <c r="S150" s="376">
        <f>IF(-SUM(S$20:S149)+S$15&lt;0.000001,0,IF($C150&gt;='H-32A-WP06 - Debt Service'!R$24,'H-32A-WP06 - Debt Service'!R$27/12,0))</f>
        <v>0</v>
      </c>
      <c r="T150" s="376">
        <f>IF(-SUM(T$20:T149)+T$15&lt;0.000001,0,IF($C150&gt;='H-32A-WP06 - Debt Service'!S$24,'H-32A-WP06 - Debt Service'!S$27/12,0))</f>
        <v>0</v>
      </c>
      <c r="U150" s="376">
        <f>IF(-SUM(U$20:U149)+U$15&lt;0.000001,0,IF($C150&gt;='H-32A-WP06 - Debt Service'!T$24,'H-32A-WP06 - Debt Service'!T$27/12,0))</f>
        <v>0</v>
      </c>
      <c r="V150" s="376">
        <f>IF(-SUM(V$20:V149)+V$15&lt;0.000001,0,IF($C150&gt;='H-32A-WP06 - Debt Service'!U$24,'H-32A-WP06 - Debt Service'!U$27/12,0))</f>
        <v>0</v>
      </c>
      <c r="W150" s="376">
        <f>IF(-SUM(W$20:W149)+W$15&lt;0.000001,0,IF($C150&gt;='H-32A-WP06 - Debt Service'!V$24,'H-32A-WP06 - Debt Service'!V$27/12,0))</f>
        <v>0</v>
      </c>
      <c r="X150" s="376">
        <f>IF(-SUM(X$20:X149)+X$15&lt;0.000001,0,IF($C150&gt;='H-32A-WP06 - Debt Service'!W$24,'H-32A-WP06 - Debt Service'!W$27/12,0))</f>
        <v>0</v>
      </c>
      <c r="Y150" s="376">
        <f>IF(-SUM(Y$20:Y149)+Y$15&lt;0.000001,0,IF($C150&gt;='H-32A-WP06 - Debt Service'!X$24,'H-32A-WP06 - Debt Service'!X$27/12,0))</f>
        <v>0</v>
      </c>
      <c r="Z150" s="376">
        <f>IF($C150&gt;='H-32A-WP06 - Debt Service'!Y$24,'H-32A-WP06 - Debt Service'!Y$27/12,0)</f>
        <v>0</v>
      </c>
    </row>
    <row r="151" spans="2:26">
      <c r="B151" s="364">
        <f t="shared" si="8"/>
        <v>2029</v>
      </c>
      <c r="C151" s="390">
        <f t="shared" si="10"/>
        <v>47453</v>
      </c>
      <c r="D151" s="376">
        <f>IF(-SUM(D$20:D150)+D$15&lt;0.000001,0,IF($C151&gt;='H-32A-WP06 - Debt Service'!C$24,'H-32A-WP06 - Debt Service'!C$27/12,0))</f>
        <v>0</v>
      </c>
      <c r="E151" s="376">
        <f>IF(-SUM(E$20:E150)+E$15&lt;0.000001,0,IF($C151&gt;='H-32A-WP06 - Debt Service'!D$24,'H-32A-WP06 - Debt Service'!D$27/12,0))</f>
        <v>0</v>
      </c>
      <c r="F151" s="376">
        <f>IF(-SUM(F$20:F150)+F$15&lt;0.000001,0,IF($C151&gt;='H-32A-WP06 - Debt Service'!E$24,'H-32A-WP06 - Debt Service'!E$27/12,0))</f>
        <v>0</v>
      </c>
      <c r="G151" s="376">
        <f>IF(-SUM(G$20:G150)+G$15&lt;0.000001,0,IF($C151&gt;='H-32A-WP06 - Debt Service'!F$24,'H-32A-WP06 - Debt Service'!F$27/12,0))</f>
        <v>0</v>
      </c>
      <c r="H151" s="376">
        <f>IF(-SUM(H$20:H150)+H$15&lt;0.000001,0,IF($C151&gt;='H-32A-WP06 - Debt Service'!G$24,'H-32A-WP06 - Debt Service'!G$27/12,0))</f>
        <v>0</v>
      </c>
      <c r="I151" s="376">
        <f>IF(-SUM(I$20:I150)+I$15&lt;0.000001,0,IF($C151&gt;='H-32A-WP06 - Debt Service'!H$24,'H-32A-WP06 - Debt Service'!H$27/12,0))</f>
        <v>0</v>
      </c>
      <c r="J151" s="376">
        <f>IF(-SUM(J$20:J150)+J$15&lt;0.000001,0,IF($C151&gt;='H-32A-WP06 - Debt Service'!I$24,'H-32A-WP06 - Debt Service'!I$27/12,0))</f>
        <v>0</v>
      </c>
      <c r="K151" s="376">
        <f>IF(-SUM(K$20:K150)+K$15&lt;0.000001,0,IF($C151&gt;='H-32A-WP06 - Debt Service'!J$24,'H-32A-WP06 - Debt Service'!J$27/12,0))</f>
        <v>0</v>
      </c>
      <c r="L151" s="376">
        <f>IF(-SUM(L$20:L150)+L$15&lt;0.000001,0,IF($C151&gt;='H-32A-WP06 - Debt Service'!K$24,'H-32A-WP06 - Debt Service'!K$27/12,0))</f>
        <v>0</v>
      </c>
      <c r="M151" s="376">
        <f>IF(-SUM(M$20:M150)+M$15&lt;0.000001,0,IF($C151&gt;='H-32A-WP06 - Debt Service'!L$24,'H-32A-WP06 - Debt Service'!L$27/12,0))</f>
        <v>0</v>
      </c>
      <c r="O151" s="364">
        <f t="shared" si="9"/>
        <v>2029</v>
      </c>
      <c r="P151" s="390">
        <f t="shared" si="11"/>
        <v>47453</v>
      </c>
      <c r="Q151" s="376">
        <f>IF(-SUM(Q$20:Q150)+Q$15&lt;0.000001,0,IF($C151&gt;='H-32A-WP06 - Debt Service'!P$24,'H-32A-WP06 - Debt Service'!P$27/12,0))</f>
        <v>0</v>
      </c>
      <c r="R151" s="376">
        <f>IF(-SUM(R$20:R150)+R$15&lt;0.000001,0,IF($C151&gt;='H-32A-WP06 - Debt Service'!Q$24,'H-32A-WP06 - Debt Service'!Q$27/12,0))</f>
        <v>0</v>
      </c>
      <c r="S151" s="376">
        <f>IF(-SUM(S$20:S150)+S$15&lt;0.000001,0,IF($C151&gt;='H-32A-WP06 - Debt Service'!R$24,'H-32A-WP06 - Debt Service'!R$27/12,0))</f>
        <v>0</v>
      </c>
      <c r="T151" s="376">
        <f>IF(-SUM(T$20:T150)+T$15&lt;0.000001,0,IF($C151&gt;='H-32A-WP06 - Debt Service'!S$24,'H-32A-WP06 - Debt Service'!S$27/12,0))</f>
        <v>0</v>
      </c>
      <c r="U151" s="376">
        <f>IF(-SUM(U$20:U150)+U$15&lt;0.000001,0,IF($C151&gt;='H-32A-WP06 - Debt Service'!T$24,'H-32A-WP06 - Debt Service'!T$27/12,0))</f>
        <v>0</v>
      </c>
      <c r="V151" s="376">
        <f>IF(-SUM(V$20:V150)+V$15&lt;0.000001,0,IF($C151&gt;='H-32A-WP06 - Debt Service'!U$24,'H-32A-WP06 - Debt Service'!U$27/12,0))</f>
        <v>0</v>
      </c>
      <c r="W151" s="376">
        <f>IF(-SUM(W$20:W150)+W$15&lt;0.000001,0,IF($C151&gt;='H-32A-WP06 - Debt Service'!V$24,'H-32A-WP06 - Debt Service'!V$27/12,0))</f>
        <v>0</v>
      </c>
      <c r="X151" s="376">
        <f>IF(-SUM(X$20:X150)+X$15&lt;0.000001,0,IF($C151&gt;='H-32A-WP06 - Debt Service'!W$24,'H-32A-WP06 - Debt Service'!W$27/12,0))</f>
        <v>0</v>
      </c>
      <c r="Y151" s="376">
        <f>IF(-SUM(Y$20:Y150)+Y$15&lt;0.000001,0,IF($C151&gt;='H-32A-WP06 - Debt Service'!X$24,'H-32A-WP06 - Debt Service'!X$27/12,0))</f>
        <v>0</v>
      </c>
      <c r="Z151" s="376">
        <f>IF($C151&gt;='H-32A-WP06 - Debt Service'!Y$24,'H-32A-WP06 - Debt Service'!Y$27/12,0)</f>
        <v>0</v>
      </c>
    </row>
    <row r="152" spans="2:26">
      <c r="B152" s="364">
        <f t="shared" si="8"/>
        <v>2030</v>
      </c>
      <c r="C152" s="390">
        <f t="shared" si="10"/>
        <v>47484</v>
      </c>
      <c r="D152" s="376">
        <f>IF(-SUM(D$20:D151)+D$15&lt;0.000001,0,IF($C152&gt;='H-32A-WP06 - Debt Service'!C$24,'H-32A-WP06 - Debt Service'!C$27/12,0))</f>
        <v>0</v>
      </c>
      <c r="E152" s="376">
        <f>IF(-SUM(E$20:E151)+E$15&lt;0.000001,0,IF($C152&gt;='H-32A-WP06 - Debt Service'!D$24,'H-32A-WP06 - Debt Service'!D$27/12,0))</f>
        <v>0</v>
      </c>
      <c r="F152" s="376">
        <f>IF(-SUM(F$20:F151)+F$15&lt;0.000001,0,IF($C152&gt;='H-32A-WP06 - Debt Service'!E$24,'H-32A-WP06 - Debt Service'!E$27/12,0))</f>
        <v>0</v>
      </c>
      <c r="G152" s="376">
        <f>IF(-SUM(G$20:G151)+G$15&lt;0.000001,0,IF($C152&gt;='H-32A-WP06 - Debt Service'!F$24,'H-32A-WP06 - Debt Service'!F$27/12,0))</f>
        <v>0</v>
      </c>
      <c r="H152" s="376">
        <f>IF(-SUM(H$20:H151)+H$15&lt;0.000001,0,IF($C152&gt;='H-32A-WP06 - Debt Service'!G$24,'H-32A-WP06 - Debt Service'!G$27/12,0))</f>
        <v>0</v>
      </c>
      <c r="I152" s="376">
        <f>IF(-SUM(I$20:I151)+I$15&lt;0.000001,0,IF($C152&gt;='H-32A-WP06 - Debt Service'!H$24,'H-32A-WP06 - Debt Service'!H$27/12,0))</f>
        <v>0</v>
      </c>
      <c r="J152" s="376">
        <f>IF(-SUM(J$20:J151)+J$15&lt;0.000001,0,IF($C152&gt;='H-32A-WP06 - Debt Service'!I$24,'H-32A-WP06 - Debt Service'!I$27/12,0))</f>
        <v>0</v>
      </c>
      <c r="K152" s="376">
        <f>IF(-SUM(K$20:K151)+K$15&lt;0.000001,0,IF($C152&gt;='H-32A-WP06 - Debt Service'!J$24,'H-32A-WP06 - Debt Service'!J$27/12,0))</f>
        <v>0</v>
      </c>
      <c r="L152" s="376">
        <f>IF(-SUM(L$20:L151)+L$15&lt;0.000001,0,IF($C152&gt;='H-32A-WP06 - Debt Service'!K$24,'H-32A-WP06 - Debt Service'!K$27/12,0))</f>
        <v>0</v>
      </c>
      <c r="M152" s="376">
        <f>IF(-SUM(M$20:M151)+M$15&lt;0.000001,0,IF($C152&gt;='H-32A-WP06 - Debt Service'!L$24,'H-32A-WP06 - Debt Service'!L$27/12,0))</f>
        <v>0</v>
      </c>
      <c r="O152" s="364">
        <f t="shared" si="9"/>
        <v>2030</v>
      </c>
      <c r="P152" s="390">
        <f t="shared" si="11"/>
        <v>47484</v>
      </c>
      <c r="Q152" s="376">
        <f>IF(-SUM(Q$20:Q151)+Q$15&lt;0.000001,0,IF($C152&gt;='H-32A-WP06 - Debt Service'!P$24,'H-32A-WP06 - Debt Service'!P$27/12,0))</f>
        <v>0</v>
      </c>
      <c r="R152" s="376">
        <f>IF(-SUM(R$20:R151)+R$15&lt;0.000001,0,IF($C152&gt;='H-32A-WP06 - Debt Service'!Q$24,'H-32A-WP06 - Debt Service'!Q$27/12,0))</f>
        <v>0</v>
      </c>
      <c r="S152" s="376">
        <f>IF(-SUM(S$20:S151)+S$15&lt;0.000001,0,IF($C152&gt;='H-32A-WP06 - Debt Service'!R$24,'H-32A-WP06 - Debt Service'!R$27/12,0))</f>
        <v>0</v>
      </c>
      <c r="T152" s="376">
        <f>IF(-SUM(T$20:T151)+T$15&lt;0.000001,0,IF($C152&gt;='H-32A-WP06 - Debt Service'!S$24,'H-32A-WP06 - Debt Service'!S$27/12,0))</f>
        <v>0</v>
      </c>
      <c r="U152" s="376">
        <f>IF(-SUM(U$20:U151)+U$15&lt;0.000001,0,IF($C152&gt;='H-32A-WP06 - Debt Service'!T$24,'H-32A-WP06 - Debt Service'!T$27/12,0))</f>
        <v>0</v>
      </c>
      <c r="V152" s="376">
        <f>IF(-SUM(V$20:V151)+V$15&lt;0.000001,0,IF($C152&gt;='H-32A-WP06 - Debt Service'!U$24,'H-32A-WP06 - Debt Service'!U$27/12,0))</f>
        <v>0</v>
      </c>
      <c r="W152" s="376">
        <f>IF(-SUM(W$20:W151)+W$15&lt;0.000001,0,IF($C152&gt;='H-32A-WP06 - Debt Service'!V$24,'H-32A-WP06 - Debt Service'!V$27/12,0))</f>
        <v>0</v>
      </c>
      <c r="X152" s="376">
        <f>IF(-SUM(X$20:X151)+X$15&lt;0.000001,0,IF($C152&gt;='H-32A-WP06 - Debt Service'!W$24,'H-32A-WP06 - Debt Service'!W$27/12,0))</f>
        <v>0</v>
      </c>
      <c r="Y152" s="376">
        <f>IF(-SUM(Y$20:Y151)+Y$15&lt;0.000001,0,IF($C152&gt;='H-32A-WP06 - Debt Service'!X$24,'H-32A-WP06 - Debt Service'!X$27/12,0))</f>
        <v>0</v>
      </c>
      <c r="Z152" s="376">
        <f>IF($C152&gt;='H-32A-WP06 - Debt Service'!Y$24,'H-32A-WP06 - Debt Service'!Y$27/12,0)</f>
        <v>0</v>
      </c>
    </row>
    <row r="153" spans="2:26">
      <c r="B153" s="364">
        <f t="shared" si="8"/>
        <v>2030</v>
      </c>
      <c r="C153" s="390">
        <f t="shared" si="10"/>
        <v>47515</v>
      </c>
      <c r="D153" s="376">
        <f>IF(-SUM(D$20:D152)+D$15&lt;0.000001,0,IF($C153&gt;='H-32A-WP06 - Debt Service'!C$24,'H-32A-WP06 - Debt Service'!C$27/12,0))</f>
        <v>0</v>
      </c>
      <c r="E153" s="376">
        <f>IF(-SUM(E$20:E152)+E$15&lt;0.000001,0,IF($C153&gt;='H-32A-WP06 - Debt Service'!D$24,'H-32A-WP06 - Debt Service'!D$27/12,0))</f>
        <v>0</v>
      </c>
      <c r="F153" s="376">
        <f>IF(-SUM(F$20:F152)+F$15&lt;0.000001,0,IF($C153&gt;='H-32A-WP06 - Debt Service'!E$24,'H-32A-WP06 - Debt Service'!E$27/12,0))</f>
        <v>0</v>
      </c>
      <c r="G153" s="376">
        <f>IF(-SUM(G$20:G152)+G$15&lt;0.000001,0,IF($C153&gt;='H-32A-WP06 - Debt Service'!F$24,'H-32A-WP06 - Debt Service'!F$27/12,0))</f>
        <v>0</v>
      </c>
      <c r="H153" s="376">
        <f>IF(-SUM(H$20:H152)+H$15&lt;0.000001,0,IF($C153&gt;='H-32A-WP06 - Debt Service'!G$24,'H-32A-WP06 - Debt Service'!G$27/12,0))</f>
        <v>0</v>
      </c>
      <c r="I153" s="376">
        <f>IF(-SUM(I$20:I152)+I$15&lt;0.000001,0,IF($C153&gt;='H-32A-WP06 - Debt Service'!H$24,'H-32A-WP06 - Debt Service'!H$27/12,0))</f>
        <v>0</v>
      </c>
      <c r="J153" s="376">
        <f>IF(-SUM(J$20:J152)+J$15&lt;0.000001,0,IF($C153&gt;='H-32A-WP06 - Debt Service'!I$24,'H-32A-WP06 - Debt Service'!I$27/12,0))</f>
        <v>0</v>
      </c>
      <c r="K153" s="376">
        <f>IF(-SUM(K$20:K152)+K$15&lt;0.000001,0,IF($C153&gt;='H-32A-WP06 - Debt Service'!J$24,'H-32A-WP06 - Debt Service'!J$27/12,0))</f>
        <v>0</v>
      </c>
      <c r="L153" s="376">
        <f>IF(-SUM(L$20:L152)+L$15&lt;0.000001,0,IF($C153&gt;='H-32A-WP06 - Debt Service'!K$24,'H-32A-WP06 - Debt Service'!K$27/12,0))</f>
        <v>0</v>
      </c>
      <c r="M153" s="376">
        <f>IF(-SUM(M$20:M152)+M$15&lt;0.000001,0,IF($C153&gt;='H-32A-WP06 - Debt Service'!L$24,'H-32A-WP06 - Debt Service'!L$27/12,0))</f>
        <v>0</v>
      </c>
      <c r="O153" s="364">
        <f t="shared" si="9"/>
        <v>2030</v>
      </c>
      <c r="P153" s="390">
        <f t="shared" si="11"/>
        <v>47515</v>
      </c>
      <c r="Q153" s="376">
        <f>IF(-SUM(Q$20:Q152)+Q$15&lt;0.000001,0,IF($C153&gt;='H-32A-WP06 - Debt Service'!P$24,'H-32A-WP06 - Debt Service'!P$27/12,0))</f>
        <v>0</v>
      </c>
      <c r="R153" s="376">
        <f>IF(-SUM(R$20:R152)+R$15&lt;0.000001,0,IF($C153&gt;='H-32A-WP06 - Debt Service'!Q$24,'H-32A-WP06 - Debt Service'!Q$27/12,0))</f>
        <v>0</v>
      </c>
      <c r="S153" s="376">
        <f>IF(-SUM(S$20:S152)+S$15&lt;0.000001,0,IF($C153&gt;='H-32A-WP06 - Debt Service'!R$24,'H-32A-WP06 - Debt Service'!R$27/12,0))</f>
        <v>0</v>
      </c>
      <c r="T153" s="376">
        <f>IF(-SUM(T$20:T152)+T$15&lt;0.000001,0,IF($C153&gt;='H-32A-WP06 - Debt Service'!S$24,'H-32A-WP06 - Debt Service'!S$27/12,0))</f>
        <v>0</v>
      </c>
      <c r="U153" s="376">
        <f>IF(-SUM(U$20:U152)+U$15&lt;0.000001,0,IF($C153&gt;='H-32A-WP06 - Debt Service'!T$24,'H-32A-WP06 - Debt Service'!T$27/12,0))</f>
        <v>0</v>
      </c>
      <c r="V153" s="376">
        <f>IF(-SUM(V$20:V152)+V$15&lt;0.000001,0,IF($C153&gt;='H-32A-WP06 - Debt Service'!U$24,'H-32A-WP06 - Debt Service'!U$27/12,0))</f>
        <v>0</v>
      </c>
      <c r="W153" s="376">
        <f>IF(-SUM(W$20:W152)+W$15&lt;0.000001,0,IF($C153&gt;='H-32A-WP06 - Debt Service'!V$24,'H-32A-WP06 - Debt Service'!V$27/12,0))</f>
        <v>0</v>
      </c>
      <c r="X153" s="376">
        <f>IF(-SUM(X$20:X152)+X$15&lt;0.000001,0,IF($C153&gt;='H-32A-WP06 - Debt Service'!W$24,'H-32A-WP06 - Debt Service'!W$27/12,0))</f>
        <v>0</v>
      </c>
      <c r="Y153" s="376">
        <f>IF(-SUM(Y$20:Y152)+Y$15&lt;0.000001,0,IF($C153&gt;='H-32A-WP06 - Debt Service'!X$24,'H-32A-WP06 - Debt Service'!X$27/12,0))</f>
        <v>0</v>
      </c>
      <c r="Z153" s="376">
        <f>IF($C153&gt;='H-32A-WP06 - Debt Service'!Y$24,'H-32A-WP06 - Debt Service'!Y$27/12,0)</f>
        <v>0</v>
      </c>
    </row>
    <row r="154" spans="2:26">
      <c r="B154" s="364">
        <f t="shared" si="8"/>
        <v>2030</v>
      </c>
      <c r="C154" s="390">
        <f t="shared" si="10"/>
        <v>47543</v>
      </c>
      <c r="D154" s="376">
        <f>IF(-SUM(D$20:D153)+D$15&lt;0.000001,0,IF($C154&gt;='H-32A-WP06 - Debt Service'!C$24,'H-32A-WP06 - Debt Service'!C$27/12,0))</f>
        <v>0</v>
      </c>
      <c r="E154" s="376">
        <f>IF(-SUM(E$20:E153)+E$15&lt;0.000001,0,IF($C154&gt;='H-32A-WP06 - Debt Service'!D$24,'H-32A-WP06 - Debt Service'!D$27/12,0))</f>
        <v>0</v>
      </c>
      <c r="F154" s="376">
        <f>IF(-SUM(F$20:F153)+F$15&lt;0.000001,0,IF($C154&gt;='H-32A-WP06 - Debt Service'!E$24,'H-32A-WP06 - Debt Service'!E$27/12,0))</f>
        <v>0</v>
      </c>
      <c r="G154" s="376">
        <f>IF(-SUM(G$20:G153)+G$15&lt;0.000001,0,IF($C154&gt;='H-32A-WP06 - Debt Service'!F$24,'H-32A-WP06 - Debt Service'!F$27/12,0))</f>
        <v>0</v>
      </c>
      <c r="H154" s="376">
        <f>IF(-SUM(H$20:H153)+H$15&lt;0.000001,0,IF($C154&gt;='H-32A-WP06 - Debt Service'!G$24,'H-32A-WP06 - Debt Service'!G$27/12,0))</f>
        <v>0</v>
      </c>
      <c r="I154" s="376">
        <f>IF(-SUM(I$20:I153)+I$15&lt;0.000001,0,IF($C154&gt;='H-32A-WP06 - Debt Service'!H$24,'H-32A-WP06 - Debt Service'!H$27/12,0))</f>
        <v>0</v>
      </c>
      <c r="J154" s="376">
        <f>IF(-SUM(J$20:J153)+J$15&lt;0.000001,0,IF($C154&gt;='H-32A-WP06 - Debt Service'!I$24,'H-32A-WP06 - Debt Service'!I$27/12,0))</f>
        <v>0</v>
      </c>
      <c r="K154" s="376">
        <f>IF(-SUM(K$20:K153)+K$15&lt;0.000001,0,IF($C154&gt;='H-32A-WP06 - Debt Service'!J$24,'H-32A-WP06 - Debt Service'!J$27/12,0))</f>
        <v>0</v>
      </c>
      <c r="L154" s="376">
        <f>IF(-SUM(L$20:L153)+L$15&lt;0.000001,0,IF($C154&gt;='H-32A-WP06 - Debt Service'!K$24,'H-32A-WP06 - Debt Service'!K$27/12,0))</f>
        <v>0</v>
      </c>
      <c r="M154" s="376">
        <f>IF(-SUM(M$20:M153)+M$15&lt;0.000001,0,IF($C154&gt;='H-32A-WP06 - Debt Service'!L$24,'H-32A-WP06 - Debt Service'!L$27/12,0))</f>
        <v>0</v>
      </c>
      <c r="O154" s="364">
        <f t="shared" si="9"/>
        <v>2030</v>
      </c>
      <c r="P154" s="390">
        <f t="shared" si="11"/>
        <v>47543</v>
      </c>
      <c r="Q154" s="376">
        <f>IF(-SUM(Q$20:Q153)+Q$15&lt;0.000001,0,IF($C154&gt;='H-32A-WP06 - Debt Service'!P$24,'H-32A-WP06 - Debt Service'!P$27/12,0))</f>
        <v>0</v>
      </c>
      <c r="R154" s="376">
        <f>IF(-SUM(R$20:R153)+R$15&lt;0.000001,0,IF($C154&gt;='H-32A-WP06 - Debt Service'!Q$24,'H-32A-WP06 - Debt Service'!Q$27/12,0))</f>
        <v>0</v>
      </c>
      <c r="S154" s="376">
        <f>IF(-SUM(S$20:S153)+S$15&lt;0.000001,0,IF($C154&gt;='H-32A-WP06 - Debt Service'!R$24,'H-32A-WP06 - Debt Service'!R$27/12,0))</f>
        <v>0</v>
      </c>
      <c r="T154" s="376">
        <f>IF(-SUM(T$20:T153)+T$15&lt;0.000001,0,IF($C154&gt;='H-32A-WP06 - Debt Service'!S$24,'H-32A-WP06 - Debt Service'!S$27/12,0))</f>
        <v>0</v>
      </c>
      <c r="U154" s="376">
        <f>IF(-SUM(U$20:U153)+U$15&lt;0.000001,0,IF($C154&gt;='H-32A-WP06 - Debt Service'!T$24,'H-32A-WP06 - Debt Service'!T$27/12,0))</f>
        <v>0</v>
      </c>
      <c r="V154" s="376">
        <f>IF(-SUM(V$20:V153)+V$15&lt;0.000001,0,IF($C154&gt;='H-32A-WP06 - Debt Service'!U$24,'H-32A-WP06 - Debt Service'!U$27/12,0))</f>
        <v>0</v>
      </c>
      <c r="W154" s="376">
        <f>IF(-SUM(W$20:W153)+W$15&lt;0.000001,0,IF($C154&gt;='H-32A-WP06 - Debt Service'!V$24,'H-32A-WP06 - Debt Service'!V$27/12,0))</f>
        <v>0</v>
      </c>
      <c r="X154" s="376">
        <f>IF(-SUM(X$20:X153)+X$15&lt;0.000001,0,IF($C154&gt;='H-32A-WP06 - Debt Service'!W$24,'H-32A-WP06 - Debt Service'!W$27/12,0))</f>
        <v>0</v>
      </c>
      <c r="Y154" s="376">
        <f>IF(-SUM(Y$20:Y153)+Y$15&lt;0.000001,0,IF($C154&gt;='H-32A-WP06 - Debt Service'!X$24,'H-32A-WP06 - Debt Service'!X$27/12,0))</f>
        <v>0</v>
      </c>
      <c r="Z154" s="376">
        <f>IF($C154&gt;='H-32A-WP06 - Debt Service'!Y$24,'H-32A-WP06 - Debt Service'!Y$27/12,0)</f>
        <v>0</v>
      </c>
    </row>
    <row r="155" spans="2:26">
      <c r="B155" s="364">
        <f t="shared" si="8"/>
        <v>2030</v>
      </c>
      <c r="C155" s="390">
        <f t="shared" si="10"/>
        <v>47574</v>
      </c>
      <c r="D155" s="376">
        <f>IF(-SUM(D$20:D154)+D$15&lt;0.000001,0,IF($C155&gt;='H-32A-WP06 - Debt Service'!C$24,'H-32A-WP06 - Debt Service'!C$27/12,0))</f>
        <v>0</v>
      </c>
      <c r="E155" s="376">
        <f>IF(-SUM(E$20:E154)+E$15&lt;0.000001,0,IF($C155&gt;='H-32A-WP06 - Debt Service'!D$24,'H-32A-WP06 - Debt Service'!D$27/12,0))</f>
        <v>0</v>
      </c>
      <c r="F155" s="376">
        <f>IF(-SUM(F$20:F154)+F$15&lt;0.000001,0,IF($C155&gt;='H-32A-WP06 - Debt Service'!E$24,'H-32A-WP06 - Debt Service'!E$27/12,0))</f>
        <v>0</v>
      </c>
      <c r="G155" s="376">
        <f>IF(-SUM(G$20:G154)+G$15&lt;0.000001,0,IF($C155&gt;='H-32A-WP06 - Debt Service'!F$24,'H-32A-WP06 - Debt Service'!F$27/12,0))</f>
        <v>0</v>
      </c>
      <c r="H155" s="376">
        <f>IF(-SUM(H$20:H154)+H$15&lt;0.000001,0,IF($C155&gt;='H-32A-WP06 - Debt Service'!G$24,'H-32A-WP06 - Debt Service'!G$27/12,0))</f>
        <v>0</v>
      </c>
      <c r="I155" s="376">
        <f>IF(-SUM(I$20:I154)+I$15&lt;0.000001,0,IF($C155&gt;='H-32A-WP06 - Debt Service'!H$24,'H-32A-WP06 - Debt Service'!H$27/12,0))</f>
        <v>0</v>
      </c>
      <c r="J155" s="376">
        <f>IF(-SUM(J$20:J154)+J$15&lt;0.000001,0,IF($C155&gt;='H-32A-WP06 - Debt Service'!I$24,'H-32A-WP06 - Debt Service'!I$27/12,0))</f>
        <v>0</v>
      </c>
      <c r="K155" s="376">
        <f>IF(-SUM(K$20:K154)+K$15&lt;0.000001,0,IF($C155&gt;='H-32A-WP06 - Debt Service'!J$24,'H-32A-WP06 - Debt Service'!J$27/12,0))</f>
        <v>0</v>
      </c>
      <c r="L155" s="376">
        <f>IF(-SUM(L$20:L154)+L$15&lt;0.000001,0,IF($C155&gt;='H-32A-WP06 - Debt Service'!K$24,'H-32A-WP06 - Debt Service'!K$27/12,0))</f>
        <v>0</v>
      </c>
      <c r="M155" s="376">
        <f>IF(-SUM(M$20:M154)+M$15&lt;0.000001,0,IF($C155&gt;='H-32A-WP06 - Debt Service'!L$24,'H-32A-WP06 - Debt Service'!L$27/12,0))</f>
        <v>0</v>
      </c>
      <c r="O155" s="364">
        <f t="shared" si="9"/>
        <v>2030</v>
      </c>
      <c r="P155" s="390">
        <f t="shared" si="11"/>
        <v>47574</v>
      </c>
      <c r="Q155" s="376">
        <f>IF(-SUM(Q$20:Q154)+Q$15&lt;0.000001,0,IF($C155&gt;='H-32A-WP06 - Debt Service'!P$24,'H-32A-WP06 - Debt Service'!P$27/12,0))</f>
        <v>0</v>
      </c>
      <c r="R155" s="376">
        <f>IF(-SUM(R$20:R154)+R$15&lt;0.000001,0,IF($C155&gt;='H-32A-WP06 - Debt Service'!Q$24,'H-32A-WP06 - Debt Service'!Q$27/12,0))</f>
        <v>0</v>
      </c>
      <c r="S155" s="376">
        <f>IF(-SUM(S$20:S154)+S$15&lt;0.000001,0,IF($C155&gt;='H-32A-WP06 - Debt Service'!R$24,'H-32A-WP06 - Debt Service'!R$27/12,0))</f>
        <v>0</v>
      </c>
      <c r="T155" s="376">
        <f>IF(-SUM(T$20:T154)+T$15&lt;0.000001,0,IF($C155&gt;='H-32A-WP06 - Debt Service'!S$24,'H-32A-WP06 - Debt Service'!S$27/12,0))</f>
        <v>0</v>
      </c>
      <c r="U155" s="376">
        <f>IF(-SUM(U$20:U154)+U$15&lt;0.000001,0,IF($C155&gt;='H-32A-WP06 - Debt Service'!T$24,'H-32A-WP06 - Debt Service'!T$27/12,0))</f>
        <v>0</v>
      </c>
      <c r="V155" s="376">
        <f>IF(-SUM(V$20:V154)+V$15&lt;0.000001,0,IF($C155&gt;='H-32A-WP06 - Debt Service'!U$24,'H-32A-WP06 - Debt Service'!U$27/12,0))</f>
        <v>0</v>
      </c>
      <c r="W155" s="376">
        <f>IF(-SUM(W$20:W154)+W$15&lt;0.000001,0,IF($C155&gt;='H-32A-WP06 - Debt Service'!V$24,'H-32A-WP06 - Debt Service'!V$27/12,0))</f>
        <v>0</v>
      </c>
      <c r="X155" s="376">
        <f>IF(-SUM(X$20:X154)+X$15&lt;0.000001,0,IF($C155&gt;='H-32A-WP06 - Debt Service'!W$24,'H-32A-WP06 - Debt Service'!W$27/12,0))</f>
        <v>0</v>
      </c>
      <c r="Y155" s="376">
        <f>IF(-SUM(Y$20:Y154)+Y$15&lt;0.000001,0,IF($C155&gt;='H-32A-WP06 - Debt Service'!X$24,'H-32A-WP06 - Debt Service'!X$27/12,0))</f>
        <v>0</v>
      </c>
      <c r="Z155" s="376">
        <f>IF($C155&gt;='H-32A-WP06 - Debt Service'!Y$24,'H-32A-WP06 - Debt Service'!Y$27/12,0)</f>
        <v>0</v>
      </c>
    </row>
    <row r="156" spans="2:26">
      <c r="B156" s="364">
        <f t="shared" si="8"/>
        <v>2030</v>
      </c>
      <c r="C156" s="390">
        <f t="shared" si="10"/>
        <v>47604</v>
      </c>
      <c r="D156" s="376">
        <f>IF(-SUM(D$20:D155)+D$15&lt;0.000001,0,IF($C156&gt;='H-32A-WP06 - Debt Service'!C$24,'H-32A-WP06 - Debt Service'!C$27/12,0))</f>
        <v>0</v>
      </c>
      <c r="E156" s="376">
        <f>IF(-SUM(E$20:E155)+E$15&lt;0.000001,0,IF($C156&gt;='H-32A-WP06 - Debt Service'!D$24,'H-32A-WP06 - Debt Service'!D$27/12,0))</f>
        <v>0</v>
      </c>
      <c r="F156" s="376">
        <f>IF(-SUM(F$20:F155)+F$15&lt;0.000001,0,IF($C156&gt;='H-32A-WP06 - Debt Service'!E$24,'H-32A-WP06 - Debt Service'!E$27/12,0))</f>
        <v>0</v>
      </c>
      <c r="G156" s="376">
        <f>IF(-SUM(G$20:G155)+G$15&lt;0.000001,0,IF($C156&gt;='H-32A-WP06 - Debt Service'!F$24,'H-32A-WP06 - Debt Service'!F$27/12,0))</f>
        <v>0</v>
      </c>
      <c r="H156" s="376">
        <f>IF(-SUM(H$20:H155)+H$15&lt;0.000001,0,IF($C156&gt;='H-32A-WP06 - Debt Service'!G$24,'H-32A-WP06 - Debt Service'!G$27/12,0))</f>
        <v>0</v>
      </c>
      <c r="I156" s="376">
        <f>IF(-SUM(I$20:I155)+I$15&lt;0.000001,0,IF($C156&gt;='H-32A-WP06 - Debt Service'!H$24,'H-32A-WP06 - Debt Service'!H$27/12,0))</f>
        <v>0</v>
      </c>
      <c r="J156" s="376">
        <f>IF(-SUM(J$20:J155)+J$15&lt;0.000001,0,IF($C156&gt;='H-32A-WP06 - Debt Service'!I$24,'H-32A-WP06 - Debt Service'!I$27/12,0))</f>
        <v>0</v>
      </c>
      <c r="K156" s="376">
        <f>IF(-SUM(K$20:K155)+K$15&lt;0.000001,0,IF($C156&gt;='H-32A-WP06 - Debt Service'!J$24,'H-32A-WP06 - Debt Service'!J$27/12,0))</f>
        <v>0</v>
      </c>
      <c r="L156" s="376">
        <f>IF(-SUM(L$20:L155)+L$15&lt;0.000001,0,IF($C156&gt;='H-32A-WP06 - Debt Service'!K$24,'H-32A-WP06 - Debt Service'!K$27/12,0))</f>
        <v>0</v>
      </c>
      <c r="M156" s="376">
        <f>IF(-SUM(M$20:M155)+M$15&lt;0.000001,0,IF($C156&gt;='H-32A-WP06 - Debt Service'!L$24,'H-32A-WP06 - Debt Service'!L$27/12,0))</f>
        <v>0</v>
      </c>
      <c r="O156" s="364">
        <f t="shared" si="9"/>
        <v>2030</v>
      </c>
      <c r="P156" s="390">
        <f t="shared" si="11"/>
        <v>47604</v>
      </c>
      <c r="Q156" s="376">
        <f>IF(-SUM(Q$20:Q155)+Q$15&lt;0.000001,0,IF($C156&gt;='H-32A-WP06 - Debt Service'!P$24,'H-32A-WP06 - Debt Service'!P$27/12,0))</f>
        <v>0</v>
      </c>
      <c r="R156" s="376">
        <f>IF(-SUM(R$20:R155)+R$15&lt;0.000001,0,IF($C156&gt;='H-32A-WP06 - Debt Service'!Q$24,'H-32A-WP06 - Debt Service'!Q$27/12,0))</f>
        <v>0</v>
      </c>
      <c r="S156" s="376">
        <f>IF(-SUM(S$20:S155)+S$15&lt;0.000001,0,IF($C156&gt;='H-32A-WP06 - Debt Service'!R$24,'H-32A-WP06 - Debt Service'!R$27/12,0))</f>
        <v>0</v>
      </c>
      <c r="T156" s="376">
        <f>IF(-SUM(T$20:T155)+T$15&lt;0.000001,0,IF($C156&gt;='H-32A-WP06 - Debt Service'!S$24,'H-32A-WP06 - Debt Service'!S$27/12,0))</f>
        <v>0</v>
      </c>
      <c r="U156" s="376">
        <f>IF(-SUM(U$20:U155)+U$15&lt;0.000001,0,IF($C156&gt;='H-32A-WP06 - Debt Service'!T$24,'H-32A-WP06 - Debt Service'!T$27/12,0))</f>
        <v>0</v>
      </c>
      <c r="V156" s="376">
        <f>IF(-SUM(V$20:V155)+V$15&lt;0.000001,0,IF($C156&gt;='H-32A-WP06 - Debt Service'!U$24,'H-32A-WP06 - Debt Service'!U$27/12,0))</f>
        <v>0</v>
      </c>
      <c r="W156" s="376">
        <f>IF(-SUM(W$20:W155)+W$15&lt;0.000001,0,IF($C156&gt;='H-32A-WP06 - Debt Service'!V$24,'H-32A-WP06 - Debt Service'!V$27/12,0))</f>
        <v>0</v>
      </c>
      <c r="X156" s="376">
        <f>IF(-SUM(X$20:X155)+X$15&lt;0.000001,0,IF($C156&gt;='H-32A-WP06 - Debt Service'!W$24,'H-32A-WP06 - Debt Service'!W$27/12,0))</f>
        <v>0</v>
      </c>
      <c r="Y156" s="376">
        <f>IF(-SUM(Y$20:Y155)+Y$15&lt;0.000001,0,IF($C156&gt;='H-32A-WP06 - Debt Service'!X$24,'H-32A-WP06 - Debt Service'!X$27/12,0))</f>
        <v>0</v>
      </c>
      <c r="Z156" s="376">
        <f>IF($C156&gt;='H-32A-WP06 - Debt Service'!Y$24,'H-32A-WP06 - Debt Service'!Y$27/12,0)</f>
        <v>0</v>
      </c>
    </row>
    <row r="157" spans="2:26">
      <c r="B157" s="364">
        <f t="shared" si="8"/>
        <v>2030</v>
      </c>
      <c r="C157" s="390">
        <f t="shared" si="10"/>
        <v>47635</v>
      </c>
      <c r="D157" s="376">
        <f>IF(-SUM(D$20:D156)+D$15&lt;0.000001,0,IF($C157&gt;='H-32A-WP06 - Debt Service'!C$24,'H-32A-WP06 - Debt Service'!C$27/12,0))</f>
        <v>0</v>
      </c>
      <c r="E157" s="376">
        <f>IF(-SUM(E$20:E156)+E$15&lt;0.000001,0,IF($C157&gt;='H-32A-WP06 - Debt Service'!D$24,'H-32A-WP06 - Debt Service'!D$27/12,0))</f>
        <v>0</v>
      </c>
      <c r="F157" s="376">
        <f>IF(-SUM(F$20:F156)+F$15&lt;0.000001,0,IF($C157&gt;='H-32A-WP06 - Debt Service'!E$24,'H-32A-WP06 - Debt Service'!E$27/12,0))</f>
        <v>0</v>
      </c>
      <c r="G157" s="376">
        <f>IF(-SUM(G$20:G156)+G$15&lt;0.000001,0,IF($C157&gt;='H-32A-WP06 - Debt Service'!F$24,'H-32A-WP06 - Debt Service'!F$27/12,0))</f>
        <v>0</v>
      </c>
      <c r="H157" s="376">
        <f>IF(-SUM(H$20:H156)+H$15&lt;0.000001,0,IF($C157&gt;='H-32A-WP06 - Debt Service'!G$24,'H-32A-WP06 - Debt Service'!G$27/12,0))</f>
        <v>0</v>
      </c>
      <c r="I157" s="376">
        <f>IF(-SUM(I$20:I156)+I$15&lt;0.000001,0,IF($C157&gt;='H-32A-WP06 - Debt Service'!H$24,'H-32A-WP06 - Debt Service'!H$27/12,0))</f>
        <v>0</v>
      </c>
      <c r="J157" s="376">
        <f>IF(-SUM(J$20:J156)+J$15&lt;0.000001,0,IF($C157&gt;='H-32A-WP06 - Debt Service'!I$24,'H-32A-WP06 - Debt Service'!I$27/12,0))</f>
        <v>0</v>
      </c>
      <c r="K157" s="376">
        <f>IF(-SUM(K$20:K156)+K$15&lt;0.000001,0,IF($C157&gt;='H-32A-WP06 - Debt Service'!J$24,'H-32A-WP06 - Debt Service'!J$27/12,0))</f>
        <v>0</v>
      </c>
      <c r="L157" s="376">
        <f>IF(-SUM(L$20:L156)+L$15&lt;0.000001,0,IF($C157&gt;='H-32A-WP06 - Debt Service'!K$24,'H-32A-WP06 - Debt Service'!K$27/12,0))</f>
        <v>0</v>
      </c>
      <c r="M157" s="376">
        <f>IF(-SUM(M$20:M156)+M$15&lt;0.000001,0,IF($C157&gt;='H-32A-WP06 - Debt Service'!L$24,'H-32A-WP06 - Debt Service'!L$27/12,0))</f>
        <v>0</v>
      </c>
      <c r="O157" s="364">
        <f t="shared" si="9"/>
        <v>2030</v>
      </c>
      <c r="P157" s="390">
        <f t="shared" si="11"/>
        <v>47635</v>
      </c>
      <c r="Q157" s="376">
        <f>IF(-SUM(Q$20:Q156)+Q$15&lt;0.000001,0,IF($C157&gt;='H-32A-WP06 - Debt Service'!P$24,'H-32A-WP06 - Debt Service'!P$27/12,0))</f>
        <v>0</v>
      </c>
      <c r="R157" s="376">
        <f>IF(-SUM(R$20:R156)+R$15&lt;0.000001,0,IF($C157&gt;='H-32A-WP06 - Debt Service'!Q$24,'H-32A-WP06 - Debt Service'!Q$27/12,0))</f>
        <v>0</v>
      </c>
      <c r="S157" s="376">
        <f>IF(-SUM(S$20:S156)+S$15&lt;0.000001,0,IF($C157&gt;='H-32A-WP06 - Debt Service'!R$24,'H-32A-WP06 - Debt Service'!R$27/12,0))</f>
        <v>0</v>
      </c>
      <c r="T157" s="376">
        <f>IF(-SUM(T$20:T156)+T$15&lt;0.000001,0,IF($C157&gt;='H-32A-WP06 - Debt Service'!S$24,'H-32A-WP06 - Debt Service'!S$27/12,0))</f>
        <v>0</v>
      </c>
      <c r="U157" s="376">
        <f>IF(-SUM(U$20:U156)+U$15&lt;0.000001,0,IF($C157&gt;='H-32A-WP06 - Debt Service'!T$24,'H-32A-WP06 - Debt Service'!T$27/12,0))</f>
        <v>0</v>
      </c>
      <c r="V157" s="376">
        <f>IF(-SUM(V$20:V156)+V$15&lt;0.000001,0,IF($C157&gt;='H-32A-WP06 - Debt Service'!U$24,'H-32A-WP06 - Debt Service'!U$27/12,0))</f>
        <v>0</v>
      </c>
      <c r="W157" s="376">
        <f>IF(-SUM(W$20:W156)+W$15&lt;0.000001,0,IF($C157&gt;='H-32A-WP06 - Debt Service'!V$24,'H-32A-WP06 - Debt Service'!V$27/12,0))</f>
        <v>0</v>
      </c>
      <c r="X157" s="376">
        <f>IF(-SUM(X$20:X156)+X$15&lt;0.000001,0,IF($C157&gt;='H-32A-WP06 - Debt Service'!W$24,'H-32A-WP06 - Debt Service'!W$27/12,0))</f>
        <v>0</v>
      </c>
      <c r="Y157" s="376">
        <f>IF(-SUM(Y$20:Y156)+Y$15&lt;0.000001,0,IF($C157&gt;='H-32A-WP06 - Debt Service'!X$24,'H-32A-WP06 - Debt Service'!X$27/12,0))</f>
        <v>0</v>
      </c>
      <c r="Z157" s="376">
        <f>IF($C157&gt;='H-32A-WP06 - Debt Service'!Y$24,'H-32A-WP06 - Debt Service'!Y$27/12,0)</f>
        <v>0</v>
      </c>
    </row>
    <row r="158" spans="2:26">
      <c r="B158" s="364">
        <f t="shared" si="8"/>
        <v>2030</v>
      </c>
      <c r="C158" s="390">
        <f t="shared" si="10"/>
        <v>47665</v>
      </c>
      <c r="D158" s="376">
        <f>IF(-SUM(D$20:D157)+D$15&lt;0.000001,0,IF($C158&gt;='H-32A-WP06 - Debt Service'!C$24,'H-32A-WP06 - Debt Service'!C$27/12,0))</f>
        <v>0</v>
      </c>
      <c r="E158" s="376">
        <f>IF(-SUM(E$20:E157)+E$15&lt;0.000001,0,IF($C158&gt;='H-32A-WP06 - Debt Service'!D$24,'H-32A-WP06 - Debt Service'!D$27/12,0))</f>
        <v>0</v>
      </c>
      <c r="F158" s="376">
        <f>IF(-SUM(F$20:F157)+F$15&lt;0.000001,0,IF($C158&gt;='H-32A-WP06 - Debt Service'!E$24,'H-32A-WP06 - Debt Service'!E$27/12,0))</f>
        <v>0</v>
      </c>
      <c r="G158" s="376">
        <f>IF(-SUM(G$20:G157)+G$15&lt;0.000001,0,IF($C158&gt;='H-32A-WP06 - Debt Service'!F$24,'H-32A-WP06 - Debt Service'!F$27/12,0))</f>
        <v>0</v>
      </c>
      <c r="H158" s="376">
        <f>IF(-SUM(H$20:H157)+H$15&lt;0.000001,0,IF($C158&gt;='H-32A-WP06 - Debt Service'!G$24,'H-32A-WP06 - Debt Service'!G$27/12,0))</f>
        <v>0</v>
      </c>
      <c r="I158" s="376">
        <f>IF(-SUM(I$20:I157)+I$15&lt;0.000001,0,IF($C158&gt;='H-32A-WP06 - Debt Service'!H$24,'H-32A-WP06 - Debt Service'!H$27/12,0))</f>
        <v>0</v>
      </c>
      <c r="J158" s="376">
        <f>IF(-SUM(J$20:J157)+J$15&lt;0.000001,0,IF($C158&gt;='H-32A-WP06 - Debt Service'!I$24,'H-32A-WP06 - Debt Service'!I$27/12,0))</f>
        <v>0</v>
      </c>
      <c r="K158" s="376">
        <f>IF(-SUM(K$20:K157)+K$15&lt;0.000001,0,IF($C158&gt;='H-32A-WP06 - Debt Service'!J$24,'H-32A-WP06 - Debt Service'!J$27/12,0))</f>
        <v>0</v>
      </c>
      <c r="L158" s="376">
        <f>IF(-SUM(L$20:L157)+L$15&lt;0.000001,0,IF($C158&gt;='H-32A-WP06 - Debt Service'!K$24,'H-32A-WP06 - Debt Service'!K$27/12,0))</f>
        <v>0</v>
      </c>
      <c r="M158" s="376">
        <f>IF(-SUM(M$20:M157)+M$15&lt;0.000001,0,IF($C158&gt;='H-32A-WP06 - Debt Service'!L$24,'H-32A-WP06 - Debt Service'!L$27/12,0))</f>
        <v>0</v>
      </c>
      <c r="O158" s="364">
        <f t="shared" si="9"/>
        <v>2030</v>
      </c>
      <c r="P158" s="390">
        <f t="shared" si="11"/>
        <v>47665</v>
      </c>
      <c r="Q158" s="376">
        <f>IF(-SUM(Q$20:Q157)+Q$15&lt;0.000001,0,IF($C158&gt;='H-32A-WP06 - Debt Service'!P$24,'H-32A-WP06 - Debt Service'!P$27/12,0))</f>
        <v>0</v>
      </c>
      <c r="R158" s="376">
        <f>IF(-SUM(R$20:R157)+R$15&lt;0.000001,0,IF($C158&gt;='H-32A-WP06 - Debt Service'!Q$24,'H-32A-WP06 - Debt Service'!Q$27/12,0))</f>
        <v>0</v>
      </c>
      <c r="S158" s="376">
        <f>IF(-SUM(S$20:S157)+S$15&lt;0.000001,0,IF($C158&gt;='H-32A-WP06 - Debt Service'!R$24,'H-32A-WP06 - Debt Service'!R$27/12,0))</f>
        <v>0</v>
      </c>
      <c r="T158" s="376">
        <f>IF(-SUM(T$20:T157)+T$15&lt;0.000001,0,IF($C158&gt;='H-32A-WP06 - Debt Service'!S$24,'H-32A-WP06 - Debt Service'!S$27/12,0))</f>
        <v>0</v>
      </c>
      <c r="U158" s="376">
        <f>IF(-SUM(U$20:U157)+U$15&lt;0.000001,0,IF($C158&gt;='H-32A-WP06 - Debt Service'!T$24,'H-32A-WP06 - Debt Service'!T$27/12,0))</f>
        <v>0</v>
      </c>
      <c r="V158" s="376">
        <f>IF(-SUM(V$20:V157)+V$15&lt;0.000001,0,IF($C158&gt;='H-32A-WP06 - Debt Service'!U$24,'H-32A-WP06 - Debt Service'!U$27/12,0))</f>
        <v>0</v>
      </c>
      <c r="W158" s="376">
        <f>IF(-SUM(W$20:W157)+W$15&lt;0.000001,0,IF($C158&gt;='H-32A-WP06 - Debt Service'!V$24,'H-32A-WP06 - Debt Service'!V$27/12,0))</f>
        <v>0</v>
      </c>
      <c r="X158" s="376">
        <f>IF(-SUM(X$20:X157)+X$15&lt;0.000001,0,IF($C158&gt;='H-32A-WP06 - Debt Service'!W$24,'H-32A-WP06 - Debt Service'!W$27/12,0))</f>
        <v>0</v>
      </c>
      <c r="Y158" s="376">
        <f>IF(-SUM(Y$20:Y157)+Y$15&lt;0.000001,0,IF($C158&gt;='H-32A-WP06 - Debt Service'!X$24,'H-32A-WP06 - Debt Service'!X$27/12,0))</f>
        <v>0</v>
      </c>
      <c r="Z158" s="376">
        <f>IF($C158&gt;='H-32A-WP06 - Debt Service'!Y$24,'H-32A-WP06 - Debt Service'!Y$27/12,0)</f>
        <v>0</v>
      </c>
    </row>
    <row r="159" spans="2:26">
      <c r="B159" s="364">
        <f t="shared" si="8"/>
        <v>2030</v>
      </c>
      <c r="C159" s="390">
        <f t="shared" si="10"/>
        <v>47696</v>
      </c>
      <c r="D159" s="376">
        <f>IF(-SUM(D$20:D158)+D$15&lt;0.000001,0,IF($C159&gt;='H-32A-WP06 - Debt Service'!C$24,'H-32A-WP06 - Debt Service'!C$27/12,0))</f>
        <v>0</v>
      </c>
      <c r="E159" s="376">
        <f>IF(-SUM(E$20:E158)+E$15&lt;0.000001,0,IF($C159&gt;='H-32A-WP06 - Debt Service'!D$24,'H-32A-WP06 - Debt Service'!D$27/12,0))</f>
        <v>0</v>
      </c>
      <c r="F159" s="376">
        <f>IF(-SUM(F$20:F158)+F$15&lt;0.000001,0,IF($C159&gt;='H-32A-WP06 - Debt Service'!E$24,'H-32A-WP06 - Debt Service'!E$27/12,0))</f>
        <v>0</v>
      </c>
      <c r="G159" s="376">
        <f>IF(-SUM(G$20:G158)+G$15&lt;0.000001,0,IF($C159&gt;='H-32A-WP06 - Debt Service'!F$24,'H-32A-WP06 - Debt Service'!F$27/12,0))</f>
        <v>0</v>
      </c>
      <c r="H159" s="376">
        <f>IF(-SUM(H$20:H158)+H$15&lt;0.000001,0,IF($C159&gt;='H-32A-WP06 - Debt Service'!G$24,'H-32A-WP06 - Debt Service'!G$27/12,0))</f>
        <v>0</v>
      </c>
      <c r="I159" s="376">
        <f>IF(-SUM(I$20:I158)+I$15&lt;0.000001,0,IF($C159&gt;='H-32A-WP06 - Debt Service'!H$24,'H-32A-WP06 - Debt Service'!H$27/12,0))</f>
        <v>0</v>
      </c>
      <c r="J159" s="376">
        <f>IF(-SUM(J$20:J158)+J$15&lt;0.000001,0,IF($C159&gt;='H-32A-WP06 - Debt Service'!I$24,'H-32A-WP06 - Debt Service'!I$27/12,0))</f>
        <v>0</v>
      </c>
      <c r="K159" s="376">
        <f>IF(-SUM(K$20:K158)+K$15&lt;0.000001,0,IF($C159&gt;='H-32A-WP06 - Debt Service'!J$24,'H-32A-WP06 - Debt Service'!J$27/12,0))</f>
        <v>0</v>
      </c>
      <c r="L159" s="376">
        <f>IF(-SUM(L$20:L158)+L$15&lt;0.000001,0,IF($C159&gt;='H-32A-WP06 - Debt Service'!K$24,'H-32A-WP06 - Debt Service'!K$27/12,0))</f>
        <v>0</v>
      </c>
      <c r="M159" s="376">
        <f>IF(-SUM(M$20:M158)+M$15&lt;0.000001,0,IF($C159&gt;='H-32A-WP06 - Debt Service'!L$24,'H-32A-WP06 - Debt Service'!L$27/12,0))</f>
        <v>0</v>
      </c>
      <c r="O159" s="364">
        <f t="shared" si="9"/>
        <v>2030</v>
      </c>
      <c r="P159" s="390">
        <f t="shared" si="11"/>
        <v>47696</v>
      </c>
      <c r="Q159" s="376">
        <f>IF(-SUM(Q$20:Q158)+Q$15&lt;0.000001,0,IF($C159&gt;='H-32A-WP06 - Debt Service'!P$24,'H-32A-WP06 - Debt Service'!P$27/12,0))</f>
        <v>0</v>
      </c>
      <c r="R159" s="376">
        <f>IF(-SUM(R$20:R158)+R$15&lt;0.000001,0,IF($C159&gt;='H-32A-WP06 - Debt Service'!Q$24,'H-32A-WP06 - Debt Service'!Q$27/12,0))</f>
        <v>0</v>
      </c>
      <c r="S159" s="376">
        <f>IF(-SUM(S$20:S158)+S$15&lt;0.000001,0,IF($C159&gt;='H-32A-WP06 - Debt Service'!R$24,'H-32A-WP06 - Debt Service'!R$27/12,0))</f>
        <v>0</v>
      </c>
      <c r="T159" s="376">
        <f>IF(-SUM(T$20:T158)+T$15&lt;0.000001,0,IF($C159&gt;='H-32A-WP06 - Debt Service'!S$24,'H-32A-WP06 - Debt Service'!S$27/12,0))</f>
        <v>0</v>
      </c>
      <c r="U159" s="376">
        <f>IF(-SUM(U$20:U158)+U$15&lt;0.000001,0,IF($C159&gt;='H-32A-WP06 - Debt Service'!T$24,'H-32A-WP06 - Debt Service'!T$27/12,0))</f>
        <v>0</v>
      </c>
      <c r="V159" s="376">
        <f>IF(-SUM(V$20:V158)+V$15&lt;0.000001,0,IF($C159&gt;='H-32A-WP06 - Debt Service'!U$24,'H-32A-WP06 - Debt Service'!U$27/12,0))</f>
        <v>0</v>
      </c>
      <c r="W159" s="376">
        <f>IF(-SUM(W$20:W158)+W$15&lt;0.000001,0,IF($C159&gt;='H-32A-WP06 - Debt Service'!V$24,'H-32A-WP06 - Debt Service'!V$27/12,0))</f>
        <v>0</v>
      </c>
      <c r="X159" s="376">
        <f>IF(-SUM(X$20:X158)+X$15&lt;0.000001,0,IF($C159&gt;='H-32A-WP06 - Debt Service'!W$24,'H-32A-WP06 - Debt Service'!W$27/12,0))</f>
        <v>0</v>
      </c>
      <c r="Y159" s="376">
        <f>IF(-SUM(Y$20:Y158)+Y$15&lt;0.000001,0,IF($C159&gt;='H-32A-WP06 - Debt Service'!X$24,'H-32A-WP06 - Debt Service'!X$27/12,0))</f>
        <v>0</v>
      </c>
      <c r="Z159" s="376">
        <f>IF($C159&gt;='H-32A-WP06 - Debt Service'!Y$24,'H-32A-WP06 - Debt Service'!Y$27/12,0)</f>
        <v>0</v>
      </c>
    </row>
    <row r="160" spans="2:26">
      <c r="B160" s="364">
        <f t="shared" si="8"/>
        <v>2030</v>
      </c>
      <c r="C160" s="390">
        <f t="shared" si="10"/>
        <v>47727</v>
      </c>
      <c r="D160" s="376">
        <f>IF(-SUM(D$20:D159)+D$15&lt;0.000001,0,IF($C160&gt;='H-32A-WP06 - Debt Service'!C$24,'H-32A-WP06 - Debt Service'!C$27/12,0))</f>
        <v>0</v>
      </c>
      <c r="E160" s="376">
        <f>IF(-SUM(E$20:E159)+E$15&lt;0.000001,0,IF($C160&gt;='H-32A-WP06 - Debt Service'!D$24,'H-32A-WP06 - Debt Service'!D$27/12,0))</f>
        <v>0</v>
      </c>
      <c r="F160" s="376">
        <f>IF(-SUM(F$20:F159)+F$15&lt;0.000001,0,IF($C160&gt;='H-32A-WP06 - Debt Service'!E$24,'H-32A-WP06 - Debt Service'!E$27/12,0))</f>
        <v>0</v>
      </c>
      <c r="G160" s="376">
        <f>IF(-SUM(G$20:G159)+G$15&lt;0.000001,0,IF($C160&gt;='H-32A-WP06 - Debt Service'!F$24,'H-32A-WP06 - Debt Service'!F$27/12,0))</f>
        <v>0</v>
      </c>
      <c r="H160" s="376">
        <f>IF(-SUM(H$20:H159)+H$15&lt;0.000001,0,IF($C160&gt;='H-32A-WP06 - Debt Service'!G$24,'H-32A-WP06 - Debt Service'!G$27/12,0))</f>
        <v>0</v>
      </c>
      <c r="I160" s="376">
        <f>IF(-SUM(I$20:I159)+I$15&lt;0.000001,0,IF($C160&gt;='H-32A-WP06 - Debt Service'!H$24,'H-32A-WP06 - Debt Service'!H$27/12,0))</f>
        <v>0</v>
      </c>
      <c r="J160" s="376">
        <f>IF(-SUM(J$20:J159)+J$15&lt;0.000001,0,IF($C160&gt;='H-32A-WP06 - Debt Service'!I$24,'H-32A-WP06 - Debt Service'!I$27/12,0))</f>
        <v>0</v>
      </c>
      <c r="K160" s="376">
        <f>IF(-SUM(K$20:K159)+K$15&lt;0.000001,0,IF($C160&gt;='H-32A-WP06 - Debt Service'!J$24,'H-32A-WP06 - Debt Service'!J$27/12,0))</f>
        <v>0</v>
      </c>
      <c r="L160" s="376">
        <f>IF(-SUM(L$20:L159)+L$15&lt;0.000001,0,IF($C160&gt;='H-32A-WP06 - Debt Service'!K$24,'H-32A-WP06 - Debt Service'!K$27/12,0))</f>
        <v>0</v>
      </c>
      <c r="M160" s="376">
        <f>IF(-SUM(M$20:M159)+M$15&lt;0.000001,0,IF($C160&gt;='H-32A-WP06 - Debt Service'!L$24,'H-32A-WP06 - Debt Service'!L$27/12,0))</f>
        <v>0</v>
      </c>
      <c r="O160" s="364">
        <f t="shared" si="9"/>
        <v>2030</v>
      </c>
      <c r="P160" s="390">
        <f t="shared" si="11"/>
        <v>47727</v>
      </c>
      <c r="Q160" s="376">
        <f>IF(-SUM(Q$20:Q159)+Q$15&lt;0.000001,0,IF($C160&gt;='H-32A-WP06 - Debt Service'!P$24,'H-32A-WP06 - Debt Service'!P$27/12,0))</f>
        <v>0</v>
      </c>
      <c r="R160" s="376">
        <f>IF(-SUM(R$20:R159)+R$15&lt;0.000001,0,IF($C160&gt;='H-32A-WP06 - Debt Service'!Q$24,'H-32A-WP06 - Debt Service'!Q$27/12,0))</f>
        <v>0</v>
      </c>
      <c r="S160" s="376">
        <f>IF(-SUM(S$20:S159)+S$15&lt;0.000001,0,IF($C160&gt;='H-32A-WP06 - Debt Service'!R$24,'H-32A-WP06 - Debt Service'!R$27/12,0))</f>
        <v>0</v>
      </c>
      <c r="T160" s="376">
        <f>IF(-SUM(T$20:T159)+T$15&lt;0.000001,0,IF($C160&gt;='H-32A-WP06 - Debt Service'!S$24,'H-32A-WP06 - Debt Service'!S$27/12,0))</f>
        <v>0</v>
      </c>
      <c r="U160" s="376">
        <f>IF(-SUM(U$20:U159)+U$15&lt;0.000001,0,IF($C160&gt;='H-32A-WP06 - Debt Service'!T$24,'H-32A-WP06 - Debt Service'!T$27/12,0))</f>
        <v>0</v>
      </c>
      <c r="V160" s="376">
        <f>IF(-SUM(V$20:V159)+V$15&lt;0.000001,0,IF($C160&gt;='H-32A-WP06 - Debt Service'!U$24,'H-32A-WP06 - Debt Service'!U$27/12,0))</f>
        <v>0</v>
      </c>
      <c r="W160" s="376">
        <f>IF(-SUM(W$20:W159)+W$15&lt;0.000001,0,IF($C160&gt;='H-32A-WP06 - Debt Service'!V$24,'H-32A-WP06 - Debt Service'!V$27/12,0))</f>
        <v>0</v>
      </c>
      <c r="X160" s="376">
        <f>IF(-SUM(X$20:X159)+X$15&lt;0.000001,0,IF($C160&gt;='H-32A-WP06 - Debt Service'!W$24,'H-32A-WP06 - Debt Service'!W$27/12,0))</f>
        <v>0</v>
      </c>
      <c r="Y160" s="376">
        <f>IF(-SUM(Y$20:Y159)+Y$15&lt;0.000001,0,IF($C160&gt;='H-32A-WP06 - Debt Service'!X$24,'H-32A-WP06 - Debt Service'!X$27/12,0))</f>
        <v>0</v>
      </c>
      <c r="Z160" s="376">
        <f>IF($C160&gt;='H-32A-WP06 - Debt Service'!Y$24,'H-32A-WP06 - Debt Service'!Y$27/12,0)</f>
        <v>0</v>
      </c>
    </row>
    <row r="161" spans="2:26">
      <c r="B161" s="364">
        <f t="shared" si="8"/>
        <v>2030</v>
      </c>
      <c r="C161" s="390">
        <f t="shared" si="10"/>
        <v>47757</v>
      </c>
      <c r="D161" s="376">
        <f>IF(-SUM(D$20:D160)+D$15&lt;0.000001,0,IF($C161&gt;='H-32A-WP06 - Debt Service'!C$24,'H-32A-WP06 - Debt Service'!C$27/12,0))</f>
        <v>0</v>
      </c>
      <c r="E161" s="376">
        <f>IF(-SUM(E$20:E160)+E$15&lt;0.000001,0,IF($C161&gt;='H-32A-WP06 - Debt Service'!D$24,'H-32A-WP06 - Debt Service'!D$27/12,0))</f>
        <v>0</v>
      </c>
      <c r="F161" s="376">
        <f>IF(-SUM(F$20:F160)+F$15&lt;0.000001,0,IF($C161&gt;='H-32A-WP06 - Debt Service'!E$24,'H-32A-WP06 - Debt Service'!E$27/12,0))</f>
        <v>0</v>
      </c>
      <c r="G161" s="376">
        <f>IF(-SUM(G$20:G160)+G$15&lt;0.000001,0,IF($C161&gt;='H-32A-WP06 - Debt Service'!F$24,'H-32A-WP06 - Debt Service'!F$27/12,0))</f>
        <v>0</v>
      </c>
      <c r="H161" s="376">
        <f>IF(-SUM(H$20:H160)+H$15&lt;0.000001,0,IF($C161&gt;='H-32A-WP06 - Debt Service'!G$24,'H-32A-WP06 - Debt Service'!G$27/12,0))</f>
        <v>0</v>
      </c>
      <c r="I161" s="376">
        <f>IF(-SUM(I$20:I160)+I$15&lt;0.000001,0,IF($C161&gt;='H-32A-WP06 - Debt Service'!H$24,'H-32A-WP06 - Debt Service'!H$27/12,0))</f>
        <v>0</v>
      </c>
      <c r="J161" s="376">
        <f>IF(-SUM(J$20:J160)+J$15&lt;0.000001,0,IF($C161&gt;='H-32A-WP06 - Debt Service'!I$24,'H-32A-WP06 - Debt Service'!I$27/12,0))</f>
        <v>0</v>
      </c>
      <c r="K161" s="376">
        <f>IF(-SUM(K$20:K160)+K$15&lt;0.000001,0,IF($C161&gt;='H-32A-WP06 - Debt Service'!J$24,'H-32A-WP06 - Debt Service'!J$27/12,0))</f>
        <v>0</v>
      </c>
      <c r="L161" s="376">
        <f>IF(-SUM(L$20:L160)+L$15&lt;0.000001,0,IF($C161&gt;='H-32A-WP06 - Debt Service'!K$24,'H-32A-WP06 - Debt Service'!K$27/12,0))</f>
        <v>0</v>
      </c>
      <c r="M161" s="376">
        <f>IF(-SUM(M$20:M160)+M$15&lt;0.000001,0,IF($C161&gt;='H-32A-WP06 - Debt Service'!L$24,'H-32A-WP06 - Debt Service'!L$27/12,0))</f>
        <v>0</v>
      </c>
      <c r="O161" s="364">
        <f t="shared" si="9"/>
        <v>2030</v>
      </c>
      <c r="P161" s="390">
        <f t="shared" si="11"/>
        <v>47757</v>
      </c>
      <c r="Q161" s="376">
        <f>IF(-SUM(Q$20:Q160)+Q$15&lt;0.000001,0,IF($C161&gt;='H-32A-WP06 - Debt Service'!P$24,'H-32A-WP06 - Debt Service'!P$27/12,0))</f>
        <v>0</v>
      </c>
      <c r="R161" s="376">
        <f>IF(-SUM(R$20:R160)+R$15&lt;0.000001,0,IF($C161&gt;='H-32A-WP06 - Debt Service'!Q$24,'H-32A-WP06 - Debt Service'!Q$27/12,0))</f>
        <v>0</v>
      </c>
      <c r="S161" s="376">
        <f>IF(-SUM(S$20:S160)+S$15&lt;0.000001,0,IF($C161&gt;='H-32A-WP06 - Debt Service'!R$24,'H-32A-WP06 - Debt Service'!R$27/12,0))</f>
        <v>0</v>
      </c>
      <c r="T161" s="376">
        <f>IF(-SUM(T$20:T160)+T$15&lt;0.000001,0,IF($C161&gt;='H-32A-WP06 - Debt Service'!S$24,'H-32A-WP06 - Debt Service'!S$27/12,0))</f>
        <v>0</v>
      </c>
      <c r="U161" s="376">
        <f>IF(-SUM(U$20:U160)+U$15&lt;0.000001,0,IF($C161&gt;='H-32A-WP06 - Debt Service'!T$24,'H-32A-WP06 - Debt Service'!T$27/12,0))</f>
        <v>0</v>
      </c>
      <c r="V161" s="376">
        <f>IF(-SUM(V$20:V160)+V$15&lt;0.000001,0,IF($C161&gt;='H-32A-WP06 - Debt Service'!U$24,'H-32A-WP06 - Debt Service'!U$27/12,0))</f>
        <v>0</v>
      </c>
      <c r="W161" s="376">
        <f>IF(-SUM(W$20:W160)+W$15&lt;0.000001,0,IF($C161&gt;='H-32A-WP06 - Debt Service'!V$24,'H-32A-WP06 - Debt Service'!V$27/12,0))</f>
        <v>0</v>
      </c>
      <c r="X161" s="376">
        <f>IF(-SUM(X$20:X160)+X$15&lt;0.000001,0,IF($C161&gt;='H-32A-WP06 - Debt Service'!W$24,'H-32A-WP06 - Debt Service'!W$27/12,0))</f>
        <v>0</v>
      </c>
      <c r="Y161" s="376">
        <f>IF(-SUM(Y$20:Y160)+Y$15&lt;0.000001,0,IF($C161&gt;='H-32A-WP06 - Debt Service'!X$24,'H-32A-WP06 - Debt Service'!X$27/12,0))</f>
        <v>0</v>
      </c>
      <c r="Z161" s="376">
        <f>IF($C161&gt;='H-32A-WP06 - Debt Service'!Y$24,'H-32A-WP06 - Debt Service'!Y$27/12,0)</f>
        <v>0</v>
      </c>
    </row>
    <row r="162" spans="2:26">
      <c r="B162" s="364">
        <f t="shared" si="8"/>
        <v>2030</v>
      </c>
      <c r="C162" s="390">
        <f t="shared" si="10"/>
        <v>47788</v>
      </c>
      <c r="D162" s="376">
        <f>IF(-SUM(D$20:D161)+D$15&lt;0.000001,0,IF($C162&gt;='H-32A-WP06 - Debt Service'!C$24,'H-32A-WP06 - Debt Service'!C$27/12,0))</f>
        <v>0</v>
      </c>
      <c r="E162" s="376">
        <f>IF(-SUM(E$20:E161)+E$15&lt;0.000001,0,IF($C162&gt;='H-32A-WP06 - Debt Service'!D$24,'H-32A-WP06 - Debt Service'!D$27/12,0))</f>
        <v>0</v>
      </c>
      <c r="F162" s="376">
        <f>IF(-SUM(F$20:F161)+F$15&lt;0.000001,0,IF($C162&gt;='H-32A-WP06 - Debt Service'!E$24,'H-32A-WP06 - Debt Service'!E$27/12,0))</f>
        <v>0</v>
      </c>
      <c r="G162" s="376">
        <f>IF(-SUM(G$20:G161)+G$15&lt;0.000001,0,IF($C162&gt;='H-32A-WP06 - Debt Service'!F$24,'H-32A-WP06 - Debt Service'!F$27/12,0))</f>
        <v>0</v>
      </c>
      <c r="H162" s="376">
        <f>IF(-SUM(H$20:H161)+H$15&lt;0.000001,0,IF($C162&gt;='H-32A-WP06 - Debt Service'!G$24,'H-32A-WP06 - Debt Service'!G$27/12,0))</f>
        <v>0</v>
      </c>
      <c r="I162" s="376">
        <f>IF(-SUM(I$20:I161)+I$15&lt;0.000001,0,IF($C162&gt;='H-32A-WP06 - Debt Service'!H$24,'H-32A-WP06 - Debt Service'!H$27/12,0))</f>
        <v>0</v>
      </c>
      <c r="J162" s="376">
        <f>IF(-SUM(J$20:J161)+J$15&lt;0.000001,0,IF($C162&gt;='H-32A-WP06 - Debt Service'!I$24,'H-32A-WP06 - Debt Service'!I$27/12,0))</f>
        <v>0</v>
      </c>
      <c r="K162" s="376">
        <f>IF(-SUM(K$20:K161)+K$15&lt;0.000001,0,IF($C162&gt;='H-32A-WP06 - Debt Service'!J$24,'H-32A-WP06 - Debt Service'!J$27/12,0))</f>
        <v>0</v>
      </c>
      <c r="L162" s="376">
        <f>IF(-SUM(L$20:L161)+L$15&lt;0.000001,0,IF($C162&gt;='H-32A-WP06 - Debt Service'!K$24,'H-32A-WP06 - Debt Service'!K$27/12,0))</f>
        <v>0</v>
      </c>
      <c r="M162" s="376">
        <f>IF(-SUM(M$20:M161)+M$15&lt;0.000001,0,IF($C162&gt;='H-32A-WP06 - Debt Service'!L$24,'H-32A-WP06 - Debt Service'!L$27/12,0))</f>
        <v>0</v>
      </c>
      <c r="O162" s="364">
        <f t="shared" si="9"/>
        <v>2030</v>
      </c>
      <c r="P162" s="390">
        <f t="shared" si="11"/>
        <v>47788</v>
      </c>
      <c r="Q162" s="376">
        <f>IF(-SUM(Q$20:Q161)+Q$15&lt;0.000001,0,IF($C162&gt;='H-32A-WP06 - Debt Service'!P$24,'H-32A-WP06 - Debt Service'!P$27/12,0))</f>
        <v>0</v>
      </c>
      <c r="R162" s="376">
        <f>IF(-SUM(R$20:R161)+R$15&lt;0.000001,0,IF($C162&gt;='H-32A-WP06 - Debt Service'!Q$24,'H-32A-WP06 - Debt Service'!Q$27/12,0))</f>
        <v>0</v>
      </c>
      <c r="S162" s="376">
        <f>IF(-SUM(S$20:S161)+S$15&lt;0.000001,0,IF($C162&gt;='H-32A-WP06 - Debt Service'!R$24,'H-32A-WP06 - Debt Service'!R$27/12,0))</f>
        <v>0</v>
      </c>
      <c r="T162" s="376">
        <f>IF(-SUM(T$20:T161)+T$15&lt;0.000001,0,IF($C162&gt;='H-32A-WP06 - Debt Service'!S$24,'H-32A-WP06 - Debt Service'!S$27/12,0))</f>
        <v>0</v>
      </c>
      <c r="U162" s="376">
        <f>IF(-SUM(U$20:U161)+U$15&lt;0.000001,0,IF($C162&gt;='H-32A-WP06 - Debt Service'!T$24,'H-32A-WP06 - Debt Service'!T$27/12,0))</f>
        <v>0</v>
      </c>
      <c r="V162" s="376">
        <f>IF(-SUM(V$20:V161)+V$15&lt;0.000001,0,IF($C162&gt;='H-32A-WP06 - Debt Service'!U$24,'H-32A-WP06 - Debt Service'!U$27/12,0))</f>
        <v>0</v>
      </c>
      <c r="W162" s="376">
        <f>IF(-SUM(W$20:W161)+W$15&lt;0.000001,0,IF($C162&gt;='H-32A-WP06 - Debt Service'!V$24,'H-32A-WP06 - Debt Service'!V$27/12,0))</f>
        <v>0</v>
      </c>
      <c r="X162" s="376">
        <f>IF(-SUM(X$20:X161)+X$15&lt;0.000001,0,IF($C162&gt;='H-32A-WP06 - Debt Service'!W$24,'H-32A-WP06 - Debt Service'!W$27/12,0))</f>
        <v>0</v>
      </c>
      <c r="Y162" s="376">
        <f>IF(-SUM(Y$20:Y161)+Y$15&lt;0.000001,0,IF($C162&gt;='H-32A-WP06 - Debt Service'!X$24,'H-32A-WP06 - Debt Service'!X$27/12,0))</f>
        <v>0</v>
      </c>
      <c r="Z162" s="376">
        <f>IF($C162&gt;='H-32A-WP06 - Debt Service'!Y$24,'H-32A-WP06 - Debt Service'!Y$27/12,0)</f>
        <v>0</v>
      </c>
    </row>
    <row r="163" spans="2:26">
      <c r="B163" s="364">
        <f t="shared" si="8"/>
        <v>2030</v>
      </c>
      <c r="C163" s="390">
        <f t="shared" si="10"/>
        <v>47818</v>
      </c>
      <c r="D163" s="376">
        <f>IF(-SUM(D$20:D162)+D$15&lt;0.000001,0,IF($C163&gt;='H-32A-WP06 - Debt Service'!C$24,'H-32A-WP06 - Debt Service'!C$27/12,0))</f>
        <v>0</v>
      </c>
      <c r="E163" s="376">
        <f>IF(-SUM(E$20:E162)+E$15&lt;0.000001,0,IF($C163&gt;='H-32A-WP06 - Debt Service'!D$24,'H-32A-WP06 - Debt Service'!D$27/12,0))</f>
        <v>0</v>
      </c>
      <c r="F163" s="376">
        <f>IF(-SUM(F$20:F162)+F$15&lt;0.000001,0,IF($C163&gt;='H-32A-WP06 - Debt Service'!E$24,'H-32A-WP06 - Debt Service'!E$27/12,0))</f>
        <v>0</v>
      </c>
      <c r="G163" s="376">
        <f>IF(-SUM(G$20:G162)+G$15&lt;0.000001,0,IF($C163&gt;='H-32A-WP06 - Debt Service'!F$24,'H-32A-WP06 - Debt Service'!F$27/12,0))</f>
        <v>0</v>
      </c>
      <c r="H163" s="376">
        <f>IF(-SUM(H$20:H162)+H$15&lt;0.000001,0,IF($C163&gt;='H-32A-WP06 - Debt Service'!G$24,'H-32A-WP06 - Debt Service'!G$27/12,0))</f>
        <v>0</v>
      </c>
      <c r="I163" s="376">
        <f>IF(-SUM(I$20:I162)+I$15&lt;0.000001,0,IF($C163&gt;='H-32A-WP06 - Debt Service'!H$24,'H-32A-WP06 - Debt Service'!H$27/12,0))</f>
        <v>0</v>
      </c>
      <c r="J163" s="376">
        <f>IF(-SUM(J$20:J162)+J$15&lt;0.000001,0,IF($C163&gt;='H-32A-WP06 - Debt Service'!I$24,'H-32A-WP06 - Debt Service'!I$27/12,0))</f>
        <v>0</v>
      </c>
      <c r="K163" s="376">
        <f>IF(-SUM(K$20:K162)+K$15&lt;0.000001,0,IF($C163&gt;='H-32A-WP06 - Debt Service'!J$24,'H-32A-WP06 - Debt Service'!J$27/12,0))</f>
        <v>0</v>
      </c>
      <c r="L163" s="376">
        <f>IF(-SUM(L$20:L162)+L$15&lt;0.000001,0,IF($C163&gt;='H-32A-WP06 - Debt Service'!K$24,'H-32A-WP06 - Debt Service'!K$27/12,0))</f>
        <v>0</v>
      </c>
      <c r="M163" s="376">
        <f>IF(-SUM(M$20:M162)+M$15&lt;0.000001,0,IF($C163&gt;='H-32A-WP06 - Debt Service'!L$24,'H-32A-WP06 - Debt Service'!L$27/12,0))</f>
        <v>0</v>
      </c>
      <c r="O163" s="364">
        <f t="shared" si="9"/>
        <v>2030</v>
      </c>
      <c r="P163" s="390">
        <f t="shared" si="11"/>
        <v>47818</v>
      </c>
      <c r="Q163" s="376">
        <f>IF(-SUM(Q$20:Q162)+Q$15&lt;0.000001,0,IF($C163&gt;='H-32A-WP06 - Debt Service'!P$24,'H-32A-WP06 - Debt Service'!P$27/12,0))</f>
        <v>0</v>
      </c>
      <c r="R163" s="376">
        <f>IF(-SUM(R$20:R162)+R$15&lt;0.000001,0,IF($C163&gt;='H-32A-WP06 - Debt Service'!Q$24,'H-32A-WP06 - Debt Service'!Q$27/12,0))</f>
        <v>0</v>
      </c>
      <c r="S163" s="376">
        <f>IF(-SUM(S$20:S162)+S$15&lt;0.000001,0,IF($C163&gt;='H-32A-WP06 - Debt Service'!R$24,'H-32A-WP06 - Debt Service'!R$27/12,0))</f>
        <v>0</v>
      </c>
      <c r="T163" s="376">
        <f>IF(-SUM(T$20:T162)+T$15&lt;0.000001,0,IF($C163&gt;='H-32A-WP06 - Debt Service'!S$24,'H-32A-WP06 - Debt Service'!S$27/12,0))</f>
        <v>0</v>
      </c>
      <c r="U163" s="376">
        <f>IF(-SUM(U$20:U162)+U$15&lt;0.000001,0,IF($C163&gt;='H-32A-WP06 - Debt Service'!T$24,'H-32A-WP06 - Debt Service'!T$27/12,0))</f>
        <v>0</v>
      </c>
      <c r="V163" s="376">
        <f>IF(-SUM(V$20:V162)+V$15&lt;0.000001,0,IF($C163&gt;='H-32A-WP06 - Debt Service'!U$24,'H-32A-WP06 - Debt Service'!U$27/12,0))</f>
        <v>0</v>
      </c>
      <c r="W163" s="376">
        <f>IF(-SUM(W$20:W162)+W$15&lt;0.000001,0,IF($C163&gt;='H-32A-WP06 - Debt Service'!V$24,'H-32A-WP06 - Debt Service'!V$27/12,0))</f>
        <v>0</v>
      </c>
      <c r="X163" s="376">
        <f>IF(-SUM(X$20:X162)+X$15&lt;0.000001,0,IF($C163&gt;='H-32A-WP06 - Debt Service'!W$24,'H-32A-WP06 - Debt Service'!W$27/12,0))</f>
        <v>0</v>
      </c>
      <c r="Y163" s="376">
        <f>IF(-SUM(Y$20:Y162)+Y$15&lt;0.000001,0,IF($C163&gt;='H-32A-WP06 - Debt Service'!X$24,'H-32A-WP06 - Debt Service'!X$27/12,0))</f>
        <v>0</v>
      </c>
      <c r="Z163" s="376">
        <f>IF($C163&gt;='H-32A-WP06 - Debt Service'!Y$24,'H-32A-WP06 - Debt Service'!Y$27/12,0)</f>
        <v>0</v>
      </c>
    </row>
    <row r="164" spans="2:26">
      <c r="B164" s="364">
        <f t="shared" si="8"/>
        <v>2031</v>
      </c>
      <c r="C164" s="390">
        <f t="shared" si="10"/>
        <v>47849</v>
      </c>
      <c r="D164" s="376">
        <f>IF(-SUM(D$20:D163)+D$15&lt;0.000001,0,IF($C164&gt;='H-32A-WP06 - Debt Service'!C$24,'H-32A-WP06 - Debt Service'!C$27/12,0))</f>
        <v>0</v>
      </c>
      <c r="E164" s="376">
        <f>IF(-SUM(E$20:E163)+E$15&lt;0.000001,0,IF($C164&gt;='H-32A-WP06 - Debt Service'!D$24,'H-32A-WP06 - Debt Service'!D$27/12,0))</f>
        <v>0</v>
      </c>
      <c r="F164" s="376">
        <f>IF(-SUM(F$20:F163)+F$15&lt;0.000001,0,IF($C164&gt;='H-32A-WP06 - Debt Service'!E$24,'H-32A-WP06 - Debt Service'!E$27/12,0))</f>
        <v>0</v>
      </c>
      <c r="G164" s="376">
        <f>IF(-SUM(G$20:G163)+G$15&lt;0.000001,0,IF($C164&gt;='H-32A-WP06 - Debt Service'!F$24,'H-32A-WP06 - Debt Service'!F$27/12,0))</f>
        <v>0</v>
      </c>
      <c r="H164" s="376">
        <f>IF(-SUM(H$20:H163)+H$15&lt;0.000001,0,IF($C164&gt;='H-32A-WP06 - Debt Service'!G$24,'H-32A-WP06 - Debt Service'!G$27/12,0))</f>
        <v>0</v>
      </c>
      <c r="I164" s="376">
        <f>IF(-SUM(I$20:I163)+I$15&lt;0.000001,0,IF($C164&gt;='H-32A-WP06 - Debt Service'!H$24,'H-32A-WP06 - Debt Service'!H$27/12,0))</f>
        <v>0</v>
      </c>
      <c r="J164" s="376">
        <f>IF(-SUM(J$20:J163)+J$15&lt;0.000001,0,IF($C164&gt;='H-32A-WP06 - Debt Service'!I$24,'H-32A-WP06 - Debt Service'!I$27/12,0))</f>
        <v>0</v>
      </c>
      <c r="K164" s="376">
        <f>IF(-SUM(K$20:K163)+K$15&lt;0.000001,0,IF($C164&gt;='H-32A-WP06 - Debt Service'!J$24,'H-32A-WP06 - Debt Service'!J$27/12,0))</f>
        <v>0</v>
      </c>
      <c r="L164" s="376">
        <f>IF(-SUM(L$20:L163)+L$15&lt;0.000001,0,IF($C164&gt;='H-32A-WP06 - Debt Service'!K$24,'H-32A-WP06 - Debt Service'!K$27/12,0))</f>
        <v>0</v>
      </c>
      <c r="M164" s="376">
        <f>IF(-SUM(M$20:M163)+M$15&lt;0.000001,0,IF($C164&gt;='H-32A-WP06 - Debt Service'!L$24,'H-32A-WP06 - Debt Service'!L$27/12,0))</f>
        <v>0</v>
      </c>
      <c r="O164" s="364">
        <f t="shared" si="9"/>
        <v>2031</v>
      </c>
      <c r="P164" s="390">
        <f t="shared" si="11"/>
        <v>47849</v>
      </c>
      <c r="Q164" s="376">
        <f>IF(-SUM(Q$20:Q163)+Q$15&lt;0.000001,0,IF($C164&gt;='H-32A-WP06 - Debt Service'!P$24,'H-32A-WP06 - Debt Service'!P$27/12,0))</f>
        <v>0</v>
      </c>
      <c r="R164" s="376">
        <f>IF(-SUM(R$20:R163)+R$15&lt;0.000001,0,IF($C164&gt;='H-32A-WP06 - Debt Service'!Q$24,'H-32A-WP06 - Debt Service'!Q$27/12,0))</f>
        <v>0</v>
      </c>
      <c r="S164" s="376">
        <f>IF(-SUM(S$20:S163)+S$15&lt;0.000001,0,IF($C164&gt;='H-32A-WP06 - Debt Service'!R$24,'H-32A-WP06 - Debt Service'!R$27/12,0))</f>
        <v>0</v>
      </c>
      <c r="T164" s="376">
        <f>IF(-SUM(T$20:T163)+T$15&lt;0.000001,0,IF($C164&gt;='H-32A-WP06 - Debt Service'!S$24,'H-32A-WP06 - Debt Service'!S$27/12,0))</f>
        <v>0</v>
      </c>
      <c r="U164" s="376">
        <f>IF(-SUM(U$20:U163)+U$15&lt;0.000001,0,IF($C164&gt;='H-32A-WP06 - Debt Service'!T$24,'H-32A-WP06 - Debt Service'!T$27/12,0))</f>
        <v>0</v>
      </c>
      <c r="V164" s="376">
        <f>IF(-SUM(V$20:V163)+V$15&lt;0.000001,0,IF($C164&gt;='H-32A-WP06 - Debt Service'!U$24,'H-32A-WP06 - Debt Service'!U$27/12,0))</f>
        <v>0</v>
      </c>
      <c r="W164" s="376">
        <f>IF(-SUM(W$20:W163)+W$15&lt;0.000001,0,IF($C164&gt;='H-32A-WP06 - Debt Service'!V$24,'H-32A-WP06 - Debt Service'!V$27/12,0))</f>
        <v>0</v>
      </c>
      <c r="X164" s="376">
        <f>IF(-SUM(X$20:X163)+X$15&lt;0.000001,0,IF($C164&gt;='H-32A-WP06 - Debt Service'!W$24,'H-32A-WP06 - Debt Service'!W$27/12,0))</f>
        <v>0</v>
      </c>
      <c r="Y164" s="376">
        <f>IF(-SUM(Y$20:Y163)+Y$15&lt;0.000001,0,IF($C164&gt;='H-32A-WP06 - Debt Service'!X$24,'H-32A-WP06 - Debt Service'!X$27/12,0))</f>
        <v>0</v>
      </c>
      <c r="Z164" s="376">
        <f>IF($C164&gt;='H-32A-WP06 - Debt Service'!Y$24,'H-32A-WP06 - Debt Service'!Y$27/12,0)</f>
        <v>0</v>
      </c>
    </row>
    <row r="165" spans="2:26">
      <c r="B165" s="364">
        <f t="shared" si="8"/>
        <v>2031</v>
      </c>
      <c r="C165" s="390">
        <f t="shared" si="10"/>
        <v>47880</v>
      </c>
      <c r="D165" s="376">
        <f>IF(-SUM(D$20:D164)+D$15&lt;0.000001,0,IF($C165&gt;='H-32A-WP06 - Debt Service'!C$24,'H-32A-WP06 - Debt Service'!C$27/12,0))</f>
        <v>0</v>
      </c>
      <c r="E165" s="376">
        <f>IF(-SUM(E$20:E164)+E$15&lt;0.000001,0,IF($C165&gt;='H-32A-WP06 - Debt Service'!D$24,'H-32A-WP06 - Debt Service'!D$27/12,0))</f>
        <v>0</v>
      </c>
      <c r="F165" s="376">
        <f>IF(-SUM(F$20:F164)+F$15&lt;0.000001,0,IF($C165&gt;='H-32A-WP06 - Debt Service'!E$24,'H-32A-WP06 - Debt Service'!E$27/12,0))</f>
        <v>0</v>
      </c>
      <c r="G165" s="376">
        <f>IF(-SUM(G$20:G164)+G$15&lt;0.000001,0,IF($C165&gt;='H-32A-WP06 - Debt Service'!F$24,'H-32A-WP06 - Debt Service'!F$27/12,0))</f>
        <v>0</v>
      </c>
      <c r="H165" s="376">
        <f>IF(-SUM(H$20:H164)+H$15&lt;0.000001,0,IF($C165&gt;='H-32A-WP06 - Debt Service'!G$24,'H-32A-WP06 - Debt Service'!G$27/12,0))</f>
        <v>0</v>
      </c>
      <c r="I165" s="376">
        <f>IF(-SUM(I$20:I164)+I$15&lt;0.000001,0,IF($C165&gt;='H-32A-WP06 - Debt Service'!H$24,'H-32A-WP06 - Debt Service'!H$27/12,0))</f>
        <v>0</v>
      </c>
      <c r="J165" s="376">
        <f>IF(-SUM(J$20:J164)+J$15&lt;0.000001,0,IF($C165&gt;='H-32A-WP06 - Debt Service'!I$24,'H-32A-WP06 - Debt Service'!I$27/12,0))</f>
        <v>0</v>
      </c>
      <c r="K165" s="376">
        <f>IF(-SUM(K$20:K164)+K$15&lt;0.000001,0,IF($C165&gt;='H-32A-WP06 - Debt Service'!J$24,'H-32A-WP06 - Debt Service'!J$27/12,0))</f>
        <v>0</v>
      </c>
      <c r="L165" s="376">
        <f>IF(-SUM(L$20:L164)+L$15&lt;0.000001,0,IF($C165&gt;='H-32A-WP06 - Debt Service'!K$24,'H-32A-WP06 - Debt Service'!K$27/12,0))</f>
        <v>0</v>
      </c>
      <c r="M165" s="376">
        <f>IF(-SUM(M$20:M164)+M$15&lt;0.000001,0,IF($C165&gt;='H-32A-WP06 - Debt Service'!L$24,'H-32A-WP06 - Debt Service'!L$27/12,0))</f>
        <v>0</v>
      </c>
      <c r="O165" s="364">
        <f t="shared" si="9"/>
        <v>2031</v>
      </c>
      <c r="P165" s="390">
        <f t="shared" si="11"/>
        <v>47880</v>
      </c>
      <c r="Q165" s="376">
        <f>IF(-SUM(Q$20:Q164)+Q$15&lt;0.000001,0,IF($C165&gt;='H-32A-WP06 - Debt Service'!P$24,'H-32A-WP06 - Debt Service'!P$27/12,0))</f>
        <v>0</v>
      </c>
      <c r="R165" s="376">
        <f>IF(-SUM(R$20:R164)+R$15&lt;0.000001,0,IF($C165&gt;='H-32A-WP06 - Debt Service'!Q$24,'H-32A-WP06 - Debt Service'!Q$27/12,0))</f>
        <v>0</v>
      </c>
      <c r="S165" s="376">
        <f>IF(-SUM(S$20:S164)+S$15&lt;0.000001,0,IF($C165&gt;='H-32A-WP06 - Debt Service'!R$24,'H-32A-WP06 - Debt Service'!R$27/12,0))</f>
        <v>0</v>
      </c>
      <c r="T165" s="376">
        <f>IF(-SUM(T$20:T164)+T$15&lt;0.000001,0,IF($C165&gt;='H-32A-WP06 - Debt Service'!S$24,'H-32A-WP06 - Debt Service'!S$27/12,0))</f>
        <v>0</v>
      </c>
      <c r="U165" s="376">
        <f>IF(-SUM(U$20:U164)+U$15&lt;0.000001,0,IF($C165&gt;='H-32A-WP06 - Debt Service'!T$24,'H-32A-WP06 - Debt Service'!T$27/12,0))</f>
        <v>0</v>
      </c>
      <c r="V165" s="376">
        <f>IF(-SUM(V$20:V164)+V$15&lt;0.000001,0,IF($C165&gt;='H-32A-WP06 - Debt Service'!U$24,'H-32A-WP06 - Debt Service'!U$27/12,0))</f>
        <v>0</v>
      </c>
      <c r="W165" s="376">
        <f>IF(-SUM(W$20:W164)+W$15&lt;0.000001,0,IF($C165&gt;='H-32A-WP06 - Debt Service'!V$24,'H-32A-WP06 - Debt Service'!V$27/12,0))</f>
        <v>0</v>
      </c>
      <c r="X165" s="376">
        <f>IF(-SUM(X$20:X164)+X$15&lt;0.000001,0,IF($C165&gt;='H-32A-WP06 - Debt Service'!W$24,'H-32A-WP06 - Debt Service'!W$27/12,0))</f>
        <v>0</v>
      </c>
      <c r="Y165" s="376">
        <f>IF(-SUM(Y$20:Y164)+Y$15&lt;0.000001,0,IF($C165&gt;='H-32A-WP06 - Debt Service'!X$24,'H-32A-WP06 - Debt Service'!X$27/12,0))</f>
        <v>0</v>
      </c>
      <c r="Z165" s="376">
        <f>IF($C165&gt;='H-32A-WP06 - Debt Service'!Y$24,'H-32A-WP06 - Debt Service'!Y$27/12,0)</f>
        <v>0</v>
      </c>
    </row>
    <row r="166" spans="2:26">
      <c r="B166" s="364">
        <f t="shared" si="8"/>
        <v>2031</v>
      </c>
      <c r="C166" s="390">
        <f t="shared" si="10"/>
        <v>47908</v>
      </c>
      <c r="D166" s="376">
        <f>IF(-SUM(D$20:D165)+D$15&lt;0.000001,0,IF($C166&gt;='H-32A-WP06 - Debt Service'!C$24,'H-32A-WP06 - Debt Service'!C$27/12,0))</f>
        <v>0</v>
      </c>
      <c r="E166" s="376">
        <f>IF(-SUM(E$20:E165)+E$15&lt;0.000001,0,IF($C166&gt;='H-32A-WP06 - Debt Service'!D$24,'H-32A-WP06 - Debt Service'!D$27/12,0))</f>
        <v>0</v>
      </c>
      <c r="F166" s="376">
        <f>IF(-SUM(F$20:F165)+F$15&lt;0.000001,0,IF($C166&gt;='H-32A-WP06 - Debt Service'!E$24,'H-32A-WP06 - Debt Service'!E$27/12,0))</f>
        <v>0</v>
      </c>
      <c r="G166" s="376">
        <f>IF(-SUM(G$20:G165)+G$15&lt;0.000001,0,IF($C166&gt;='H-32A-WP06 - Debt Service'!F$24,'H-32A-WP06 - Debt Service'!F$27/12,0))</f>
        <v>0</v>
      </c>
      <c r="H166" s="376">
        <f>IF(-SUM(H$20:H165)+H$15&lt;0.000001,0,IF($C166&gt;='H-32A-WP06 - Debt Service'!G$24,'H-32A-WP06 - Debt Service'!G$27/12,0))</f>
        <v>0</v>
      </c>
      <c r="I166" s="376">
        <f>IF(-SUM(I$20:I165)+I$15&lt;0.000001,0,IF($C166&gt;='H-32A-WP06 - Debt Service'!H$24,'H-32A-WP06 - Debt Service'!H$27/12,0))</f>
        <v>0</v>
      </c>
      <c r="J166" s="376">
        <f>IF(-SUM(J$20:J165)+J$15&lt;0.000001,0,IF($C166&gt;='H-32A-WP06 - Debt Service'!I$24,'H-32A-WP06 - Debt Service'!I$27/12,0))</f>
        <v>0</v>
      </c>
      <c r="K166" s="376">
        <f>IF(-SUM(K$20:K165)+K$15&lt;0.000001,0,IF($C166&gt;='H-32A-WP06 - Debt Service'!J$24,'H-32A-WP06 - Debt Service'!J$27/12,0))</f>
        <v>0</v>
      </c>
      <c r="L166" s="376">
        <f>IF(-SUM(L$20:L165)+L$15&lt;0.000001,0,IF($C166&gt;='H-32A-WP06 - Debt Service'!K$24,'H-32A-WP06 - Debt Service'!K$27/12,0))</f>
        <v>0</v>
      </c>
      <c r="M166" s="376">
        <f>IF(-SUM(M$20:M165)+M$15&lt;0.000001,0,IF($C166&gt;='H-32A-WP06 - Debt Service'!L$24,'H-32A-WP06 - Debt Service'!L$27/12,0))</f>
        <v>0</v>
      </c>
      <c r="O166" s="364">
        <f t="shared" si="9"/>
        <v>2031</v>
      </c>
      <c r="P166" s="390">
        <f t="shared" si="11"/>
        <v>47908</v>
      </c>
      <c r="Q166" s="376">
        <f>IF(-SUM(Q$20:Q165)+Q$15&lt;0.000001,0,IF($C166&gt;='H-32A-WP06 - Debt Service'!P$24,'H-32A-WP06 - Debt Service'!P$27/12,0))</f>
        <v>0</v>
      </c>
      <c r="R166" s="376">
        <f>IF(-SUM(R$20:R165)+R$15&lt;0.000001,0,IF($C166&gt;='H-32A-WP06 - Debt Service'!Q$24,'H-32A-WP06 - Debt Service'!Q$27/12,0))</f>
        <v>0</v>
      </c>
      <c r="S166" s="376">
        <f>IF(-SUM(S$20:S165)+S$15&lt;0.000001,0,IF($C166&gt;='H-32A-WP06 - Debt Service'!R$24,'H-32A-WP06 - Debt Service'!R$27/12,0))</f>
        <v>0</v>
      </c>
      <c r="T166" s="376">
        <f>IF(-SUM(T$20:T165)+T$15&lt;0.000001,0,IF($C166&gt;='H-32A-WP06 - Debt Service'!S$24,'H-32A-WP06 - Debt Service'!S$27/12,0))</f>
        <v>0</v>
      </c>
      <c r="U166" s="376">
        <f>IF(-SUM(U$20:U165)+U$15&lt;0.000001,0,IF($C166&gt;='H-32A-WP06 - Debt Service'!T$24,'H-32A-WP06 - Debt Service'!T$27/12,0))</f>
        <v>0</v>
      </c>
      <c r="V166" s="376">
        <f>IF(-SUM(V$20:V165)+V$15&lt;0.000001,0,IF($C166&gt;='H-32A-WP06 - Debt Service'!U$24,'H-32A-WP06 - Debt Service'!U$27/12,0))</f>
        <v>0</v>
      </c>
      <c r="W166" s="376">
        <f>IF(-SUM(W$20:W165)+W$15&lt;0.000001,0,IF($C166&gt;='H-32A-WP06 - Debt Service'!V$24,'H-32A-WP06 - Debt Service'!V$27/12,0))</f>
        <v>0</v>
      </c>
      <c r="X166" s="376">
        <f>IF(-SUM(X$20:X165)+X$15&lt;0.000001,0,IF($C166&gt;='H-32A-WP06 - Debt Service'!W$24,'H-32A-WP06 - Debt Service'!W$27/12,0))</f>
        <v>0</v>
      </c>
      <c r="Y166" s="376">
        <f>IF(-SUM(Y$20:Y165)+Y$15&lt;0.000001,0,IF($C166&gt;='H-32A-WP06 - Debt Service'!X$24,'H-32A-WP06 - Debt Service'!X$27/12,0))</f>
        <v>0</v>
      </c>
      <c r="Z166" s="376">
        <f>IF($C166&gt;='H-32A-WP06 - Debt Service'!Y$24,'H-32A-WP06 - Debt Service'!Y$27/12,0)</f>
        <v>0</v>
      </c>
    </row>
    <row r="167" spans="2:26">
      <c r="B167" s="364">
        <f t="shared" si="8"/>
        <v>2031</v>
      </c>
      <c r="C167" s="390">
        <f t="shared" si="10"/>
        <v>47939</v>
      </c>
      <c r="D167" s="376">
        <f>IF(-SUM(D$20:D166)+D$15&lt;0.000001,0,IF($C167&gt;='H-32A-WP06 - Debt Service'!C$24,'H-32A-WP06 - Debt Service'!C$27/12,0))</f>
        <v>0</v>
      </c>
      <c r="E167" s="376">
        <f>IF(-SUM(E$20:E166)+E$15&lt;0.000001,0,IF($C167&gt;='H-32A-WP06 - Debt Service'!D$24,'H-32A-WP06 - Debt Service'!D$27/12,0))</f>
        <v>0</v>
      </c>
      <c r="F167" s="376">
        <f>IF(-SUM(F$20:F166)+F$15&lt;0.000001,0,IF($C167&gt;='H-32A-WP06 - Debt Service'!E$24,'H-32A-WP06 - Debt Service'!E$27/12,0))</f>
        <v>0</v>
      </c>
      <c r="G167" s="376">
        <f>IF(-SUM(G$20:G166)+G$15&lt;0.000001,0,IF($C167&gt;='H-32A-WP06 - Debt Service'!F$24,'H-32A-WP06 - Debt Service'!F$27/12,0))</f>
        <v>0</v>
      </c>
      <c r="H167" s="376">
        <f>IF(-SUM(H$20:H166)+H$15&lt;0.000001,0,IF($C167&gt;='H-32A-WP06 - Debt Service'!G$24,'H-32A-WP06 - Debt Service'!G$27/12,0))</f>
        <v>0</v>
      </c>
      <c r="I167" s="376">
        <f>IF(-SUM(I$20:I166)+I$15&lt;0.000001,0,IF($C167&gt;='H-32A-WP06 - Debt Service'!H$24,'H-32A-WP06 - Debt Service'!H$27/12,0))</f>
        <v>0</v>
      </c>
      <c r="J167" s="376">
        <f>IF(-SUM(J$20:J166)+J$15&lt;0.000001,0,IF($C167&gt;='H-32A-WP06 - Debt Service'!I$24,'H-32A-WP06 - Debt Service'!I$27/12,0))</f>
        <v>0</v>
      </c>
      <c r="K167" s="376">
        <f>IF(-SUM(K$20:K166)+K$15&lt;0.000001,0,IF($C167&gt;='H-32A-WP06 - Debt Service'!J$24,'H-32A-WP06 - Debt Service'!J$27/12,0))</f>
        <v>0</v>
      </c>
      <c r="L167" s="376">
        <f>IF(-SUM(L$20:L166)+L$15&lt;0.000001,0,IF($C167&gt;='H-32A-WP06 - Debt Service'!K$24,'H-32A-WP06 - Debt Service'!K$27/12,0))</f>
        <v>0</v>
      </c>
      <c r="M167" s="376">
        <f>IF(-SUM(M$20:M166)+M$15&lt;0.000001,0,IF($C167&gt;='H-32A-WP06 - Debt Service'!L$24,'H-32A-WP06 - Debt Service'!L$27/12,0))</f>
        <v>0</v>
      </c>
      <c r="O167" s="364">
        <f t="shared" si="9"/>
        <v>2031</v>
      </c>
      <c r="P167" s="390">
        <f t="shared" si="11"/>
        <v>47939</v>
      </c>
      <c r="Q167" s="376">
        <f>IF(-SUM(Q$20:Q166)+Q$15&lt;0.000001,0,IF($C167&gt;='H-32A-WP06 - Debt Service'!P$24,'H-32A-WP06 - Debt Service'!P$27/12,0))</f>
        <v>0</v>
      </c>
      <c r="R167" s="376">
        <f>IF(-SUM(R$20:R166)+R$15&lt;0.000001,0,IF($C167&gt;='H-32A-WP06 - Debt Service'!Q$24,'H-32A-WP06 - Debt Service'!Q$27/12,0))</f>
        <v>0</v>
      </c>
      <c r="S167" s="376">
        <f>IF(-SUM(S$20:S166)+S$15&lt;0.000001,0,IF($C167&gt;='H-32A-WP06 - Debt Service'!R$24,'H-32A-WP06 - Debt Service'!R$27/12,0))</f>
        <v>0</v>
      </c>
      <c r="T167" s="376">
        <f>IF(-SUM(T$20:T166)+T$15&lt;0.000001,0,IF($C167&gt;='H-32A-WP06 - Debt Service'!S$24,'H-32A-WP06 - Debt Service'!S$27/12,0))</f>
        <v>0</v>
      </c>
      <c r="U167" s="376">
        <f>IF(-SUM(U$20:U166)+U$15&lt;0.000001,0,IF($C167&gt;='H-32A-WP06 - Debt Service'!T$24,'H-32A-WP06 - Debt Service'!T$27/12,0))</f>
        <v>0</v>
      </c>
      <c r="V167" s="376">
        <f>IF(-SUM(V$20:V166)+V$15&lt;0.000001,0,IF($C167&gt;='H-32A-WP06 - Debt Service'!U$24,'H-32A-WP06 - Debt Service'!U$27/12,0))</f>
        <v>0</v>
      </c>
      <c r="W167" s="376">
        <f>IF(-SUM(W$20:W166)+W$15&lt;0.000001,0,IF($C167&gt;='H-32A-WP06 - Debt Service'!V$24,'H-32A-WP06 - Debt Service'!V$27/12,0))</f>
        <v>0</v>
      </c>
      <c r="X167" s="376">
        <f>IF(-SUM(X$20:X166)+X$15&lt;0.000001,0,IF($C167&gt;='H-32A-WP06 - Debt Service'!W$24,'H-32A-WP06 - Debt Service'!W$27/12,0))</f>
        <v>0</v>
      </c>
      <c r="Y167" s="376">
        <f>IF(-SUM(Y$20:Y166)+Y$15&lt;0.000001,0,IF($C167&gt;='H-32A-WP06 - Debt Service'!X$24,'H-32A-WP06 - Debt Service'!X$27/12,0))</f>
        <v>0</v>
      </c>
      <c r="Z167" s="376">
        <f>IF($C167&gt;='H-32A-WP06 - Debt Service'!Y$24,'H-32A-WP06 - Debt Service'!Y$27/12,0)</f>
        <v>0</v>
      </c>
    </row>
    <row r="168" spans="2:26">
      <c r="B168" s="364">
        <f t="shared" si="8"/>
        <v>2031</v>
      </c>
      <c r="C168" s="390">
        <f t="shared" si="10"/>
        <v>47969</v>
      </c>
      <c r="D168" s="376">
        <f>IF(-SUM(D$20:D167)+D$15&lt;0.000001,0,IF($C168&gt;='H-32A-WP06 - Debt Service'!C$24,'H-32A-WP06 - Debt Service'!C$27/12,0))</f>
        <v>0</v>
      </c>
      <c r="E168" s="376">
        <f>IF(-SUM(E$20:E167)+E$15&lt;0.000001,0,IF($C168&gt;='H-32A-WP06 - Debt Service'!D$24,'H-32A-WP06 - Debt Service'!D$27/12,0))</f>
        <v>0</v>
      </c>
      <c r="F168" s="376">
        <f>IF(-SUM(F$20:F167)+F$15&lt;0.000001,0,IF($C168&gt;='H-32A-WP06 - Debt Service'!E$24,'H-32A-WP06 - Debt Service'!E$27/12,0))</f>
        <v>0</v>
      </c>
      <c r="G168" s="376">
        <f>IF(-SUM(G$20:G167)+G$15&lt;0.000001,0,IF($C168&gt;='H-32A-WP06 - Debt Service'!F$24,'H-32A-WP06 - Debt Service'!F$27/12,0))</f>
        <v>0</v>
      </c>
      <c r="H168" s="376">
        <f>IF(-SUM(H$20:H167)+H$15&lt;0.000001,0,IF($C168&gt;='H-32A-WP06 - Debt Service'!G$24,'H-32A-WP06 - Debt Service'!G$27/12,0))</f>
        <v>0</v>
      </c>
      <c r="I168" s="376">
        <f>IF(-SUM(I$20:I167)+I$15&lt;0.000001,0,IF($C168&gt;='H-32A-WP06 - Debt Service'!H$24,'H-32A-WP06 - Debt Service'!H$27/12,0))</f>
        <v>0</v>
      </c>
      <c r="J168" s="376">
        <f>IF(-SUM(J$20:J167)+J$15&lt;0.000001,0,IF($C168&gt;='H-32A-WP06 - Debt Service'!I$24,'H-32A-WP06 - Debt Service'!I$27/12,0))</f>
        <v>0</v>
      </c>
      <c r="K168" s="376">
        <f>IF(-SUM(K$20:K167)+K$15&lt;0.000001,0,IF($C168&gt;='H-32A-WP06 - Debt Service'!J$24,'H-32A-WP06 - Debt Service'!J$27/12,0))</f>
        <v>0</v>
      </c>
      <c r="L168" s="376">
        <f>IF(-SUM(L$20:L167)+L$15&lt;0.000001,0,IF($C168&gt;='H-32A-WP06 - Debt Service'!K$24,'H-32A-WP06 - Debt Service'!K$27/12,0))</f>
        <v>0</v>
      </c>
      <c r="M168" s="376">
        <f>IF(-SUM(M$20:M167)+M$15&lt;0.000001,0,IF($C168&gt;='H-32A-WP06 - Debt Service'!L$24,'H-32A-WP06 - Debt Service'!L$27/12,0))</f>
        <v>0</v>
      </c>
      <c r="O168" s="364">
        <f t="shared" si="9"/>
        <v>2031</v>
      </c>
      <c r="P168" s="390">
        <f t="shared" si="11"/>
        <v>47969</v>
      </c>
      <c r="Q168" s="376">
        <f>IF(-SUM(Q$20:Q167)+Q$15&lt;0.000001,0,IF($C168&gt;='H-32A-WP06 - Debt Service'!P$24,'H-32A-WP06 - Debt Service'!P$27/12,0))</f>
        <v>0</v>
      </c>
      <c r="R168" s="376">
        <f>IF(-SUM(R$20:R167)+R$15&lt;0.000001,0,IF($C168&gt;='H-32A-WP06 - Debt Service'!Q$24,'H-32A-WP06 - Debt Service'!Q$27/12,0))</f>
        <v>0</v>
      </c>
      <c r="S168" s="376">
        <f>IF(-SUM(S$20:S167)+S$15&lt;0.000001,0,IF($C168&gt;='H-32A-WP06 - Debt Service'!R$24,'H-32A-WP06 - Debt Service'!R$27/12,0))</f>
        <v>0</v>
      </c>
      <c r="T168" s="376">
        <f>IF(-SUM(T$20:T167)+T$15&lt;0.000001,0,IF($C168&gt;='H-32A-WP06 - Debt Service'!S$24,'H-32A-WP06 - Debt Service'!S$27/12,0))</f>
        <v>0</v>
      </c>
      <c r="U168" s="376">
        <f>IF(-SUM(U$20:U167)+U$15&lt;0.000001,0,IF($C168&gt;='H-32A-WP06 - Debt Service'!T$24,'H-32A-WP06 - Debt Service'!T$27/12,0))</f>
        <v>0</v>
      </c>
      <c r="V168" s="376">
        <f>IF(-SUM(V$20:V167)+V$15&lt;0.000001,0,IF($C168&gt;='H-32A-WP06 - Debt Service'!U$24,'H-32A-WP06 - Debt Service'!U$27/12,0))</f>
        <v>0</v>
      </c>
      <c r="W168" s="376">
        <f>IF(-SUM(W$20:W167)+W$15&lt;0.000001,0,IF($C168&gt;='H-32A-WP06 - Debt Service'!V$24,'H-32A-WP06 - Debt Service'!V$27/12,0))</f>
        <v>0</v>
      </c>
      <c r="X168" s="376">
        <f>IF(-SUM(X$20:X167)+X$15&lt;0.000001,0,IF($C168&gt;='H-32A-WP06 - Debt Service'!W$24,'H-32A-WP06 - Debt Service'!W$27/12,0))</f>
        <v>0</v>
      </c>
      <c r="Y168" s="376">
        <f>IF(-SUM(Y$20:Y167)+Y$15&lt;0.000001,0,IF($C168&gt;='H-32A-WP06 - Debt Service'!X$24,'H-32A-WP06 - Debt Service'!X$27/12,0))</f>
        <v>0</v>
      </c>
      <c r="Z168" s="376">
        <f>IF($C168&gt;='H-32A-WP06 - Debt Service'!Y$24,'H-32A-WP06 - Debt Service'!Y$27/12,0)</f>
        <v>0</v>
      </c>
    </row>
    <row r="169" spans="2:26">
      <c r="B169" s="364">
        <f t="shared" si="8"/>
        <v>2031</v>
      </c>
      <c r="C169" s="390">
        <f t="shared" si="10"/>
        <v>48000</v>
      </c>
      <c r="D169" s="376">
        <f>IF(-SUM(D$20:D168)+D$15&lt;0.000001,0,IF($C169&gt;='H-32A-WP06 - Debt Service'!C$24,'H-32A-WP06 - Debt Service'!C$27/12,0))</f>
        <v>0</v>
      </c>
      <c r="E169" s="376">
        <f>IF(-SUM(E$20:E168)+E$15&lt;0.000001,0,IF($C169&gt;='H-32A-WP06 - Debt Service'!D$24,'H-32A-WP06 - Debt Service'!D$27/12,0))</f>
        <v>0</v>
      </c>
      <c r="F169" s="376">
        <f>IF(-SUM(F$20:F168)+F$15&lt;0.000001,0,IF($C169&gt;='H-32A-WP06 - Debt Service'!E$24,'H-32A-WP06 - Debt Service'!E$27/12,0))</f>
        <v>0</v>
      </c>
      <c r="G169" s="376">
        <f>IF(-SUM(G$20:G168)+G$15&lt;0.000001,0,IF($C169&gt;='H-32A-WP06 - Debt Service'!F$24,'H-32A-WP06 - Debt Service'!F$27/12,0))</f>
        <v>0</v>
      </c>
      <c r="H169" s="376">
        <f>IF(-SUM(H$20:H168)+H$15&lt;0.000001,0,IF($C169&gt;='H-32A-WP06 - Debt Service'!G$24,'H-32A-WP06 - Debt Service'!G$27/12,0))</f>
        <v>0</v>
      </c>
      <c r="I169" s="376">
        <f>IF(-SUM(I$20:I168)+I$15&lt;0.000001,0,IF($C169&gt;='H-32A-WP06 - Debt Service'!H$24,'H-32A-WP06 - Debt Service'!H$27/12,0))</f>
        <v>0</v>
      </c>
      <c r="J169" s="376">
        <f>IF(-SUM(J$20:J168)+J$15&lt;0.000001,0,IF($C169&gt;='H-32A-WP06 - Debt Service'!I$24,'H-32A-WP06 - Debt Service'!I$27/12,0))</f>
        <v>0</v>
      </c>
      <c r="K169" s="376">
        <f>IF(-SUM(K$20:K168)+K$15&lt;0.000001,0,IF($C169&gt;='H-32A-WP06 - Debt Service'!J$24,'H-32A-WP06 - Debt Service'!J$27/12,0))</f>
        <v>0</v>
      </c>
      <c r="L169" s="376">
        <f>IF(-SUM(L$20:L168)+L$15&lt;0.000001,0,IF($C169&gt;='H-32A-WP06 - Debt Service'!K$24,'H-32A-WP06 - Debt Service'!K$27/12,0))</f>
        <v>0</v>
      </c>
      <c r="M169" s="376">
        <f>IF(-SUM(M$20:M168)+M$15&lt;0.000001,0,IF($C169&gt;='H-32A-WP06 - Debt Service'!L$24,'H-32A-WP06 - Debt Service'!L$27/12,0))</f>
        <v>0</v>
      </c>
      <c r="O169" s="364">
        <f t="shared" si="9"/>
        <v>2031</v>
      </c>
      <c r="P169" s="390">
        <f t="shared" si="11"/>
        <v>48000</v>
      </c>
      <c r="Q169" s="376">
        <f>IF(-SUM(Q$20:Q168)+Q$15&lt;0.000001,0,IF($C169&gt;='H-32A-WP06 - Debt Service'!P$24,'H-32A-WP06 - Debt Service'!P$27/12,0))</f>
        <v>0</v>
      </c>
      <c r="R169" s="376">
        <f>IF(-SUM(R$20:R168)+R$15&lt;0.000001,0,IF($C169&gt;='H-32A-WP06 - Debt Service'!Q$24,'H-32A-WP06 - Debt Service'!Q$27/12,0))</f>
        <v>0</v>
      </c>
      <c r="S169" s="376">
        <f>IF(-SUM(S$20:S168)+S$15&lt;0.000001,0,IF($C169&gt;='H-32A-WP06 - Debt Service'!R$24,'H-32A-WP06 - Debt Service'!R$27/12,0))</f>
        <v>0</v>
      </c>
      <c r="T169" s="376">
        <f>IF(-SUM(T$20:T168)+T$15&lt;0.000001,0,IF($C169&gt;='H-32A-WP06 - Debt Service'!S$24,'H-32A-WP06 - Debt Service'!S$27/12,0))</f>
        <v>0</v>
      </c>
      <c r="U169" s="376">
        <f>IF(-SUM(U$20:U168)+U$15&lt;0.000001,0,IF($C169&gt;='H-32A-WP06 - Debt Service'!T$24,'H-32A-WP06 - Debt Service'!T$27/12,0))</f>
        <v>0</v>
      </c>
      <c r="V169" s="376">
        <f>IF(-SUM(V$20:V168)+V$15&lt;0.000001,0,IF($C169&gt;='H-32A-WP06 - Debt Service'!U$24,'H-32A-WP06 - Debt Service'!U$27/12,0))</f>
        <v>0</v>
      </c>
      <c r="W169" s="376">
        <f>IF(-SUM(W$20:W168)+W$15&lt;0.000001,0,IF($C169&gt;='H-32A-WP06 - Debt Service'!V$24,'H-32A-WP06 - Debt Service'!V$27/12,0))</f>
        <v>0</v>
      </c>
      <c r="X169" s="376">
        <f>IF(-SUM(X$20:X168)+X$15&lt;0.000001,0,IF($C169&gt;='H-32A-WP06 - Debt Service'!W$24,'H-32A-WP06 - Debt Service'!W$27/12,0))</f>
        <v>0</v>
      </c>
      <c r="Y169" s="376">
        <f>IF(-SUM(Y$20:Y168)+Y$15&lt;0.000001,0,IF($C169&gt;='H-32A-WP06 - Debt Service'!X$24,'H-32A-WP06 - Debt Service'!X$27/12,0))</f>
        <v>0</v>
      </c>
      <c r="Z169" s="376">
        <f>IF($C169&gt;='H-32A-WP06 - Debt Service'!Y$24,'H-32A-WP06 - Debt Service'!Y$27/12,0)</f>
        <v>0</v>
      </c>
    </row>
    <row r="170" spans="2:26">
      <c r="B170" s="364">
        <f t="shared" si="8"/>
        <v>2031</v>
      </c>
      <c r="C170" s="390">
        <f t="shared" si="10"/>
        <v>48030</v>
      </c>
      <c r="D170" s="376">
        <f>IF(-SUM(D$20:D169)+D$15&lt;0.000001,0,IF($C170&gt;='H-32A-WP06 - Debt Service'!C$24,'H-32A-WP06 - Debt Service'!C$27/12,0))</f>
        <v>0</v>
      </c>
      <c r="E170" s="376">
        <f>IF(-SUM(E$20:E169)+E$15&lt;0.000001,0,IF($C170&gt;='H-32A-WP06 - Debt Service'!D$24,'H-32A-WP06 - Debt Service'!D$27/12,0))</f>
        <v>0</v>
      </c>
      <c r="F170" s="376">
        <f>IF(-SUM(F$20:F169)+F$15&lt;0.000001,0,IF($C170&gt;='H-32A-WP06 - Debt Service'!E$24,'H-32A-WP06 - Debt Service'!E$27/12,0))</f>
        <v>0</v>
      </c>
      <c r="G170" s="376">
        <f>IF(-SUM(G$20:G169)+G$15&lt;0.000001,0,IF($C170&gt;='H-32A-WP06 - Debt Service'!F$24,'H-32A-WP06 - Debt Service'!F$27/12,0))</f>
        <v>0</v>
      </c>
      <c r="H170" s="376">
        <f>IF(-SUM(H$20:H169)+H$15&lt;0.000001,0,IF($C170&gt;='H-32A-WP06 - Debt Service'!G$24,'H-32A-WP06 - Debt Service'!G$27/12,0))</f>
        <v>0</v>
      </c>
      <c r="I170" s="376">
        <f>IF(-SUM(I$20:I169)+I$15&lt;0.000001,0,IF($C170&gt;='H-32A-WP06 - Debt Service'!H$24,'H-32A-WP06 - Debt Service'!H$27/12,0))</f>
        <v>0</v>
      </c>
      <c r="J170" s="376">
        <f>IF(-SUM(J$20:J169)+J$15&lt;0.000001,0,IF($C170&gt;='H-32A-WP06 - Debt Service'!I$24,'H-32A-WP06 - Debt Service'!I$27/12,0))</f>
        <v>0</v>
      </c>
      <c r="K170" s="376">
        <f>IF(-SUM(K$20:K169)+K$15&lt;0.000001,0,IF($C170&gt;='H-32A-WP06 - Debt Service'!J$24,'H-32A-WP06 - Debt Service'!J$27/12,0))</f>
        <v>0</v>
      </c>
      <c r="L170" s="376">
        <f>IF(-SUM(L$20:L169)+L$15&lt;0.000001,0,IF($C170&gt;='H-32A-WP06 - Debt Service'!K$24,'H-32A-WP06 - Debt Service'!K$27/12,0))</f>
        <v>0</v>
      </c>
      <c r="M170" s="376">
        <f>IF(-SUM(M$20:M169)+M$15&lt;0.000001,0,IF($C170&gt;='H-32A-WP06 - Debt Service'!L$24,'H-32A-WP06 - Debt Service'!L$27/12,0))</f>
        <v>0</v>
      </c>
      <c r="O170" s="364">
        <f t="shared" si="9"/>
        <v>2031</v>
      </c>
      <c r="P170" s="390">
        <f t="shared" si="11"/>
        <v>48030</v>
      </c>
      <c r="Q170" s="376">
        <f>IF(-SUM(Q$20:Q169)+Q$15&lt;0.000001,0,IF($C170&gt;='H-32A-WP06 - Debt Service'!P$24,'H-32A-WP06 - Debt Service'!P$27/12,0))</f>
        <v>0</v>
      </c>
      <c r="R170" s="376">
        <f>IF(-SUM(R$20:R169)+R$15&lt;0.000001,0,IF($C170&gt;='H-32A-WP06 - Debt Service'!Q$24,'H-32A-WP06 - Debt Service'!Q$27/12,0))</f>
        <v>0</v>
      </c>
      <c r="S170" s="376">
        <f>IF(-SUM(S$20:S169)+S$15&lt;0.000001,0,IF($C170&gt;='H-32A-WP06 - Debt Service'!R$24,'H-32A-WP06 - Debt Service'!R$27/12,0))</f>
        <v>0</v>
      </c>
      <c r="T170" s="376">
        <f>IF(-SUM(T$20:T169)+T$15&lt;0.000001,0,IF($C170&gt;='H-32A-WP06 - Debt Service'!S$24,'H-32A-WP06 - Debt Service'!S$27/12,0))</f>
        <v>0</v>
      </c>
      <c r="U170" s="376">
        <f>IF(-SUM(U$20:U169)+U$15&lt;0.000001,0,IF($C170&gt;='H-32A-WP06 - Debt Service'!T$24,'H-32A-WP06 - Debt Service'!T$27/12,0))</f>
        <v>0</v>
      </c>
      <c r="V170" s="376">
        <f>IF(-SUM(V$20:V169)+V$15&lt;0.000001,0,IF($C170&gt;='H-32A-WP06 - Debt Service'!U$24,'H-32A-WP06 - Debt Service'!U$27/12,0))</f>
        <v>0</v>
      </c>
      <c r="W170" s="376">
        <f>IF(-SUM(W$20:W169)+W$15&lt;0.000001,0,IF($C170&gt;='H-32A-WP06 - Debt Service'!V$24,'H-32A-WP06 - Debt Service'!V$27/12,0))</f>
        <v>0</v>
      </c>
      <c r="X170" s="376">
        <f>IF(-SUM(X$20:X169)+X$15&lt;0.000001,0,IF($C170&gt;='H-32A-WP06 - Debt Service'!W$24,'H-32A-WP06 - Debt Service'!W$27/12,0))</f>
        <v>0</v>
      </c>
      <c r="Y170" s="376">
        <f>IF(-SUM(Y$20:Y169)+Y$15&lt;0.000001,0,IF($C170&gt;='H-32A-WP06 - Debt Service'!X$24,'H-32A-WP06 - Debt Service'!X$27/12,0))</f>
        <v>0</v>
      </c>
      <c r="Z170" s="376">
        <f>IF($C170&gt;='H-32A-WP06 - Debt Service'!Y$24,'H-32A-WP06 - Debt Service'!Y$27/12,0)</f>
        <v>0</v>
      </c>
    </row>
    <row r="171" spans="2:26">
      <c r="B171" s="364">
        <f t="shared" si="8"/>
        <v>2031</v>
      </c>
      <c r="C171" s="390">
        <f t="shared" si="10"/>
        <v>48061</v>
      </c>
      <c r="D171" s="376">
        <f>IF(-SUM(D$20:D170)+D$15&lt;0.000001,0,IF($C171&gt;='H-32A-WP06 - Debt Service'!C$24,'H-32A-WP06 - Debt Service'!C$27/12,0))</f>
        <v>0</v>
      </c>
      <c r="E171" s="376">
        <f>IF(-SUM(E$20:E170)+E$15&lt;0.000001,0,IF($C171&gt;='H-32A-WP06 - Debt Service'!D$24,'H-32A-WP06 - Debt Service'!D$27/12,0))</f>
        <v>0</v>
      </c>
      <c r="F171" s="376">
        <f>IF(-SUM(F$20:F170)+F$15&lt;0.000001,0,IF($C171&gt;='H-32A-WP06 - Debt Service'!E$24,'H-32A-WP06 - Debt Service'!E$27/12,0))</f>
        <v>0</v>
      </c>
      <c r="G171" s="376">
        <f>IF(-SUM(G$20:G170)+G$15&lt;0.000001,0,IF($C171&gt;='H-32A-WP06 - Debt Service'!F$24,'H-32A-WP06 - Debt Service'!F$27/12,0))</f>
        <v>0</v>
      </c>
      <c r="H171" s="376">
        <f>IF(-SUM(H$20:H170)+H$15&lt;0.000001,0,IF($C171&gt;='H-32A-WP06 - Debt Service'!G$24,'H-32A-WP06 - Debt Service'!G$27/12,0))</f>
        <v>0</v>
      </c>
      <c r="I171" s="376">
        <f>IF(-SUM(I$20:I170)+I$15&lt;0.000001,0,IF($C171&gt;='H-32A-WP06 - Debt Service'!H$24,'H-32A-WP06 - Debt Service'!H$27/12,0))</f>
        <v>0</v>
      </c>
      <c r="J171" s="376">
        <f>IF(-SUM(J$20:J170)+J$15&lt;0.000001,0,IF($C171&gt;='H-32A-WP06 - Debt Service'!I$24,'H-32A-WP06 - Debt Service'!I$27/12,0))</f>
        <v>0</v>
      </c>
      <c r="K171" s="376">
        <f>IF(-SUM(K$20:K170)+K$15&lt;0.000001,0,IF($C171&gt;='H-32A-WP06 - Debt Service'!J$24,'H-32A-WP06 - Debt Service'!J$27/12,0))</f>
        <v>0</v>
      </c>
      <c r="L171" s="376">
        <f>IF(-SUM(L$20:L170)+L$15&lt;0.000001,0,IF($C171&gt;='H-32A-WP06 - Debt Service'!K$24,'H-32A-WP06 - Debt Service'!K$27/12,0))</f>
        <v>0</v>
      </c>
      <c r="M171" s="376">
        <f>IF(-SUM(M$20:M170)+M$15&lt;0.000001,0,IF($C171&gt;='H-32A-WP06 - Debt Service'!L$24,'H-32A-WP06 - Debt Service'!L$27/12,0))</f>
        <v>0</v>
      </c>
      <c r="O171" s="364">
        <f t="shared" si="9"/>
        <v>2031</v>
      </c>
      <c r="P171" s="390">
        <f t="shared" si="11"/>
        <v>48061</v>
      </c>
      <c r="Q171" s="376">
        <f>IF(-SUM(Q$20:Q170)+Q$15&lt;0.000001,0,IF($C171&gt;='H-32A-WP06 - Debt Service'!P$24,'H-32A-WP06 - Debt Service'!P$27/12,0))</f>
        <v>0</v>
      </c>
      <c r="R171" s="376">
        <f>IF(-SUM(R$20:R170)+R$15&lt;0.000001,0,IF($C171&gt;='H-32A-WP06 - Debt Service'!Q$24,'H-32A-WP06 - Debt Service'!Q$27/12,0))</f>
        <v>0</v>
      </c>
      <c r="S171" s="376">
        <f>IF(-SUM(S$20:S170)+S$15&lt;0.000001,0,IF($C171&gt;='H-32A-WP06 - Debt Service'!R$24,'H-32A-WP06 - Debt Service'!R$27/12,0))</f>
        <v>0</v>
      </c>
      <c r="T171" s="376">
        <f>IF(-SUM(T$20:T170)+T$15&lt;0.000001,0,IF($C171&gt;='H-32A-WP06 - Debt Service'!S$24,'H-32A-WP06 - Debt Service'!S$27/12,0))</f>
        <v>0</v>
      </c>
      <c r="U171" s="376">
        <f>IF(-SUM(U$20:U170)+U$15&lt;0.000001,0,IF($C171&gt;='H-32A-WP06 - Debt Service'!T$24,'H-32A-WP06 - Debt Service'!T$27/12,0))</f>
        <v>0</v>
      </c>
      <c r="V171" s="376">
        <f>IF(-SUM(V$20:V170)+V$15&lt;0.000001,0,IF($C171&gt;='H-32A-WP06 - Debt Service'!U$24,'H-32A-WP06 - Debt Service'!U$27/12,0))</f>
        <v>0</v>
      </c>
      <c r="W171" s="376">
        <f>IF(-SUM(W$20:W170)+W$15&lt;0.000001,0,IF($C171&gt;='H-32A-WP06 - Debt Service'!V$24,'H-32A-WP06 - Debt Service'!V$27/12,0))</f>
        <v>0</v>
      </c>
      <c r="X171" s="376">
        <f>IF(-SUM(X$20:X170)+X$15&lt;0.000001,0,IF($C171&gt;='H-32A-WP06 - Debt Service'!W$24,'H-32A-WP06 - Debt Service'!W$27/12,0))</f>
        <v>0</v>
      </c>
      <c r="Y171" s="376">
        <f>IF(-SUM(Y$20:Y170)+Y$15&lt;0.000001,0,IF($C171&gt;='H-32A-WP06 - Debt Service'!X$24,'H-32A-WP06 - Debt Service'!X$27/12,0))</f>
        <v>0</v>
      </c>
      <c r="Z171" s="376">
        <f>IF($C171&gt;='H-32A-WP06 - Debt Service'!Y$24,'H-32A-WP06 - Debt Service'!Y$27/12,0)</f>
        <v>0</v>
      </c>
    </row>
    <row r="172" spans="2:26">
      <c r="B172" s="364">
        <f t="shared" si="8"/>
        <v>2031</v>
      </c>
      <c r="C172" s="390">
        <f t="shared" si="10"/>
        <v>48092</v>
      </c>
      <c r="D172" s="376">
        <f>IF(-SUM(D$20:D171)+D$15&lt;0.000001,0,IF($C172&gt;='H-32A-WP06 - Debt Service'!C$24,'H-32A-WP06 - Debt Service'!C$27/12,0))</f>
        <v>0</v>
      </c>
      <c r="E172" s="376">
        <f>IF(-SUM(E$20:E171)+E$15&lt;0.000001,0,IF($C172&gt;='H-32A-WP06 - Debt Service'!D$24,'H-32A-WP06 - Debt Service'!D$27/12,0))</f>
        <v>0</v>
      </c>
      <c r="F172" s="376">
        <f>IF(-SUM(F$20:F171)+F$15&lt;0.000001,0,IF($C172&gt;='H-32A-WP06 - Debt Service'!E$24,'H-32A-WP06 - Debt Service'!E$27/12,0))</f>
        <v>0</v>
      </c>
      <c r="G172" s="376">
        <f>IF(-SUM(G$20:G171)+G$15&lt;0.000001,0,IF($C172&gt;='H-32A-WP06 - Debt Service'!F$24,'H-32A-WP06 - Debt Service'!F$27/12,0))</f>
        <v>0</v>
      </c>
      <c r="H172" s="376">
        <f>IF(-SUM(H$20:H171)+H$15&lt;0.000001,0,IF($C172&gt;='H-32A-WP06 - Debt Service'!G$24,'H-32A-WP06 - Debt Service'!G$27/12,0))</f>
        <v>0</v>
      </c>
      <c r="I172" s="376">
        <f>IF(-SUM(I$20:I171)+I$15&lt;0.000001,0,IF($C172&gt;='H-32A-WP06 - Debt Service'!H$24,'H-32A-WP06 - Debt Service'!H$27/12,0))</f>
        <v>0</v>
      </c>
      <c r="J172" s="376">
        <f>IF(-SUM(J$20:J171)+J$15&lt;0.000001,0,IF($C172&gt;='H-32A-WP06 - Debt Service'!I$24,'H-32A-WP06 - Debt Service'!I$27/12,0))</f>
        <v>0</v>
      </c>
      <c r="K172" s="376">
        <f>IF(-SUM(K$20:K171)+K$15&lt;0.000001,0,IF($C172&gt;='H-32A-WP06 - Debt Service'!J$24,'H-32A-WP06 - Debt Service'!J$27/12,0))</f>
        <v>0</v>
      </c>
      <c r="L172" s="376">
        <f>IF(-SUM(L$20:L171)+L$15&lt;0.000001,0,IF($C172&gt;='H-32A-WP06 - Debt Service'!K$24,'H-32A-WP06 - Debt Service'!K$27/12,0))</f>
        <v>0</v>
      </c>
      <c r="M172" s="376">
        <f>IF(-SUM(M$20:M171)+M$15&lt;0.000001,0,IF($C172&gt;='H-32A-WP06 - Debt Service'!L$24,'H-32A-WP06 - Debt Service'!L$27/12,0))</f>
        <v>0</v>
      </c>
      <c r="O172" s="364">
        <f t="shared" si="9"/>
        <v>2031</v>
      </c>
      <c r="P172" s="390">
        <f t="shared" si="11"/>
        <v>48092</v>
      </c>
      <c r="Q172" s="376">
        <f>IF(-SUM(Q$20:Q171)+Q$15&lt;0.000001,0,IF($C172&gt;='H-32A-WP06 - Debt Service'!P$24,'H-32A-WP06 - Debt Service'!P$27/12,0))</f>
        <v>0</v>
      </c>
      <c r="R172" s="376">
        <f>IF(-SUM(R$20:R171)+R$15&lt;0.000001,0,IF($C172&gt;='H-32A-WP06 - Debt Service'!Q$24,'H-32A-WP06 - Debt Service'!Q$27/12,0))</f>
        <v>0</v>
      </c>
      <c r="S172" s="376">
        <f>IF(-SUM(S$20:S171)+S$15&lt;0.000001,0,IF($C172&gt;='H-32A-WP06 - Debt Service'!R$24,'H-32A-WP06 - Debt Service'!R$27/12,0))</f>
        <v>0</v>
      </c>
      <c r="T172" s="376">
        <f>IF(-SUM(T$20:T171)+T$15&lt;0.000001,0,IF($C172&gt;='H-32A-WP06 - Debt Service'!S$24,'H-32A-WP06 - Debt Service'!S$27/12,0))</f>
        <v>0</v>
      </c>
      <c r="U172" s="376">
        <f>IF(-SUM(U$20:U171)+U$15&lt;0.000001,0,IF($C172&gt;='H-32A-WP06 - Debt Service'!T$24,'H-32A-WP06 - Debt Service'!T$27/12,0))</f>
        <v>0</v>
      </c>
      <c r="V172" s="376">
        <f>IF(-SUM(V$20:V171)+V$15&lt;0.000001,0,IF($C172&gt;='H-32A-WP06 - Debt Service'!U$24,'H-32A-WP06 - Debt Service'!U$27/12,0))</f>
        <v>0</v>
      </c>
      <c r="W172" s="376">
        <f>IF(-SUM(W$20:W171)+W$15&lt;0.000001,0,IF($C172&gt;='H-32A-WP06 - Debt Service'!V$24,'H-32A-WP06 - Debt Service'!V$27/12,0))</f>
        <v>0</v>
      </c>
      <c r="X172" s="376">
        <f>IF(-SUM(X$20:X171)+X$15&lt;0.000001,0,IF($C172&gt;='H-32A-WP06 - Debt Service'!W$24,'H-32A-WP06 - Debt Service'!W$27/12,0))</f>
        <v>0</v>
      </c>
      <c r="Y172" s="376">
        <f>IF(-SUM(Y$20:Y171)+Y$15&lt;0.000001,0,IF($C172&gt;='H-32A-WP06 - Debt Service'!X$24,'H-32A-WP06 - Debt Service'!X$27/12,0))</f>
        <v>0</v>
      </c>
      <c r="Z172" s="376">
        <f>IF($C172&gt;='H-32A-WP06 - Debt Service'!Y$24,'H-32A-WP06 - Debt Service'!Y$27/12,0)</f>
        <v>0</v>
      </c>
    </row>
    <row r="173" spans="2:26">
      <c r="B173" s="364">
        <f t="shared" si="8"/>
        <v>2031</v>
      </c>
      <c r="C173" s="390">
        <f t="shared" si="10"/>
        <v>48122</v>
      </c>
      <c r="D173" s="376">
        <f>IF(-SUM(D$20:D172)+D$15&lt;0.000001,0,IF($C173&gt;='H-32A-WP06 - Debt Service'!C$24,'H-32A-WP06 - Debt Service'!C$27/12,0))</f>
        <v>0</v>
      </c>
      <c r="E173" s="376">
        <f>IF(-SUM(E$20:E172)+E$15&lt;0.000001,0,IF($C173&gt;='H-32A-WP06 - Debt Service'!D$24,'H-32A-WP06 - Debt Service'!D$27/12,0))</f>
        <v>0</v>
      </c>
      <c r="F173" s="376">
        <f>IF(-SUM(F$20:F172)+F$15&lt;0.000001,0,IF($C173&gt;='H-32A-WP06 - Debt Service'!E$24,'H-32A-WP06 - Debt Service'!E$27/12,0))</f>
        <v>0</v>
      </c>
      <c r="G173" s="376">
        <f>IF(-SUM(G$20:G172)+G$15&lt;0.000001,0,IF($C173&gt;='H-32A-WP06 - Debt Service'!F$24,'H-32A-WP06 - Debt Service'!F$27/12,0))</f>
        <v>0</v>
      </c>
      <c r="H173" s="376">
        <f>IF(-SUM(H$20:H172)+H$15&lt;0.000001,0,IF($C173&gt;='H-32A-WP06 - Debt Service'!G$24,'H-32A-WP06 - Debt Service'!G$27/12,0))</f>
        <v>0</v>
      </c>
      <c r="I173" s="376">
        <f>IF(-SUM(I$20:I172)+I$15&lt;0.000001,0,IF($C173&gt;='H-32A-WP06 - Debt Service'!H$24,'H-32A-WP06 - Debt Service'!H$27/12,0))</f>
        <v>0</v>
      </c>
      <c r="J173" s="376">
        <f>IF(-SUM(J$20:J172)+J$15&lt;0.000001,0,IF($C173&gt;='H-32A-WP06 - Debt Service'!I$24,'H-32A-WP06 - Debt Service'!I$27/12,0))</f>
        <v>0</v>
      </c>
      <c r="K173" s="376">
        <f>IF(-SUM(K$20:K172)+K$15&lt;0.000001,0,IF($C173&gt;='H-32A-WP06 - Debt Service'!J$24,'H-32A-WP06 - Debt Service'!J$27/12,0))</f>
        <v>0</v>
      </c>
      <c r="L173" s="376">
        <f>IF(-SUM(L$20:L172)+L$15&lt;0.000001,0,IF($C173&gt;='H-32A-WP06 - Debt Service'!K$24,'H-32A-WP06 - Debt Service'!K$27/12,0))</f>
        <v>0</v>
      </c>
      <c r="M173" s="376">
        <f>IF(-SUM(M$20:M172)+M$15&lt;0.000001,0,IF($C173&gt;='H-32A-WP06 - Debt Service'!L$24,'H-32A-WP06 - Debt Service'!L$27/12,0))</f>
        <v>0</v>
      </c>
      <c r="O173" s="364">
        <f t="shared" si="9"/>
        <v>2031</v>
      </c>
      <c r="P173" s="390">
        <f t="shared" si="11"/>
        <v>48122</v>
      </c>
      <c r="Q173" s="376">
        <f>IF(-SUM(Q$20:Q172)+Q$15&lt;0.000001,0,IF($C173&gt;='H-32A-WP06 - Debt Service'!P$24,'H-32A-WP06 - Debt Service'!P$27/12,0))</f>
        <v>0</v>
      </c>
      <c r="R173" s="376">
        <f>IF(-SUM(R$20:R172)+R$15&lt;0.000001,0,IF($C173&gt;='H-32A-WP06 - Debt Service'!Q$24,'H-32A-WP06 - Debt Service'!Q$27/12,0))</f>
        <v>0</v>
      </c>
      <c r="S173" s="376">
        <f>IF(-SUM(S$20:S172)+S$15&lt;0.000001,0,IF($C173&gt;='H-32A-WP06 - Debt Service'!R$24,'H-32A-WP06 - Debt Service'!R$27/12,0))</f>
        <v>0</v>
      </c>
      <c r="T173" s="376">
        <f>IF(-SUM(T$20:T172)+T$15&lt;0.000001,0,IF($C173&gt;='H-32A-WP06 - Debt Service'!S$24,'H-32A-WP06 - Debt Service'!S$27/12,0))</f>
        <v>0</v>
      </c>
      <c r="U173" s="376">
        <f>IF(-SUM(U$20:U172)+U$15&lt;0.000001,0,IF($C173&gt;='H-32A-WP06 - Debt Service'!T$24,'H-32A-WP06 - Debt Service'!T$27/12,0))</f>
        <v>0</v>
      </c>
      <c r="V173" s="376">
        <f>IF(-SUM(V$20:V172)+V$15&lt;0.000001,0,IF($C173&gt;='H-32A-WP06 - Debt Service'!U$24,'H-32A-WP06 - Debt Service'!U$27/12,0))</f>
        <v>0</v>
      </c>
      <c r="W173" s="376">
        <f>IF(-SUM(W$20:W172)+W$15&lt;0.000001,0,IF($C173&gt;='H-32A-WP06 - Debt Service'!V$24,'H-32A-WP06 - Debt Service'!V$27/12,0))</f>
        <v>0</v>
      </c>
      <c r="X173" s="376">
        <f>IF(-SUM(X$20:X172)+X$15&lt;0.000001,0,IF($C173&gt;='H-32A-WP06 - Debt Service'!W$24,'H-32A-WP06 - Debt Service'!W$27/12,0))</f>
        <v>0</v>
      </c>
      <c r="Y173" s="376">
        <f>IF(-SUM(Y$20:Y172)+Y$15&lt;0.000001,0,IF($C173&gt;='H-32A-WP06 - Debt Service'!X$24,'H-32A-WP06 - Debt Service'!X$27/12,0))</f>
        <v>0</v>
      </c>
      <c r="Z173" s="376">
        <f>IF($C173&gt;='H-32A-WP06 - Debt Service'!Y$24,'H-32A-WP06 - Debt Service'!Y$27/12,0)</f>
        <v>0</v>
      </c>
    </row>
    <row r="174" spans="2:26">
      <c r="B174" s="364">
        <f t="shared" si="8"/>
        <v>2031</v>
      </c>
      <c r="C174" s="390">
        <f t="shared" si="10"/>
        <v>48153</v>
      </c>
      <c r="D174" s="376">
        <f>IF(-SUM(D$20:D173)+D$15&lt;0.000001,0,IF($C174&gt;='H-32A-WP06 - Debt Service'!C$24,'H-32A-WP06 - Debt Service'!C$27/12,0))</f>
        <v>0</v>
      </c>
      <c r="E174" s="376">
        <f>IF(-SUM(E$20:E173)+E$15&lt;0.000001,0,IF($C174&gt;='H-32A-WP06 - Debt Service'!D$24,'H-32A-WP06 - Debt Service'!D$27/12,0))</f>
        <v>0</v>
      </c>
      <c r="F174" s="376">
        <f>IF(-SUM(F$20:F173)+F$15&lt;0.000001,0,IF($C174&gt;='H-32A-WP06 - Debt Service'!E$24,'H-32A-WP06 - Debt Service'!E$27/12,0))</f>
        <v>0</v>
      </c>
      <c r="G174" s="376">
        <f>IF(-SUM(G$20:G173)+G$15&lt;0.000001,0,IF($C174&gt;='H-32A-WP06 - Debt Service'!F$24,'H-32A-WP06 - Debt Service'!F$27/12,0))</f>
        <v>0</v>
      </c>
      <c r="H174" s="376">
        <f>IF(-SUM(H$20:H173)+H$15&lt;0.000001,0,IF($C174&gt;='H-32A-WP06 - Debt Service'!G$24,'H-32A-WP06 - Debt Service'!G$27/12,0))</f>
        <v>0</v>
      </c>
      <c r="I174" s="376">
        <f>IF(-SUM(I$20:I173)+I$15&lt;0.000001,0,IF($C174&gt;='H-32A-WP06 - Debt Service'!H$24,'H-32A-WP06 - Debt Service'!H$27/12,0))</f>
        <v>0</v>
      </c>
      <c r="J174" s="376">
        <f>IF(-SUM(J$20:J173)+J$15&lt;0.000001,0,IF($C174&gt;='H-32A-WP06 - Debt Service'!I$24,'H-32A-WP06 - Debt Service'!I$27/12,0))</f>
        <v>0</v>
      </c>
      <c r="K174" s="376">
        <f>IF(-SUM(K$20:K173)+K$15&lt;0.000001,0,IF($C174&gt;='H-32A-WP06 - Debt Service'!J$24,'H-32A-WP06 - Debt Service'!J$27/12,0))</f>
        <v>0</v>
      </c>
      <c r="L174" s="376">
        <f>IF(-SUM(L$20:L173)+L$15&lt;0.000001,0,IF($C174&gt;='H-32A-WP06 - Debt Service'!K$24,'H-32A-WP06 - Debt Service'!K$27/12,0))</f>
        <v>0</v>
      </c>
      <c r="M174" s="376">
        <f>IF(-SUM(M$20:M173)+M$15&lt;0.000001,0,IF($C174&gt;='H-32A-WP06 - Debt Service'!L$24,'H-32A-WP06 - Debt Service'!L$27/12,0))</f>
        <v>0</v>
      </c>
      <c r="O174" s="364">
        <f t="shared" si="9"/>
        <v>2031</v>
      </c>
      <c r="P174" s="390">
        <f t="shared" si="11"/>
        <v>48153</v>
      </c>
      <c r="Q174" s="376">
        <f>IF(-SUM(Q$20:Q173)+Q$15&lt;0.000001,0,IF($C174&gt;='H-32A-WP06 - Debt Service'!P$24,'H-32A-WP06 - Debt Service'!P$27/12,0))</f>
        <v>0</v>
      </c>
      <c r="R174" s="376">
        <f>IF(-SUM(R$20:R173)+R$15&lt;0.000001,0,IF($C174&gt;='H-32A-WP06 - Debt Service'!Q$24,'H-32A-WP06 - Debt Service'!Q$27/12,0))</f>
        <v>0</v>
      </c>
      <c r="S174" s="376">
        <f>IF(-SUM(S$20:S173)+S$15&lt;0.000001,0,IF($C174&gt;='H-32A-WP06 - Debt Service'!R$24,'H-32A-WP06 - Debt Service'!R$27/12,0))</f>
        <v>0</v>
      </c>
      <c r="T174" s="376">
        <f>IF(-SUM(T$20:T173)+T$15&lt;0.000001,0,IF($C174&gt;='H-32A-WP06 - Debt Service'!S$24,'H-32A-WP06 - Debt Service'!S$27/12,0))</f>
        <v>0</v>
      </c>
      <c r="U174" s="376">
        <f>IF(-SUM(U$20:U173)+U$15&lt;0.000001,0,IF($C174&gt;='H-32A-WP06 - Debt Service'!T$24,'H-32A-WP06 - Debt Service'!T$27/12,0))</f>
        <v>0</v>
      </c>
      <c r="V174" s="376">
        <f>IF(-SUM(V$20:V173)+V$15&lt;0.000001,0,IF($C174&gt;='H-32A-WP06 - Debt Service'!U$24,'H-32A-WP06 - Debt Service'!U$27/12,0))</f>
        <v>0</v>
      </c>
      <c r="W174" s="376">
        <f>IF(-SUM(W$20:W173)+W$15&lt;0.000001,0,IF($C174&gt;='H-32A-WP06 - Debt Service'!V$24,'H-32A-WP06 - Debt Service'!V$27/12,0))</f>
        <v>0</v>
      </c>
      <c r="X174" s="376">
        <f>IF(-SUM(X$20:X173)+X$15&lt;0.000001,0,IF($C174&gt;='H-32A-WP06 - Debt Service'!W$24,'H-32A-WP06 - Debt Service'!W$27/12,0))</f>
        <v>0</v>
      </c>
      <c r="Y174" s="376">
        <f>IF(-SUM(Y$20:Y173)+Y$15&lt;0.000001,0,IF($C174&gt;='H-32A-WP06 - Debt Service'!X$24,'H-32A-WP06 - Debt Service'!X$27/12,0))</f>
        <v>0</v>
      </c>
      <c r="Z174" s="376">
        <f>IF($C174&gt;='H-32A-WP06 - Debt Service'!Y$24,'H-32A-WP06 - Debt Service'!Y$27/12,0)</f>
        <v>0</v>
      </c>
    </row>
    <row r="175" spans="2:26">
      <c r="B175" s="364">
        <f t="shared" si="8"/>
        <v>2031</v>
      </c>
      <c r="C175" s="390">
        <f t="shared" si="10"/>
        <v>48183</v>
      </c>
      <c r="D175" s="376">
        <f>IF(-SUM(D$20:D174)+D$15&lt;0.000001,0,IF($C175&gt;='H-32A-WP06 - Debt Service'!C$24,'H-32A-WP06 - Debt Service'!C$27/12,0))</f>
        <v>0</v>
      </c>
      <c r="E175" s="376">
        <f>IF(-SUM(E$20:E174)+E$15&lt;0.000001,0,IF($C175&gt;='H-32A-WP06 - Debt Service'!D$24,'H-32A-WP06 - Debt Service'!D$27/12,0))</f>
        <v>0</v>
      </c>
      <c r="F175" s="376">
        <f>IF(-SUM(F$20:F174)+F$15&lt;0.000001,0,IF($C175&gt;='H-32A-WP06 - Debt Service'!E$24,'H-32A-WP06 - Debt Service'!E$27/12,0))</f>
        <v>0</v>
      </c>
      <c r="G175" s="376">
        <f>IF(-SUM(G$20:G174)+G$15&lt;0.000001,0,IF($C175&gt;='H-32A-WP06 - Debt Service'!F$24,'H-32A-WP06 - Debt Service'!F$27/12,0))</f>
        <v>0</v>
      </c>
      <c r="H175" s="376">
        <f>IF(-SUM(H$20:H174)+H$15&lt;0.000001,0,IF($C175&gt;='H-32A-WP06 - Debt Service'!G$24,'H-32A-WP06 - Debt Service'!G$27/12,0))</f>
        <v>0</v>
      </c>
      <c r="I175" s="376">
        <f>IF(-SUM(I$20:I174)+I$15&lt;0.000001,0,IF($C175&gt;='H-32A-WP06 - Debt Service'!H$24,'H-32A-WP06 - Debt Service'!H$27/12,0))</f>
        <v>0</v>
      </c>
      <c r="J175" s="376">
        <f>IF(-SUM(J$20:J174)+J$15&lt;0.000001,0,IF($C175&gt;='H-32A-WP06 - Debt Service'!I$24,'H-32A-WP06 - Debt Service'!I$27/12,0))</f>
        <v>0</v>
      </c>
      <c r="K175" s="376">
        <f>IF(-SUM(K$20:K174)+K$15&lt;0.000001,0,IF($C175&gt;='H-32A-WP06 - Debt Service'!J$24,'H-32A-WP06 - Debt Service'!J$27/12,0))</f>
        <v>0</v>
      </c>
      <c r="L175" s="376">
        <f>IF(-SUM(L$20:L174)+L$15&lt;0.000001,0,IF($C175&gt;='H-32A-WP06 - Debt Service'!K$24,'H-32A-WP06 - Debt Service'!K$27/12,0))</f>
        <v>0</v>
      </c>
      <c r="M175" s="376">
        <f>IF(-SUM(M$20:M174)+M$15&lt;0.000001,0,IF($C175&gt;='H-32A-WP06 - Debt Service'!L$24,'H-32A-WP06 - Debt Service'!L$27/12,0))</f>
        <v>0</v>
      </c>
      <c r="O175" s="364">
        <f t="shared" si="9"/>
        <v>2031</v>
      </c>
      <c r="P175" s="390">
        <f t="shared" si="11"/>
        <v>48183</v>
      </c>
      <c r="Q175" s="376">
        <f>IF(-SUM(Q$20:Q174)+Q$15&lt;0.000001,0,IF($C175&gt;='H-32A-WP06 - Debt Service'!P$24,'H-32A-WP06 - Debt Service'!P$27/12,0))</f>
        <v>0</v>
      </c>
      <c r="R175" s="376">
        <f>IF(-SUM(R$20:R174)+R$15&lt;0.000001,0,IF($C175&gt;='H-32A-WP06 - Debt Service'!Q$24,'H-32A-WP06 - Debt Service'!Q$27/12,0))</f>
        <v>0</v>
      </c>
      <c r="S175" s="376">
        <f>IF(-SUM(S$20:S174)+S$15&lt;0.000001,0,IF($C175&gt;='H-32A-WP06 - Debt Service'!R$24,'H-32A-WP06 - Debt Service'!R$27/12,0))</f>
        <v>0</v>
      </c>
      <c r="T175" s="376">
        <f>IF(-SUM(T$20:T174)+T$15&lt;0.000001,0,IF($C175&gt;='H-32A-WP06 - Debt Service'!S$24,'H-32A-WP06 - Debt Service'!S$27/12,0))</f>
        <v>0</v>
      </c>
      <c r="U175" s="376">
        <f>IF(-SUM(U$20:U174)+U$15&lt;0.000001,0,IF($C175&gt;='H-32A-WP06 - Debt Service'!T$24,'H-32A-WP06 - Debt Service'!T$27/12,0))</f>
        <v>0</v>
      </c>
      <c r="V175" s="376">
        <f>IF(-SUM(V$20:V174)+V$15&lt;0.000001,0,IF($C175&gt;='H-32A-WP06 - Debt Service'!U$24,'H-32A-WP06 - Debt Service'!U$27/12,0))</f>
        <v>0</v>
      </c>
      <c r="W175" s="376">
        <f>IF(-SUM(W$20:W174)+W$15&lt;0.000001,0,IF($C175&gt;='H-32A-WP06 - Debt Service'!V$24,'H-32A-WP06 - Debt Service'!V$27/12,0))</f>
        <v>0</v>
      </c>
      <c r="X175" s="376">
        <f>IF(-SUM(X$20:X174)+X$15&lt;0.000001,0,IF($C175&gt;='H-32A-WP06 - Debt Service'!W$24,'H-32A-WP06 - Debt Service'!W$27/12,0))</f>
        <v>0</v>
      </c>
      <c r="Y175" s="376">
        <f>IF(-SUM(Y$20:Y174)+Y$15&lt;0.000001,0,IF($C175&gt;='H-32A-WP06 - Debt Service'!X$24,'H-32A-WP06 - Debt Service'!X$27/12,0))</f>
        <v>0</v>
      </c>
      <c r="Z175" s="376">
        <f>IF($C175&gt;='H-32A-WP06 - Debt Service'!Y$24,'H-32A-WP06 - Debt Service'!Y$27/12,0)</f>
        <v>0</v>
      </c>
    </row>
    <row r="176" spans="2:26">
      <c r="B176" s="364">
        <f t="shared" si="8"/>
        <v>2032</v>
      </c>
      <c r="C176" s="390">
        <f t="shared" si="10"/>
        <v>48214</v>
      </c>
      <c r="D176" s="376">
        <f>IF(-SUM(D$20:D175)+D$15&lt;0.000001,0,IF($C176&gt;='H-32A-WP06 - Debt Service'!C$24,'H-32A-WP06 - Debt Service'!C$27/12,0))</f>
        <v>0</v>
      </c>
      <c r="E176" s="376">
        <f>IF(-SUM(E$20:E175)+E$15&lt;0.000001,0,IF($C176&gt;='H-32A-WP06 - Debt Service'!D$24,'H-32A-WP06 - Debt Service'!D$27/12,0))</f>
        <v>0</v>
      </c>
      <c r="F176" s="376">
        <f>IF(-SUM(F$20:F175)+F$15&lt;0.000001,0,IF($C176&gt;='H-32A-WP06 - Debt Service'!E$24,'H-32A-WP06 - Debt Service'!E$27/12,0))</f>
        <v>0</v>
      </c>
      <c r="G176" s="376">
        <f>IF(-SUM(G$20:G175)+G$15&lt;0.000001,0,IF($C176&gt;='H-32A-WP06 - Debt Service'!F$24,'H-32A-WP06 - Debt Service'!F$27/12,0))</f>
        <v>0</v>
      </c>
      <c r="H176" s="376">
        <f>IF(-SUM(H$20:H175)+H$15&lt;0.000001,0,IF($C176&gt;='H-32A-WP06 - Debt Service'!G$24,'H-32A-WP06 - Debt Service'!G$27/12,0))</f>
        <v>0</v>
      </c>
      <c r="I176" s="376">
        <f>IF(-SUM(I$20:I175)+I$15&lt;0.000001,0,IF($C176&gt;='H-32A-WP06 - Debt Service'!H$24,'H-32A-WP06 - Debt Service'!H$27/12,0))</f>
        <v>0</v>
      </c>
      <c r="J176" s="376">
        <f>IF(-SUM(J$20:J175)+J$15&lt;0.000001,0,IF($C176&gt;='H-32A-WP06 - Debt Service'!I$24,'H-32A-WP06 - Debt Service'!I$27/12,0))</f>
        <v>0</v>
      </c>
      <c r="K176" s="376">
        <f>IF(-SUM(K$20:K175)+K$15&lt;0.000001,0,IF($C176&gt;='H-32A-WP06 - Debt Service'!J$24,'H-32A-WP06 - Debt Service'!J$27/12,0))</f>
        <v>0</v>
      </c>
      <c r="L176" s="376">
        <f>IF(-SUM(L$20:L175)+L$15&lt;0.000001,0,IF($C176&gt;='H-32A-WP06 - Debt Service'!K$24,'H-32A-WP06 - Debt Service'!K$27/12,0))</f>
        <v>0</v>
      </c>
      <c r="M176" s="376">
        <f>IF(-SUM(M$20:M175)+M$15&lt;0.000001,0,IF($C176&gt;='H-32A-WP06 - Debt Service'!L$24,'H-32A-WP06 - Debt Service'!L$27/12,0))</f>
        <v>0</v>
      </c>
      <c r="O176" s="364">
        <f t="shared" si="9"/>
        <v>2032</v>
      </c>
      <c r="P176" s="390">
        <f t="shared" si="11"/>
        <v>48214</v>
      </c>
      <c r="Q176" s="376">
        <f>IF(-SUM(Q$20:Q175)+Q$15&lt;0.000001,0,IF($C176&gt;='H-32A-WP06 - Debt Service'!P$24,'H-32A-WP06 - Debt Service'!P$27/12,0))</f>
        <v>0</v>
      </c>
      <c r="R176" s="376">
        <f>IF(-SUM(R$20:R175)+R$15&lt;0.000001,0,IF($C176&gt;='H-32A-WP06 - Debt Service'!Q$24,'H-32A-WP06 - Debt Service'!Q$27/12,0))</f>
        <v>0</v>
      </c>
      <c r="S176" s="376">
        <f>IF(-SUM(S$20:S175)+S$15&lt;0.000001,0,IF($C176&gt;='H-32A-WP06 - Debt Service'!R$24,'H-32A-WP06 - Debt Service'!R$27/12,0))</f>
        <v>0</v>
      </c>
      <c r="T176" s="376">
        <f>IF(-SUM(T$20:T175)+T$15&lt;0.000001,0,IF($C176&gt;='H-32A-WP06 - Debt Service'!S$24,'H-32A-WP06 - Debt Service'!S$27/12,0))</f>
        <v>0</v>
      </c>
      <c r="U176" s="376">
        <f>IF(-SUM(U$20:U175)+U$15&lt;0.000001,0,IF($C176&gt;='H-32A-WP06 - Debt Service'!T$24,'H-32A-WP06 - Debt Service'!T$27/12,0))</f>
        <v>0</v>
      </c>
      <c r="V176" s="376">
        <f>IF(-SUM(V$20:V175)+V$15&lt;0.000001,0,IF($C176&gt;='H-32A-WP06 - Debt Service'!U$24,'H-32A-WP06 - Debt Service'!U$27/12,0))</f>
        <v>0</v>
      </c>
      <c r="W176" s="376">
        <f>IF(-SUM(W$20:W175)+W$15&lt;0.000001,0,IF($C176&gt;='H-32A-WP06 - Debt Service'!V$24,'H-32A-WP06 - Debt Service'!V$27/12,0))</f>
        <v>0</v>
      </c>
      <c r="X176" s="376">
        <f>IF(-SUM(X$20:X175)+X$15&lt;0.000001,0,IF($C176&gt;='H-32A-WP06 - Debt Service'!W$24,'H-32A-WP06 - Debt Service'!W$27/12,0))</f>
        <v>0</v>
      </c>
      <c r="Y176" s="376">
        <f>IF(-SUM(Y$20:Y175)+Y$15&lt;0.000001,0,IF($C176&gt;='H-32A-WP06 - Debt Service'!X$24,'H-32A-WP06 - Debt Service'!X$27/12,0))</f>
        <v>0</v>
      </c>
      <c r="Z176" s="376">
        <f>IF($C176&gt;='H-32A-WP06 - Debt Service'!Y$24,'H-32A-WP06 - Debt Service'!Y$27/12,0)</f>
        <v>0</v>
      </c>
    </row>
    <row r="177" spans="2:26">
      <c r="B177" s="364">
        <f t="shared" si="8"/>
        <v>2032</v>
      </c>
      <c r="C177" s="390">
        <f t="shared" si="10"/>
        <v>48245</v>
      </c>
      <c r="D177" s="376">
        <f>IF(-SUM(D$20:D176)+D$15&lt;0.000001,0,IF($C177&gt;='H-32A-WP06 - Debt Service'!C$24,'H-32A-WP06 - Debt Service'!C$27/12,0))</f>
        <v>0</v>
      </c>
      <c r="E177" s="376">
        <f>IF(-SUM(E$20:E176)+E$15&lt;0.000001,0,IF($C177&gt;='H-32A-WP06 - Debt Service'!D$24,'H-32A-WP06 - Debt Service'!D$27/12,0))</f>
        <v>0</v>
      </c>
      <c r="F177" s="376">
        <f>IF(-SUM(F$20:F176)+F$15&lt;0.000001,0,IF($C177&gt;='H-32A-WP06 - Debt Service'!E$24,'H-32A-WP06 - Debt Service'!E$27/12,0))</f>
        <v>0</v>
      </c>
      <c r="G177" s="376">
        <f>IF(-SUM(G$20:G176)+G$15&lt;0.000001,0,IF($C177&gt;='H-32A-WP06 - Debt Service'!F$24,'H-32A-WP06 - Debt Service'!F$27/12,0))</f>
        <v>0</v>
      </c>
      <c r="H177" s="376">
        <f>IF(-SUM(H$20:H176)+H$15&lt;0.000001,0,IF($C177&gt;='H-32A-WP06 - Debt Service'!G$24,'H-32A-WP06 - Debt Service'!G$27/12,0))</f>
        <v>0</v>
      </c>
      <c r="I177" s="376">
        <f>IF(-SUM(I$20:I176)+I$15&lt;0.000001,0,IF($C177&gt;='H-32A-WP06 - Debt Service'!H$24,'H-32A-WP06 - Debt Service'!H$27/12,0))</f>
        <v>0</v>
      </c>
      <c r="J177" s="376">
        <f>IF(-SUM(J$20:J176)+J$15&lt;0.000001,0,IF($C177&gt;='H-32A-WP06 - Debt Service'!I$24,'H-32A-WP06 - Debt Service'!I$27/12,0))</f>
        <v>0</v>
      </c>
      <c r="K177" s="376">
        <f>IF(-SUM(K$20:K176)+K$15&lt;0.000001,0,IF($C177&gt;='H-32A-WP06 - Debt Service'!J$24,'H-32A-WP06 - Debt Service'!J$27/12,0))</f>
        <v>0</v>
      </c>
      <c r="L177" s="376">
        <f>IF(-SUM(L$20:L176)+L$15&lt;0.000001,0,IF($C177&gt;='H-32A-WP06 - Debt Service'!K$24,'H-32A-WP06 - Debt Service'!K$27/12,0))</f>
        <v>0</v>
      </c>
      <c r="M177" s="376">
        <f>IF(-SUM(M$20:M176)+M$15&lt;0.000001,0,IF($C177&gt;='H-32A-WP06 - Debt Service'!L$24,'H-32A-WP06 - Debt Service'!L$27/12,0))</f>
        <v>0</v>
      </c>
      <c r="O177" s="364">
        <f t="shared" si="9"/>
        <v>2032</v>
      </c>
      <c r="P177" s="390">
        <f t="shared" si="11"/>
        <v>48245</v>
      </c>
      <c r="Q177" s="376">
        <f>IF(-SUM(Q$20:Q176)+Q$15&lt;0.000001,0,IF($C177&gt;='H-32A-WP06 - Debt Service'!P$24,'H-32A-WP06 - Debt Service'!P$27/12,0))</f>
        <v>0</v>
      </c>
      <c r="R177" s="376">
        <f>IF(-SUM(R$20:R176)+R$15&lt;0.000001,0,IF($C177&gt;='H-32A-WP06 - Debt Service'!Q$24,'H-32A-WP06 - Debt Service'!Q$27/12,0))</f>
        <v>0</v>
      </c>
      <c r="S177" s="376">
        <f>IF(-SUM(S$20:S176)+S$15&lt;0.000001,0,IF($C177&gt;='H-32A-WP06 - Debt Service'!R$24,'H-32A-WP06 - Debt Service'!R$27/12,0))</f>
        <v>0</v>
      </c>
      <c r="T177" s="376">
        <f>IF(-SUM(T$20:T176)+T$15&lt;0.000001,0,IF($C177&gt;='H-32A-WP06 - Debt Service'!S$24,'H-32A-WP06 - Debt Service'!S$27/12,0))</f>
        <v>0</v>
      </c>
      <c r="U177" s="376">
        <f>IF(-SUM(U$20:U176)+U$15&lt;0.000001,0,IF($C177&gt;='H-32A-WP06 - Debt Service'!T$24,'H-32A-WP06 - Debt Service'!T$27/12,0))</f>
        <v>0</v>
      </c>
      <c r="V177" s="376">
        <f>IF(-SUM(V$20:V176)+V$15&lt;0.000001,0,IF($C177&gt;='H-32A-WP06 - Debt Service'!U$24,'H-32A-WP06 - Debt Service'!U$27/12,0))</f>
        <v>0</v>
      </c>
      <c r="W177" s="376">
        <f>IF(-SUM(W$20:W176)+W$15&lt;0.000001,0,IF($C177&gt;='H-32A-WP06 - Debt Service'!V$24,'H-32A-WP06 - Debt Service'!V$27/12,0))</f>
        <v>0</v>
      </c>
      <c r="X177" s="376">
        <f>IF(-SUM(X$20:X176)+X$15&lt;0.000001,0,IF($C177&gt;='H-32A-WP06 - Debt Service'!W$24,'H-32A-WP06 - Debt Service'!W$27/12,0))</f>
        <v>0</v>
      </c>
      <c r="Y177" s="376">
        <f>IF(-SUM(Y$20:Y176)+Y$15&lt;0.000001,0,IF($C177&gt;='H-32A-WP06 - Debt Service'!X$24,'H-32A-WP06 - Debt Service'!X$27/12,0))</f>
        <v>0</v>
      </c>
      <c r="Z177" s="376">
        <f>IF($C177&gt;='H-32A-WP06 - Debt Service'!Y$24,'H-32A-WP06 - Debt Service'!Y$27/12,0)</f>
        <v>0</v>
      </c>
    </row>
    <row r="178" spans="2:26">
      <c r="B178" s="364">
        <f t="shared" si="8"/>
        <v>2032</v>
      </c>
      <c r="C178" s="390">
        <f t="shared" si="10"/>
        <v>48274</v>
      </c>
      <c r="D178" s="376">
        <f>IF(-SUM(D$20:D177)+D$15&lt;0.000001,0,IF($C178&gt;='H-32A-WP06 - Debt Service'!C$24,'H-32A-WP06 - Debt Service'!C$27/12,0))</f>
        <v>0</v>
      </c>
      <c r="E178" s="376">
        <f>IF(-SUM(E$20:E177)+E$15&lt;0.000001,0,IF($C178&gt;='H-32A-WP06 - Debt Service'!D$24,'H-32A-WP06 - Debt Service'!D$27/12,0))</f>
        <v>0</v>
      </c>
      <c r="F178" s="376">
        <f>IF(-SUM(F$20:F177)+F$15&lt;0.000001,0,IF($C178&gt;='H-32A-WP06 - Debt Service'!E$24,'H-32A-WP06 - Debt Service'!E$27/12,0))</f>
        <v>0</v>
      </c>
      <c r="G178" s="376">
        <f>IF(-SUM(G$20:G177)+G$15&lt;0.000001,0,IF($C178&gt;='H-32A-WP06 - Debt Service'!F$24,'H-32A-WP06 - Debt Service'!F$27/12,0))</f>
        <v>0</v>
      </c>
      <c r="H178" s="376">
        <f>IF(-SUM(H$20:H177)+H$15&lt;0.000001,0,IF($C178&gt;='H-32A-WP06 - Debt Service'!G$24,'H-32A-WP06 - Debt Service'!G$27/12,0))</f>
        <v>0</v>
      </c>
      <c r="I178" s="376">
        <f>IF(-SUM(I$20:I177)+I$15&lt;0.000001,0,IF($C178&gt;='H-32A-WP06 - Debt Service'!H$24,'H-32A-WP06 - Debt Service'!H$27/12,0))</f>
        <v>0</v>
      </c>
      <c r="J178" s="376">
        <f>IF(-SUM(J$20:J177)+J$15&lt;0.000001,0,IF($C178&gt;='H-32A-WP06 - Debt Service'!I$24,'H-32A-WP06 - Debt Service'!I$27/12,0))</f>
        <v>0</v>
      </c>
      <c r="K178" s="376">
        <f>IF(-SUM(K$20:K177)+K$15&lt;0.000001,0,IF($C178&gt;='H-32A-WP06 - Debt Service'!J$24,'H-32A-WP06 - Debt Service'!J$27/12,0))</f>
        <v>0</v>
      </c>
      <c r="L178" s="376">
        <f>IF(-SUM(L$20:L177)+L$15&lt;0.000001,0,IF($C178&gt;='H-32A-WP06 - Debt Service'!K$24,'H-32A-WP06 - Debt Service'!K$27/12,0))</f>
        <v>0</v>
      </c>
      <c r="M178" s="376">
        <f>IF(-SUM(M$20:M177)+M$15&lt;0.000001,0,IF($C178&gt;='H-32A-WP06 - Debt Service'!L$24,'H-32A-WP06 - Debt Service'!L$27/12,0))</f>
        <v>0</v>
      </c>
      <c r="O178" s="364">
        <f t="shared" si="9"/>
        <v>2032</v>
      </c>
      <c r="P178" s="390">
        <f t="shared" si="11"/>
        <v>48274</v>
      </c>
      <c r="Q178" s="376">
        <f>IF(-SUM(Q$20:Q177)+Q$15&lt;0.000001,0,IF($C178&gt;='H-32A-WP06 - Debt Service'!P$24,'H-32A-WP06 - Debt Service'!P$27/12,0))</f>
        <v>0</v>
      </c>
      <c r="R178" s="376">
        <f>IF(-SUM(R$20:R177)+R$15&lt;0.000001,0,IF($C178&gt;='H-32A-WP06 - Debt Service'!Q$24,'H-32A-WP06 - Debt Service'!Q$27/12,0))</f>
        <v>0</v>
      </c>
      <c r="S178" s="376">
        <f>IF(-SUM(S$20:S177)+S$15&lt;0.000001,0,IF($C178&gt;='H-32A-WP06 - Debt Service'!R$24,'H-32A-WP06 - Debt Service'!R$27/12,0))</f>
        <v>0</v>
      </c>
      <c r="T178" s="376">
        <f>IF(-SUM(T$20:T177)+T$15&lt;0.000001,0,IF($C178&gt;='H-32A-WP06 - Debt Service'!S$24,'H-32A-WP06 - Debt Service'!S$27/12,0))</f>
        <v>0</v>
      </c>
      <c r="U178" s="376">
        <f>IF(-SUM(U$20:U177)+U$15&lt;0.000001,0,IF($C178&gt;='H-32A-WP06 - Debt Service'!T$24,'H-32A-WP06 - Debt Service'!T$27/12,0))</f>
        <v>0</v>
      </c>
      <c r="V178" s="376">
        <f>IF(-SUM(V$20:V177)+V$15&lt;0.000001,0,IF($C178&gt;='H-32A-WP06 - Debt Service'!U$24,'H-32A-WP06 - Debt Service'!U$27/12,0))</f>
        <v>0</v>
      </c>
      <c r="W178" s="376">
        <f>IF(-SUM(W$20:W177)+W$15&lt;0.000001,0,IF($C178&gt;='H-32A-WP06 - Debt Service'!V$24,'H-32A-WP06 - Debt Service'!V$27/12,0))</f>
        <v>0</v>
      </c>
      <c r="X178" s="376">
        <f>IF(-SUM(X$20:X177)+X$15&lt;0.000001,0,IF($C178&gt;='H-32A-WP06 - Debt Service'!W$24,'H-32A-WP06 - Debt Service'!W$27/12,0))</f>
        <v>0</v>
      </c>
      <c r="Y178" s="376">
        <f>IF(-SUM(Y$20:Y177)+Y$15&lt;0.000001,0,IF($C178&gt;='H-32A-WP06 - Debt Service'!X$24,'H-32A-WP06 - Debt Service'!X$27/12,0))</f>
        <v>0</v>
      </c>
      <c r="Z178" s="376">
        <f>IF($C178&gt;='H-32A-WP06 - Debt Service'!Y$24,'H-32A-WP06 - Debt Service'!Y$27/12,0)</f>
        <v>0</v>
      </c>
    </row>
    <row r="179" spans="2:26">
      <c r="B179" s="364">
        <f t="shared" si="8"/>
        <v>2032</v>
      </c>
      <c r="C179" s="390">
        <f t="shared" si="10"/>
        <v>48305</v>
      </c>
      <c r="D179" s="376">
        <f>IF(-SUM(D$20:D178)+D$15&lt;0.000001,0,IF($C179&gt;='H-32A-WP06 - Debt Service'!C$24,'H-32A-WP06 - Debt Service'!C$27/12,0))</f>
        <v>0</v>
      </c>
      <c r="E179" s="376">
        <f>IF(-SUM(E$20:E178)+E$15&lt;0.000001,0,IF($C179&gt;='H-32A-WP06 - Debt Service'!D$24,'H-32A-WP06 - Debt Service'!D$27/12,0))</f>
        <v>0</v>
      </c>
      <c r="F179" s="376">
        <f>IF(-SUM(F$20:F178)+F$15&lt;0.000001,0,IF($C179&gt;='H-32A-WP06 - Debt Service'!E$24,'H-32A-WP06 - Debt Service'!E$27/12,0))</f>
        <v>0</v>
      </c>
      <c r="G179" s="376">
        <f>IF(-SUM(G$20:G178)+G$15&lt;0.000001,0,IF($C179&gt;='H-32A-WP06 - Debt Service'!F$24,'H-32A-WP06 - Debt Service'!F$27/12,0))</f>
        <v>0</v>
      </c>
      <c r="H179" s="376">
        <f>IF(-SUM(H$20:H178)+H$15&lt;0.000001,0,IF($C179&gt;='H-32A-WP06 - Debt Service'!G$24,'H-32A-WP06 - Debt Service'!G$27/12,0))</f>
        <v>0</v>
      </c>
      <c r="I179" s="376">
        <f>IF(-SUM(I$20:I178)+I$15&lt;0.000001,0,IF($C179&gt;='H-32A-WP06 - Debt Service'!H$24,'H-32A-WP06 - Debt Service'!H$27/12,0))</f>
        <v>0</v>
      </c>
      <c r="J179" s="376">
        <f>IF(-SUM(J$20:J178)+J$15&lt;0.000001,0,IF($C179&gt;='H-32A-WP06 - Debt Service'!I$24,'H-32A-WP06 - Debt Service'!I$27/12,0))</f>
        <v>0</v>
      </c>
      <c r="K179" s="376">
        <f>IF(-SUM(K$20:K178)+K$15&lt;0.000001,0,IF($C179&gt;='H-32A-WP06 - Debt Service'!J$24,'H-32A-WP06 - Debt Service'!J$27/12,0))</f>
        <v>0</v>
      </c>
      <c r="L179" s="376">
        <f>IF(-SUM(L$20:L178)+L$15&lt;0.000001,0,IF($C179&gt;='H-32A-WP06 - Debt Service'!K$24,'H-32A-WP06 - Debt Service'!K$27/12,0))</f>
        <v>0</v>
      </c>
      <c r="M179" s="376">
        <f>IF(-SUM(M$20:M178)+M$15&lt;0.000001,0,IF($C179&gt;='H-32A-WP06 - Debt Service'!L$24,'H-32A-WP06 - Debt Service'!L$27/12,0))</f>
        <v>0</v>
      </c>
      <c r="O179" s="364">
        <f t="shared" si="9"/>
        <v>2032</v>
      </c>
      <c r="P179" s="390">
        <f t="shared" si="11"/>
        <v>48305</v>
      </c>
      <c r="Q179" s="376">
        <f>IF(-SUM(Q$20:Q178)+Q$15&lt;0.000001,0,IF($C179&gt;='H-32A-WP06 - Debt Service'!P$24,'H-32A-WP06 - Debt Service'!P$27/12,0))</f>
        <v>0</v>
      </c>
      <c r="R179" s="376">
        <f>IF(-SUM(R$20:R178)+R$15&lt;0.000001,0,IF($C179&gt;='H-32A-WP06 - Debt Service'!Q$24,'H-32A-WP06 - Debt Service'!Q$27/12,0))</f>
        <v>0</v>
      </c>
      <c r="S179" s="376">
        <f>IF(-SUM(S$20:S178)+S$15&lt;0.000001,0,IF($C179&gt;='H-32A-WP06 - Debt Service'!R$24,'H-32A-WP06 - Debt Service'!R$27/12,0))</f>
        <v>0</v>
      </c>
      <c r="T179" s="376">
        <f>IF(-SUM(T$20:T178)+T$15&lt;0.000001,0,IF($C179&gt;='H-32A-WP06 - Debt Service'!S$24,'H-32A-WP06 - Debt Service'!S$27/12,0))</f>
        <v>0</v>
      </c>
      <c r="U179" s="376">
        <f>IF(-SUM(U$20:U178)+U$15&lt;0.000001,0,IF($C179&gt;='H-32A-WP06 - Debt Service'!T$24,'H-32A-WP06 - Debt Service'!T$27/12,0))</f>
        <v>0</v>
      </c>
      <c r="V179" s="376">
        <f>IF(-SUM(V$20:V178)+V$15&lt;0.000001,0,IF($C179&gt;='H-32A-WP06 - Debt Service'!U$24,'H-32A-WP06 - Debt Service'!U$27/12,0))</f>
        <v>0</v>
      </c>
      <c r="W179" s="376">
        <f>IF(-SUM(W$20:W178)+W$15&lt;0.000001,0,IF($C179&gt;='H-32A-WP06 - Debt Service'!V$24,'H-32A-WP06 - Debt Service'!V$27/12,0))</f>
        <v>0</v>
      </c>
      <c r="X179" s="376">
        <f>IF(-SUM(X$20:X178)+X$15&lt;0.000001,0,IF($C179&gt;='H-32A-WP06 - Debt Service'!W$24,'H-32A-WP06 - Debt Service'!W$27/12,0))</f>
        <v>0</v>
      </c>
      <c r="Y179" s="376">
        <f>IF(-SUM(Y$20:Y178)+Y$15&lt;0.000001,0,IF($C179&gt;='H-32A-WP06 - Debt Service'!X$24,'H-32A-WP06 - Debt Service'!X$27/12,0))</f>
        <v>0</v>
      </c>
      <c r="Z179" s="376">
        <f>IF($C179&gt;='H-32A-WP06 - Debt Service'!Y$24,'H-32A-WP06 - Debt Service'!Y$27/12,0)</f>
        <v>0</v>
      </c>
    </row>
    <row r="180" spans="2:26">
      <c r="B180" s="364">
        <f t="shared" si="8"/>
        <v>2032</v>
      </c>
      <c r="C180" s="390">
        <f t="shared" si="10"/>
        <v>48335</v>
      </c>
      <c r="D180" s="376">
        <f>IF(-SUM(D$20:D179)+D$15&lt;0.000001,0,IF($C180&gt;='H-32A-WP06 - Debt Service'!C$24,'H-32A-WP06 - Debt Service'!C$27/12,0))</f>
        <v>0</v>
      </c>
      <c r="E180" s="376">
        <f>IF(-SUM(E$20:E179)+E$15&lt;0.000001,0,IF($C180&gt;='H-32A-WP06 - Debt Service'!D$24,'H-32A-WP06 - Debt Service'!D$27/12,0))</f>
        <v>0</v>
      </c>
      <c r="F180" s="376">
        <f>IF(-SUM(F$20:F179)+F$15&lt;0.000001,0,IF($C180&gt;='H-32A-WP06 - Debt Service'!E$24,'H-32A-WP06 - Debt Service'!E$27/12,0))</f>
        <v>0</v>
      </c>
      <c r="G180" s="376">
        <f>IF(-SUM(G$20:G179)+G$15&lt;0.000001,0,IF($C180&gt;='H-32A-WP06 - Debt Service'!F$24,'H-32A-WP06 - Debt Service'!F$27/12,0))</f>
        <v>0</v>
      </c>
      <c r="H180" s="376">
        <f>IF(-SUM(H$20:H179)+H$15&lt;0.000001,0,IF($C180&gt;='H-32A-WP06 - Debt Service'!G$24,'H-32A-WP06 - Debt Service'!G$27/12,0))</f>
        <v>0</v>
      </c>
      <c r="I180" s="376">
        <f>IF(-SUM(I$20:I179)+I$15&lt;0.000001,0,IF($C180&gt;='H-32A-WP06 - Debt Service'!H$24,'H-32A-WP06 - Debt Service'!H$27/12,0))</f>
        <v>0</v>
      </c>
      <c r="J180" s="376">
        <f>IF(-SUM(J$20:J179)+J$15&lt;0.000001,0,IF($C180&gt;='H-32A-WP06 - Debt Service'!I$24,'H-32A-WP06 - Debt Service'!I$27/12,0))</f>
        <v>0</v>
      </c>
      <c r="K180" s="376">
        <f>IF(-SUM(K$20:K179)+K$15&lt;0.000001,0,IF($C180&gt;='H-32A-WP06 - Debt Service'!J$24,'H-32A-WP06 - Debt Service'!J$27/12,0))</f>
        <v>0</v>
      </c>
      <c r="L180" s="376">
        <f>IF(-SUM(L$20:L179)+L$15&lt;0.000001,0,IF($C180&gt;='H-32A-WP06 - Debt Service'!K$24,'H-32A-WP06 - Debt Service'!K$27/12,0))</f>
        <v>0</v>
      </c>
      <c r="M180" s="376">
        <f>IF(-SUM(M$20:M179)+M$15&lt;0.000001,0,IF($C180&gt;='H-32A-WP06 - Debt Service'!L$24,'H-32A-WP06 - Debt Service'!L$27/12,0))</f>
        <v>0</v>
      </c>
      <c r="O180" s="364">
        <f t="shared" si="9"/>
        <v>2032</v>
      </c>
      <c r="P180" s="390">
        <f t="shared" si="11"/>
        <v>48335</v>
      </c>
      <c r="Q180" s="376">
        <f>IF(-SUM(Q$20:Q179)+Q$15&lt;0.000001,0,IF($C180&gt;='H-32A-WP06 - Debt Service'!P$24,'H-32A-WP06 - Debt Service'!P$27/12,0))</f>
        <v>0</v>
      </c>
      <c r="R180" s="376">
        <f>IF(-SUM(R$20:R179)+R$15&lt;0.000001,0,IF($C180&gt;='H-32A-WP06 - Debt Service'!Q$24,'H-32A-WP06 - Debt Service'!Q$27/12,0))</f>
        <v>0</v>
      </c>
      <c r="S180" s="376">
        <f>IF(-SUM(S$20:S179)+S$15&lt;0.000001,0,IF($C180&gt;='H-32A-WP06 - Debt Service'!R$24,'H-32A-WP06 - Debt Service'!R$27/12,0))</f>
        <v>0</v>
      </c>
      <c r="T180" s="376">
        <f>IF(-SUM(T$20:T179)+T$15&lt;0.000001,0,IF($C180&gt;='H-32A-WP06 - Debt Service'!S$24,'H-32A-WP06 - Debt Service'!S$27/12,0))</f>
        <v>0</v>
      </c>
      <c r="U180" s="376">
        <f>IF(-SUM(U$20:U179)+U$15&lt;0.000001,0,IF($C180&gt;='H-32A-WP06 - Debt Service'!T$24,'H-32A-WP06 - Debt Service'!T$27/12,0))</f>
        <v>0</v>
      </c>
      <c r="V180" s="376">
        <f>IF(-SUM(V$20:V179)+V$15&lt;0.000001,0,IF($C180&gt;='H-32A-WP06 - Debt Service'!U$24,'H-32A-WP06 - Debt Service'!U$27/12,0))</f>
        <v>0</v>
      </c>
      <c r="W180" s="376">
        <f>IF(-SUM(W$20:W179)+W$15&lt;0.000001,0,IF($C180&gt;='H-32A-WP06 - Debt Service'!V$24,'H-32A-WP06 - Debt Service'!V$27/12,0))</f>
        <v>0</v>
      </c>
      <c r="X180" s="376">
        <f>IF(-SUM(X$20:X179)+X$15&lt;0.000001,0,IF($C180&gt;='H-32A-WP06 - Debt Service'!W$24,'H-32A-WP06 - Debt Service'!W$27/12,0))</f>
        <v>0</v>
      </c>
      <c r="Y180" s="376">
        <f>IF(-SUM(Y$20:Y179)+Y$15&lt;0.000001,0,IF($C180&gt;='H-32A-WP06 - Debt Service'!X$24,'H-32A-WP06 - Debt Service'!X$27/12,0))</f>
        <v>0</v>
      </c>
      <c r="Z180" s="376">
        <f>IF($C180&gt;='H-32A-WP06 - Debt Service'!Y$24,'H-32A-WP06 - Debt Service'!Y$27/12,0)</f>
        <v>0</v>
      </c>
    </row>
    <row r="181" spans="2:26">
      <c r="B181" s="364">
        <f t="shared" si="8"/>
        <v>2032</v>
      </c>
      <c r="C181" s="390">
        <f t="shared" si="10"/>
        <v>48366</v>
      </c>
      <c r="D181" s="376">
        <f>IF(-SUM(D$20:D180)+D$15&lt;0.000001,0,IF($C181&gt;='H-32A-WP06 - Debt Service'!C$24,'H-32A-WP06 - Debt Service'!C$27/12,0))</f>
        <v>0</v>
      </c>
      <c r="E181" s="376">
        <f>IF(-SUM(E$20:E180)+E$15&lt;0.000001,0,IF($C181&gt;='H-32A-WP06 - Debt Service'!D$24,'H-32A-WP06 - Debt Service'!D$27/12,0))</f>
        <v>0</v>
      </c>
      <c r="F181" s="376">
        <f>IF(-SUM(F$20:F180)+F$15&lt;0.000001,0,IF($C181&gt;='H-32A-WP06 - Debt Service'!E$24,'H-32A-WP06 - Debt Service'!E$27/12,0))</f>
        <v>0</v>
      </c>
      <c r="G181" s="376">
        <f>IF(-SUM(G$20:G180)+G$15&lt;0.000001,0,IF($C181&gt;='H-32A-WP06 - Debt Service'!F$24,'H-32A-WP06 - Debt Service'!F$27/12,0))</f>
        <v>0</v>
      </c>
      <c r="H181" s="376">
        <f>IF(-SUM(H$20:H180)+H$15&lt;0.000001,0,IF($C181&gt;='H-32A-WP06 - Debt Service'!G$24,'H-32A-WP06 - Debt Service'!G$27/12,0))</f>
        <v>0</v>
      </c>
      <c r="I181" s="376">
        <f>IF(-SUM(I$20:I180)+I$15&lt;0.000001,0,IF($C181&gt;='H-32A-WP06 - Debt Service'!H$24,'H-32A-WP06 - Debt Service'!H$27/12,0))</f>
        <v>0</v>
      </c>
      <c r="J181" s="376">
        <f>IF(-SUM(J$20:J180)+J$15&lt;0.000001,0,IF($C181&gt;='H-32A-WP06 - Debt Service'!I$24,'H-32A-WP06 - Debt Service'!I$27/12,0))</f>
        <v>0</v>
      </c>
      <c r="K181" s="376">
        <f>IF(-SUM(K$20:K180)+K$15&lt;0.000001,0,IF($C181&gt;='H-32A-WP06 - Debt Service'!J$24,'H-32A-WP06 - Debt Service'!J$27/12,0))</f>
        <v>0</v>
      </c>
      <c r="L181" s="376">
        <f>IF(-SUM(L$20:L180)+L$15&lt;0.000001,0,IF($C181&gt;='H-32A-WP06 - Debt Service'!K$24,'H-32A-WP06 - Debt Service'!K$27/12,0))</f>
        <v>0</v>
      </c>
      <c r="M181" s="376">
        <f>IF(-SUM(M$20:M180)+M$15&lt;0.000001,0,IF($C181&gt;='H-32A-WP06 - Debt Service'!L$24,'H-32A-WP06 - Debt Service'!L$27/12,0))</f>
        <v>0</v>
      </c>
      <c r="O181" s="364">
        <f t="shared" si="9"/>
        <v>2032</v>
      </c>
      <c r="P181" s="390">
        <f t="shared" si="11"/>
        <v>48366</v>
      </c>
      <c r="Q181" s="376">
        <f>IF(-SUM(Q$20:Q180)+Q$15&lt;0.000001,0,IF($C181&gt;='H-32A-WP06 - Debt Service'!P$24,'H-32A-WP06 - Debt Service'!P$27/12,0))</f>
        <v>0</v>
      </c>
      <c r="R181" s="376">
        <f>IF(-SUM(R$20:R180)+R$15&lt;0.000001,0,IF($C181&gt;='H-32A-WP06 - Debt Service'!Q$24,'H-32A-WP06 - Debt Service'!Q$27/12,0))</f>
        <v>0</v>
      </c>
      <c r="S181" s="376">
        <f>IF(-SUM(S$20:S180)+S$15&lt;0.000001,0,IF($C181&gt;='H-32A-WP06 - Debt Service'!R$24,'H-32A-WP06 - Debt Service'!R$27/12,0))</f>
        <v>0</v>
      </c>
      <c r="T181" s="376">
        <f>IF(-SUM(T$20:T180)+T$15&lt;0.000001,0,IF($C181&gt;='H-32A-WP06 - Debt Service'!S$24,'H-32A-WP06 - Debt Service'!S$27/12,0))</f>
        <v>0</v>
      </c>
      <c r="U181" s="376">
        <f>IF(-SUM(U$20:U180)+U$15&lt;0.000001,0,IF($C181&gt;='H-32A-WP06 - Debt Service'!T$24,'H-32A-WP06 - Debt Service'!T$27/12,0))</f>
        <v>0</v>
      </c>
      <c r="V181" s="376">
        <f>IF(-SUM(V$20:V180)+V$15&lt;0.000001,0,IF($C181&gt;='H-32A-WP06 - Debt Service'!U$24,'H-32A-WP06 - Debt Service'!U$27/12,0))</f>
        <v>0</v>
      </c>
      <c r="W181" s="376">
        <f>IF(-SUM(W$20:W180)+W$15&lt;0.000001,0,IF($C181&gt;='H-32A-WP06 - Debt Service'!V$24,'H-32A-WP06 - Debt Service'!V$27/12,0))</f>
        <v>0</v>
      </c>
      <c r="X181" s="376">
        <f>IF(-SUM(X$20:X180)+X$15&lt;0.000001,0,IF($C181&gt;='H-32A-WP06 - Debt Service'!W$24,'H-32A-WP06 - Debt Service'!W$27/12,0))</f>
        <v>0</v>
      </c>
      <c r="Y181" s="376">
        <f>IF(-SUM(Y$20:Y180)+Y$15&lt;0.000001,0,IF($C181&gt;='H-32A-WP06 - Debt Service'!X$24,'H-32A-WP06 - Debt Service'!X$27/12,0))</f>
        <v>0</v>
      </c>
      <c r="Z181" s="376">
        <f>IF($C181&gt;='H-32A-WP06 - Debt Service'!Y$24,'H-32A-WP06 - Debt Service'!Y$27/12,0)</f>
        <v>0</v>
      </c>
    </row>
    <row r="182" spans="2:26">
      <c r="B182" s="364">
        <f t="shared" si="8"/>
        <v>2032</v>
      </c>
      <c r="C182" s="390">
        <f t="shared" si="10"/>
        <v>48396</v>
      </c>
      <c r="D182" s="376">
        <f>IF(-SUM(D$20:D181)+D$15&lt;0.000001,0,IF($C182&gt;='H-32A-WP06 - Debt Service'!C$24,'H-32A-WP06 - Debt Service'!C$27/12,0))</f>
        <v>0</v>
      </c>
      <c r="E182" s="376">
        <f>IF(-SUM(E$20:E181)+E$15&lt;0.000001,0,IF($C182&gt;='H-32A-WP06 - Debt Service'!D$24,'H-32A-WP06 - Debt Service'!D$27/12,0))</f>
        <v>0</v>
      </c>
      <c r="F182" s="376">
        <f>IF(-SUM(F$20:F181)+F$15&lt;0.000001,0,IF($C182&gt;='H-32A-WP06 - Debt Service'!E$24,'H-32A-WP06 - Debt Service'!E$27/12,0))</f>
        <v>0</v>
      </c>
      <c r="G182" s="376">
        <f>IF(-SUM(G$20:G181)+G$15&lt;0.000001,0,IF($C182&gt;='H-32A-WP06 - Debt Service'!F$24,'H-32A-WP06 - Debt Service'!F$27/12,0))</f>
        <v>0</v>
      </c>
      <c r="H182" s="376">
        <f>IF(-SUM(H$20:H181)+H$15&lt;0.000001,0,IF($C182&gt;='H-32A-WP06 - Debt Service'!G$24,'H-32A-WP06 - Debt Service'!G$27/12,0))</f>
        <v>0</v>
      </c>
      <c r="I182" s="376">
        <f>IF(-SUM(I$20:I181)+I$15&lt;0.000001,0,IF($C182&gt;='H-32A-WP06 - Debt Service'!H$24,'H-32A-WP06 - Debt Service'!H$27/12,0))</f>
        <v>0</v>
      </c>
      <c r="J182" s="376">
        <f>IF(-SUM(J$20:J181)+J$15&lt;0.000001,0,IF($C182&gt;='H-32A-WP06 - Debt Service'!I$24,'H-32A-WP06 - Debt Service'!I$27/12,0))</f>
        <v>0</v>
      </c>
      <c r="K182" s="376">
        <f>IF(-SUM(K$20:K181)+K$15&lt;0.000001,0,IF($C182&gt;='H-32A-WP06 - Debt Service'!J$24,'H-32A-WP06 - Debt Service'!J$27/12,0))</f>
        <v>0</v>
      </c>
      <c r="L182" s="376">
        <f>IF(-SUM(L$20:L181)+L$15&lt;0.000001,0,IF($C182&gt;='H-32A-WP06 - Debt Service'!K$24,'H-32A-WP06 - Debt Service'!K$27/12,0))</f>
        <v>0</v>
      </c>
      <c r="M182" s="376">
        <f>IF(-SUM(M$20:M181)+M$15&lt;0.000001,0,IF($C182&gt;='H-32A-WP06 - Debt Service'!L$24,'H-32A-WP06 - Debt Service'!L$27/12,0))</f>
        <v>0</v>
      </c>
      <c r="O182" s="364">
        <f t="shared" si="9"/>
        <v>2032</v>
      </c>
      <c r="P182" s="390">
        <f t="shared" si="11"/>
        <v>48396</v>
      </c>
      <c r="Q182" s="376">
        <f>IF(-SUM(Q$20:Q181)+Q$15&lt;0.000001,0,IF($C182&gt;='H-32A-WP06 - Debt Service'!P$24,'H-32A-WP06 - Debt Service'!P$27/12,0))</f>
        <v>0</v>
      </c>
      <c r="R182" s="376">
        <f>IF(-SUM(R$20:R181)+R$15&lt;0.000001,0,IF($C182&gt;='H-32A-WP06 - Debt Service'!Q$24,'H-32A-WP06 - Debt Service'!Q$27/12,0))</f>
        <v>0</v>
      </c>
      <c r="S182" s="376">
        <f>IF(-SUM(S$20:S181)+S$15&lt;0.000001,0,IF($C182&gt;='H-32A-WP06 - Debt Service'!R$24,'H-32A-WP06 - Debt Service'!R$27/12,0))</f>
        <v>0</v>
      </c>
      <c r="T182" s="376">
        <f>IF(-SUM(T$20:T181)+T$15&lt;0.000001,0,IF($C182&gt;='H-32A-WP06 - Debt Service'!S$24,'H-32A-WP06 - Debt Service'!S$27/12,0))</f>
        <v>0</v>
      </c>
      <c r="U182" s="376">
        <f>IF(-SUM(U$20:U181)+U$15&lt;0.000001,0,IF($C182&gt;='H-32A-WP06 - Debt Service'!T$24,'H-32A-WP06 - Debt Service'!T$27/12,0))</f>
        <v>0</v>
      </c>
      <c r="V182" s="376">
        <f>IF(-SUM(V$20:V181)+V$15&lt;0.000001,0,IF($C182&gt;='H-32A-WP06 - Debt Service'!U$24,'H-32A-WP06 - Debt Service'!U$27/12,0))</f>
        <v>0</v>
      </c>
      <c r="W182" s="376">
        <f>IF(-SUM(W$20:W181)+W$15&lt;0.000001,0,IF($C182&gt;='H-32A-WP06 - Debt Service'!V$24,'H-32A-WP06 - Debt Service'!V$27/12,0))</f>
        <v>0</v>
      </c>
      <c r="X182" s="376">
        <f>IF(-SUM(X$20:X181)+X$15&lt;0.000001,0,IF($C182&gt;='H-32A-WP06 - Debt Service'!W$24,'H-32A-WP06 - Debt Service'!W$27/12,0))</f>
        <v>0</v>
      </c>
      <c r="Y182" s="376">
        <f>IF(-SUM(Y$20:Y181)+Y$15&lt;0.000001,0,IF($C182&gt;='H-32A-WP06 - Debt Service'!X$24,'H-32A-WP06 - Debt Service'!X$27/12,0))</f>
        <v>0</v>
      </c>
      <c r="Z182" s="376">
        <f>IF($C182&gt;='H-32A-WP06 - Debt Service'!Y$24,'H-32A-WP06 - Debt Service'!Y$27/12,0)</f>
        <v>0</v>
      </c>
    </row>
    <row r="183" spans="2:26">
      <c r="B183" s="364">
        <f t="shared" si="8"/>
        <v>2032</v>
      </c>
      <c r="C183" s="390">
        <f t="shared" si="10"/>
        <v>48427</v>
      </c>
      <c r="D183" s="376">
        <f>IF(-SUM(D$20:D182)+D$15&lt;0.000001,0,IF($C183&gt;='H-32A-WP06 - Debt Service'!C$24,'H-32A-WP06 - Debt Service'!C$27/12,0))</f>
        <v>0</v>
      </c>
      <c r="E183" s="376">
        <f>IF(-SUM(E$20:E182)+E$15&lt;0.000001,0,IF($C183&gt;='H-32A-WP06 - Debt Service'!D$24,'H-32A-WP06 - Debt Service'!D$27/12,0))</f>
        <v>0</v>
      </c>
      <c r="F183" s="376">
        <f>IF(-SUM(F$20:F182)+F$15&lt;0.000001,0,IF($C183&gt;='H-32A-WP06 - Debt Service'!E$24,'H-32A-WP06 - Debt Service'!E$27/12,0))</f>
        <v>0</v>
      </c>
      <c r="G183" s="376">
        <f>IF(-SUM(G$20:G182)+G$15&lt;0.000001,0,IF($C183&gt;='H-32A-WP06 - Debt Service'!F$24,'H-32A-WP06 - Debt Service'!F$27/12,0))</f>
        <v>0</v>
      </c>
      <c r="H183" s="376">
        <f>IF(-SUM(H$20:H182)+H$15&lt;0.000001,0,IF($C183&gt;='H-32A-WP06 - Debt Service'!G$24,'H-32A-WP06 - Debt Service'!G$27/12,0))</f>
        <v>0</v>
      </c>
      <c r="I183" s="376">
        <f>IF(-SUM(I$20:I182)+I$15&lt;0.000001,0,IF($C183&gt;='H-32A-WP06 - Debt Service'!H$24,'H-32A-WP06 - Debt Service'!H$27/12,0))</f>
        <v>0</v>
      </c>
      <c r="J183" s="376">
        <f>IF(-SUM(J$20:J182)+J$15&lt;0.000001,0,IF($C183&gt;='H-32A-WP06 - Debt Service'!I$24,'H-32A-WP06 - Debt Service'!I$27/12,0))</f>
        <v>0</v>
      </c>
      <c r="K183" s="376">
        <f>IF(-SUM(K$20:K182)+K$15&lt;0.000001,0,IF($C183&gt;='H-32A-WP06 - Debt Service'!J$24,'H-32A-WP06 - Debt Service'!J$27/12,0))</f>
        <v>0</v>
      </c>
      <c r="L183" s="376">
        <f>IF(-SUM(L$20:L182)+L$15&lt;0.000001,0,IF($C183&gt;='H-32A-WP06 - Debt Service'!K$24,'H-32A-WP06 - Debt Service'!K$27/12,0))</f>
        <v>0</v>
      </c>
      <c r="M183" s="376">
        <f>IF(-SUM(M$20:M182)+M$15&lt;0.000001,0,IF($C183&gt;='H-32A-WP06 - Debt Service'!L$24,'H-32A-WP06 - Debt Service'!L$27/12,0))</f>
        <v>0</v>
      </c>
      <c r="O183" s="364">
        <f t="shared" si="9"/>
        <v>2032</v>
      </c>
      <c r="P183" s="390">
        <f t="shared" si="11"/>
        <v>48427</v>
      </c>
      <c r="Q183" s="376">
        <f>IF(-SUM(Q$20:Q182)+Q$15&lt;0.000001,0,IF($C183&gt;='H-32A-WP06 - Debt Service'!P$24,'H-32A-WP06 - Debt Service'!P$27/12,0))</f>
        <v>0</v>
      </c>
      <c r="R183" s="376">
        <f>IF(-SUM(R$20:R182)+R$15&lt;0.000001,0,IF($C183&gt;='H-32A-WP06 - Debt Service'!Q$24,'H-32A-WP06 - Debt Service'!Q$27/12,0))</f>
        <v>0</v>
      </c>
      <c r="S183" s="376">
        <f>IF(-SUM(S$20:S182)+S$15&lt;0.000001,0,IF($C183&gt;='H-32A-WP06 - Debt Service'!R$24,'H-32A-WP06 - Debt Service'!R$27/12,0))</f>
        <v>0</v>
      </c>
      <c r="T183" s="376">
        <f>IF(-SUM(T$20:T182)+T$15&lt;0.000001,0,IF($C183&gt;='H-32A-WP06 - Debt Service'!S$24,'H-32A-WP06 - Debt Service'!S$27/12,0))</f>
        <v>0</v>
      </c>
      <c r="U183" s="376">
        <f>IF(-SUM(U$20:U182)+U$15&lt;0.000001,0,IF($C183&gt;='H-32A-WP06 - Debt Service'!T$24,'H-32A-WP06 - Debt Service'!T$27/12,0))</f>
        <v>0</v>
      </c>
      <c r="V183" s="376">
        <f>IF(-SUM(V$20:V182)+V$15&lt;0.000001,0,IF($C183&gt;='H-32A-WP06 - Debt Service'!U$24,'H-32A-WP06 - Debt Service'!U$27/12,0))</f>
        <v>0</v>
      </c>
      <c r="W183" s="376">
        <f>IF(-SUM(W$20:W182)+W$15&lt;0.000001,0,IF($C183&gt;='H-32A-WP06 - Debt Service'!V$24,'H-32A-WP06 - Debt Service'!V$27/12,0))</f>
        <v>0</v>
      </c>
      <c r="X183" s="376">
        <f>IF(-SUM(X$20:X182)+X$15&lt;0.000001,0,IF($C183&gt;='H-32A-WP06 - Debt Service'!W$24,'H-32A-WP06 - Debt Service'!W$27/12,0))</f>
        <v>0</v>
      </c>
      <c r="Y183" s="376">
        <f>IF(-SUM(Y$20:Y182)+Y$15&lt;0.000001,0,IF($C183&gt;='H-32A-WP06 - Debt Service'!X$24,'H-32A-WP06 - Debt Service'!X$27/12,0))</f>
        <v>0</v>
      </c>
      <c r="Z183" s="376">
        <f>IF($C183&gt;='H-32A-WP06 - Debt Service'!Y$24,'H-32A-WP06 - Debt Service'!Y$27/12,0)</f>
        <v>0</v>
      </c>
    </row>
    <row r="184" spans="2:26">
      <c r="B184" s="364">
        <f t="shared" si="8"/>
        <v>2032</v>
      </c>
      <c r="C184" s="390">
        <f t="shared" si="10"/>
        <v>48458</v>
      </c>
      <c r="D184" s="376">
        <f>IF(-SUM(D$20:D183)+D$15&lt;0.000001,0,IF($C184&gt;='H-32A-WP06 - Debt Service'!C$24,'H-32A-WP06 - Debt Service'!C$27/12,0))</f>
        <v>0</v>
      </c>
      <c r="E184" s="376">
        <f>IF(-SUM(E$20:E183)+E$15&lt;0.000001,0,IF($C184&gt;='H-32A-WP06 - Debt Service'!D$24,'H-32A-WP06 - Debt Service'!D$27/12,0))</f>
        <v>0</v>
      </c>
      <c r="F184" s="376">
        <f>IF(-SUM(F$20:F183)+F$15&lt;0.000001,0,IF($C184&gt;='H-32A-WP06 - Debt Service'!E$24,'H-32A-WP06 - Debt Service'!E$27/12,0))</f>
        <v>0</v>
      </c>
      <c r="G184" s="376">
        <f>IF(-SUM(G$20:G183)+G$15&lt;0.000001,0,IF($C184&gt;='H-32A-WP06 - Debt Service'!F$24,'H-32A-WP06 - Debt Service'!F$27/12,0))</f>
        <v>0</v>
      </c>
      <c r="H184" s="376">
        <f>IF(-SUM(H$20:H183)+H$15&lt;0.000001,0,IF($C184&gt;='H-32A-WP06 - Debt Service'!G$24,'H-32A-WP06 - Debt Service'!G$27/12,0))</f>
        <v>0</v>
      </c>
      <c r="I184" s="376">
        <f>IF(-SUM(I$20:I183)+I$15&lt;0.000001,0,IF($C184&gt;='H-32A-WP06 - Debt Service'!H$24,'H-32A-WP06 - Debt Service'!H$27/12,0))</f>
        <v>0</v>
      </c>
      <c r="J184" s="376">
        <f>IF(-SUM(J$20:J183)+J$15&lt;0.000001,0,IF($C184&gt;='H-32A-WP06 - Debt Service'!I$24,'H-32A-WP06 - Debt Service'!I$27/12,0))</f>
        <v>0</v>
      </c>
      <c r="K184" s="376">
        <f>IF(-SUM(K$20:K183)+K$15&lt;0.000001,0,IF($C184&gt;='H-32A-WP06 - Debt Service'!J$24,'H-32A-WP06 - Debt Service'!J$27/12,0))</f>
        <v>0</v>
      </c>
      <c r="L184" s="376">
        <f>IF(-SUM(L$20:L183)+L$15&lt;0.000001,0,IF($C184&gt;='H-32A-WP06 - Debt Service'!K$24,'H-32A-WP06 - Debt Service'!K$27/12,0))</f>
        <v>0</v>
      </c>
      <c r="M184" s="376">
        <f>IF(-SUM(M$20:M183)+M$15&lt;0.000001,0,IF($C184&gt;='H-32A-WP06 - Debt Service'!L$24,'H-32A-WP06 - Debt Service'!L$27/12,0))</f>
        <v>0</v>
      </c>
      <c r="O184" s="364">
        <f t="shared" si="9"/>
        <v>2032</v>
      </c>
      <c r="P184" s="390">
        <f t="shared" si="11"/>
        <v>48458</v>
      </c>
      <c r="Q184" s="376">
        <f>IF(-SUM(Q$20:Q183)+Q$15&lt;0.000001,0,IF($C184&gt;='H-32A-WP06 - Debt Service'!P$24,'H-32A-WP06 - Debt Service'!P$27/12,0))</f>
        <v>0</v>
      </c>
      <c r="R184" s="376">
        <f>IF(-SUM(R$20:R183)+R$15&lt;0.000001,0,IF($C184&gt;='H-32A-WP06 - Debt Service'!Q$24,'H-32A-WP06 - Debt Service'!Q$27/12,0))</f>
        <v>0</v>
      </c>
      <c r="S184" s="376">
        <f>IF(-SUM(S$20:S183)+S$15&lt;0.000001,0,IF($C184&gt;='H-32A-WP06 - Debt Service'!R$24,'H-32A-WP06 - Debt Service'!R$27/12,0))</f>
        <v>0</v>
      </c>
      <c r="T184" s="376">
        <f>IF(-SUM(T$20:T183)+T$15&lt;0.000001,0,IF($C184&gt;='H-32A-WP06 - Debt Service'!S$24,'H-32A-WP06 - Debt Service'!S$27/12,0))</f>
        <v>0</v>
      </c>
      <c r="U184" s="376">
        <f>IF(-SUM(U$20:U183)+U$15&lt;0.000001,0,IF($C184&gt;='H-32A-WP06 - Debt Service'!T$24,'H-32A-WP06 - Debt Service'!T$27/12,0))</f>
        <v>0</v>
      </c>
      <c r="V184" s="376">
        <f>IF(-SUM(V$20:V183)+V$15&lt;0.000001,0,IF($C184&gt;='H-32A-WP06 - Debt Service'!U$24,'H-32A-WP06 - Debt Service'!U$27/12,0))</f>
        <v>0</v>
      </c>
      <c r="W184" s="376">
        <f>IF(-SUM(W$20:W183)+W$15&lt;0.000001,0,IF($C184&gt;='H-32A-WP06 - Debt Service'!V$24,'H-32A-WP06 - Debt Service'!V$27/12,0))</f>
        <v>0</v>
      </c>
      <c r="X184" s="376">
        <f>IF(-SUM(X$20:X183)+X$15&lt;0.000001,0,IF($C184&gt;='H-32A-WP06 - Debt Service'!W$24,'H-32A-WP06 - Debt Service'!W$27/12,0))</f>
        <v>0</v>
      </c>
      <c r="Y184" s="376">
        <f>IF(-SUM(Y$20:Y183)+Y$15&lt;0.000001,0,IF($C184&gt;='H-32A-WP06 - Debt Service'!X$24,'H-32A-WP06 - Debt Service'!X$27/12,0))</f>
        <v>0</v>
      </c>
      <c r="Z184" s="376">
        <f>IF($C184&gt;='H-32A-WP06 - Debt Service'!Y$24,'H-32A-WP06 - Debt Service'!Y$27/12,0)</f>
        <v>0</v>
      </c>
    </row>
    <row r="185" spans="2:26">
      <c r="B185" s="364">
        <f t="shared" si="8"/>
        <v>2032</v>
      </c>
      <c r="C185" s="390">
        <f t="shared" si="10"/>
        <v>48488</v>
      </c>
      <c r="D185" s="376">
        <f>IF(-SUM(D$20:D184)+D$15&lt;0.000001,0,IF($C185&gt;='H-32A-WP06 - Debt Service'!C$24,'H-32A-WP06 - Debt Service'!C$27/12,0))</f>
        <v>0</v>
      </c>
      <c r="E185" s="376">
        <f>IF(-SUM(E$20:E184)+E$15&lt;0.000001,0,IF($C185&gt;='H-32A-WP06 - Debt Service'!D$24,'H-32A-WP06 - Debt Service'!D$27/12,0))</f>
        <v>0</v>
      </c>
      <c r="F185" s="376">
        <f>IF(-SUM(F$20:F184)+F$15&lt;0.000001,0,IF($C185&gt;='H-32A-WP06 - Debt Service'!E$24,'H-32A-WP06 - Debt Service'!E$27/12,0))</f>
        <v>0</v>
      </c>
      <c r="G185" s="376">
        <f>IF(-SUM(G$20:G184)+G$15&lt;0.000001,0,IF($C185&gt;='H-32A-WP06 - Debt Service'!F$24,'H-32A-WP06 - Debt Service'!F$27/12,0))</f>
        <v>0</v>
      </c>
      <c r="H185" s="376">
        <f>IF(-SUM(H$20:H184)+H$15&lt;0.000001,0,IF($C185&gt;='H-32A-WP06 - Debt Service'!G$24,'H-32A-WP06 - Debt Service'!G$27/12,0))</f>
        <v>0</v>
      </c>
      <c r="I185" s="376">
        <f>IF(-SUM(I$20:I184)+I$15&lt;0.000001,0,IF($C185&gt;='H-32A-WP06 - Debt Service'!H$24,'H-32A-WP06 - Debt Service'!H$27/12,0))</f>
        <v>0</v>
      </c>
      <c r="J185" s="376">
        <f>IF(-SUM(J$20:J184)+J$15&lt;0.000001,0,IF($C185&gt;='H-32A-WP06 - Debt Service'!I$24,'H-32A-WP06 - Debt Service'!I$27/12,0))</f>
        <v>0</v>
      </c>
      <c r="K185" s="376">
        <f>IF(-SUM(K$20:K184)+K$15&lt;0.000001,0,IF($C185&gt;='H-32A-WP06 - Debt Service'!J$24,'H-32A-WP06 - Debt Service'!J$27/12,0))</f>
        <v>0</v>
      </c>
      <c r="L185" s="376">
        <f>IF(-SUM(L$20:L184)+L$15&lt;0.000001,0,IF($C185&gt;='H-32A-WP06 - Debt Service'!K$24,'H-32A-WP06 - Debt Service'!K$27/12,0))</f>
        <v>0</v>
      </c>
      <c r="M185" s="376">
        <f>IF(-SUM(M$20:M184)+M$15&lt;0.000001,0,IF($C185&gt;='H-32A-WP06 - Debt Service'!L$24,'H-32A-WP06 - Debt Service'!L$27/12,0))</f>
        <v>0</v>
      </c>
      <c r="O185" s="364">
        <f t="shared" si="9"/>
        <v>2032</v>
      </c>
      <c r="P185" s="390">
        <f t="shared" si="11"/>
        <v>48488</v>
      </c>
      <c r="Q185" s="376">
        <f>IF(-SUM(Q$20:Q184)+Q$15&lt;0.000001,0,IF($C185&gt;='H-32A-WP06 - Debt Service'!P$24,'H-32A-WP06 - Debt Service'!P$27/12,0))</f>
        <v>0</v>
      </c>
      <c r="R185" s="376">
        <f>IF(-SUM(R$20:R184)+R$15&lt;0.000001,0,IF($C185&gt;='H-32A-WP06 - Debt Service'!Q$24,'H-32A-WP06 - Debt Service'!Q$27/12,0))</f>
        <v>0</v>
      </c>
      <c r="S185" s="376">
        <f>IF(-SUM(S$20:S184)+S$15&lt;0.000001,0,IF($C185&gt;='H-32A-WP06 - Debt Service'!R$24,'H-32A-WP06 - Debt Service'!R$27/12,0))</f>
        <v>0</v>
      </c>
      <c r="T185" s="376">
        <f>IF(-SUM(T$20:T184)+T$15&lt;0.000001,0,IF($C185&gt;='H-32A-WP06 - Debt Service'!S$24,'H-32A-WP06 - Debt Service'!S$27/12,0))</f>
        <v>0</v>
      </c>
      <c r="U185" s="376">
        <f>IF(-SUM(U$20:U184)+U$15&lt;0.000001,0,IF($C185&gt;='H-32A-WP06 - Debt Service'!T$24,'H-32A-WP06 - Debt Service'!T$27/12,0))</f>
        <v>0</v>
      </c>
      <c r="V185" s="376">
        <f>IF(-SUM(V$20:V184)+V$15&lt;0.000001,0,IF($C185&gt;='H-32A-WP06 - Debt Service'!U$24,'H-32A-WP06 - Debt Service'!U$27/12,0))</f>
        <v>0</v>
      </c>
      <c r="W185" s="376">
        <f>IF(-SUM(W$20:W184)+W$15&lt;0.000001,0,IF($C185&gt;='H-32A-WP06 - Debt Service'!V$24,'H-32A-WP06 - Debt Service'!V$27/12,0))</f>
        <v>0</v>
      </c>
      <c r="X185" s="376">
        <f>IF(-SUM(X$20:X184)+X$15&lt;0.000001,0,IF($C185&gt;='H-32A-WP06 - Debt Service'!W$24,'H-32A-WP06 - Debt Service'!W$27/12,0))</f>
        <v>0</v>
      </c>
      <c r="Y185" s="376">
        <f>IF(-SUM(Y$20:Y184)+Y$15&lt;0.000001,0,IF($C185&gt;='H-32A-WP06 - Debt Service'!X$24,'H-32A-WP06 - Debt Service'!X$27/12,0))</f>
        <v>0</v>
      </c>
      <c r="Z185" s="376">
        <f>IF($C185&gt;='H-32A-WP06 - Debt Service'!Y$24,'H-32A-WP06 - Debt Service'!Y$27/12,0)</f>
        <v>0</v>
      </c>
    </row>
    <row r="186" spans="2:26">
      <c r="B186" s="364">
        <f t="shared" si="8"/>
        <v>2032</v>
      </c>
      <c r="C186" s="390">
        <f t="shared" si="10"/>
        <v>48519</v>
      </c>
      <c r="D186" s="376">
        <f>IF(-SUM(D$20:D185)+D$15&lt;0.000001,0,IF($C186&gt;='H-32A-WP06 - Debt Service'!C$24,'H-32A-WP06 - Debt Service'!C$27/12,0))</f>
        <v>0</v>
      </c>
      <c r="E186" s="376">
        <f>IF(-SUM(E$20:E185)+E$15&lt;0.000001,0,IF($C186&gt;='H-32A-WP06 - Debt Service'!D$24,'H-32A-WP06 - Debt Service'!D$27/12,0))</f>
        <v>0</v>
      </c>
      <c r="F186" s="376">
        <f>IF(-SUM(F$20:F185)+F$15&lt;0.000001,0,IF($C186&gt;='H-32A-WP06 - Debt Service'!E$24,'H-32A-WP06 - Debt Service'!E$27/12,0))</f>
        <v>0</v>
      </c>
      <c r="G186" s="376">
        <f>IF(-SUM(G$20:G185)+G$15&lt;0.000001,0,IF($C186&gt;='H-32A-WP06 - Debt Service'!F$24,'H-32A-WP06 - Debt Service'!F$27/12,0))</f>
        <v>0</v>
      </c>
      <c r="H186" s="376">
        <f>IF(-SUM(H$20:H185)+H$15&lt;0.000001,0,IF($C186&gt;='H-32A-WP06 - Debt Service'!G$24,'H-32A-WP06 - Debt Service'!G$27/12,0))</f>
        <v>0</v>
      </c>
      <c r="I186" s="376">
        <f>IF(-SUM(I$20:I185)+I$15&lt;0.000001,0,IF($C186&gt;='H-32A-WP06 - Debt Service'!H$24,'H-32A-WP06 - Debt Service'!H$27/12,0))</f>
        <v>0</v>
      </c>
      <c r="J186" s="376">
        <f>IF(-SUM(J$20:J185)+J$15&lt;0.000001,0,IF($C186&gt;='H-32A-WP06 - Debt Service'!I$24,'H-32A-WP06 - Debt Service'!I$27/12,0))</f>
        <v>0</v>
      </c>
      <c r="K186" s="376">
        <f>IF(-SUM(K$20:K185)+K$15&lt;0.000001,0,IF($C186&gt;='H-32A-WP06 - Debt Service'!J$24,'H-32A-WP06 - Debt Service'!J$27/12,0))</f>
        <v>0</v>
      </c>
      <c r="L186" s="376">
        <f>IF(-SUM(L$20:L185)+L$15&lt;0.000001,0,IF($C186&gt;='H-32A-WP06 - Debt Service'!K$24,'H-32A-WP06 - Debt Service'!K$27/12,0))</f>
        <v>0</v>
      </c>
      <c r="M186" s="376">
        <f>IF(-SUM(M$20:M185)+M$15&lt;0.000001,0,IF($C186&gt;='H-32A-WP06 - Debt Service'!L$24,'H-32A-WP06 - Debt Service'!L$27/12,0))</f>
        <v>0</v>
      </c>
      <c r="O186" s="364">
        <f t="shared" si="9"/>
        <v>2032</v>
      </c>
      <c r="P186" s="390">
        <f t="shared" si="11"/>
        <v>48519</v>
      </c>
      <c r="Q186" s="376">
        <f>IF(-SUM(Q$20:Q185)+Q$15&lt;0.000001,0,IF($C186&gt;='H-32A-WP06 - Debt Service'!P$24,'H-32A-WP06 - Debt Service'!P$27/12,0))</f>
        <v>0</v>
      </c>
      <c r="R186" s="376">
        <f>IF(-SUM(R$20:R185)+R$15&lt;0.000001,0,IF($C186&gt;='H-32A-WP06 - Debt Service'!Q$24,'H-32A-WP06 - Debt Service'!Q$27/12,0))</f>
        <v>0</v>
      </c>
      <c r="S186" s="376">
        <f>IF(-SUM(S$20:S185)+S$15&lt;0.000001,0,IF($C186&gt;='H-32A-WP06 - Debt Service'!R$24,'H-32A-WP06 - Debt Service'!R$27/12,0))</f>
        <v>0</v>
      </c>
      <c r="T186" s="376">
        <f>IF(-SUM(T$20:T185)+T$15&lt;0.000001,0,IF($C186&gt;='H-32A-WP06 - Debt Service'!S$24,'H-32A-WP06 - Debt Service'!S$27/12,0))</f>
        <v>0</v>
      </c>
      <c r="U186" s="376">
        <f>IF(-SUM(U$20:U185)+U$15&lt;0.000001,0,IF($C186&gt;='H-32A-WP06 - Debt Service'!T$24,'H-32A-WP06 - Debt Service'!T$27/12,0))</f>
        <v>0</v>
      </c>
      <c r="V186" s="376">
        <f>IF(-SUM(V$20:V185)+V$15&lt;0.000001,0,IF($C186&gt;='H-32A-WP06 - Debt Service'!U$24,'H-32A-WP06 - Debt Service'!U$27/12,0))</f>
        <v>0</v>
      </c>
      <c r="W186" s="376">
        <f>IF(-SUM(W$20:W185)+W$15&lt;0.000001,0,IF($C186&gt;='H-32A-WP06 - Debt Service'!V$24,'H-32A-WP06 - Debt Service'!V$27/12,0))</f>
        <v>0</v>
      </c>
      <c r="X186" s="376">
        <f>IF(-SUM(X$20:X185)+X$15&lt;0.000001,0,IF($C186&gt;='H-32A-WP06 - Debt Service'!W$24,'H-32A-WP06 - Debt Service'!W$27/12,0))</f>
        <v>0</v>
      </c>
      <c r="Y186" s="376">
        <f>IF(-SUM(Y$20:Y185)+Y$15&lt;0.000001,0,IF($C186&gt;='H-32A-WP06 - Debt Service'!X$24,'H-32A-WP06 - Debt Service'!X$27/12,0))</f>
        <v>0</v>
      </c>
      <c r="Z186" s="376">
        <f>IF($C186&gt;='H-32A-WP06 - Debt Service'!Y$24,'H-32A-WP06 - Debt Service'!Y$27/12,0)</f>
        <v>0</v>
      </c>
    </row>
    <row r="187" spans="2:26">
      <c r="B187" s="364">
        <f t="shared" si="8"/>
        <v>2032</v>
      </c>
      <c r="C187" s="390">
        <f t="shared" si="10"/>
        <v>48549</v>
      </c>
      <c r="D187" s="376">
        <f>IF(-SUM(D$20:D186)+D$15&lt;0.000001,0,IF($C187&gt;='H-32A-WP06 - Debt Service'!C$24,'H-32A-WP06 - Debt Service'!C$27/12,0))</f>
        <v>0</v>
      </c>
      <c r="E187" s="376">
        <f>IF(-SUM(E$20:E186)+E$15&lt;0.000001,0,IF($C187&gt;='H-32A-WP06 - Debt Service'!D$24,'H-32A-WP06 - Debt Service'!D$27/12,0))</f>
        <v>0</v>
      </c>
      <c r="F187" s="376">
        <f>IF(-SUM(F$20:F186)+F$15&lt;0.000001,0,IF($C187&gt;='H-32A-WP06 - Debt Service'!E$24,'H-32A-WP06 - Debt Service'!E$27/12,0))</f>
        <v>0</v>
      </c>
      <c r="G187" s="376">
        <f>IF(-SUM(G$20:G186)+G$15&lt;0.000001,0,IF($C187&gt;='H-32A-WP06 - Debt Service'!F$24,'H-32A-WP06 - Debt Service'!F$27/12,0))</f>
        <v>0</v>
      </c>
      <c r="H187" s="376">
        <f>IF(-SUM(H$20:H186)+H$15&lt;0.000001,0,IF($C187&gt;='H-32A-WP06 - Debt Service'!G$24,'H-32A-WP06 - Debt Service'!G$27/12,0))</f>
        <v>0</v>
      </c>
      <c r="I187" s="376">
        <f>IF(-SUM(I$20:I186)+I$15&lt;0.000001,0,IF($C187&gt;='H-32A-WP06 - Debt Service'!H$24,'H-32A-WP06 - Debt Service'!H$27/12,0))</f>
        <v>0</v>
      </c>
      <c r="J187" s="376">
        <f>IF(-SUM(J$20:J186)+J$15&lt;0.000001,0,IF($C187&gt;='H-32A-WP06 - Debt Service'!I$24,'H-32A-WP06 - Debt Service'!I$27/12,0))</f>
        <v>0</v>
      </c>
      <c r="K187" s="376">
        <f>IF(-SUM(K$20:K186)+K$15&lt;0.000001,0,IF($C187&gt;='H-32A-WP06 - Debt Service'!J$24,'H-32A-WP06 - Debt Service'!J$27/12,0))</f>
        <v>0</v>
      </c>
      <c r="L187" s="376">
        <f>IF(-SUM(L$20:L186)+L$15&lt;0.000001,0,IF($C187&gt;='H-32A-WP06 - Debt Service'!K$24,'H-32A-WP06 - Debt Service'!K$27/12,0))</f>
        <v>0</v>
      </c>
      <c r="M187" s="376">
        <f>IF(-SUM(M$20:M186)+M$15&lt;0.000001,0,IF($C187&gt;='H-32A-WP06 - Debt Service'!L$24,'H-32A-WP06 - Debt Service'!L$27/12,0))</f>
        <v>0</v>
      </c>
      <c r="O187" s="364">
        <f t="shared" si="9"/>
        <v>2032</v>
      </c>
      <c r="P187" s="390">
        <f t="shared" si="11"/>
        <v>48549</v>
      </c>
      <c r="Q187" s="376">
        <f>IF(-SUM(Q$20:Q186)+Q$15&lt;0.000001,0,IF($C187&gt;='H-32A-WP06 - Debt Service'!P$24,'H-32A-WP06 - Debt Service'!P$27/12,0))</f>
        <v>0</v>
      </c>
      <c r="R187" s="376">
        <f>IF(-SUM(R$20:R186)+R$15&lt;0.000001,0,IF($C187&gt;='H-32A-WP06 - Debt Service'!Q$24,'H-32A-WP06 - Debt Service'!Q$27/12,0))</f>
        <v>0</v>
      </c>
      <c r="S187" s="376">
        <f>IF(-SUM(S$20:S186)+S$15&lt;0.000001,0,IF($C187&gt;='H-32A-WP06 - Debt Service'!R$24,'H-32A-WP06 - Debt Service'!R$27/12,0))</f>
        <v>0</v>
      </c>
      <c r="T187" s="376">
        <f>IF(-SUM(T$20:T186)+T$15&lt;0.000001,0,IF($C187&gt;='H-32A-WP06 - Debt Service'!S$24,'H-32A-WP06 - Debt Service'!S$27/12,0))</f>
        <v>0</v>
      </c>
      <c r="U187" s="376">
        <f>IF(-SUM(U$20:U186)+U$15&lt;0.000001,0,IF($C187&gt;='H-32A-WP06 - Debt Service'!T$24,'H-32A-WP06 - Debt Service'!T$27/12,0))</f>
        <v>0</v>
      </c>
      <c r="V187" s="376">
        <f>IF(-SUM(V$20:V186)+V$15&lt;0.000001,0,IF($C187&gt;='H-32A-WP06 - Debt Service'!U$24,'H-32A-WP06 - Debt Service'!U$27/12,0))</f>
        <v>0</v>
      </c>
      <c r="W187" s="376">
        <f>IF(-SUM(W$20:W186)+W$15&lt;0.000001,0,IF($C187&gt;='H-32A-WP06 - Debt Service'!V$24,'H-32A-WP06 - Debt Service'!V$27/12,0))</f>
        <v>0</v>
      </c>
      <c r="X187" s="376">
        <f>IF(-SUM(X$20:X186)+X$15&lt;0.000001,0,IF($C187&gt;='H-32A-WP06 - Debt Service'!W$24,'H-32A-WP06 - Debt Service'!W$27/12,0))</f>
        <v>0</v>
      </c>
      <c r="Y187" s="376">
        <f>IF(-SUM(Y$20:Y186)+Y$15&lt;0.000001,0,IF($C187&gt;='H-32A-WP06 - Debt Service'!X$24,'H-32A-WP06 - Debt Service'!X$27/12,0))</f>
        <v>0</v>
      </c>
      <c r="Z187" s="376">
        <f>IF($C187&gt;='H-32A-WP06 - Debt Service'!Y$24,'H-32A-WP06 - Debt Service'!Y$27/12,0)</f>
        <v>0</v>
      </c>
    </row>
    <row r="188" spans="2:26">
      <c r="B188" s="364">
        <f t="shared" si="8"/>
        <v>2033</v>
      </c>
      <c r="C188" s="390">
        <f t="shared" si="10"/>
        <v>48580</v>
      </c>
      <c r="D188" s="376">
        <f>IF(-SUM(D$20:D187)+D$15&lt;0.000001,0,IF($C188&gt;='H-32A-WP06 - Debt Service'!C$24,'H-32A-WP06 - Debt Service'!C$27/12,0))</f>
        <v>0</v>
      </c>
      <c r="E188" s="376">
        <f>IF(-SUM(E$20:E187)+E$15&lt;0.000001,0,IF($C188&gt;='H-32A-WP06 - Debt Service'!D$24,'H-32A-WP06 - Debt Service'!D$27/12,0))</f>
        <v>0</v>
      </c>
      <c r="F188" s="376">
        <f>IF(-SUM(F$20:F187)+F$15&lt;0.000001,0,IF($C188&gt;='H-32A-WP06 - Debt Service'!E$24,'H-32A-WP06 - Debt Service'!E$27/12,0))</f>
        <v>0</v>
      </c>
      <c r="G188" s="376">
        <f>IF(-SUM(G$20:G187)+G$15&lt;0.000001,0,IF($C188&gt;='H-32A-WP06 - Debt Service'!F$24,'H-32A-WP06 - Debt Service'!F$27/12,0))</f>
        <v>0</v>
      </c>
      <c r="H188" s="376">
        <f>IF(-SUM(H$20:H187)+H$15&lt;0.000001,0,IF($C188&gt;='H-32A-WP06 - Debt Service'!G$24,'H-32A-WP06 - Debt Service'!G$27/12,0))</f>
        <v>0</v>
      </c>
      <c r="I188" s="376">
        <f>IF(-SUM(I$20:I187)+I$15&lt;0.000001,0,IF($C188&gt;='H-32A-WP06 - Debt Service'!H$24,'H-32A-WP06 - Debt Service'!H$27/12,0))</f>
        <v>0</v>
      </c>
      <c r="J188" s="376">
        <f>IF(-SUM(J$20:J187)+J$15&lt;0.000001,0,IF($C188&gt;='H-32A-WP06 - Debt Service'!I$24,'H-32A-WP06 - Debt Service'!I$27/12,0))</f>
        <v>0</v>
      </c>
      <c r="K188" s="376">
        <f>IF(-SUM(K$20:K187)+K$15&lt;0.000001,0,IF($C188&gt;='H-32A-WP06 - Debt Service'!J$24,'H-32A-WP06 - Debt Service'!J$27/12,0))</f>
        <v>0</v>
      </c>
      <c r="L188" s="376">
        <f>IF(-SUM(L$20:L187)+L$15&lt;0.000001,0,IF($C188&gt;='H-32A-WP06 - Debt Service'!K$24,'H-32A-WP06 - Debt Service'!K$27/12,0))</f>
        <v>0</v>
      </c>
      <c r="M188" s="376">
        <f>IF(-SUM(M$20:M187)+M$15&lt;0.000001,0,IF($C188&gt;='H-32A-WP06 - Debt Service'!L$24,'H-32A-WP06 - Debt Service'!L$27/12,0))</f>
        <v>0</v>
      </c>
      <c r="O188" s="364">
        <f t="shared" si="9"/>
        <v>2033</v>
      </c>
      <c r="P188" s="390">
        <f t="shared" si="11"/>
        <v>48580</v>
      </c>
      <c r="Q188" s="376">
        <f>IF(-SUM(Q$20:Q187)+Q$15&lt;0.000001,0,IF($C188&gt;='H-32A-WP06 - Debt Service'!P$24,'H-32A-WP06 - Debt Service'!P$27/12,0))</f>
        <v>0</v>
      </c>
      <c r="R188" s="376">
        <f>IF(-SUM(R$20:R187)+R$15&lt;0.000001,0,IF($C188&gt;='H-32A-WP06 - Debt Service'!Q$24,'H-32A-WP06 - Debt Service'!Q$27/12,0))</f>
        <v>0</v>
      </c>
      <c r="S188" s="376">
        <f>IF(-SUM(S$20:S187)+S$15&lt;0.000001,0,IF($C188&gt;='H-32A-WP06 - Debt Service'!R$24,'H-32A-WP06 - Debt Service'!R$27/12,0))</f>
        <v>0</v>
      </c>
      <c r="T188" s="376">
        <f>IF(-SUM(T$20:T187)+T$15&lt;0.000001,0,IF($C188&gt;='H-32A-WP06 - Debt Service'!S$24,'H-32A-WP06 - Debt Service'!S$27/12,0))</f>
        <v>0</v>
      </c>
      <c r="U188" s="376">
        <f>IF(-SUM(U$20:U187)+U$15&lt;0.000001,0,IF($C188&gt;='H-32A-WP06 - Debt Service'!T$24,'H-32A-WP06 - Debt Service'!T$27/12,0))</f>
        <v>0</v>
      </c>
      <c r="V188" s="376">
        <f>IF(-SUM(V$20:V187)+V$15&lt;0.000001,0,IF($C188&gt;='H-32A-WP06 - Debt Service'!U$24,'H-32A-WP06 - Debt Service'!U$27/12,0))</f>
        <v>0</v>
      </c>
      <c r="W188" s="376">
        <f>IF(-SUM(W$20:W187)+W$15&lt;0.000001,0,IF($C188&gt;='H-32A-WP06 - Debt Service'!V$24,'H-32A-WP06 - Debt Service'!V$27/12,0))</f>
        <v>0</v>
      </c>
      <c r="X188" s="376">
        <f>IF(-SUM(X$20:X187)+X$15&lt;0.000001,0,IF($C188&gt;='H-32A-WP06 - Debt Service'!W$24,'H-32A-WP06 - Debt Service'!W$27/12,0))</f>
        <v>0</v>
      </c>
      <c r="Y188" s="376">
        <f>IF(-SUM(Y$20:Y187)+Y$15&lt;0.000001,0,IF($C188&gt;='H-32A-WP06 - Debt Service'!X$24,'H-32A-WP06 - Debt Service'!X$27/12,0))</f>
        <v>0</v>
      </c>
      <c r="Z188" s="376">
        <f>IF($C188&gt;='H-32A-WP06 - Debt Service'!Y$24,'H-32A-WP06 - Debt Service'!Y$27/12,0)</f>
        <v>0</v>
      </c>
    </row>
    <row r="189" spans="2:26">
      <c r="B189" s="364">
        <f t="shared" si="8"/>
        <v>2033</v>
      </c>
      <c r="C189" s="390">
        <f t="shared" si="10"/>
        <v>48611</v>
      </c>
      <c r="D189" s="376">
        <f>IF(-SUM(D$20:D188)+D$15&lt;0.000001,0,IF($C189&gt;='H-32A-WP06 - Debt Service'!C$24,'H-32A-WP06 - Debt Service'!C$27/12,0))</f>
        <v>0</v>
      </c>
      <c r="E189" s="376">
        <f>IF(-SUM(E$20:E188)+E$15&lt;0.000001,0,IF($C189&gt;='H-32A-WP06 - Debt Service'!D$24,'H-32A-WP06 - Debt Service'!D$27/12,0))</f>
        <v>0</v>
      </c>
      <c r="F189" s="376">
        <f>IF(-SUM(F$20:F188)+F$15&lt;0.000001,0,IF($C189&gt;='H-32A-WP06 - Debt Service'!E$24,'H-32A-WP06 - Debt Service'!E$27/12,0))</f>
        <v>0</v>
      </c>
      <c r="G189" s="376">
        <f>IF(-SUM(G$20:G188)+G$15&lt;0.000001,0,IF($C189&gt;='H-32A-WP06 - Debt Service'!F$24,'H-32A-WP06 - Debt Service'!F$27/12,0))</f>
        <v>0</v>
      </c>
      <c r="H189" s="376">
        <f>IF(-SUM(H$20:H188)+H$15&lt;0.000001,0,IF($C189&gt;='H-32A-WP06 - Debt Service'!G$24,'H-32A-WP06 - Debt Service'!G$27/12,0))</f>
        <v>0</v>
      </c>
      <c r="I189" s="376">
        <f>IF(-SUM(I$20:I188)+I$15&lt;0.000001,0,IF($C189&gt;='H-32A-WP06 - Debt Service'!H$24,'H-32A-WP06 - Debt Service'!H$27/12,0))</f>
        <v>0</v>
      </c>
      <c r="J189" s="376">
        <f>IF(-SUM(J$20:J188)+J$15&lt;0.000001,0,IF($C189&gt;='H-32A-WP06 - Debt Service'!I$24,'H-32A-WP06 - Debt Service'!I$27/12,0))</f>
        <v>0</v>
      </c>
      <c r="K189" s="376">
        <f>IF(-SUM(K$20:K188)+K$15&lt;0.000001,0,IF($C189&gt;='H-32A-WP06 - Debt Service'!J$24,'H-32A-WP06 - Debt Service'!J$27/12,0))</f>
        <v>0</v>
      </c>
      <c r="L189" s="376">
        <f>IF(-SUM(L$20:L188)+L$15&lt;0.000001,0,IF($C189&gt;='H-32A-WP06 - Debt Service'!K$24,'H-32A-WP06 - Debt Service'!K$27/12,0))</f>
        <v>0</v>
      </c>
      <c r="M189" s="376">
        <f>IF(-SUM(M$20:M188)+M$15&lt;0.000001,0,IF($C189&gt;='H-32A-WP06 - Debt Service'!L$24,'H-32A-WP06 - Debt Service'!L$27/12,0))</f>
        <v>0</v>
      </c>
      <c r="O189" s="364">
        <f t="shared" si="9"/>
        <v>2033</v>
      </c>
      <c r="P189" s="390">
        <f t="shared" si="11"/>
        <v>48611</v>
      </c>
      <c r="Q189" s="376">
        <f>IF(-SUM(Q$20:Q188)+Q$15&lt;0.000001,0,IF($C189&gt;='H-32A-WP06 - Debt Service'!P$24,'H-32A-WP06 - Debt Service'!P$27/12,0))</f>
        <v>0</v>
      </c>
      <c r="R189" s="376">
        <f>IF(-SUM(R$20:R188)+R$15&lt;0.000001,0,IF($C189&gt;='H-32A-WP06 - Debt Service'!Q$24,'H-32A-WP06 - Debt Service'!Q$27/12,0))</f>
        <v>0</v>
      </c>
      <c r="S189" s="376">
        <f>IF(-SUM(S$20:S188)+S$15&lt;0.000001,0,IF($C189&gt;='H-32A-WP06 - Debt Service'!R$24,'H-32A-WP06 - Debt Service'!R$27/12,0))</f>
        <v>0</v>
      </c>
      <c r="T189" s="376">
        <f>IF(-SUM(T$20:T188)+T$15&lt;0.000001,0,IF($C189&gt;='H-32A-WP06 - Debt Service'!S$24,'H-32A-WP06 - Debt Service'!S$27/12,0))</f>
        <v>0</v>
      </c>
      <c r="U189" s="376">
        <f>IF(-SUM(U$20:U188)+U$15&lt;0.000001,0,IF($C189&gt;='H-32A-WP06 - Debt Service'!T$24,'H-32A-WP06 - Debt Service'!T$27/12,0))</f>
        <v>0</v>
      </c>
      <c r="V189" s="376">
        <f>IF(-SUM(V$20:V188)+V$15&lt;0.000001,0,IF($C189&gt;='H-32A-WP06 - Debt Service'!U$24,'H-32A-WP06 - Debt Service'!U$27/12,0))</f>
        <v>0</v>
      </c>
      <c r="W189" s="376">
        <f>IF(-SUM(W$20:W188)+W$15&lt;0.000001,0,IF($C189&gt;='H-32A-WP06 - Debt Service'!V$24,'H-32A-WP06 - Debt Service'!V$27/12,0))</f>
        <v>0</v>
      </c>
      <c r="X189" s="376">
        <f>IF(-SUM(X$20:X188)+X$15&lt;0.000001,0,IF($C189&gt;='H-32A-WP06 - Debt Service'!W$24,'H-32A-WP06 - Debt Service'!W$27/12,0))</f>
        <v>0</v>
      </c>
      <c r="Y189" s="376">
        <f>IF(-SUM(Y$20:Y188)+Y$15&lt;0.000001,0,IF($C189&gt;='H-32A-WP06 - Debt Service'!X$24,'H-32A-WP06 - Debt Service'!X$27/12,0))</f>
        <v>0</v>
      </c>
      <c r="Z189" s="376">
        <f>IF($C189&gt;='H-32A-WP06 - Debt Service'!Y$24,'H-32A-WP06 - Debt Service'!Y$27/12,0)</f>
        <v>0</v>
      </c>
    </row>
    <row r="190" spans="2:26">
      <c r="B190" s="364">
        <f t="shared" si="8"/>
        <v>2033</v>
      </c>
      <c r="C190" s="390">
        <f t="shared" si="10"/>
        <v>48639</v>
      </c>
      <c r="D190" s="376">
        <f>IF(-SUM(D$20:D189)+D$15&lt;0.000001,0,IF($C190&gt;='H-32A-WP06 - Debt Service'!C$24,'H-32A-WP06 - Debt Service'!C$27/12,0))</f>
        <v>0</v>
      </c>
      <c r="E190" s="376">
        <f>IF(-SUM(E$20:E189)+E$15&lt;0.000001,0,IF($C190&gt;='H-32A-WP06 - Debt Service'!D$24,'H-32A-WP06 - Debt Service'!D$27/12,0))</f>
        <v>0</v>
      </c>
      <c r="F190" s="376">
        <f>IF(-SUM(F$20:F189)+F$15&lt;0.000001,0,IF($C190&gt;='H-32A-WP06 - Debt Service'!E$24,'H-32A-WP06 - Debt Service'!E$27/12,0))</f>
        <v>0</v>
      </c>
      <c r="G190" s="376">
        <f>IF(-SUM(G$20:G189)+G$15&lt;0.000001,0,IF($C190&gt;='H-32A-WP06 - Debt Service'!F$24,'H-32A-WP06 - Debt Service'!F$27/12,0))</f>
        <v>0</v>
      </c>
      <c r="H190" s="376">
        <f>IF(-SUM(H$20:H189)+H$15&lt;0.000001,0,IF($C190&gt;='H-32A-WP06 - Debt Service'!G$24,'H-32A-WP06 - Debt Service'!G$27/12,0))</f>
        <v>0</v>
      </c>
      <c r="I190" s="376">
        <f>IF(-SUM(I$20:I189)+I$15&lt;0.000001,0,IF($C190&gt;='H-32A-WP06 - Debt Service'!H$24,'H-32A-WP06 - Debt Service'!H$27/12,0))</f>
        <v>0</v>
      </c>
      <c r="J190" s="376">
        <f>IF(-SUM(J$20:J189)+J$15&lt;0.000001,0,IF($C190&gt;='H-32A-WP06 - Debt Service'!I$24,'H-32A-WP06 - Debt Service'!I$27/12,0))</f>
        <v>0</v>
      </c>
      <c r="K190" s="376">
        <f>IF(-SUM(K$20:K189)+K$15&lt;0.000001,0,IF($C190&gt;='H-32A-WP06 - Debt Service'!J$24,'H-32A-WP06 - Debt Service'!J$27/12,0))</f>
        <v>0</v>
      </c>
      <c r="L190" s="376">
        <f>IF(-SUM(L$20:L189)+L$15&lt;0.000001,0,IF($C190&gt;='H-32A-WP06 - Debt Service'!K$24,'H-32A-WP06 - Debt Service'!K$27/12,0))</f>
        <v>0</v>
      </c>
      <c r="M190" s="376">
        <f>IF(-SUM(M$20:M189)+M$15&lt;0.000001,0,IF($C190&gt;='H-32A-WP06 - Debt Service'!L$24,'H-32A-WP06 - Debt Service'!L$27/12,0))</f>
        <v>0</v>
      </c>
      <c r="O190" s="364">
        <f t="shared" si="9"/>
        <v>2033</v>
      </c>
      <c r="P190" s="390">
        <f t="shared" si="11"/>
        <v>48639</v>
      </c>
      <c r="Q190" s="376">
        <f>IF(-SUM(Q$20:Q189)+Q$15&lt;0.000001,0,IF($C190&gt;='H-32A-WP06 - Debt Service'!P$24,'H-32A-WP06 - Debt Service'!P$27/12,0))</f>
        <v>0</v>
      </c>
      <c r="R190" s="376">
        <f>IF(-SUM(R$20:R189)+R$15&lt;0.000001,0,IF($C190&gt;='H-32A-WP06 - Debt Service'!Q$24,'H-32A-WP06 - Debt Service'!Q$27/12,0))</f>
        <v>0</v>
      </c>
      <c r="S190" s="376">
        <f>IF(-SUM(S$20:S189)+S$15&lt;0.000001,0,IF($C190&gt;='H-32A-WP06 - Debt Service'!R$24,'H-32A-WP06 - Debt Service'!R$27/12,0))</f>
        <v>0</v>
      </c>
      <c r="T190" s="376">
        <f>IF(-SUM(T$20:T189)+T$15&lt;0.000001,0,IF($C190&gt;='H-32A-WP06 - Debt Service'!S$24,'H-32A-WP06 - Debt Service'!S$27/12,0))</f>
        <v>0</v>
      </c>
      <c r="U190" s="376">
        <f>IF(-SUM(U$20:U189)+U$15&lt;0.000001,0,IF($C190&gt;='H-32A-WP06 - Debt Service'!T$24,'H-32A-WP06 - Debt Service'!T$27/12,0))</f>
        <v>0</v>
      </c>
      <c r="V190" s="376">
        <f>IF(-SUM(V$20:V189)+V$15&lt;0.000001,0,IF($C190&gt;='H-32A-WP06 - Debt Service'!U$24,'H-32A-WP06 - Debt Service'!U$27/12,0))</f>
        <v>0</v>
      </c>
      <c r="W190" s="376">
        <f>IF(-SUM(W$20:W189)+W$15&lt;0.000001,0,IF($C190&gt;='H-32A-WP06 - Debt Service'!V$24,'H-32A-WP06 - Debt Service'!V$27/12,0))</f>
        <v>0</v>
      </c>
      <c r="X190" s="376">
        <f>IF(-SUM(X$20:X189)+X$15&lt;0.000001,0,IF($C190&gt;='H-32A-WP06 - Debt Service'!W$24,'H-32A-WP06 - Debt Service'!W$27/12,0))</f>
        <v>0</v>
      </c>
      <c r="Y190" s="376">
        <f>IF(-SUM(Y$20:Y189)+Y$15&lt;0.000001,0,IF($C190&gt;='H-32A-WP06 - Debt Service'!X$24,'H-32A-WP06 - Debt Service'!X$27/12,0))</f>
        <v>0</v>
      </c>
      <c r="Z190" s="376">
        <f>IF($C190&gt;='H-32A-WP06 - Debt Service'!Y$24,'H-32A-WP06 - Debt Service'!Y$27/12,0)</f>
        <v>0</v>
      </c>
    </row>
    <row r="191" spans="2:26">
      <c r="B191" s="364">
        <f t="shared" si="8"/>
        <v>2033</v>
      </c>
      <c r="C191" s="390">
        <f t="shared" si="10"/>
        <v>48670</v>
      </c>
      <c r="D191" s="376">
        <f>IF(-SUM(D$20:D190)+D$15&lt;0.000001,0,IF($C191&gt;='H-32A-WP06 - Debt Service'!C$24,'H-32A-WP06 - Debt Service'!C$27/12,0))</f>
        <v>0</v>
      </c>
      <c r="E191" s="376">
        <f>IF(-SUM(E$20:E190)+E$15&lt;0.000001,0,IF($C191&gt;='H-32A-WP06 - Debt Service'!D$24,'H-32A-WP06 - Debt Service'!D$27/12,0))</f>
        <v>0</v>
      </c>
      <c r="F191" s="376">
        <f>IF(-SUM(F$20:F190)+F$15&lt;0.000001,0,IF($C191&gt;='H-32A-WP06 - Debt Service'!E$24,'H-32A-WP06 - Debt Service'!E$27/12,0))</f>
        <v>0</v>
      </c>
      <c r="G191" s="376">
        <f>IF(-SUM(G$20:G190)+G$15&lt;0.000001,0,IF($C191&gt;='H-32A-WP06 - Debt Service'!F$24,'H-32A-WP06 - Debt Service'!F$27/12,0))</f>
        <v>0</v>
      </c>
      <c r="H191" s="376">
        <f>IF(-SUM(H$20:H190)+H$15&lt;0.000001,0,IF($C191&gt;='H-32A-WP06 - Debt Service'!G$24,'H-32A-WP06 - Debt Service'!G$27/12,0))</f>
        <v>0</v>
      </c>
      <c r="I191" s="376">
        <f>IF(-SUM(I$20:I190)+I$15&lt;0.000001,0,IF($C191&gt;='H-32A-WP06 - Debt Service'!H$24,'H-32A-WP06 - Debt Service'!H$27/12,0))</f>
        <v>0</v>
      </c>
      <c r="J191" s="376">
        <f>IF(-SUM(J$20:J190)+J$15&lt;0.000001,0,IF($C191&gt;='H-32A-WP06 - Debt Service'!I$24,'H-32A-WP06 - Debt Service'!I$27/12,0))</f>
        <v>0</v>
      </c>
      <c r="K191" s="376">
        <f>IF(-SUM(K$20:K190)+K$15&lt;0.000001,0,IF($C191&gt;='H-32A-WP06 - Debt Service'!J$24,'H-32A-WP06 - Debt Service'!J$27/12,0))</f>
        <v>0</v>
      </c>
      <c r="L191" s="376">
        <f>IF(-SUM(L$20:L190)+L$15&lt;0.000001,0,IF($C191&gt;='H-32A-WP06 - Debt Service'!K$24,'H-32A-WP06 - Debt Service'!K$27/12,0))</f>
        <v>0</v>
      </c>
      <c r="M191" s="376">
        <f>IF(-SUM(M$20:M190)+M$15&lt;0.000001,0,IF($C191&gt;='H-32A-WP06 - Debt Service'!L$24,'H-32A-WP06 - Debt Service'!L$27/12,0))</f>
        <v>0</v>
      </c>
      <c r="O191" s="364">
        <f t="shared" si="9"/>
        <v>2033</v>
      </c>
      <c r="P191" s="390">
        <f t="shared" si="11"/>
        <v>48670</v>
      </c>
      <c r="Q191" s="376">
        <f>IF(-SUM(Q$20:Q190)+Q$15&lt;0.000001,0,IF($C191&gt;='H-32A-WP06 - Debt Service'!P$24,'H-32A-WP06 - Debt Service'!P$27/12,0))</f>
        <v>0</v>
      </c>
      <c r="R191" s="376">
        <f>IF(-SUM(R$20:R190)+R$15&lt;0.000001,0,IF($C191&gt;='H-32A-WP06 - Debt Service'!Q$24,'H-32A-WP06 - Debt Service'!Q$27/12,0))</f>
        <v>0</v>
      </c>
      <c r="S191" s="376">
        <f>IF(-SUM(S$20:S190)+S$15&lt;0.000001,0,IF($C191&gt;='H-32A-WP06 - Debt Service'!R$24,'H-32A-WP06 - Debt Service'!R$27/12,0))</f>
        <v>0</v>
      </c>
      <c r="T191" s="376">
        <f>IF(-SUM(T$20:T190)+T$15&lt;0.000001,0,IF($C191&gt;='H-32A-WP06 - Debt Service'!S$24,'H-32A-WP06 - Debt Service'!S$27/12,0))</f>
        <v>0</v>
      </c>
      <c r="U191" s="376">
        <f>IF(-SUM(U$20:U190)+U$15&lt;0.000001,0,IF($C191&gt;='H-32A-WP06 - Debt Service'!T$24,'H-32A-WP06 - Debt Service'!T$27/12,0))</f>
        <v>0</v>
      </c>
      <c r="V191" s="376">
        <f>IF(-SUM(V$20:V190)+V$15&lt;0.000001,0,IF($C191&gt;='H-32A-WP06 - Debt Service'!U$24,'H-32A-WP06 - Debt Service'!U$27/12,0))</f>
        <v>0</v>
      </c>
      <c r="W191" s="376">
        <f>IF(-SUM(W$20:W190)+W$15&lt;0.000001,0,IF($C191&gt;='H-32A-WP06 - Debt Service'!V$24,'H-32A-WP06 - Debt Service'!V$27/12,0))</f>
        <v>0</v>
      </c>
      <c r="X191" s="376">
        <f>IF(-SUM(X$20:X190)+X$15&lt;0.000001,0,IF($C191&gt;='H-32A-WP06 - Debt Service'!W$24,'H-32A-WP06 - Debt Service'!W$27/12,0))</f>
        <v>0</v>
      </c>
      <c r="Y191" s="376">
        <f>IF(-SUM(Y$20:Y190)+Y$15&lt;0.000001,0,IF($C191&gt;='H-32A-WP06 - Debt Service'!X$24,'H-32A-WP06 - Debt Service'!X$27/12,0))</f>
        <v>0</v>
      </c>
      <c r="Z191" s="376">
        <f>IF($C191&gt;='H-32A-WP06 - Debt Service'!Y$24,'H-32A-WP06 - Debt Service'!Y$27/12,0)</f>
        <v>0</v>
      </c>
    </row>
    <row r="192" spans="2:26">
      <c r="B192" s="364">
        <f t="shared" si="8"/>
        <v>2033</v>
      </c>
      <c r="C192" s="390">
        <f t="shared" si="10"/>
        <v>48700</v>
      </c>
      <c r="D192" s="376">
        <f>IF(-SUM(D$20:D191)+D$15&lt;0.000001,0,IF($C192&gt;='H-32A-WP06 - Debt Service'!C$24,'H-32A-WP06 - Debt Service'!C$27/12,0))</f>
        <v>0</v>
      </c>
      <c r="E192" s="376">
        <f>IF(-SUM(E$20:E191)+E$15&lt;0.000001,0,IF($C192&gt;='H-32A-WP06 - Debt Service'!D$24,'H-32A-WP06 - Debt Service'!D$27/12,0))</f>
        <v>0</v>
      </c>
      <c r="F192" s="376">
        <f>IF(-SUM(F$20:F191)+F$15&lt;0.000001,0,IF($C192&gt;='H-32A-WP06 - Debt Service'!E$24,'H-32A-WP06 - Debt Service'!E$27/12,0))</f>
        <v>0</v>
      </c>
      <c r="G192" s="376">
        <f>IF(-SUM(G$20:G191)+G$15&lt;0.000001,0,IF($C192&gt;='H-32A-WP06 - Debt Service'!F$24,'H-32A-WP06 - Debt Service'!F$27/12,0))</f>
        <v>0</v>
      </c>
      <c r="H192" s="376">
        <f>IF(-SUM(H$20:H191)+H$15&lt;0.000001,0,IF($C192&gt;='H-32A-WP06 - Debt Service'!G$24,'H-32A-WP06 - Debt Service'!G$27/12,0))</f>
        <v>0</v>
      </c>
      <c r="I192" s="376">
        <f>IF(-SUM(I$20:I191)+I$15&lt;0.000001,0,IF($C192&gt;='H-32A-WP06 - Debt Service'!H$24,'H-32A-WP06 - Debt Service'!H$27/12,0))</f>
        <v>0</v>
      </c>
      <c r="J192" s="376">
        <f>IF(-SUM(J$20:J191)+J$15&lt;0.000001,0,IF($C192&gt;='H-32A-WP06 - Debt Service'!I$24,'H-32A-WP06 - Debt Service'!I$27/12,0))</f>
        <v>0</v>
      </c>
      <c r="K192" s="376">
        <f>IF(-SUM(K$20:K191)+K$15&lt;0.000001,0,IF($C192&gt;='H-32A-WP06 - Debt Service'!J$24,'H-32A-WP06 - Debt Service'!J$27/12,0))</f>
        <v>0</v>
      </c>
      <c r="L192" s="376">
        <f>IF(-SUM(L$20:L191)+L$15&lt;0.000001,0,IF($C192&gt;='H-32A-WP06 - Debt Service'!K$24,'H-32A-WP06 - Debt Service'!K$27/12,0))</f>
        <v>0</v>
      </c>
      <c r="M192" s="376">
        <f>IF(-SUM(M$20:M191)+M$15&lt;0.000001,0,IF($C192&gt;='H-32A-WP06 - Debt Service'!L$24,'H-32A-WP06 - Debt Service'!L$27/12,0))</f>
        <v>0</v>
      </c>
      <c r="O192" s="364">
        <f t="shared" si="9"/>
        <v>2033</v>
      </c>
      <c r="P192" s="390">
        <f t="shared" si="11"/>
        <v>48700</v>
      </c>
      <c r="Q192" s="376">
        <f>IF(-SUM(Q$20:Q191)+Q$15&lt;0.000001,0,IF($C192&gt;='H-32A-WP06 - Debt Service'!P$24,'H-32A-WP06 - Debt Service'!P$27/12,0))</f>
        <v>0</v>
      </c>
      <c r="R192" s="376">
        <f>IF(-SUM(R$20:R191)+R$15&lt;0.000001,0,IF($C192&gt;='H-32A-WP06 - Debt Service'!Q$24,'H-32A-WP06 - Debt Service'!Q$27/12,0))</f>
        <v>0</v>
      </c>
      <c r="S192" s="376">
        <f>IF(-SUM(S$20:S191)+S$15&lt;0.000001,0,IF($C192&gt;='H-32A-WP06 - Debt Service'!R$24,'H-32A-WP06 - Debt Service'!R$27/12,0))</f>
        <v>0</v>
      </c>
      <c r="T192" s="376">
        <f>IF(-SUM(T$20:T191)+T$15&lt;0.000001,0,IF($C192&gt;='H-32A-WP06 - Debt Service'!S$24,'H-32A-WP06 - Debt Service'!S$27/12,0))</f>
        <v>0</v>
      </c>
      <c r="U192" s="376">
        <f>IF(-SUM(U$20:U191)+U$15&lt;0.000001,0,IF($C192&gt;='H-32A-WP06 - Debt Service'!T$24,'H-32A-WP06 - Debt Service'!T$27/12,0))</f>
        <v>0</v>
      </c>
      <c r="V192" s="376">
        <f>IF(-SUM(V$20:V191)+V$15&lt;0.000001,0,IF($C192&gt;='H-32A-WP06 - Debt Service'!U$24,'H-32A-WP06 - Debt Service'!U$27/12,0))</f>
        <v>0</v>
      </c>
      <c r="W192" s="376">
        <f>IF(-SUM(W$20:W191)+W$15&lt;0.000001,0,IF($C192&gt;='H-32A-WP06 - Debt Service'!V$24,'H-32A-WP06 - Debt Service'!V$27/12,0))</f>
        <v>0</v>
      </c>
      <c r="X192" s="376">
        <f>IF(-SUM(X$20:X191)+X$15&lt;0.000001,0,IF($C192&gt;='H-32A-WP06 - Debt Service'!W$24,'H-32A-WP06 - Debt Service'!W$27/12,0))</f>
        <v>0</v>
      </c>
      <c r="Y192" s="376">
        <f>IF(-SUM(Y$20:Y191)+Y$15&lt;0.000001,0,IF($C192&gt;='H-32A-WP06 - Debt Service'!X$24,'H-32A-WP06 - Debt Service'!X$27/12,0))</f>
        <v>0</v>
      </c>
      <c r="Z192" s="376">
        <f>IF($C192&gt;='H-32A-WP06 - Debt Service'!Y$24,'H-32A-WP06 - Debt Service'!Y$27/12,0)</f>
        <v>0</v>
      </c>
    </row>
    <row r="193" spans="2:26">
      <c r="B193" s="364">
        <f t="shared" si="8"/>
        <v>2033</v>
      </c>
      <c r="C193" s="390">
        <f t="shared" si="10"/>
        <v>48731</v>
      </c>
      <c r="D193" s="376">
        <f>IF(-SUM(D$20:D192)+D$15&lt;0.000001,0,IF($C193&gt;='H-32A-WP06 - Debt Service'!C$24,'H-32A-WP06 - Debt Service'!C$27/12,0))</f>
        <v>0</v>
      </c>
      <c r="E193" s="376">
        <f>IF(-SUM(E$20:E192)+E$15&lt;0.000001,0,IF($C193&gt;='H-32A-WP06 - Debt Service'!D$24,'H-32A-WP06 - Debt Service'!D$27/12,0))</f>
        <v>0</v>
      </c>
      <c r="F193" s="376">
        <f>IF(-SUM(F$20:F192)+F$15&lt;0.000001,0,IF($C193&gt;='H-32A-WP06 - Debt Service'!E$24,'H-32A-WP06 - Debt Service'!E$27/12,0))</f>
        <v>0</v>
      </c>
      <c r="G193" s="376">
        <f>IF(-SUM(G$20:G192)+G$15&lt;0.000001,0,IF($C193&gt;='H-32A-WP06 - Debt Service'!F$24,'H-32A-WP06 - Debt Service'!F$27/12,0))</f>
        <v>0</v>
      </c>
      <c r="H193" s="376">
        <f>IF(-SUM(H$20:H192)+H$15&lt;0.000001,0,IF($C193&gt;='H-32A-WP06 - Debt Service'!G$24,'H-32A-WP06 - Debt Service'!G$27/12,0))</f>
        <v>0</v>
      </c>
      <c r="I193" s="376">
        <f>IF(-SUM(I$20:I192)+I$15&lt;0.000001,0,IF($C193&gt;='H-32A-WP06 - Debt Service'!H$24,'H-32A-WP06 - Debt Service'!H$27/12,0))</f>
        <v>0</v>
      </c>
      <c r="J193" s="376">
        <f>IF(-SUM(J$20:J192)+J$15&lt;0.000001,0,IF($C193&gt;='H-32A-WP06 - Debt Service'!I$24,'H-32A-WP06 - Debt Service'!I$27/12,0))</f>
        <v>0</v>
      </c>
      <c r="K193" s="376">
        <f>IF(-SUM(K$20:K192)+K$15&lt;0.000001,0,IF($C193&gt;='H-32A-WP06 - Debt Service'!J$24,'H-32A-WP06 - Debt Service'!J$27/12,0))</f>
        <v>0</v>
      </c>
      <c r="L193" s="376">
        <f>IF(-SUM(L$20:L192)+L$15&lt;0.000001,0,IF($C193&gt;='H-32A-WP06 - Debt Service'!K$24,'H-32A-WP06 - Debt Service'!K$27/12,0))</f>
        <v>0</v>
      </c>
      <c r="M193" s="376">
        <f>IF(-SUM(M$20:M192)+M$15&lt;0.000001,0,IF($C193&gt;='H-32A-WP06 - Debt Service'!L$24,'H-32A-WP06 - Debt Service'!L$27/12,0))</f>
        <v>0</v>
      </c>
      <c r="O193" s="364">
        <f t="shared" si="9"/>
        <v>2033</v>
      </c>
      <c r="P193" s="390">
        <f t="shared" si="11"/>
        <v>48731</v>
      </c>
      <c r="Q193" s="376">
        <f>IF(-SUM(Q$20:Q192)+Q$15&lt;0.000001,0,IF($C193&gt;='H-32A-WP06 - Debt Service'!P$24,'H-32A-WP06 - Debt Service'!P$27/12,0))</f>
        <v>0</v>
      </c>
      <c r="R193" s="376">
        <f>IF(-SUM(R$20:R192)+R$15&lt;0.000001,0,IF($C193&gt;='H-32A-WP06 - Debt Service'!Q$24,'H-32A-WP06 - Debt Service'!Q$27/12,0))</f>
        <v>0</v>
      </c>
      <c r="S193" s="376">
        <f>IF(-SUM(S$20:S192)+S$15&lt;0.000001,0,IF($C193&gt;='H-32A-WP06 - Debt Service'!R$24,'H-32A-WP06 - Debt Service'!R$27/12,0))</f>
        <v>0</v>
      </c>
      <c r="T193" s="376">
        <f>IF(-SUM(T$20:T192)+T$15&lt;0.000001,0,IF($C193&gt;='H-32A-WP06 - Debt Service'!S$24,'H-32A-WP06 - Debt Service'!S$27/12,0))</f>
        <v>0</v>
      </c>
      <c r="U193" s="376">
        <f>IF(-SUM(U$20:U192)+U$15&lt;0.000001,0,IF($C193&gt;='H-32A-WP06 - Debt Service'!T$24,'H-32A-WP06 - Debt Service'!T$27/12,0))</f>
        <v>0</v>
      </c>
      <c r="V193" s="376">
        <f>IF(-SUM(V$20:V192)+V$15&lt;0.000001,0,IF($C193&gt;='H-32A-WP06 - Debt Service'!U$24,'H-32A-WP06 - Debt Service'!U$27/12,0))</f>
        <v>0</v>
      </c>
      <c r="W193" s="376">
        <f>IF(-SUM(W$20:W192)+W$15&lt;0.000001,0,IF($C193&gt;='H-32A-WP06 - Debt Service'!V$24,'H-32A-WP06 - Debt Service'!V$27/12,0))</f>
        <v>0</v>
      </c>
      <c r="X193" s="376">
        <f>IF(-SUM(X$20:X192)+X$15&lt;0.000001,0,IF($C193&gt;='H-32A-WP06 - Debt Service'!W$24,'H-32A-WP06 - Debt Service'!W$27/12,0))</f>
        <v>0</v>
      </c>
      <c r="Y193" s="376">
        <f>IF(-SUM(Y$20:Y192)+Y$15&lt;0.000001,0,IF($C193&gt;='H-32A-WP06 - Debt Service'!X$24,'H-32A-WP06 - Debt Service'!X$27/12,0))</f>
        <v>0</v>
      </c>
      <c r="Z193" s="376">
        <f>IF($C193&gt;='H-32A-WP06 - Debt Service'!Y$24,'H-32A-WP06 - Debt Service'!Y$27/12,0)</f>
        <v>0</v>
      </c>
    </row>
    <row r="194" spans="2:26">
      <c r="B194" s="364">
        <f t="shared" si="8"/>
        <v>2033</v>
      </c>
      <c r="C194" s="390">
        <f t="shared" si="10"/>
        <v>48761</v>
      </c>
      <c r="D194" s="376">
        <f>IF(-SUM(D$20:D193)+D$15&lt;0.000001,0,IF($C194&gt;='H-32A-WP06 - Debt Service'!C$24,'H-32A-WP06 - Debt Service'!C$27/12,0))</f>
        <v>0</v>
      </c>
      <c r="E194" s="376">
        <f>IF(-SUM(E$20:E193)+E$15&lt;0.000001,0,IF($C194&gt;='H-32A-WP06 - Debt Service'!D$24,'H-32A-WP06 - Debt Service'!D$27/12,0))</f>
        <v>0</v>
      </c>
      <c r="F194" s="376">
        <f>IF(-SUM(F$20:F193)+F$15&lt;0.000001,0,IF($C194&gt;='H-32A-WP06 - Debt Service'!E$24,'H-32A-WP06 - Debt Service'!E$27/12,0))</f>
        <v>0</v>
      </c>
      <c r="G194" s="376">
        <f>IF(-SUM(G$20:G193)+G$15&lt;0.000001,0,IF($C194&gt;='H-32A-WP06 - Debt Service'!F$24,'H-32A-WP06 - Debt Service'!F$27/12,0))</f>
        <v>0</v>
      </c>
      <c r="H194" s="376">
        <f>IF(-SUM(H$20:H193)+H$15&lt;0.000001,0,IF($C194&gt;='H-32A-WP06 - Debt Service'!G$24,'H-32A-WP06 - Debt Service'!G$27/12,0))</f>
        <v>0</v>
      </c>
      <c r="I194" s="376">
        <f>IF(-SUM(I$20:I193)+I$15&lt;0.000001,0,IF($C194&gt;='H-32A-WP06 - Debt Service'!H$24,'H-32A-WP06 - Debt Service'!H$27/12,0))</f>
        <v>0</v>
      </c>
      <c r="J194" s="376">
        <f>IF(-SUM(J$20:J193)+J$15&lt;0.000001,0,IF($C194&gt;='H-32A-WP06 - Debt Service'!I$24,'H-32A-WP06 - Debt Service'!I$27/12,0))</f>
        <v>0</v>
      </c>
      <c r="K194" s="376">
        <f>IF(-SUM(K$20:K193)+K$15&lt;0.000001,0,IF($C194&gt;='H-32A-WP06 - Debt Service'!J$24,'H-32A-WP06 - Debt Service'!J$27/12,0))</f>
        <v>0</v>
      </c>
      <c r="L194" s="376">
        <f>IF(-SUM(L$20:L193)+L$15&lt;0.000001,0,IF($C194&gt;='H-32A-WP06 - Debt Service'!K$24,'H-32A-WP06 - Debt Service'!K$27/12,0))</f>
        <v>0</v>
      </c>
      <c r="M194" s="376">
        <f>IF(-SUM(M$20:M193)+M$15&lt;0.000001,0,IF($C194&gt;='H-32A-WP06 - Debt Service'!L$24,'H-32A-WP06 - Debt Service'!L$27/12,0))</f>
        <v>0</v>
      </c>
      <c r="O194" s="364">
        <f t="shared" si="9"/>
        <v>2033</v>
      </c>
      <c r="P194" s="390">
        <f t="shared" si="11"/>
        <v>48761</v>
      </c>
      <c r="Q194" s="376">
        <f>IF(-SUM(Q$20:Q193)+Q$15&lt;0.000001,0,IF($C194&gt;='H-32A-WP06 - Debt Service'!P$24,'H-32A-WP06 - Debt Service'!P$27/12,0))</f>
        <v>0</v>
      </c>
      <c r="R194" s="376">
        <f>IF(-SUM(R$20:R193)+R$15&lt;0.000001,0,IF($C194&gt;='H-32A-WP06 - Debt Service'!Q$24,'H-32A-WP06 - Debt Service'!Q$27/12,0))</f>
        <v>0</v>
      </c>
      <c r="S194" s="376">
        <f>IF(-SUM(S$20:S193)+S$15&lt;0.000001,0,IF($C194&gt;='H-32A-WP06 - Debt Service'!R$24,'H-32A-WP06 - Debt Service'!R$27/12,0))</f>
        <v>0</v>
      </c>
      <c r="T194" s="376">
        <f>IF(-SUM(T$20:T193)+T$15&lt;0.000001,0,IF($C194&gt;='H-32A-WP06 - Debt Service'!S$24,'H-32A-WP06 - Debt Service'!S$27/12,0))</f>
        <v>0</v>
      </c>
      <c r="U194" s="376">
        <f>IF(-SUM(U$20:U193)+U$15&lt;0.000001,0,IF($C194&gt;='H-32A-WP06 - Debt Service'!T$24,'H-32A-WP06 - Debt Service'!T$27/12,0))</f>
        <v>0</v>
      </c>
      <c r="V194" s="376">
        <f>IF(-SUM(V$20:V193)+V$15&lt;0.000001,0,IF($C194&gt;='H-32A-WP06 - Debt Service'!U$24,'H-32A-WP06 - Debt Service'!U$27/12,0))</f>
        <v>0</v>
      </c>
      <c r="W194" s="376">
        <f>IF(-SUM(W$20:W193)+W$15&lt;0.000001,0,IF($C194&gt;='H-32A-WP06 - Debt Service'!V$24,'H-32A-WP06 - Debt Service'!V$27/12,0))</f>
        <v>0</v>
      </c>
      <c r="X194" s="376">
        <f>IF(-SUM(X$20:X193)+X$15&lt;0.000001,0,IF($C194&gt;='H-32A-WP06 - Debt Service'!W$24,'H-32A-WP06 - Debt Service'!W$27/12,0))</f>
        <v>0</v>
      </c>
      <c r="Y194" s="376">
        <f>IF(-SUM(Y$20:Y193)+Y$15&lt;0.000001,0,IF($C194&gt;='H-32A-WP06 - Debt Service'!X$24,'H-32A-WP06 - Debt Service'!X$27/12,0))</f>
        <v>0</v>
      </c>
      <c r="Z194" s="376">
        <f>IF($C194&gt;='H-32A-WP06 - Debt Service'!Y$24,'H-32A-WP06 - Debt Service'!Y$27/12,0)</f>
        <v>0</v>
      </c>
    </row>
    <row r="195" spans="2:26">
      <c r="B195" s="364">
        <f t="shared" si="8"/>
        <v>2033</v>
      </c>
      <c r="C195" s="390">
        <f t="shared" si="10"/>
        <v>48792</v>
      </c>
      <c r="D195" s="376">
        <f>IF(-SUM(D$20:D194)+D$15&lt;0.000001,0,IF($C195&gt;='H-32A-WP06 - Debt Service'!C$24,'H-32A-WP06 - Debt Service'!C$27/12,0))</f>
        <v>0</v>
      </c>
      <c r="E195" s="376">
        <f>IF(-SUM(E$20:E194)+E$15&lt;0.000001,0,IF($C195&gt;='H-32A-WP06 - Debt Service'!D$24,'H-32A-WP06 - Debt Service'!D$27/12,0))</f>
        <v>0</v>
      </c>
      <c r="F195" s="376">
        <f>IF(-SUM(F$20:F194)+F$15&lt;0.000001,0,IF($C195&gt;='H-32A-WP06 - Debt Service'!E$24,'H-32A-WP06 - Debt Service'!E$27/12,0))</f>
        <v>0</v>
      </c>
      <c r="G195" s="376">
        <f>IF(-SUM(G$20:G194)+G$15&lt;0.000001,0,IF($C195&gt;='H-32A-WP06 - Debt Service'!F$24,'H-32A-WP06 - Debt Service'!F$27/12,0))</f>
        <v>0</v>
      </c>
      <c r="H195" s="376">
        <f>IF(-SUM(H$20:H194)+H$15&lt;0.000001,0,IF($C195&gt;='H-32A-WP06 - Debt Service'!G$24,'H-32A-WP06 - Debt Service'!G$27/12,0))</f>
        <v>0</v>
      </c>
      <c r="I195" s="376">
        <f>IF(-SUM(I$20:I194)+I$15&lt;0.000001,0,IF($C195&gt;='H-32A-WP06 - Debt Service'!H$24,'H-32A-WP06 - Debt Service'!H$27/12,0))</f>
        <v>0</v>
      </c>
      <c r="J195" s="376">
        <f>IF(-SUM(J$20:J194)+J$15&lt;0.000001,0,IF($C195&gt;='H-32A-WP06 - Debt Service'!I$24,'H-32A-WP06 - Debt Service'!I$27/12,0))</f>
        <v>0</v>
      </c>
      <c r="K195" s="376">
        <f>IF(-SUM(K$20:K194)+K$15&lt;0.000001,0,IF($C195&gt;='H-32A-WP06 - Debt Service'!J$24,'H-32A-WP06 - Debt Service'!J$27/12,0))</f>
        <v>0</v>
      </c>
      <c r="L195" s="376">
        <f>IF(-SUM(L$20:L194)+L$15&lt;0.000001,0,IF($C195&gt;='H-32A-WP06 - Debt Service'!K$24,'H-32A-WP06 - Debt Service'!K$27/12,0))</f>
        <v>0</v>
      </c>
      <c r="M195" s="376">
        <f>IF(-SUM(M$20:M194)+M$15&lt;0.000001,0,IF($C195&gt;='H-32A-WP06 - Debt Service'!L$24,'H-32A-WP06 - Debt Service'!L$27/12,0))</f>
        <v>0</v>
      </c>
      <c r="O195" s="364">
        <f t="shared" si="9"/>
        <v>2033</v>
      </c>
      <c r="P195" s="390">
        <f t="shared" si="11"/>
        <v>48792</v>
      </c>
      <c r="Q195" s="376">
        <f>IF(-SUM(Q$20:Q194)+Q$15&lt;0.000001,0,IF($C195&gt;='H-32A-WP06 - Debt Service'!P$24,'H-32A-WP06 - Debt Service'!P$27/12,0))</f>
        <v>0</v>
      </c>
      <c r="R195" s="376">
        <f>IF(-SUM(R$20:R194)+R$15&lt;0.000001,0,IF($C195&gt;='H-32A-WP06 - Debt Service'!Q$24,'H-32A-WP06 - Debt Service'!Q$27/12,0))</f>
        <v>0</v>
      </c>
      <c r="S195" s="376">
        <f>IF(-SUM(S$20:S194)+S$15&lt;0.000001,0,IF($C195&gt;='H-32A-WP06 - Debt Service'!R$24,'H-32A-WP06 - Debt Service'!R$27/12,0))</f>
        <v>0</v>
      </c>
      <c r="T195" s="376">
        <f>IF(-SUM(T$20:T194)+T$15&lt;0.000001,0,IF($C195&gt;='H-32A-WP06 - Debt Service'!S$24,'H-32A-WP06 - Debt Service'!S$27/12,0))</f>
        <v>0</v>
      </c>
      <c r="U195" s="376">
        <f>IF(-SUM(U$20:U194)+U$15&lt;0.000001,0,IF($C195&gt;='H-32A-WP06 - Debt Service'!T$24,'H-32A-WP06 - Debt Service'!T$27/12,0))</f>
        <v>0</v>
      </c>
      <c r="V195" s="376">
        <f>IF(-SUM(V$20:V194)+V$15&lt;0.000001,0,IF($C195&gt;='H-32A-WP06 - Debt Service'!U$24,'H-32A-WP06 - Debt Service'!U$27/12,0))</f>
        <v>0</v>
      </c>
      <c r="W195" s="376">
        <f>IF(-SUM(W$20:W194)+W$15&lt;0.000001,0,IF($C195&gt;='H-32A-WP06 - Debt Service'!V$24,'H-32A-WP06 - Debt Service'!V$27/12,0))</f>
        <v>0</v>
      </c>
      <c r="X195" s="376">
        <f>IF(-SUM(X$20:X194)+X$15&lt;0.000001,0,IF($C195&gt;='H-32A-WP06 - Debt Service'!W$24,'H-32A-WP06 - Debt Service'!W$27/12,0))</f>
        <v>0</v>
      </c>
      <c r="Y195" s="376">
        <f>IF(-SUM(Y$20:Y194)+Y$15&lt;0.000001,0,IF($C195&gt;='H-32A-WP06 - Debt Service'!X$24,'H-32A-WP06 - Debt Service'!X$27/12,0))</f>
        <v>0</v>
      </c>
      <c r="Z195" s="376">
        <f>IF($C195&gt;='H-32A-WP06 - Debt Service'!Y$24,'H-32A-WP06 - Debt Service'!Y$27/12,0)</f>
        <v>0</v>
      </c>
    </row>
    <row r="196" spans="2:26">
      <c r="B196" s="364">
        <f t="shared" si="8"/>
        <v>2033</v>
      </c>
      <c r="C196" s="390">
        <f t="shared" si="10"/>
        <v>48823</v>
      </c>
      <c r="D196" s="376">
        <f>IF(-SUM(D$20:D195)+D$15&lt;0.000001,0,IF($C196&gt;='H-32A-WP06 - Debt Service'!C$24,'H-32A-WP06 - Debt Service'!C$27/12,0))</f>
        <v>0</v>
      </c>
      <c r="E196" s="376">
        <f>IF(-SUM(E$20:E195)+E$15&lt;0.000001,0,IF($C196&gt;='H-32A-WP06 - Debt Service'!D$24,'H-32A-WP06 - Debt Service'!D$27/12,0))</f>
        <v>0</v>
      </c>
      <c r="F196" s="376">
        <f>IF(-SUM(F$20:F195)+F$15&lt;0.000001,0,IF($C196&gt;='H-32A-WP06 - Debt Service'!E$24,'H-32A-WP06 - Debt Service'!E$27/12,0))</f>
        <v>0</v>
      </c>
      <c r="G196" s="376">
        <f>IF(-SUM(G$20:G195)+G$15&lt;0.000001,0,IF($C196&gt;='H-32A-WP06 - Debt Service'!F$24,'H-32A-WP06 - Debt Service'!F$27/12,0))</f>
        <v>0</v>
      </c>
      <c r="H196" s="376">
        <f>IF(-SUM(H$20:H195)+H$15&lt;0.000001,0,IF($C196&gt;='H-32A-WP06 - Debt Service'!G$24,'H-32A-WP06 - Debt Service'!G$27/12,0))</f>
        <v>0</v>
      </c>
      <c r="I196" s="376">
        <f>IF(-SUM(I$20:I195)+I$15&lt;0.000001,0,IF($C196&gt;='H-32A-WP06 - Debt Service'!H$24,'H-32A-WP06 - Debt Service'!H$27/12,0))</f>
        <v>0</v>
      </c>
      <c r="J196" s="376">
        <f>IF(-SUM(J$20:J195)+J$15&lt;0.000001,0,IF($C196&gt;='H-32A-WP06 - Debt Service'!I$24,'H-32A-WP06 - Debt Service'!I$27/12,0))</f>
        <v>0</v>
      </c>
      <c r="K196" s="376">
        <f>IF(-SUM(K$20:K195)+K$15&lt;0.000001,0,IF($C196&gt;='H-32A-WP06 - Debt Service'!J$24,'H-32A-WP06 - Debt Service'!J$27/12,0))</f>
        <v>0</v>
      </c>
      <c r="L196" s="376">
        <f>IF(-SUM(L$20:L195)+L$15&lt;0.000001,0,IF($C196&gt;='H-32A-WP06 - Debt Service'!K$24,'H-32A-WP06 - Debt Service'!K$27/12,0))</f>
        <v>0</v>
      </c>
      <c r="M196" s="376">
        <f>IF(-SUM(M$20:M195)+M$15&lt;0.000001,0,IF($C196&gt;='H-32A-WP06 - Debt Service'!L$24,'H-32A-WP06 - Debt Service'!L$27/12,0))</f>
        <v>0</v>
      </c>
      <c r="O196" s="364">
        <f t="shared" si="9"/>
        <v>2033</v>
      </c>
      <c r="P196" s="390">
        <f t="shared" si="11"/>
        <v>48823</v>
      </c>
      <c r="Q196" s="376">
        <f>IF(-SUM(Q$20:Q195)+Q$15&lt;0.000001,0,IF($C196&gt;='H-32A-WP06 - Debt Service'!P$24,'H-32A-WP06 - Debt Service'!P$27/12,0))</f>
        <v>0</v>
      </c>
      <c r="R196" s="376">
        <f>IF(-SUM(R$20:R195)+R$15&lt;0.000001,0,IF($C196&gt;='H-32A-WP06 - Debt Service'!Q$24,'H-32A-WP06 - Debt Service'!Q$27/12,0))</f>
        <v>0</v>
      </c>
      <c r="S196" s="376">
        <f>IF(-SUM(S$20:S195)+S$15&lt;0.000001,0,IF($C196&gt;='H-32A-WP06 - Debt Service'!R$24,'H-32A-WP06 - Debt Service'!R$27/12,0))</f>
        <v>0</v>
      </c>
      <c r="T196" s="376">
        <f>IF(-SUM(T$20:T195)+T$15&lt;0.000001,0,IF($C196&gt;='H-32A-WP06 - Debt Service'!S$24,'H-32A-WP06 - Debt Service'!S$27/12,0))</f>
        <v>0</v>
      </c>
      <c r="U196" s="376">
        <f>IF(-SUM(U$20:U195)+U$15&lt;0.000001,0,IF($C196&gt;='H-32A-WP06 - Debt Service'!T$24,'H-32A-WP06 - Debt Service'!T$27/12,0))</f>
        <v>0</v>
      </c>
      <c r="V196" s="376">
        <f>IF(-SUM(V$20:V195)+V$15&lt;0.000001,0,IF($C196&gt;='H-32A-WP06 - Debt Service'!U$24,'H-32A-WP06 - Debt Service'!U$27/12,0))</f>
        <v>0</v>
      </c>
      <c r="W196" s="376">
        <f>IF(-SUM(W$20:W195)+W$15&lt;0.000001,0,IF($C196&gt;='H-32A-WP06 - Debt Service'!V$24,'H-32A-WP06 - Debt Service'!V$27/12,0))</f>
        <v>0</v>
      </c>
      <c r="X196" s="376">
        <f>IF(-SUM(X$20:X195)+X$15&lt;0.000001,0,IF($C196&gt;='H-32A-WP06 - Debt Service'!W$24,'H-32A-WP06 - Debt Service'!W$27/12,0))</f>
        <v>0</v>
      </c>
      <c r="Y196" s="376">
        <f>IF(-SUM(Y$20:Y195)+Y$15&lt;0.000001,0,IF($C196&gt;='H-32A-WP06 - Debt Service'!X$24,'H-32A-WP06 - Debt Service'!X$27/12,0))</f>
        <v>0</v>
      </c>
      <c r="Z196" s="376">
        <f>IF($C196&gt;='H-32A-WP06 - Debt Service'!Y$24,'H-32A-WP06 - Debt Service'!Y$27/12,0)</f>
        <v>0</v>
      </c>
    </row>
    <row r="197" spans="2:26">
      <c r="B197" s="364">
        <f t="shared" si="8"/>
        <v>2033</v>
      </c>
      <c r="C197" s="390">
        <f t="shared" si="10"/>
        <v>48853</v>
      </c>
      <c r="D197" s="376">
        <f>IF(-SUM(D$20:D196)+D$15&lt;0.000001,0,IF($C197&gt;='H-32A-WP06 - Debt Service'!C$24,'H-32A-WP06 - Debt Service'!C$27/12,0))</f>
        <v>0</v>
      </c>
      <c r="E197" s="376">
        <f>IF(-SUM(E$20:E196)+E$15&lt;0.000001,0,IF($C197&gt;='H-32A-WP06 - Debt Service'!D$24,'H-32A-WP06 - Debt Service'!D$27/12,0))</f>
        <v>0</v>
      </c>
      <c r="F197" s="376">
        <f>IF(-SUM(F$20:F196)+F$15&lt;0.000001,0,IF($C197&gt;='H-32A-WP06 - Debt Service'!E$24,'H-32A-WP06 - Debt Service'!E$27/12,0))</f>
        <v>0</v>
      </c>
      <c r="G197" s="376">
        <f>IF(-SUM(G$20:G196)+G$15&lt;0.000001,0,IF($C197&gt;='H-32A-WP06 - Debt Service'!F$24,'H-32A-WP06 - Debt Service'!F$27/12,0))</f>
        <v>0</v>
      </c>
      <c r="H197" s="376">
        <f>IF(-SUM(H$20:H196)+H$15&lt;0.000001,0,IF($C197&gt;='H-32A-WP06 - Debt Service'!G$24,'H-32A-WP06 - Debt Service'!G$27/12,0))</f>
        <v>0</v>
      </c>
      <c r="I197" s="376">
        <f>IF(-SUM(I$20:I196)+I$15&lt;0.000001,0,IF($C197&gt;='H-32A-WP06 - Debt Service'!H$24,'H-32A-WP06 - Debt Service'!H$27/12,0))</f>
        <v>0</v>
      </c>
      <c r="J197" s="376">
        <f>IF(-SUM(J$20:J196)+J$15&lt;0.000001,0,IF($C197&gt;='H-32A-WP06 - Debt Service'!I$24,'H-32A-WP06 - Debt Service'!I$27/12,0))</f>
        <v>0</v>
      </c>
      <c r="K197" s="376">
        <f>IF(-SUM(K$20:K196)+K$15&lt;0.000001,0,IF($C197&gt;='H-32A-WP06 - Debt Service'!J$24,'H-32A-WP06 - Debt Service'!J$27/12,0))</f>
        <v>0</v>
      </c>
      <c r="L197" s="376">
        <f>IF(-SUM(L$20:L196)+L$15&lt;0.000001,0,IF($C197&gt;='H-32A-WP06 - Debt Service'!K$24,'H-32A-WP06 - Debt Service'!K$27/12,0))</f>
        <v>0</v>
      </c>
      <c r="M197" s="376">
        <f>IF(-SUM(M$20:M196)+M$15&lt;0.000001,0,IF($C197&gt;='H-32A-WP06 - Debt Service'!L$24,'H-32A-WP06 - Debt Service'!L$27/12,0))</f>
        <v>0</v>
      </c>
      <c r="O197" s="364">
        <f t="shared" si="9"/>
        <v>2033</v>
      </c>
      <c r="P197" s="390">
        <f t="shared" si="11"/>
        <v>48853</v>
      </c>
      <c r="Q197" s="376">
        <f>IF(-SUM(Q$20:Q196)+Q$15&lt;0.000001,0,IF($C197&gt;='H-32A-WP06 - Debt Service'!P$24,'H-32A-WP06 - Debt Service'!P$27/12,0))</f>
        <v>0</v>
      </c>
      <c r="R197" s="376">
        <f>IF(-SUM(R$20:R196)+R$15&lt;0.000001,0,IF($C197&gt;='H-32A-WP06 - Debt Service'!Q$24,'H-32A-WP06 - Debt Service'!Q$27/12,0))</f>
        <v>0</v>
      </c>
      <c r="S197" s="376">
        <f>IF(-SUM(S$20:S196)+S$15&lt;0.000001,0,IF($C197&gt;='H-32A-WP06 - Debt Service'!R$24,'H-32A-WP06 - Debt Service'!R$27/12,0))</f>
        <v>0</v>
      </c>
      <c r="T197" s="376">
        <f>IF(-SUM(T$20:T196)+T$15&lt;0.000001,0,IF($C197&gt;='H-32A-WP06 - Debt Service'!S$24,'H-32A-WP06 - Debt Service'!S$27/12,0))</f>
        <v>0</v>
      </c>
      <c r="U197" s="376">
        <f>IF(-SUM(U$20:U196)+U$15&lt;0.000001,0,IF($C197&gt;='H-32A-WP06 - Debt Service'!T$24,'H-32A-WP06 - Debt Service'!T$27/12,0))</f>
        <v>0</v>
      </c>
      <c r="V197" s="376">
        <f>IF(-SUM(V$20:V196)+V$15&lt;0.000001,0,IF($C197&gt;='H-32A-WP06 - Debt Service'!U$24,'H-32A-WP06 - Debt Service'!U$27/12,0))</f>
        <v>0</v>
      </c>
      <c r="W197" s="376">
        <f>IF(-SUM(W$20:W196)+W$15&lt;0.000001,0,IF($C197&gt;='H-32A-WP06 - Debt Service'!V$24,'H-32A-WP06 - Debt Service'!V$27/12,0))</f>
        <v>0</v>
      </c>
      <c r="X197" s="376">
        <f>IF(-SUM(X$20:X196)+X$15&lt;0.000001,0,IF($C197&gt;='H-32A-WP06 - Debt Service'!W$24,'H-32A-WP06 - Debt Service'!W$27/12,0))</f>
        <v>0</v>
      </c>
      <c r="Y197" s="376">
        <f>IF(-SUM(Y$20:Y196)+Y$15&lt;0.000001,0,IF($C197&gt;='H-32A-WP06 - Debt Service'!X$24,'H-32A-WP06 - Debt Service'!X$27/12,0))</f>
        <v>0</v>
      </c>
      <c r="Z197" s="376">
        <f>IF($C197&gt;='H-32A-WP06 - Debt Service'!Y$24,'H-32A-WP06 - Debt Service'!Y$27/12,0)</f>
        <v>0</v>
      </c>
    </row>
    <row r="198" spans="2:26">
      <c r="B198" s="364">
        <f t="shared" si="8"/>
        <v>2033</v>
      </c>
      <c r="C198" s="390">
        <f t="shared" si="10"/>
        <v>48884</v>
      </c>
      <c r="D198" s="376">
        <f>IF(-SUM(D$20:D197)+D$15&lt;0.000001,0,IF($C198&gt;='H-32A-WP06 - Debt Service'!C$24,'H-32A-WP06 - Debt Service'!C$27/12,0))</f>
        <v>0</v>
      </c>
      <c r="E198" s="376">
        <f>IF(-SUM(E$20:E197)+E$15&lt;0.000001,0,IF($C198&gt;='H-32A-WP06 - Debt Service'!D$24,'H-32A-WP06 - Debt Service'!D$27/12,0))</f>
        <v>0</v>
      </c>
      <c r="F198" s="376">
        <f>IF(-SUM(F$20:F197)+F$15&lt;0.000001,0,IF($C198&gt;='H-32A-WP06 - Debt Service'!E$24,'H-32A-WP06 - Debt Service'!E$27/12,0))</f>
        <v>0</v>
      </c>
      <c r="G198" s="376">
        <f>IF(-SUM(G$20:G197)+G$15&lt;0.000001,0,IF($C198&gt;='H-32A-WP06 - Debt Service'!F$24,'H-32A-WP06 - Debt Service'!F$27/12,0))</f>
        <v>0</v>
      </c>
      <c r="H198" s="376">
        <f>IF(-SUM(H$20:H197)+H$15&lt;0.000001,0,IF($C198&gt;='H-32A-WP06 - Debt Service'!G$24,'H-32A-WP06 - Debt Service'!G$27/12,0))</f>
        <v>0</v>
      </c>
      <c r="I198" s="376">
        <f>IF(-SUM(I$20:I197)+I$15&lt;0.000001,0,IF($C198&gt;='H-32A-WP06 - Debt Service'!H$24,'H-32A-WP06 - Debt Service'!H$27/12,0))</f>
        <v>0</v>
      </c>
      <c r="J198" s="376">
        <f>IF(-SUM(J$20:J197)+J$15&lt;0.000001,0,IF($C198&gt;='H-32A-WP06 - Debt Service'!I$24,'H-32A-WP06 - Debt Service'!I$27/12,0))</f>
        <v>0</v>
      </c>
      <c r="K198" s="376">
        <f>IF(-SUM(K$20:K197)+K$15&lt;0.000001,0,IF($C198&gt;='H-32A-WP06 - Debt Service'!J$24,'H-32A-WP06 - Debt Service'!J$27/12,0))</f>
        <v>0</v>
      </c>
      <c r="L198" s="376">
        <f>IF(-SUM(L$20:L197)+L$15&lt;0.000001,0,IF($C198&gt;='H-32A-WP06 - Debt Service'!K$24,'H-32A-WP06 - Debt Service'!K$27/12,0))</f>
        <v>0</v>
      </c>
      <c r="M198" s="376">
        <f>IF(-SUM(M$20:M197)+M$15&lt;0.000001,0,IF($C198&gt;='H-32A-WP06 - Debt Service'!L$24,'H-32A-WP06 - Debt Service'!L$27/12,0))</f>
        <v>0</v>
      </c>
      <c r="O198" s="364">
        <f t="shared" si="9"/>
        <v>2033</v>
      </c>
      <c r="P198" s="390">
        <f t="shared" si="11"/>
        <v>48884</v>
      </c>
      <c r="Q198" s="376">
        <f>IF(-SUM(Q$20:Q197)+Q$15&lt;0.000001,0,IF($C198&gt;='H-32A-WP06 - Debt Service'!P$24,'H-32A-WP06 - Debt Service'!P$27/12,0))</f>
        <v>0</v>
      </c>
      <c r="R198" s="376">
        <f>IF(-SUM(R$20:R197)+R$15&lt;0.000001,0,IF($C198&gt;='H-32A-WP06 - Debt Service'!Q$24,'H-32A-WP06 - Debt Service'!Q$27/12,0))</f>
        <v>0</v>
      </c>
      <c r="S198" s="376">
        <f>IF(-SUM(S$20:S197)+S$15&lt;0.000001,0,IF($C198&gt;='H-32A-WP06 - Debt Service'!R$24,'H-32A-WP06 - Debt Service'!R$27/12,0))</f>
        <v>0</v>
      </c>
      <c r="T198" s="376">
        <f>IF(-SUM(T$20:T197)+T$15&lt;0.000001,0,IF($C198&gt;='H-32A-WP06 - Debt Service'!S$24,'H-32A-WP06 - Debt Service'!S$27/12,0))</f>
        <v>0</v>
      </c>
      <c r="U198" s="376">
        <f>IF(-SUM(U$20:U197)+U$15&lt;0.000001,0,IF($C198&gt;='H-32A-WP06 - Debt Service'!T$24,'H-32A-WP06 - Debt Service'!T$27/12,0))</f>
        <v>0</v>
      </c>
      <c r="V198" s="376">
        <f>IF(-SUM(V$20:V197)+V$15&lt;0.000001,0,IF($C198&gt;='H-32A-WP06 - Debt Service'!U$24,'H-32A-WP06 - Debt Service'!U$27/12,0))</f>
        <v>0</v>
      </c>
      <c r="W198" s="376">
        <f>IF(-SUM(W$20:W197)+W$15&lt;0.000001,0,IF($C198&gt;='H-32A-WP06 - Debt Service'!V$24,'H-32A-WP06 - Debt Service'!V$27/12,0))</f>
        <v>0</v>
      </c>
      <c r="X198" s="376">
        <f>IF(-SUM(X$20:X197)+X$15&lt;0.000001,0,IF($C198&gt;='H-32A-WP06 - Debt Service'!W$24,'H-32A-WP06 - Debt Service'!W$27/12,0))</f>
        <v>0</v>
      </c>
      <c r="Y198" s="376">
        <f>IF(-SUM(Y$20:Y197)+Y$15&lt;0.000001,0,IF($C198&gt;='H-32A-WP06 - Debt Service'!X$24,'H-32A-WP06 - Debt Service'!X$27/12,0))</f>
        <v>0</v>
      </c>
      <c r="Z198" s="376">
        <f>IF($C198&gt;='H-32A-WP06 - Debt Service'!Y$24,'H-32A-WP06 - Debt Service'!Y$27/12,0)</f>
        <v>0</v>
      </c>
    </row>
    <row r="199" spans="2:26">
      <c r="B199" s="364">
        <f t="shared" si="8"/>
        <v>2033</v>
      </c>
      <c r="C199" s="390">
        <f t="shared" si="10"/>
        <v>48914</v>
      </c>
      <c r="D199" s="376">
        <f>IF(-SUM(D$20:D198)+D$15&lt;0.000001,0,IF($C199&gt;='H-32A-WP06 - Debt Service'!C$24,'H-32A-WP06 - Debt Service'!C$27/12,0))</f>
        <v>0</v>
      </c>
      <c r="E199" s="376">
        <f>IF(-SUM(E$20:E198)+E$15&lt;0.000001,0,IF($C199&gt;='H-32A-WP06 - Debt Service'!D$24,'H-32A-WP06 - Debt Service'!D$27/12,0))</f>
        <v>0</v>
      </c>
      <c r="F199" s="376">
        <f>IF(-SUM(F$20:F198)+F$15&lt;0.000001,0,IF($C199&gt;='H-32A-WP06 - Debt Service'!E$24,'H-32A-WP06 - Debt Service'!E$27/12,0))</f>
        <v>0</v>
      </c>
      <c r="G199" s="376">
        <f>IF(-SUM(G$20:G198)+G$15&lt;0.000001,0,IF($C199&gt;='H-32A-WP06 - Debt Service'!F$24,'H-32A-WP06 - Debt Service'!F$27/12,0))</f>
        <v>0</v>
      </c>
      <c r="H199" s="376">
        <f>IF(-SUM(H$20:H198)+H$15&lt;0.000001,0,IF($C199&gt;='H-32A-WP06 - Debt Service'!G$24,'H-32A-WP06 - Debt Service'!G$27/12,0))</f>
        <v>0</v>
      </c>
      <c r="I199" s="376">
        <f>IF(-SUM(I$20:I198)+I$15&lt;0.000001,0,IF($C199&gt;='H-32A-WP06 - Debt Service'!H$24,'H-32A-WP06 - Debt Service'!H$27/12,0))</f>
        <v>0</v>
      </c>
      <c r="J199" s="376">
        <f>IF(-SUM(J$20:J198)+J$15&lt;0.000001,0,IF($C199&gt;='H-32A-WP06 - Debt Service'!I$24,'H-32A-WP06 - Debt Service'!I$27/12,0))</f>
        <v>0</v>
      </c>
      <c r="K199" s="376">
        <f>IF(-SUM(K$20:K198)+K$15&lt;0.000001,0,IF($C199&gt;='H-32A-WP06 - Debt Service'!J$24,'H-32A-WP06 - Debt Service'!J$27/12,0))</f>
        <v>0</v>
      </c>
      <c r="L199" s="376">
        <f>IF(-SUM(L$20:L198)+L$15&lt;0.000001,0,IF($C199&gt;='H-32A-WP06 - Debt Service'!K$24,'H-32A-WP06 - Debt Service'!K$27/12,0))</f>
        <v>0</v>
      </c>
      <c r="M199" s="376">
        <f>IF(-SUM(M$20:M198)+M$15&lt;0.000001,0,IF($C199&gt;='H-32A-WP06 - Debt Service'!L$24,'H-32A-WP06 - Debt Service'!L$27/12,0))</f>
        <v>0</v>
      </c>
      <c r="O199" s="364">
        <f t="shared" si="9"/>
        <v>2033</v>
      </c>
      <c r="P199" s="390">
        <f t="shared" si="11"/>
        <v>48914</v>
      </c>
      <c r="Q199" s="376">
        <f>IF(-SUM(Q$20:Q198)+Q$15&lt;0.000001,0,IF($C199&gt;='H-32A-WP06 - Debt Service'!P$24,'H-32A-WP06 - Debt Service'!P$27/12,0))</f>
        <v>0</v>
      </c>
      <c r="R199" s="376">
        <f>IF(-SUM(R$20:R198)+R$15&lt;0.000001,0,IF($C199&gt;='H-32A-WP06 - Debt Service'!Q$24,'H-32A-WP06 - Debt Service'!Q$27/12,0))</f>
        <v>0</v>
      </c>
      <c r="S199" s="376">
        <f>IF(-SUM(S$20:S198)+S$15&lt;0.000001,0,IF($C199&gt;='H-32A-WP06 - Debt Service'!R$24,'H-32A-WP06 - Debt Service'!R$27/12,0))</f>
        <v>0</v>
      </c>
      <c r="T199" s="376">
        <f>IF(-SUM(T$20:T198)+T$15&lt;0.000001,0,IF($C199&gt;='H-32A-WP06 - Debt Service'!S$24,'H-32A-WP06 - Debt Service'!S$27/12,0))</f>
        <v>0</v>
      </c>
      <c r="U199" s="376">
        <f>IF(-SUM(U$20:U198)+U$15&lt;0.000001,0,IF($C199&gt;='H-32A-WP06 - Debt Service'!T$24,'H-32A-WP06 - Debt Service'!T$27/12,0))</f>
        <v>0</v>
      </c>
      <c r="V199" s="376">
        <f>IF(-SUM(V$20:V198)+V$15&lt;0.000001,0,IF($C199&gt;='H-32A-WP06 - Debt Service'!U$24,'H-32A-WP06 - Debt Service'!U$27/12,0))</f>
        <v>0</v>
      </c>
      <c r="W199" s="376">
        <f>IF(-SUM(W$20:W198)+W$15&lt;0.000001,0,IF($C199&gt;='H-32A-WP06 - Debt Service'!V$24,'H-32A-WP06 - Debt Service'!V$27/12,0))</f>
        <v>0</v>
      </c>
      <c r="X199" s="376">
        <f>IF(-SUM(X$20:X198)+X$15&lt;0.000001,0,IF($C199&gt;='H-32A-WP06 - Debt Service'!W$24,'H-32A-WP06 - Debt Service'!W$27/12,0))</f>
        <v>0</v>
      </c>
      <c r="Y199" s="376">
        <f>IF(-SUM(Y$20:Y198)+Y$15&lt;0.000001,0,IF($C199&gt;='H-32A-WP06 - Debt Service'!X$24,'H-32A-WP06 - Debt Service'!X$27/12,0))</f>
        <v>0</v>
      </c>
      <c r="Z199" s="376">
        <f>IF($C199&gt;='H-32A-WP06 - Debt Service'!Y$24,'H-32A-WP06 - Debt Service'!Y$27/12,0)</f>
        <v>0</v>
      </c>
    </row>
    <row r="200" spans="2:26">
      <c r="B200" s="364">
        <f t="shared" si="8"/>
        <v>2034</v>
      </c>
      <c r="C200" s="390">
        <f t="shared" si="10"/>
        <v>48945</v>
      </c>
      <c r="D200" s="376">
        <f>IF(-SUM(D$20:D199)+D$15&lt;0.000001,0,IF($C200&gt;='H-32A-WP06 - Debt Service'!C$24,'H-32A-WP06 - Debt Service'!C$27/12,0))</f>
        <v>0</v>
      </c>
      <c r="E200" s="376">
        <f>IF(-SUM(E$20:E199)+E$15&lt;0.000001,0,IF($C200&gt;='H-32A-WP06 - Debt Service'!D$24,'H-32A-WP06 - Debt Service'!D$27/12,0))</f>
        <v>0</v>
      </c>
      <c r="F200" s="376">
        <f>IF(-SUM(F$20:F199)+F$15&lt;0.000001,0,IF($C200&gt;='H-32A-WP06 - Debt Service'!E$24,'H-32A-WP06 - Debt Service'!E$27/12,0))</f>
        <v>0</v>
      </c>
      <c r="G200" s="376">
        <f>IF(-SUM(G$20:G199)+G$15&lt;0.000001,0,IF($C200&gt;='H-32A-WP06 - Debt Service'!F$24,'H-32A-WP06 - Debt Service'!F$27/12,0))</f>
        <v>0</v>
      </c>
      <c r="H200" s="376">
        <f>IF(-SUM(H$20:H199)+H$15&lt;0.000001,0,IF($C200&gt;='H-32A-WP06 - Debt Service'!G$24,'H-32A-WP06 - Debt Service'!G$27/12,0))</f>
        <v>0</v>
      </c>
      <c r="I200" s="376">
        <f>IF(-SUM(I$20:I199)+I$15&lt;0.000001,0,IF($C200&gt;='H-32A-WP06 - Debt Service'!H$24,'H-32A-WP06 - Debt Service'!H$27/12,0))</f>
        <v>0</v>
      </c>
      <c r="J200" s="376">
        <f>IF(-SUM(J$20:J199)+J$15&lt;0.000001,0,IF($C200&gt;='H-32A-WP06 - Debt Service'!I$24,'H-32A-WP06 - Debt Service'!I$27/12,0))</f>
        <v>0</v>
      </c>
      <c r="K200" s="376">
        <f>IF(-SUM(K$20:K199)+K$15&lt;0.000001,0,IF($C200&gt;='H-32A-WP06 - Debt Service'!J$24,'H-32A-WP06 - Debt Service'!J$27/12,0))</f>
        <v>0</v>
      </c>
      <c r="L200" s="376">
        <f>IF(-SUM(L$20:L199)+L$15&lt;0.000001,0,IF($C200&gt;='H-32A-WP06 - Debt Service'!K$24,'H-32A-WP06 - Debt Service'!K$27/12,0))</f>
        <v>0</v>
      </c>
      <c r="M200" s="376">
        <f>IF(-SUM(M$20:M199)+M$15&lt;0.000001,0,IF($C200&gt;='H-32A-WP06 - Debt Service'!L$24,'H-32A-WP06 - Debt Service'!L$27/12,0))</f>
        <v>0</v>
      </c>
      <c r="O200" s="364">
        <f t="shared" si="9"/>
        <v>2034</v>
      </c>
      <c r="P200" s="390">
        <f t="shared" si="11"/>
        <v>48945</v>
      </c>
      <c r="Q200" s="376">
        <f>IF(-SUM(Q$20:Q199)+Q$15&lt;0.000001,0,IF($C200&gt;='H-32A-WP06 - Debt Service'!P$24,'H-32A-WP06 - Debt Service'!P$27/12,0))</f>
        <v>0</v>
      </c>
      <c r="R200" s="376">
        <f>IF(-SUM(R$20:R199)+R$15&lt;0.000001,0,IF($C200&gt;='H-32A-WP06 - Debt Service'!Q$24,'H-32A-WP06 - Debt Service'!Q$27/12,0))</f>
        <v>0</v>
      </c>
      <c r="S200" s="376">
        <f>IF(-SUM(S$20:S199)+S$15&lt;0.000001,0,IF($C200&gt;='H-32A-WP06 - Debt Service'!R$24,'H-32A-WP06 - Debt Service'!R$27/12,0))</f>
        <v>0</v>
      </c>
      <c r="T200" s="376">
        <f>IF(-SUM(T$20:T199)+T$15&lt;0.000001,0,IF($C200&gt;='H-32A-WP06 - Debt Service'!S$24,'H-32A-WP06 - Debt Service'!S$27/12,0))</f>
        <v>0</v>
      </c>
      <c r="U200" s="376">
        <f>IF(-SUM(U$20:U199)+U$15&lt;0.000001,0,IF($C200&gt;='H-32A-WP06 - Debt Service'!T$24,'H-32A-WP06 - Debt Service'!T$27/12,0))</f>
        <v>0</v>
      </c>
      <c r="V200" s="376">
        <f>IF(-SUM(V$20:V199)+V$15&lt;0.000001,0,IF($C200&gt;='H-32A-WP06 - Debt Service'!U$24,'H-32A-WP06 - Debt Service'!U$27/12,0))</f>
        <v>0</v>
      </c>
      <c r="W200" s="376">
        <f>IF(-SUM(W$20:W199)+W$15&lt;0.000001,0,IF($C200&gt;='H-32A-WP06 - Debt Service'!V$24,'H-32A-WP06 - Debt Service'!V$27/12,0))</f>
        <v>0</v>
      </c>
      <c r="X200" s="376">
        <f>IF(-SUM(X$20:X199)+X$15&lt;0.000001,0,IF($C200&gt;='H-32A-WP06 - Debt Service'!W$24,'H-32A-WP06 - Debt Service'!W$27/12,0))</f>
        <v>0</v>
      </c>
      <c r="Y200" s="376">
        <f>IF(-SUM(Y$20:Y199)+Y$15&lt;0.000001,0,IF($C200&gt;='H-32A-WP06 - Debt Service'!X$24,'H-32A-WP06 - Debt Service'!X$27/12,0))</f>
        <v>0</v>
      </c>
      <c r="Z200" s="376">
        <f>IF($C200&gt;='H-32A-WP06 - Debt Service'!Y$24,'H-32A-WP06 - Debt Service'!Y$27/12,0)</f>
        <v>0</v>
      </c>
    </row>
    <row r="201" spans="2:26">
      <c r="B201" s="364">
        <f t="shared" si="8"/>
        <v>2034</v>
      </c>
      <c r="C201" s="390">
        <f t="shared" si="10"/>
        <v>48976</v>
      </c>
      <c r="D201" s="376">
        <f>IF(-SUM(D$20:D200)+D$15&lt;0.000001,0,IF($C201&gt;='H-32A-WP06 - Debt Service'!C$24,'H-32A-WP06 - Debt Service'!C$27/12,0))</f>
        <v>0</v>
      </c>
      <c r="E201" s="376">
        <f>IF(-SUM(E$20:E200)+E$15&lt;0.000001,0,IF($C201&gt;='H-32A-WP06 - Debt Service'!D$24,'H-32A-WP06 - Debt Service'!D$27/12,0))</f>
        <v>0</v>
      </c>
      <c r="F201" s="376">
        <f>IF(-SUM(F$20:F200)+F$15&lt;0.000001,0,IF($C201&gt;='H-32A-WP06 - Debt Service'!E$24,'H-32A-WP06 - Debt Service'!E$27/12,0))</f>
        <v>0</v>
      </c>
      <c r="G201" s="376">
        <f>IF(-SUM(G$20:G200)+G$15&lt;0.000001,0,IF($C201&gt;='H-32A-WP06 - Debt Service'!F$24,'H-32A-WP06 - Debt Service'!F$27/12,0))</f>
        <v>0</v>
      </c>
      <c r="H201" s="376">
        <f>IF(-SUM(H$20:H200)+H$15&lt;0.000001,0,IF($C201&gt;='H-32A-WP06 - Debt Service'!G$24,'H-32A-WP06 - Debt Service'!G$27/12,0))</f>
        <v>0</v>
      </c>
      <c r="I201" s="376">
        <f>IF(-SUM(I$20:I200)+I$15&lt;0.000001,0,IF($C201&gt;='H-32A-WP06 - Debt Service'!H$24,'H-32A-WP06 - Debt Service'!H$27/12,0))</f>
        <v>0</v>
      </c>
      <c r="J201" s="376">
        <f>IF(-SUM(J$20:J200)+J$15&lt;0.000001,0,IF($C201&gt;='H-32A-WP06 - Debt Service'!I$24,'H-32A-WP06 - Debt Service'!I$27/12,0))</f>
        <v>0</v>
      </c>
      <c r="K201" s="376">
        <f>IF(-SUM(K$20:K200)+K$15&lt;0.000001,0,IF($C201&gt;='H-32A-WP06 - Debt Service'!J$24,'H-32A-WP06 - Debt Service'!J$27/12,0))</f>
        <v>0</v>
      </c>
      <c r="L201" s="376">
        <f>IF(-SUM(L$20:L200)+L$15&lt;0.000001,0,IF($C201&gt;='H-32A-WP06 - Debt Service'!K$24,'H-32A-WP06 - Debt Service'!K$27/12,0))</f>
        <v>0</v>
      </c>
      <c r="M201" s="376">
        <f>IF(-SUM(M$20:M200)+M$15&lt;0.000001,0,IF($C201&gt;='H-32A-WP06 - Debt Service'!L$24,'H-32A-WP06 - Debt Service'!L$27/12,0))</f>
        <v>0</v>
      </c>
      <c r="O201" s="364">
        <f t="shared" si="9"/>
        <v>2034</v>
      </c>
      <c r="P201" s="390">
        <f t="shared" si="11"/>
        <v>48976</v>
      </c>
      <c r="Q201" s="376">
        <f>IF(-SUM(Q$20:Q200)+Q$15&lt;0.000001,0,IF($C201&gt;='H-32A-WP06 - Debt Service'!P$24,'H-32A-WP06 - Debt Service'!P$27/12,0))</f>
        <v>0</v>
      </c>
      <c r="R201" s="376">
        <f>IF(-SUM(R$20:R200)+R$15&lt;0.000001,0,IF($C201&gt;='H-32A-WP06 - Debt Service'!Q$24,'H-32A-WP06 - Debt Service'!Q$27/12,0))</f>
        <v>0</v>
      </c>
      <c r="S201" s="376">
        <f>IF(-SUM(S$20:S200)+S$15&lt;0.000001,0,IF($C201&gt;='H-32A-WP06 - Debt Service'!R$24,'H-32A-WP06 - Debt Service'!R$27/12,0))</f>
        <v>0</v>
      </c>
      <c r="T201" s="376">
        <f>IF(-SUM(T$20:T200)+T$15&lt;0.000001,0,IF($C201&gt;='H-32A-WP06 - Debt Service'!S$24,'H-32A-WP06 - Debt Service'!S$27/12,0))</f>
        <v>0</v>
      </c>
      <c r="U201" s="376">
        <f>IF(-SUM(U$20:U200)+U$15&lt;0.000001,0,IF($C201&gt;='H-32A-WP06 - Debt Service'!T$24,'H-32A-WP06 - Debt Service'!T$27/12,0))</f>
        <v>0</v>
      </c>
      <c r="V201" s="376">
        <f>IF(-SUM(V$20:V200)+V$15&lt;0.000001,0,IF($C201&gt;='H-32A-WP06 - Debt Service'!U$24,'H-32A-WP06 - Debt Service'!U$27/12,0))</f>
        <v>0</v>
      </c>
      <c r="W201" s="376">
        <f>IF(-SUM(W$20:W200)+W$15&lt;0.000001,0,IF($C201&gt;='H-32A-WP06 - Debt Service'!V$24,'H-32A-WP06 - Debt Service'!V$27/12,0))</f>
        <v>0</v>
      </c>
      <c r="X201" s="376">
        <f>IF(-SUM(X$20:X200)+X$15&lt;0.000001,0,IF($C201&gt;='H-32A-WP06 - Debt Service'!W$24,'H-32A-WP06 - Debt Service'!W$27/12,0))</f>
        <v>0</v>
      </c>
      <c r="Y201" s="376">
        <f>IF(-SUM(Y$20:Y200)+Y$15&lt;0.000001,0,IF($C201&gt;='H-32A-WP06 - Debt Service'!X$24,'H-32A-WP06 - Debt Service'!X$27/12,0))</f>
        <v>0</v>
      </c>
      <c r="Z201" s="376">
        <f>IF($C201&gt;='H-32A-WP06 - Debt Service'!Y$24,'H-32A-WP06 - Debt Service'!Y$27/12,0)</f>
        <v>0</v>
      </c>
    </row>
    <row r="202" spans="2:26">
      <c r="B202" s="364">
        <f t="shared" si="8"/>
        <v>2034</v>
      </c>
      <c r="C202" s="390">
        <f t="shared" si="10"/>
        <v>49004</v>
      </c>
      <c r="D202" s="376">
        <f>IF(-SUM(D$20:D201)+D$15&lt;0.000001,0,IF($C202&gt;='H-32A-WP06 - Debt Service'!C$24,'H-32A-WP06 - Debt Service'!C$27/12,0))</f>
        <v>0</v>
      </c>
      <c r="E202" s="376">
        <f>IF(-SUM(E$20:E201)+E$15&lt;0.000001,0,IF($C202&gt;='H-32A-WP06 - Debt Service'!D$24,'H-32A-WP06 - Debt Service'!D$27/12,0))</f>
        <v>0</v>
      </c>
      <c r="F202" s="376">
        <f>IF(-SUM(F$20:F201)+F$15&lt;0.000001,0,IF($C202&gt;='H-32A-WP06 - Debt Service'!E$24,'H-32A-WP06 - Debt Service'!E$27/12,0))</f>
        <v>0</v>
      </c>
      <c r="G202" s="376">
        <f>IF(-SUM(G$20:G201)+G$15&lt;0.000001,0,IF($C202&gt;='H-32A-WP06 - Debt Service'!F$24,'H-32A-WP06 - Debt Service'!F$27/12,0))</f>
        <v>0</v>
      </c>
      <c r="H202" s="376">
        <f>IF(-SUM(H$20:H201)+H$15&lt;0.000001,0,IF($C202&gt;='H-32A-WP06 - Debt Service'!G$24,'H-32A-WP06 - Debt Service'!G$27/12,0))</f>
        <v>0</v>
      </c>
      <c r="I202" s="376">
        <f>IF(-SUM(I$20:I201)+I$15&lt;0.000001,0,IF($C202&gt;='H-32A-WP06 - Debt Service'!H$24,'H-32A-WP06 - Debt Service'!H$27/12,0))</f>
        <v>0</v>
      </c>
      <c r="J202" s="376">
        <f>IF(-SUM(J$20:J201)+J$15&lt;0.000001,0,IF($C202&gt;='H-32A-WP06 - Debt Service'!I$24,'H-32A-WP06 - Debt Service'!I$27/12,0))</f>
        <v>0</v>
      </c>
      <c r="K202" s="376">
        <f>IF(-SUM(K$20:K201)+K$15&lt;0.000001,0,IF($C202&gt;='H-32A-WP06 - Debt Service'!J$24,'H-32A-WP06 - Debt Service'!J$27/12,0))</f>
        <v>0</v>
      </c>
      <c r="L202" s="376">
        <f>IF(-SUM(L$20:L201)+L$15&lt;0.000001,0,IF($C202&gt;='H-32A-WP06 - Debt Service'!K$24,'H-32A-WP06 - Debt Service'!K$27/12,0))</f>
        <v>0</v>
      </c>
      <c r="M202" s="376">
        <f>IF(-SUM(M$20:M201)+M$15&lt;0.000001,0,IF($C202&gt;='H-32A-WP06 - Debt Service'!L$24,'H-32A-WP06 - Debt Service'!L$27/12,0))</f>
        <v>0</v>
      </c>
      <c r="O202" s="364">
        <f t="shared" si="9"/>
        <v>2034</v>
      </c>
      <c r="P202" s="390">
        <f t="shared" si="11"/>
        <v>49004</v>
      </c>
      <c r="Q202" s="376">
        <f>IF(-SUM(Q$20:Q201)+Q$15&lt;0.000001,0,IF($C202&gt;='H-32A-WP06 - Debt Service'!P$24,'H-32A-WP06 - Debt Service'!P$27/12,0))</f>
        <v>0</v>
      </c>
      <c r="R202" s="376">
        <f>IF(-SUM(R$20:R201)+R$15&lt;0.000001,0,IF($C202&gt;='H-32A-WP06 - Debt Service'!Q$24,'H-32A-WP06 - Debt Service'!Q$27/12,0))</f>
        <v>0</v>
      </c>
      <c r="S202" s="376">
        <f>IF(-SUM(S$20:S201)+S$15&lt;0.000001,0,IF($C202&gt;='H-32A-WP06 - Debt Service'!R$24,'H-32A-WP06 - Debt Service'!R$27/12,0))</f>
        <v>0</v>
      </c>
      <c r="T202" s="376">
        <f>IF(-SUM(T$20:T201)+T$15&lt;0.000001,0,IF($C202&gt;='H-32A-WP06 - Debt Service'!S$24,'H-32A-WP06 - Debt Service'!S$27/12,0))</f>
        <v>0</v>
      </c>
      <c r="U202" s="376">
        <f>IF(-SUM(U$20:U201)+U$15&lt;0.000001,0,IF($C202&gt;='H-32A-WP06 - Debt Service'!T$24,'H-32A-WP06 - Debt Service'!T$27/12,0))</f>
        <v>0</v>
      </c>
      <c r="V202" s="376">
        <f>IF(-SUM(V$20:V201)+V$15&lt;0.000001,0,IF($C202&gt;='H-32A-WP06 - Debt Service'!U$24,'H-32A-WP06 - Debt Service'!U$27/12,0))</f>
        <v>0</v>
      </c>
      <c r="W202" s="376">
        <f>IF(-SUM(W$20:W201)+W$15&lt;0.000001,0,IF($C202&gt;='H-32A-WP06 - Debt Service'!V$24,'H-32A-WP06 - Debt Service'!V$27/12,0))</f>
        <v>0</v>
      </c>
      <c r="X202" s="376">
        <f>IF(-SUM(X$20:X201)+X$15&lt;0.000001,0,IF($C202&gt;='H-32A-WP06 - Debt Service'!W$24,'H-32A-WP06 - Debt Service'!W$27/12,0))</f>
        <v>0</v>
      </c>
      <c r="Y202" s="376">
        <f>IF(-SUM(Y$20:Y201)+Y$15&lt;0.000001,0,IF($C202&gt;='H-32A-WP06 - Debt Service'!X$24,'H-32A-WP06 - Debt Service'!X$27/12,0))</f>
        <v>0</v>
      </c>
      <c r="Z202" s="376">
        <f>IF($C202&gt;='H-32A-WP06 - Debt Service'!Y$24,'H-32A-WP06 - Debt Service'!Y$27/12,0)</f>
        <v>0</v>
      </c>
    </row>
    <row r="203" spans="2:26">
      <c r="B203" s="364">
        <f t="shared" si="8"/>
        <v>2034</v>
      </c>
      <c r="C203" s="390">
        <f t="shared" si="10"/>
        <v>49035</v>
      </c>
      <c r="D203" s="376">
        <f>IF(-SUM(D$20:D202)+D$15&lt;0.000001,0,IF($C203&gt;='H-32A-WP06 - Debt Service'!C$24,'H-32A-WP06 - Debt Service'!C$27/12,0))</f>
        <v>0</v>
      </c>
      <c r="E203" s="376">
        <f>IF(-SUM(E$20:E202)+E$15&lt;0.000001,0,IF($C203&gt;='H-32A-WP06 - Debt Service'!D$24,'H-32A-WP06 - Debt Service'!D$27/12,0))</f>
        <v>0</v>
      </c>
      <c r="F203" s="376">
        <f>IF(-SUM(F$20:F202)+F$15&lt;0.000001,0,IF($C203&gt;='H-32A-WP06 - Debt Service'!E$24,'H-32A-WP06 - Debt Service'!E$27/12,0))</f>
        <v>0</v>
      </c>
      <c r="G203" s="376">
        <f>IF(-SUM(G$20:G202)+G$15&lt;0.000001,0,IF($C203&gt;='H-32A-WP06 - Debt Service'!F$24,'H-32A-WP06 - Debt Service'!F$27/12,0))</f>
        <v>0</v>
      </c>
      <c r="H203" s="376">
        <f>IF(-SUM(H$20:H202)+H$15&lt;0.000001,0,IF($C203&gt;='H-32A-WP06 - Debt Service'!G$24,'H-32A-WP06 - Debt Service'!G$27/12,0))</f>
        <v>0</v>
      </c>
      <c r="I203" s="376">
        <f>IF(-SUM(I$20:I202)+I$15&lt;0.000001,0,IF($C203&gt;='H-32A-WP06 - Debt Service'!H$24,'H-32A-WP06 - Debt Service'!H$27/12,0))</f>
        <v>0</v>
      </c>
      <c r="J203" s="376">
        <f>IF(-SUM(J$20:J202)+J$15&lt;0.000001,0,IF($C203&gt;='H-32A-WP06 - Debt Service'!I$24,'H-32A-WP06 - Debt Service'!I$27/12,0))</f>
        <v>0</v>
      </c>
      <c r="K203" s="376">
        <f>IF(-SUM(K$20:K202)+K$15&lt;0.000001,0,IF($C203&gt;='H-32A-WP06 - Debt Service'!J$24,'H-32A-WP06 - Debt Service'!J$27/12,0))</f>
        <v>0</v>
      </c>
      <c r="L203" s="376">
        <f>IF(-SUM(L$20:L202)+L$15&lt;0.000001,0,IF($C203&gt;='H-32A-WP06 - Debt Service'!K$24,'H-32A-WP06 - Debt Service'!K$27/12,0))</f>
        <v>0</v>
      </c>
      <c r="M203" s="376">
        <f>IF(-SUM(M$20:M202)+M$15&lt;0.000001,0,IF($C203&gt;='H-32A-WP06 - Debt Service'!L$24,'H-32A-WP06 - Debt Service'!L$27/12,0))</f>
        <v>0</v>
      </c>
      <c r="O203" s="364">
        <f t="shared" si="9"/>
        <v>2034</v>
      </c>
      <c r="P203" s="390">
        <f t="shared" si="11"/>
        <v>49035</v>
      </c>
      <c r="Q203" s="376">
        <f>IF(-SUM(Q$20:Q202)+Q$15&lt;0.000001,0,IF($C203&gt;='H-32A-WP06 - Debt Service'!P$24,'H-32A-WP06 - Debt Service'!P$27/12,0))</f>
        <v>0</v>
      </c>
      <c r="R203" s="376">
        <f>IF(-SUM(R$20:R202)+R$15&lt;0.000001,0,IF($C203&gt;='H-32A-WP06 - Debt Service'!Q$24,'H-32A-WP06 - Debt Service'!Q$27/12,0))</f>
        <v>0</v>
      </c>
      <c r="S203" s="376">
        <f>IF(-SUM(S$20:S202)+S$15&lt;0.000001,0,IF($C203&gt;='H-32A-WP06 - Debt Service'!R$24,'H-32A-WP06 - Debt Service'!R$27/12,0))</f>
        <v>0</v>
      </c>
      <c r="T203" s="376">
        <f>IF(-SUM(T$20:T202)+T$15&lt;0.000001,0,IF($C203&gt;='H-32A-WP06 - Debt Service'!S$24,'H-32A-WP06 - Debt Service'!S$27/12,0))</f>
        <v>0</v>
      </c>
      <c r="U203" s="376">
        <f>IF(-SUM(U$20:U202)+U$15&lt;0.000001,0,IF($C203&gt;='H-32A-WP06 - Debt Service'!T$24,'H-32A-WP06 - Debt Service'!T$27/12,0))</f>
        <v>0</v>
      </c>
      <c r="V203" s="376">
        <f>IF(-SUM(V$20:V202)+V$15&lt;0.000001,0,IF($C203&gt;='H-32A-WP06 - Debt Service'!U$24,'H-32A-WP06 - Debt Service'!U$27/12,0))</f>
        <v>0</v>
      </c>
      <c r="W203" s="376">
        <f>IF(-SUM(W$20:W202)+W$15&lt;0.000001,0,IF($C203&gt;='H-32A-WP06 - Debt Service'!V$24,'H-32A-WP06 - Debt Service'!V$27/12,0))</f>
        <v>0</v>
      </c>
      <c r="X203" s="376">
        <f>IF(-SUM(X$20:X202)+X$15&lt;0.000001,0,IF($C203&gt;='H-32A-WP06 - Debt Service'!W$24,'H-32A-WP06 - Debt Service'!W$27/12,0))</f>
        <v>0</v>
      </c>
      <c r="Y203" s="376">
        <f>IF(-SUM(Y$20:Y202)+Y$15&lt;0.000001,0,IF($C203&gt;='H-32A-WP06 - Debt Service'!X$24,'H-32A-WP06 - Debt Service'!X$27/12,0))</f>
        <v>0</v>
      </c>
      <c r="Z203" s="376">
        <f>IF($C203&gt;='H-32A-WP06 - Debt Service'!Y$24,'H-32A-WP06 - Debt Service'!Y$27/12,0)</f>
        <v>0</v>
      </c>
    </row>
    <row r="204" spans="2:26">
      <c r="B204" s="364">
        <f t="shared" si="8"/>
        <v>2034</v>
      </c>
      <c r="C204" s="390">
        <f t="shared" si="10"/>
        <v>49065</v>
      </c>
      <c r="D204" s="376">
        <f>IF(-SUM(D$20:D203)+D$15&lt;0.000001,0,IF($C204&gt;='H-32A-WP06 - Debt Service'!C$24,'H-32A-WP06 - Debt Service'!C$27/12,0))</f>
        <v>0</v>
      </c>
      <c r="E204" s="376">
        <f>IF(-SUM(E$20:E203)+E$15&lt;0.000001,0,IF($C204&gt;='H-32A-WP06 - Debt Service'!D$24,'H-32A-WP06 - Debt Service'!D$27/12,0))</f>
        <v>0</v>
      </c>
      <c r="F204" s="376">
        <f>IF(-SUM(F$20:F203)+F$15&lt;0.000001,0,IF($C204&gt;='H-32A-WP06 - Debt Service'!E$24,'H-32A-WP06 - Debt Service'!E$27/12,0))</f>
        <v>0</v>
      </c>
      <c r="G204" s="376">
        <f>IF(-SUM(G$20:G203)+G$15&lt;0.000001,0,IF($C204&gt;='H-32A-WP06 - Debt Service'!F$24,'H-32A-WP06 - Debt Service'!F$27/12,0))</f>
        <v>0</v>
      </c>
      <c r="H204" s="376">
        <f>IF(-SUM(H$20:H203)+H$15&lt;0.000001,0,IF($C204&gt;='H-32A-WP06 - Debt Service'!G$24,'H-32A-WP06 - Debt Service'!G$27/12,0))</f>
        <v>0</v>
      </c>
      <c r="I204" s="376">
        <f>IF(-SUM(I$20:I203)+I$15&lt;0.000001,0,IF($C204&gt;='H-32A-WP06 - Debt Service'!H$24,'H-32A-WP06 - Debt Service'!H$27/12,0))</f>
        <v>0</v>
      </c>
      <c r="J204" s="376">
        <f>IF(-SUM(J$20:J203)+J$15&lt;0.000001,0,IF($C204&gt;='H-32A-WP06 - Debt Service'!I$24,'H-32A-WP06 - Debt Service'!I$27/12,0))</f>
        <v>0</v>
      </c>
      <c r="K204" s="376">
        <f>IF(-SUM(K$20:K203)+K$15&lt;0.000001,0,IF($C204&gt;='H-32A-WP06 - Debt Service'!J$24,'H-32A-WP06 - Debt Service'!J$27/12,0))</f>
        <v>0</v>
      </c>
      <c r="L204" s="376">
        <f>IF(-SUM(L$20:L203)+L$15&lt;0.000001,0,IF($C204&gt;='H-32A-WP06 - Debt Service'!K$24,'H-32A-WP06 - Debt Service'!K$27/12,0))</f>
        <v>0</v>
      </c>
      <c r="M204" s="376">
        <f>IF(-SUM(M$20:M203)+M$15&lt;0.000001,0,IF($C204&gt;='H-32A-WP06 - Debt Service'!L$24,'H-32A-WP06 - Debt Service'!L$27/12,0))</f>
        <v>0</v>
      </c>
      <c r="O204" s="364">
        <f t="shared" si="9"/>
        <v>2034</v>
      </c>
      <c r="P204" s="390">
        <f t="shared" si="11"/>
        <v>49065</v>
      </c>
      <c r="Q204" s="376">
        <f>IF(-SUM(Q$20:Q203)+Q$15&lt;0.000001,0,IF($C204&gt;='H-32A-WP06 - Debt Service'!P$24,'H-32A-WP06 - Debt Service'!P$27/12,0))</f>
        <v>0</v>
      </c>
      <c r="R204" s="376">
        <f>IF(-SUM(R$20:R203)+R$15&lt;0.000001,0,IF($C204&gt;='H-32A-WP06 - Debt Service'!Q$24,'H-32A-WP06 - Debt Service'!Q$27/12,0))</f>
        <v>0</v>
      </c>
      <c r="S204" s="376">
        <f>IF(-SUM(S$20:S203)+S$15&lt;0.000001,0,IF($C204&gt;='H-32A-WP06 - Debt Service'!R$24,'H-32A-WP06 - Debt Service'!R$27/12,0))</f>
        <v>0</v>
      </c>
      <c r="T204" s="376">
        <f>IF(-SUM(T$20:T203)+T$15&lt;0.000001,0,IF($C204&gt;='H-32A-WP06 - Debt Service'!S$24,'H-32A-WP06 - Debt Service'!S$27/12,0))</f>
        <v>0</v>
      </c>
      <c r="U204" s="376">
        <f>IF(-SUM(U$20:U203)+U$15&lt;0.000001,0,IF($C204&gt;='H-32A-WP06 - Debt Service'!T$24,'H-32A-WP06 - Debt Service'!T$27/12,0))</f>
        <v>0</v>
      </c>
      <c r="V204" s="376">
        <f>IF(-SUM(V$20:V203)+V$15&lt;0.000001,0,IF($C204&gt;='H-32A-WP06 - Debt Service'!U$24,'H-32A-WP06 - Debt Service'!U$27/12,0))</f>
        <v>0</v>
      </c>
      <c r="W204" s="376">
        <f>IF(-SUM(W$20:W203)+W$15&lt;0.000001,0,IF($C204&gt;='H-32A-WP06 - Debt Service'!V$24,'H-32A-WP06 - Debt Service'!V$27/12,0))</f>
        <v>0</v>
      </c>
      <c r="X204" s="376">
        <f>IF(-SUM(X$20:X203)+X$15&lt;0.000001,0,IF($C204&gt;='H-32A-WP06 - Debt Service'!W$24,'H-32A-WP06 - Debt Service'!W$27/12,0))</f>
        <v>0</v>
      </c>
      <c r="Y204" s="376">
        <f>IF(-SUM(Y$20:Y203)+Y$15&lt;0.000001,0,IF($C204&gt;='H-32A-WP06 - Debt Service'!X$24,'H-32A-WP06 - Debt Service'!X$27/12,0))</f>
        <v>0</v>
      </c>
      <c r="Z204" s="376">
        <f>IF($C204&gt;='H-32A-WP06 - Debt Service'!Y$24,'H-32A-WP06 - Debt Service'!Y$27/12,0)</f>
        <v>0</v>
      </c>
    </row>
    <row r="205" spans="2:26">
      <c r="B205" s="364">
        <f t="shared" si="8"/>
        <v>2034</v>
      </c>
      <c r="C205" s="390">
        <f t="shared" si="10"/>
        <v>49096</v>
      </c>
      <c r="D205" s="376">
        <f>IF(-SUM(D$20:D204)+D$15&lt;0.000001,0,IF($C205&gt;='H-32A-WP06 - Debt Service'!C$24,'H-32A-WP06 - Debt Service'!C$27/12,0))</f>
        <v>0</v>
      </c>
      <c r="E205" s="376">
        <f>IF(-SUM(E$20:E204)+E$15&lt;0.000001,0,IF($C205&gt;='H-32A-WP06 - Debt Service'!D$24,'H-32A-WP06 - Debt Service'!D$27/12,0))</f>
        <v>0</v>
      </c>
      <c r="F205" s="376">
        <f>IF(-SUM(F$20:F204)+F$15&lt;0.000001,0,IF($C205&gt;='H-32A-WP06 - Debt Service'!E$24,'H-32A-WP06 - Debt Service'!E$27/12,0))</f>
        <v>0</v>
      </c>
      <c r="G205" s="376">
        <f>IF(-SUM(G$20:G204)+G$15&lt;0.000001,0,IF($C205&gt;='H-32A-WP06 - Debt Service'!F$24,'H-32A-WP06 - Debt Service'!F$27/12,0))</f>
        <v>0</v>
      </c>
      <c r="H205" s="376">
        <f>IF(-SUM(H$20:H204)+H$15&lt;0.000001,0,IF($C205&gt;='H-32A-WP06 - Debt Service'!G$24,'H-32A-WP06 - Debt Service'!G$27/12,0))</f>
        <v>0</v>
      </c>
      <c r="I205" s="376">
        <f>IF(-SUM(I$20:I204)+I$15&lt;0.000001,0,IF($C205&gt;='H-32A-WP06 - Debt Service'!H$24,'H-32A-WP06 - Debt Service'!H$27/12,0))</f>
        <v>0</v>
      </c>
      <c r="J205" s="376">
        <f>IF(-SUM(J$20:J204)+J$15&lt;0.000001,0,IF($C205&gt;='H-32A-WP06 - Debt Service'!I$24,'H-32A-WP06 - Debt Service'!I$27/12,0))</f>
        <v>0</v>
      </c>
      <c r="K205" s="376">
        <f>IF(-SUM(K$20:K204)+K$15&lt;0.000001,0,IF($C205&gt;='H-32A-WP06 - Debt Service'!J$24,'H-32A-WP06 - Debt Service'!J$27/12,0))</f>
        <v>0</v>
      </c>
      <c r="L205" s="376">
        <f>IF(-SUM(L$20:L204)+L$15&lt;0.000001,0,IF($C205&gt;='H-32A-WP06 - Debt Service'!K$24,'H-32A-WP06 - Debt Service'!K$27/12,0))</f>
        <v>0</v>
      </c>
      <c r="M205" s="376">
        <f>IF(-SUM(M$20:M204)+M$15&lt;0.000001,0,IF($C205&gt;='H-32A-WP06 - Debt Service'!L$24,'H-32A-WP06 - Debt Service'!L$27/12,0))</f>
        <v>0</v>
      </c>
      <c r="O205" s="364">
        <f t="shared" si="9"/>
        <v>2034</v>
      </c>
      <c r="P205" s="390">
        <f t="shared" si="11"/>
        <v>49096</v>
      </c>
      <c r="Q205" s="376">
        <f>IF(-SUM(Q$20:Q204)+Q$15&lt;0.000001,0,IF($C205&gt;='H-32A-WP06 - Debt Service'!P$24,'H-32A-WP06 - Debt Service'!P$27/12,0))</f>
        <v>0</v>
      </c>
      <c r="R205" s="376">
        <f>IF(-SUM(R$20:R204)+R$15&lt;0.000001,0,IF($C205&gt;='H-32A-WP06 - Debt Service'!Q$24,'H-32A-WP06 - Debt Service'!Q$27/12,0))</f>
        <v>0</v>
      </c>
      <c r="S205" s="376">
        <f>IF(-SUM(S$20:S204)+S$15&lt;0.000001,0,IF($C205&gt;='H-32A-WP06 - Debt Service'!R$24,'H-32A-WP06 - Debt Service'!R$27/12,0))</f>
        <v>0</v>
      </c>
      <c r="T205" s="376">
        <f>IF(-SUM(T$20:T204)+T$15&lt;0.000001,0,IF($C205&gt;='H-32A-WP06 - Debt Service'!S$24,'H-32A-WP06 - Debt Service'!S$27/12,0))</f>
        <v>0</v>
      </c>
      <c r="U205" s="376">
        <f>IF(-SUM(U$20:U204)+U$15&lt;0.000001,0,IF($C205&gt;='H-32A-WP06 - Debt Service'!T$24,'H-32A-WP06 - Debt Service'!T$27/12,0))</f>
        <v>0</v>
      </c>
      <c r="V205" s="376">
        <f>IF(-SUM(V$20:V204)+V$15&lt;0.000001,0,IF($C205&gt;='H-32A-WP06 - Debt Service'!U$24,'H-32A-WP06 - Debt Service'!U$27/12,0))</f>
        <v>0</v>
      </c>
      <c r="W205" s="376">
        <f>IF(-SUM(W$20:W204)+W$15&lt;0.000001,0,IF($C205&gt;='H-32A-WP06 - Debt Service'!V$24,'H-32A-WP06 - Debt Service'!V$27/12,0))</f>
        <v>0</v>
      </c>
      <c r="X205" s="376">
        <f>IF(-SUM(X$20:X204)+X$15&lt;0.000001,0,IF($C205&gt;='H-32A-WP06 - Debt Service'!W$24,'H-32A-WP06 - Debt Service'!W$27/12,0))</f>
        <v>0</v>
      </c>
      <c r="Y205" s="376">
        <f>IF(-SUM(Y$20:Y204)+Y$15&lt;0.000001,0,IF($C205&gt;='H-32A-WP06 - Debt Service'!X$24,'H-32A-WP06 - Debt Service'!X$27/12,0))</f>
        <v>0</v>
      </c>
      <c r="Z205" s="376">
        <f>IF($C205&gt;='H-32A-WP06 - Debt Service'!Y$24,'H-32A-WP06 - Debt Service'!Y$27/12,0)</f>
        <v>0</v>
      </c>
    </row>
    <row r="206" spans="2:26">
      <c r="B206" s="364">
        <f t="shared" si="8"/>
        <v>2034</v>
      </c>
      <c r="C206" s="390">
        <f t="shared" si="10"/>
        <v>49126</v>
      </c>
      <c r="D206" s="376">
        <f>IF(-SUM(D$20:D205)+D$15&lt;0.000001,0,IF($C206&gt;='H-32A-WP06 - Debt Service'!C$24,'H-32A-WP06 - Debt Service'!C$27/12,0))</f>
        <v>0</v>
      </c>
      <c r="E206" s="376">
        <f>IF(-SUM(E$20:E205)+E$15&lt;0.000001,0,IF($C206&gt;='H-32A-WP06 - Debt Service'!D$24,'H-32A-WP06 - Debt Service'!D$27/12,0))</f>
        <v>0</v>
      </c>
      <c r="F206" s="376">
        <f>IF(-SUM(F$20:F205)+F$15&lt;0.000001,0,IF($C206&gt;='H-32A-WP06 - Debt Service'!E$24,'H-32A-WP06 - Debt Service'!E$27/12,0))</f>
        <v>0</v>
      </c>
      <c r="G206" s="376">
        <f>IF(-SUM(G$20:G205)+G$15&lt;0.000001,0,IF($C206&gt;='H-32A-WP06 - Debt Service'!F$24,'H-32A-WP06 - Debt Service'!F$27/12,0))</f>
        <v>0</v>
      </c>
      <c r="H206" s="376">
        <f>IF(-SUM(H$20:H205)+H$15&lt;0.000001,0,IF($C206&gt;='H-32A-WP06 - Debt Service'!G$24,'H-32A-WP06 - Debt Service'!G$27/12,0))</f>
        <v>0</v>
      </c>
      <c r="I206" s="376">
        <f>IF(-SUM(I$20:I205)+I$15&lt;0.000001,0,IF($C206&gt;='H-32A-WP06 - Debt Service'!H$24,'H-32A-WP06 - Debt Service'!H$27/12,0))</f>
        <v>0</v>
      </c>
      <c r="J206" s="376">
        <f>IF(-SUM(J$20:J205)+J$15&lt;0.000001,0,IF($C206&gt;='H-32A-WP06 - Debt Service'!I$24,'H-32A-WP06 - Debt Service'!I$27/12,0))</f>
        <v>0</v>
      </c>
      <c r="K206" s="376">
        <f>IF(-SUM(K$20:K205)+K$15&lt;0.000001,0,IF($C206&gt;='H-32A-WP06 - Debt Service'!J$24,'H-32A-WP06 - Debt Service'!J$27/12,0))</f>
        <v>0</v>
      </c>
      <c r="L206" s="376">
        <f>IF(-SUM(L$20:L205)+L$15&lt;0.000001,0,IF($C206&gt;='H-32A-WP06 - Debt Service'!K$24,'H-32A-WP06 - Debt Service'!K$27/12,0))</f>
        <v>0</v>
      </c>
      <c r="M206" s="376">
        <f>IF(-SUM(M$20:M205)+M$15&lt;0.000001,0,IF($C206&gt;='H-32A-WP06 - Debt Service'!L$24,'H-32A-WP06 - Debt Service'!L$27/12,0))</f>
        <v>0</v>
      </c>
      <c r="O206" s="364">
        <f t="shared" si="9"/>
        <v>2034</v>
      </c>
      <c r="P206" s="390">
        <f t="shared" si="11"/>
        <v>49126</v>
      </c>
      <c r="Q206" s="376">
        <f>IF(-SUM(Q$20:Q205)+Q$15&lt;0.000001,0,IF($C206&gt;='H-32A-WP06 - Debt Service'!P$24,'H-32A-WP06 - Debt Service'!P$27/12,0))</f>
        <v>0</v>
      </c>
      <c r="R206" s="376">
        <f>IF(-SUM(R$20:R205)+R$15&lt;0.000001,0,IF($C206&gt;='H-32A-WP06 - Debt Service'!Q$24,'H-32A-WP06 - Debt Service'!Q$27/12,0))</f>
        <v>0</v>
      </c>
      <c r="S206" s="376">
        <f>IF(-SUM(S$20:S205)+S$15&lt;0.000001,0,IF($C206&gt;='H-32A-WP06 - Debt Service'!R$24,'H-32A-WP06 - Debt Service'!R$27/12,0))</f>
        <v>0</v>
      </c>
      <c r="T206" s="376">
        <f>IF(-SUM(T$20:T205)+T$15&lt;0.000001,0,IF($C206&gt;='H-32A-WP06 - Debt Service'!S$24,'H-32A-WP06 - Debt Service'!S$27/12,0))</f>
        <v>0</v>
      </c>
      <c r="U206" s="376">
        <f>IF(-SUM(U$20:U205)+U$15&lt;0.000001,0,IF($C206&gt;='H-32A-WP06 - Debt Service'!T$24,'H-32A-WP06 - Debt Service'!T$27/12,0))</f>
        <v>0</v>
      </c>
      <c r="V206" s="376">
        <f>IF(-SUM(V$20:V205)+V$15&lt;0.000001,0,IF($C206&gt;='H-32A-WP06 - Debt Service'!U$24,'H-32A-WP06 - Debt Service'!U$27/12,0))</f>
        <v>0</v>
      </c>
      <c r="W206" s="376">
        <f>IF(-SUM(W$20:W205)+W$15&lt;0.000001,0,IF($C206&gt;='H-32A-WP06 - Debt Service'!V$24,'H-32A-WP06 - Debt Service'!V$27/12,0))</f>
        <v>0</v>
      </c>
      <c r="X206" s="376">
        <f>IF(-SUM(X$20:X205)+X$15&lt;0.000001,0,IF($C206&gt;='H-32A-WP06 - Debt Service'!W$24,'H-32A-WP06 - Debt Service'!W$27/12,0))</f>
        <v>0</v>
      </c>
      <c r="Y206" s="376">
        <f>IF(-SUM(Y$20:Y205)+Y$15&lt;0.000001,0,IF($C206&gt;='H-32A-WP06 - Debt Service'!X$24,'H-32A-WP06 - Debt Service'!X$27/12,0))</f>
        <v>0</v>
      </c>
      <c r="Z206" s="376">
        <f>IF($C206&gt;='H-32A-WP06 - Debt Service'!Y$24,'H-32A-WP06 - Debt Service'!Y$27/12,0)</f>
        <v>0</v>
      </c>
    </row>
    <row r="207" spans="2:26">
      <c r="B207" s="364">
        <f t="shared" si="8"/>
        <v>2034</v>
      </c>
      <c r="C207" s="390">
        <f t="shared" si="10"/>
        <v>49157</v>
      </c>
      <c r="D207" s="376">
        <f>IF(-SUM(D$20:D206)+D$15&lt;0.000001,0,IF($C207&gt;='H-32A-WP06 - Debt Service'!C$24,'H-32A-WP06 - Debt Service'!C$27/12,0))</f>
        <v>0</v>
      </c>
      <c r="E207" s="376">
        <f>IF(-SUM(E$20:E206)+E$15&lt;0.000001,0,IF($C207&gt;='H-32A-WP06 - Debt Service'!D$24,'H-32A-WP06 - Debt Service'!D$27/12,0))</f>
        <v>0</v>
      </c>
      <c r="F207" s="376">
        <f>IF(-SUM(F$20:F206)+F$15&lt;0.000001,0,IF($C207&gt;='H-32A-WP06 - Debt Service'!E$24,'H-32A-WP06 - Debt Service'!E$27/12,0))</f>
        <v>0</v>
      </c>
      <c r="G207" s="376">
        <f>IF(-SUM(G$20:G206)+G$15&lt;0.000001,0,IF($C207&gt;='H-32A-WP06 - Debt Service'!F$24,'H-32A-WP06 - Debt Service'!F$27/12,0))</f>
        <v>0</v>
      </c>
      <c r="H207" s="376">
        <f>IF(-SUM(H$20:H206)+H$15&lt;0.000001,0,IF($C207&gt;='H-32A-WP06 - Debt Service'!G$24,'H-32A-WP06 - Debt Service'!G$27/12,0))</f>
        <v>0</v>
      </c>
      <c r="I207" s="376">
        <f>IF(-SUM(I$20:I206)+I$15&lt;0.000001,0,IF($C207&gt;='H-32A-WP06 - Debt Service'!H$24,'H-32A-WP06 - Debt Service'!H$27/12,0))</f>
        <v>0</v>
      </c>
      <c r="J207" s="376">
        <f>IF(-SUM(J$20:J206)+J$15&lt;0.000001,0,IF($C207&gt;='H-32A-WP06 - Debt Service'!I$24,'H-32A-WP06 - Debt Service'!I$27/12,0))</f>
        <v>0</v>
      </c>
      <c r="K207" s="376">
        <f>IF(-SUM(K$20:K206)+K$15&lt;0.000001,0,IF($C207&gt;='H-32A-WP06 - Debt Service'!J$24,'H-32A-WP06 - Debt Service'!J$27/12,0))</f>
        <v>0</v>
      </c>
      <c r="L207" s="376">
        <f>IF(-SUM(L$20:L206)+L$15&lt;0.000001,0,IF($C207&gt;='H-32A-WP06 - Debt Service'!K$24,'H-32A-WP06 - Debt Service'!K$27/12,0))</f>
        <v>0</v>
      </c>
      <c r="M207" s="376">
        <f>IF(-SUM(M$20:M206)+M$15&lt;0.000001,0,IF($C207&gt;='H-32A-WP06 - Debt Service'!L$24,'H-32A-WP06 - Debt Service'!L$27/12,0))</f>
        <v>0</v>
      </c>
      <c r="O207" s="364">
        <f t="shared" si="9"/>
        <v>2034</v>
      </c>
      <c r="P207" s="390">
        <f t="shared" si="11"/>
        <v>49157</v>
      </c>
      <c r="Q207" s="376">
        <f>IF(-SUM(Q$20:Q206)+Q$15&lt;0.000001,0,IF($C207&gt;='H-32A-WP06 - Debt Service'!P$24,'H-32A-WP06 - Debt Service'!P$27/12,0))</f>
        <v>0</v>
      </c>
      <c r="R207" s="376">
        <f>IF(-SUM(R$20:R206)+R$15&lt;0.000001,0,IF($C207&gt;='H-32A-WP06 - Debt Service'!Q$24,'H-32A-WP06 - Debt Service'!Q$27/12,0))</f>
        <v>0</v>
      </c>
      <c r="S207" s="376">
        <f>IF(-SUM(S$20:S206)+S$15&lt;0.000001,0,IF($C207&gt;='H-32A-WP06 - Debt Service'!R$24,'H-32A-WP06 - Debt Service'!R$27/12,0))</f>
        <v>0</v>
      </c>
      <c r="T207" s="376">
        <f>IF(-SUM(T$20:T206)+T$15&lt;0.000001,0,IF($C207&gt;='H-32A-WP06 - Debt Service'!S$24,'H-32A-WP06 - Debt Service'!S$27/12,0))</f>
        <v>0</v>
      </c>
      <c r="U207" s="376">
        <f>IF(-SUM(U$20:U206)+U$15&lt;0.000001,0,IF($C207&gt;='H-32A-WP06 - Debt Service'!T$24,'H-32A-WP06 - Debt Service'!T$27/12,0))</f>
        <v>0</v>
      </c>
      <c r="V207" s="376">
        <f>IF(-SUM(V$20:V206)+V$15&lt;0.000001,0,IF($C207&gt;='H-32A-WP06 - Debt Service'!U$24,'H-32A-WP06 - Debt Service'!U$27/12,0))</f>
        <v>0</v>
      </c>
      <c r="W207" s="376">
        <f>IF(-SUM(W$20:W206)+W$15&lt;0.000001,0,IF($C207&gt;='H-32A-WP06 - Debt Service'!V$24,'H-32A-WP06 - Debt Service'!V$27/12,0))</f>
        <v>0</v>
      </c>
      <c r="X207" s="376">
        <f>IF(-SUM(X$20:X206)+X$15&lt;0.000001,0,IF($C207&gt;='H-32A-WP06 - Debt Service'!W$24,'H-32A-WP06 - Debt Service'!W$27/12,0))</f>
        <v>0</v>
      </c>
      <c r="Y207" s="376">
        <f>IF(-SUM(Y$20:Y206)+Y$15&lt;0.000001,0,IF($C207&gt;='H-32A-WP06 - Debt Service'!X$24,'H-32A-WP06 - Debt Service'!X$27/12,0))</f>
        <v>0</v>
      </c>
      <c r="Z207" s="376">
        <f>IF($C207&gt;='H-32A-WP06 - Debt Service'!Y$24,'H-32A-WP06 - Debt Service'!Y$27/12,0)</f>
        <v>0</v>
      </c>
    </row>
    <row r="208" spans="2:26">
      <c r="B208" s="364">
        <f t="shared" si="8"/>
        <v>2034</v>
      </c>
      <c r="C208" s="390">
        <f t="shared" si="10"/>
        <v>49188</v>
      </c>
      <c r="D208" s="376">
        <f>IF(-SUM(D$20:D207)+D$15&lt;0.000001,0,IF($C208&gt;='H-32A-WP06 - Debt Service'!C$24,'H-32A-WP06 - Debt Service'!C$27/12,0))</f>
        <v>0</v>
      </c>
      <c r="E208" s="376">
        <f>IF(-SUM(E$20:E207)+E$15&lt;0.000001,0,IF($C208&gt;='H-32A-WP06 - Debt Service'!D$24,'H-32A-WP06 - Debt Service'!D$27/12,0))</f>
        <v>0</v>
      </c>
      <c r="F208" s="376">
        <f>IF(-SUM(F$20:F207)+F$15&lt;0.000001,0,IF($C208&gt;='H-32A-WP06 - Debt Service'!E$24,'H-32A-WP06 - Debt Service'!E$27/12,0))</f>
        <v>0</v>
      </c>
      <c r="G208" s="376">
        <f>IF(-SUM(G$20:G207)+G$15&lt;0.000001,0,IF($C208&gt;='H-32A-WP06 - Debt Service'!F$24,'H-32A-WP06 - Debt Service'!F$27/12,0))</f>
        <v>0</v>
      </c>
      <c r="H208" s="376">
        <f>IF(-SUM(H$20:H207)+H$15&lt;0.000001,0,IF($C208&gt;='H-32A-WP06 - Debt Service'!G$24,'H-32A-WP06 - Debt Service'!G$27/12,0))</f>
        <v>0</v>
      </c>
      <c r="I208" s="376">
        <f>IF(-SUM(I$20:I207)+I$15&lt;0.000001,0,IF($C208&gt;='H-32A-WP06 - Debt Service'!H$24,'H-32A-WP06 - Debt Service'!H$27/12,0))</f>
        <v>0</v>
      </c>
      <c r="J208" s="376">
        <f>IF(-SUM(J$20:J207)+J$15&lt;0.000001,0,IF($C208&gt;='H-32A-WP06 - Debt Service'!I$24,'H-32A-WP06 - Debt Service'!I$27/12,0))</f>
        <v>0</v>
      </c>
      <c r="K208" s="376">
        <f>IF(-SUM(K$20:K207)+K$15&lt;0.000001,0,IF($C208&gt;='H-32A-WP06 - Debt Service'!J$24,'H-32A-WP06 - Debt Service'!J$27/12,0))</f>
        <v>0</v>
      </c>
      <c r="L208" s="376">
        <f>IF(-SUM(L$20:L207)+L$15&lt;0.000001,0,IF($C208&gt;='H-32A-WP06 - Debt Service'!K$24,'H-32A-WP06 - Debt Service'!K$27/12,0))</f>
        <v>0</v>
      </c>
      <c r="M208" s="376">
        <f>IF(-SUM(M$20:M207)+M$15&lt;0.000001,0,IF($C208&gt;='H-32A-WP06 - Debt Service'!L$24,'H-32A-WP06 - Debt Service'!L$27/12,0))</f>
        <v>0</v>
      </c>
      <c r="O208" s="364">
        <f t="shared" si="9"/>
        <v>2034</v>
      </c>
      <c r="P208" s="390">
        <f t="shared" si="11"/>
        <v>49188</v>
      </c>
      <c r="Q208" s="376">
        <f>IF(-SUM(Q$20:Q207)+Q$15&lt;0.000001,0,IF($C208&gt;='H-32A-WP06 - Debt Service'!P$24,'H-32A-WP06 - Debt Service'!P$27/12,0))</f>
        <v>0</v>
      </c>
      <c r="R208" s="376">
        <f>IF(-SUM(R$20:R207)+R$15&lt;0.000001,0,IF($C208&gt;='H-32A-WP06 - Debt Service'!Q$24,'H-32A-WP06 - Debt Service'!Q$27/12,0))</f>
        <v>0</v>
      </c>
      <c r="S208" s="376">
        <f>IF(-SUM(S$20:S207)+S$15&lt;0.000001,0,IF($C208&gt;='H-32A-WP06 - Debt Service'!R$24,'H-32A-WP06 - Debt Service'!R$27/12,0))</f>
        <v>0</v>
      </c>
      <c r="T208" s="376">
        <f>IF(-SUM(T$20:T207)+T$15&lt;0.000001,0,IF($C208&gt;='H-32A-WP06 - Debt Service'!S$24,'H-32A-WP06 - Debt Service'!S$27/12,0))</f>
        <v>0</v>
      </c>
      <c r="U208" s="376">
        <f>IF(-SUM(U$20:U207)+U$15&lt;0.000001,0,IF($C208&gt;='H-32A-WP06 - Debt Service'!T$24,'H-32A-WP06 - Debt Service'!T$27/12,0))</f>
        <v>0</v>
      </c>
      <c r="V208" s="376">
        <f>IF(-SUM(V$20:V207)+V$15&lt;0.000001,0,IF($C208&gt;='H-32A-WP06 - Debt Service'!U$24,'H-32A-WP06 - Debt Service'!U$27/12,0))</f>
        <v>0</v>
      </c>
      <c r="W208" s="376">
        <f>IF(-SUM(W$20:W207)+W$15&lt;0.000001,0,IF($C208&gt;='H-32A-WP06 - Debt Service'!V$24,'H-32A-WP06 - Debt Service'!V$27/12,0))</f>
        <v>0</v>
      </c>
      <c r="X208" s="376">
        <f>IF(-SUM(X$20:X207)+X$15&lt;0.000001,0,IF($C208&gt;='H-32A-WP06 - Debt Service'!W$24,'H-32A-WP06 - Debt Service'!W$27/12,0))</f>
        <v>0</v>
      </c>
      <c r="Y208" s="376">
        <f>IF(-SUM(Y$20:Y207)+Y$15&lt;0.000001,0,IF($C208&gt;='H-32A-WP06 - Debt Service'!X$24,'H-32A-WP06 - Debt Service'!X$27/12,0))</f>
        <v>0</v>
      </c>
      <c r="Z208" s="376">
        <f>IF($C208&gt;='H-32A-WP06 - Debt Service'!Y$24,'H-32A-WP06 - Debt Service'!Y$27/12,0)</f>
        <v>0</v>
      </c>
    </row>
    <row r="209" spans="2:26">
      <c r="B209" s="364">
        <f t="shared" si="8"/>
        <v>2034</v>
      </c>
      <c r="C209" s="390">
        <f t="shared" si="10"/>
        <v>49218</v>
      </c>
      <c r="D209" s="376">
        <f>IF(-SUM(D$20:D208)+D$15&lt;0.000001,0,IF($C209&gt;='H-32A-WP06 - Debt Service'!C$24,'H-32A-WP06 - Debt Service'!C$27/12,0))</f>
        <v>0</v>
      </c>
      <c r="E209" s="376">
        <f>IF(-SUM(E$20:E208)+E$15&lt;0.000001,0,IF($C209&gt;='H-32A-WP06 - Debt Service'!D$24,'H-32A-WP06 - Debt Service'!D$27/12,0))</f>
        <v>0</v>
      </c>
      <c r="F209" s="376">
        <f>IF(-SUM(F$20:F208)+F$15&lt;0.000001,0,IF($C209&gt;='H-32A-WP06 - Debt Service'!E$24,'H-32A-WP06 - Debt Service'!E$27/12,0))</f>
        <v>0</v>
      </c>
      <c r="G209" s="376">
        <f>IF(-SUM(G$20:G208)+G$15&lt;0.000001,0,IF($C209&gt;='H-32A-WP06 - Debt Service'!F$24,'H-32A-WP06 - Debt Service'!F$27/12,0))</f>
        <v>0</v>
      </c>
      <c r="H209" s="376">
        <f>IF(-SUM(H$20:H208)+H$15&lt;0.000001,0,IF($C209&gt;='H-32A-WP06 - Debt Service'!G$24,'H-32A-WP06 - Debt Service'!G$27/12,0))</f>
        <v>0</v>
      </c>
      <c r="I209" s="376">
        <f>IF(-SUM(I$20:I208)+I$15&lt;0.000001,0,IF($C209&gt;='H-32A-WP06 - Debt Service'!H$24,'H-32A-WP06 - Debt Service'!H$27/12,0))</f>
        <v>0</v>
      </c>
      <c r="J209" s="376">
        <f>IF(-SUM(J$20:J208)+J$15&lt;0.000001,0,IF($C209&gt;='H-32A-WP06 - Debt Service'!I$24,'H-32A-WP06 - Debt Service'!I$27/12,0))</f>
        <v>0</v>
      </c>
      <c r="K209" s="376">
        <f>IF(-SUM(K$20:K208)+K$15&lt;0.000001,0,IF($C209&gt;='H-32A-WP06 - Debt Service'!J$24,'H-32A-WP06 - Debt Service'!J$27/12,0))</f>
        <v>0</v>
      </c>
      <c r="L209" s="376">
        <f>IF(-SUM(L$20:L208)+L$15&lt;0.000001,0,IF($C209&gt;='H-32A-WP06 - Debt Service'!K$24,'H-32A-WP06 - Debt Service'!K$27/12,0))</f>
        <v>0</v>
      </c>
      <c r="M209" s="376">
        <f>IF(-SUM(M$20:M208)+M$15&lt;0.000001,0,IF($C209&gt;='H-32A-WP06 - Debt Service'!L$24,'H-32A-WP06 - Debt Service'!L$27/12,0))</f>
        <v>0</v>
      </c>
      <c r="O209" s="364">
        <f t="shared" si="9"/>
        <v>2034</v>
      </c>
      <c r="P209" s="390">
        <f t="shared" si="11"/>
        <v>49218</v>
      </c>
      <c r="Q209" s="376">
        <f>IF(-SUM(Q$20:Q208)+Q$15&lt;0.000001,0,IF($C209&gt;='H-32A-WP06 - Debt Service'!P$24,'H-32A-WP06 - Debt Service'!P$27/12,0))</f>
        <v>0</v>
      </c>
      <c r="R209" s="376">
        <f>IF(-SUM(R$20:R208)+R$15&lt;0.000001,0,IF($C209&gt;='H-32A-WP06 - Debt Service'!Q$24,'H-32A-WP06 - Debt Service'!Q$27/12,0))</f>
        <v>0</v>
      </c>
      <c r="S209" s="376">
        <f>IF(-SUM(S$20:S208)+S$15&lt;0.000001,0,IF($C209&gt;='H-32A-WP06 - Debt Service'!R$24,'H-32A-WP06 - Debt Service'!R$27/12,0))</f>
        <v>0</v>
      </c>
      <c r="T209" s="376">
        <f>IF(-SUM(T$20:T208)+T$15&lt;0.000001,0,IF($C209&gt;='H-32A-WP06 - Debt Service'!S$24,'H-32A-WP06 - Debt Service'!S$27/12,0))</f>
        <v>0</v>
      </c>
      <c r="U209" s="376">
        <f>IF(-SUM(U$20:U208)+U$15&lt;0.000001,0,IF($C209&gt;='H-32A-WP06 - Debt Service'!T$24,'H-32A-WP06 - Debt Service'!T$27/12,0))</f>
        <v>0</v>
      </c>
      <c r="V209" s="376">
        <f>IF(-SUM(V$20:V208)+V$15&lt;0.000001,0,IF($C209&gt;='H-32A-WP06 - Debt Service'!U$24,'H-32A-WP06 - Debt Service'!U$27/12,0))</f>
        <v>0</v>
      </c>
      <c r="W209" s="376">
        <f>IF(-SUM(W$20:W208)+W$15&lt;0.000001,0,IF($C209&gt;='H-32A-WP06 - Debt Service'!V$24,'H-32A-WP06 - Debt Service'!V$27/12,0))</f>
        <v>0</v>
      </c>
      <c r="X209" s="376">
        <f>IF(-SUM(X$20:X208)+X$15&lt;0.000001,0,IF($C209&gt;='H-32A-WP06 - Debt Service'!W$24,'H-32A-WP06 - Debt Service'!W$27/12,0))</f>
        <v>0</v>
      </c>
      <c r="Y209" s="376">
        <f>IF(-SUM(Y$20:Y208)+Y$15&lt;0.000001,0,IF($C209&gt;='H-32A-WP06 - Debt Service'!X$24,'H-32A-WP06 - Debt Service'!X$27/12,0))</f>
        <v>0</v>
      </c>
      <c r="Z209" s="376">
        <f>IF($C209&gt;='H-32A-WP06 - Debt Service'!Y$24,'H-32A-WP06 - Debt Service'!Y$27/12,0)</f>
        <v>0</v>
      </c>
    </row>
    <row r="210" spans="2:26">
      <c r="B210" s="364">
        <f t="shared" si="8"/>
        <v>2034</v>
      </c>
      <c r="C210" s="390">
        <f t="shared" si="10"/>
        <v>49249</v>
      </c>
      <c r="D210" s="376">
        <f>IF(-SUM(D$20:D209)+D$15&lt;0.000001,0,IF($C210&gt;='H-32A-WP06 - Debt Service'!C$24,'H-32A-WP06 - Debt Service'!C$27/12,0))</f>
        <v>0</v>
      </c>
      <c r="E210" s="376">
        <f>IF(-SUM(E$20:E209)+E$15&lt;0.000001,0,IF($C210&gt;='H-32A-WP06 - Debt Service'!D$24,'H-32A-WP06 - Debt Service'!D$27/12,0))</f>
        <v>0</v>
      </c>
      <c r="F210" s="376">
        <f>IF(-SUM(F$20:F209)+F$15&lt;0.000001,0,IF($C210&gt;='H-32A-WP06 - Debt Service'!E$24,'H-32A-WP06 - Debt Service'!E$27/12,0))</f>
        <v>0</v>
      </c>
      <c r="G210" s="376">
        <f>IF(-SUM(G$20:G209)+G$15&lt;0.000001,0,IF($C210&gt;='H-32A-WP06 - Debt Service'!F$24,'H-32A-WP06 - Debt Service'!F$27/12,0))</f>
        <v>0</v>
      </c>
      <c r="H210" s="376">
        <f>IF(-SUM(H$20:H209)+H$15&lt;0.000001,0,IF($C210&gt;='H-32A-WP06 - Debt Service'!G$24,'H-32A-WP06 - Debt Service'!G$27/12,0))</f>
        <v>0</v>
      </c>
      <c r="I210" s="376">
        <f>IF(-SUM(I$20:I209)+I$15&lt;0.000001,0,IF($C210&gt;='H-32A-WP06 - Debt Service'!H$24,'H-32A-WP06 - Debt Service'!H$27/12,0))</f>
        <v>0</v>
      </c>
      <c r="J210" s="376">
        <f>IF(-SUM(J$20:J209)+J$15&lt;0.000001,0,IF($C210&gt;='H-32A-WP06 - Debt Service'!I$24,'H-32A-WP06 - Debt Service'!I$27/12,0))</f>
        <v>0</v>
      </c>
      <c r="K210" s="376">
        <f>IF(-SUM(K$20:K209)+K$15&lt;0.000001,0,IF($C210&gt;='H-32A-WP06 - Debt Service'!J$24,'H-32A-WP06 - Debt Service'!J$27/12,0))</f>
        <v>0</v>
      </c>
      <c r="L210" s="376">
        <f>IF(-SUM(L$20:L209)+L$15&lt;0.000001,0,IF($C210&gt;='H-32A-WP06 - Debt Service'!K$24,'H-32A-WP06 - Debt Service'!K$27/12,0))</f>
        <v>0</v>
      </c>
      <c r="M210" s="376">
        <f>IF(-SUM(M$20:M209)+M$15&lt;0.000001,0,IF($C210&gt;='H-32A-WP06 - Debt Service'!L$24,'H-32A-WP06 - Debt Service'!L$27/12,0))</f>
        <v>0</v>
      </c>
      <c r="O210" s="364">
        <f t="shared" si="9"/>
        <v>2034</v>
      </c>
      <c r="P210" s="390">
        <f t="shared" si="11"/>
        <v>49249</v>
      </c>
      <c r="Q210" s="376">
        <f>IF(-SUM(Q$20:Q209)+Q$15&lt;0.000001,0,IF($C210&gt;='H-32A-WP06 - Debt Service'!P$24,'H-32A-WP06 - Debt Service'!P$27/12,0))</f>
        <v>0</v>
      </c>
      <c r="R210" s="376">
        <f>IF(-SUM(R$20:R209)+R$15&lt;0.000001,0,IF($C210&gt;='H-32A-WP06 - Debt Service'!Q$24,'H-32A-WP06 - Debt Service'!Q$27/12,0))</f>
        <v>0</v>
      </c>
      <c r="S210" s="376">
        <f>IF(-SUM(S$20:S209)+S$15&lt;0.000001,0,IF($C210&gt;='H-32A-WP06 - Debt Service'!R$24,'H-32A-WP06 - Debt Service'!R$27/12,0))</f>
        <v>0</v>
      </c>
      <c r="T210" s="376">
        <f>IF(-SUM(T$20:T209)+T$15&lt;0.000001,0,IF($C210&gt;='H-32A-WP06 - Debt Service'!S$24,'H-32A-WP06 - Debt Service'!S$27/12,0))</f>
        <v>0</v>
      </c>
      <c r="U210" s="376">
        <f>IF(-SUM(U$20:U209)+U$15&lt;0.000001,0,IF($C210&gt;='H-32A-WP06 - Debt Service'!T$24,'H-32A-WP06 - Debt Service'!T$27/12,0))</f>
        <v>0</v>
      </c>
      <c r="V210" s="376">
        <f>IF(-SUM(V$20:V209)+V$15&lt;0.000001,0,IF($C210&gt;='H-32A-WP06 - Debt Service'!U$24,'H-32A-WP06 - Debt Service'!U$27/12,0))</f>
        <v>0</v>
      </c>
      <c r="W210" s="376">
        <f>IF(-SUM(W$20:W209)+W$15&lt;0.000001,0,IF($C210&gt;='H-32A-WP06 - Debt Service'!V$24,'H-32A-WP06 - Debt Service'!V$27/12,0))</f>
        <v>0</v>
      </c>
      <c r="X210" s="376">
        <f>IF(-SUM(X$20:X209)+X$15&lt;0.000001,0,IF($C210&gt;='H-32A-WP06 - Debt Service'!W$24,'H-32A-WP06 - Debt Service'!W$27/12,0))</f>
        <v>0</v>
      </c>
      <c r="Y210" s="376">
        <f>IF(-SUM(Y$20:Y209)+Y$15&lt;0.000001,0,IF($C210&gt;='H-32A-WP06 - Debt Service'!X$24,'H-32A-WP06 - Debt Service'!X$27/12,0))</f>
        <v>0</v>
      </c>
      <c r="Z210" s="376">
        <f>IF($C210&gt;='H-32A-WP06 - Debt Service'!Y$24,'H-32A-WP06 - Debt Service'!Y$27/12,0)</f>
        <v>0</v>
      </c>
    </row>
    <row r="211" spans="2:26">
      <c r="B211" s="364">
        <f t="shared" si="8"/>
        <v>2034</v>
      </c>
      <c r="C211" s="390">
        <f t="shared" si="10"/>
        <v>49279</v>
      </c>
      <c r="D211" s="376">
        <f>IF(-SUM(D$20:D210)+D$15&lt;0.000001,0,IF($C211&gt;='H-32A-WP06 - Debt Service'!C$24,'H-32A-WP06 - Debt Service'!C$27/12,0))</f>
        <v>0</v>
      </c>
      <c r="E211" s="376">
        <f>IF(-SUM(E$20:E210)+E$15&lt;0.000001,0,IF($C211&gt;='H-32A-WP06 - Debt Service'!D$24,'H-32A-WP06 - Debt Service'!D$27/12,0))</f>
        <v>0</v>
      </c>
      <c r="F211" s="376">
        <f>IF(-SUM(F$20:F210)+F$15&lt;0.000001,0,IF($C211&gt;='H-32A-WP06 - Debt Service'!E$24,'H-32A-WP06 - Debt Service'!E$27/12,0))</f>
        <v>0</v>
      </c>
      <c r="G211" s="376">
        <f>IF(-SUM(G$20:G210)+G$15&lt;0.000001,0,IF($C211&gt;='H-32A-WP06 - Debt Service'!F$24,'H-32A-WP06 - Debt Service'!F$27/12,0))</f>
        <v>0</v>
      </c>
      <c r="H211" s="376">
        <f>IF(-SUM(H$20:H210)+H$15&lt;0.000001,0,IF($C211&gt;='H-32A-WP06 - Debt Service'!G$24,'H-32A-WP06 - Debt Service'!G$27/12,0))</f>
        <v>0</v>
      </c>
      <c r="I211" s="376">
        <f>IF(-SUM(I$20:I210)+I$15&lt;0.000001,0,IF($C211&gt;='H-32A-WP06 - Debt Service'!H$24,'H-32A-WP06 - Debt Service'!H$27/12,0))</f>
        <v>0</v>
      </c>
      <c r="J211" s="376">
        <f>IF(-SUM(J$20:J210)+J$15&lt;0.000001,0,IF($C211&gt;='H-32A-WP06 - Debt Service'!I$24,'H-32A-WP06 - Debt Service'!I$27/12,0))</f>
        <v>0</v>
      </c>
      <c r="K211" s="376">
        <f>IF(-SUM(K$20:K210)+K$15&lt;0.000001,0,IF($C211&gt;='H-32A-WP06 - Debt Service'!J$24,'H-32A-WP06 - Debt Service'!J$27/12,0))</f>
        <v>0</v>
      </c>
      <c r="L211" s="376">
        <f>IF(-SUM(L$20:L210)+L$15&lt;0.000001,0,IF($C211&gt;='H-32A-WP06 - Debt Service'!K$24,'H-32A-WP06 - Debt Service'!K$27/12,0))</f>
        <v>0</v>
      </c>
      <c r="M211" s="376">
        <f>IF(-SUM(M$20:M210)+M$15&lt;0.000001,0,IF($C211&gt;='H-32A-WP06 - Debt Service'!L$24,'H-32A-WP06 - Debt Service'!L$27/12,0))</f>
        <v>0</v>
      </c>
      <c r="O211" s="364">
        <f t="shared" si="9"/>
        <v>2034</v>
      </c>
      <c r="P211" s="390">
        <f t="shared" si="11"/>
        <v>49279</v>
      </c>
      <c r="Q211" s="376">
        <f>IF(-SUM(Q$20:Q210)+Q$15&lt;0.000001,0,IF($C211&gt;='H-32A-WP06 - Debt Service'!P$24,'H-32A-WP06 - Debt Service'!P$27/12,0))</f>
        <v>0</v>
      </c>
      <c r="R211" s="376">
        <f>IF(-SUM(R$20:R210)+R$15&lt;0.000001,0,IF($C211&gt;='H-32A-WP06 - Debt Service'!Q$24,'H-32A-WP06 - Debt Service'!Q$27/12,0))</f>
        <v>0</v>
      </c>
      <c r="S211" s="376">
        <f>IF(-SUM(S$20:S210)+S$15&lt;0.000001,0,IF($C211&gt;='H-32A-WP06 - Debt Service'!R$24,'H-32A-WP06 - Debt Service'!R$27/12,0))</f>
        <v>0</v>
      </c>
      <c r="T211" s="376">
        <f>IF(-SUM(T$20:T210)+T$15&lt;0.000001,0,IF($C211&gt;='H-32A-WP06 - Debt Service'!S$24,'H-32A-WP06 - Debt Service'!S$27/12,0))</f>
        <v>0</v>
      </c>
      <c r="U211" s="376">
        <f>IF(-SUM(U$20:U210)+U$15&lt;0.000001,0,IF($C211&gt;='H-32A-WP06 - Debt Service'!T$24,'H-32A-WP06 - Debt Service'!T$27/12,0))</f>
        <v>0</v>
      </c>
      <c r="V211" s="376">
        <f>IF(-SUM(V$20:V210)+V$15&lt;0.000001,0,IF($C211&gt;='H-32A-WP06 - Debt Service'!U$24,'H-32A-WP06 - Debt Service'!U$27/12,0))</f>
        <v>0</v>
      </c>
      <c r="W211" s="376">
        <f>IF(-SUM(W$20:W210)+W$15&lt;0.000001,0,IF($C211&gt;='H-32A-WP06 - Debt Service'!V$24,'H-32A-WP06 - Debt Service'!V$27/12,0))</f>
        <v>0</v>
      </c>
      <c r="X211" s="376">
        <f>IF(-SUM(X$20:X210)+X$15&lt;0.000001,0,IF($C211&gt;='H-32A-WP06 - Debt Service'!W$24,'H-32A-WP06 - Debt Service'!W$27/12,0))</f>
        <v>0</v>
      </c>
      <c r="Y211" s="376">
        <f>IF(-SUM(Y$20:Y210)+Y$15&lt;0.000001,0,IF($C211&gt;='H-32A-WP06 - Debt Service'!X$24,'H-32A-WP06 - Debt Service'!X$27/12,0))</f>
        <v>0</v>
      </c>
      <c r="Z211" s="376">
        <f>IF($C211&gt;='H-32A-WP06 - Debt Service'!Y$24,'H-32A-WP06 - Debt Service'!Y$27/12,0)</f>
        <v>0</v>
      </c>
    </row>
    <row r="212" spans="2:26">
      <c r="B212" s="364">
        <f t="shared" si="8"/>
        <v>2035</v>
      </c>
      <c r="C212" s="390">
        <f t="shared" si="10"/>
        <v>49310</v>
      </c>
      <c r="D212" s="376">
        <f>IF(-SUM(D$20:D211)+D$15&lt;0.000001,0,IF($C212&gt;='H-32A-WP06 - Debt Service'!C$24,'H-32A-WP06 - Debt Service'!C$27/12,0))</f>
        <v>0</v>
      </c>
      <c r="E212" s="376">
        <f>IF(-SUM(E$20:E211)+E$15&lt;0.000001,0,IF($C212&gt;='H-32A-WP06 - Debt Service'!D$24,'H-32A-WP06 - Debt Service'!D$27/12,0))</f>
        <v>0</v>
      </c>
      <c r="F212" s="376">
        <f>IF(-SUM(F$20:F211)+F$15&lt;0.000001,0,IF($C212&gt;='H-32A-WP06 - Debt Service'!E$24,'H-32A-WP06 - Debt Service'!E$27/12,0))</f>
        <v>0</v>
      </c>
      <c r="G212" s="376">
        <f>IF(-SUM(G$20:G211)+G$15&lt;0.000001,0,IF($C212&gt;='H-32A-WP06 - Debt Service'!F$24,'H-32A-WP06 - Debt Service'!F$27/12,0))</f>
        <v>0</v>
      </c>
      <c r="H212" s="376">
        <f>IF(-SUM(H$20:H211)+H$15&lt;0.000001,0,IF($C212&gt;='H-32A-WP06 - Debt Service'!G$24,'H-32A-WP06 - Debt Service'!G$27/12,0))</f>
        <v>0</v>
      </c>
      <c r="I212" s="376">
        <f>IF(-SUM(I$20:I211)+I$15&lt;0.000001,0,IF($C212&gt;='H-32A-WP06 - Debt Service'!H$24,'H-32A-WP06 - Debt Service'!H$27/12,0))</f>
        <v>0</v>
      </c>
      <c r="J212" s="376">
        <f>IF(-SUM(J$20:J211)+J$15&lt;0.000001,0,IF($C212&gt;='H-32A-WP06 - Debt Service'!I$24,'H-32A-WP06 - Debt Service'!I$27/12,0))</f>
        <v>0</v>
      </c>
      <c r="K212" s="376">
        <f>IF(-SUM(K$20:K211)+K$15&lt;0.000001,0,IF($C212&gt;='H-32A-WP06 - Debt Service'!J$24,'H-32A-WP06 - Debt Service'!J$27/12,0))</f>
        <v>0</v>
      </c>
      <c r="L212" s="376">
        <f>IF(-SUM(L$20:L211)+L$15&lt;0.000001,0,IF($C212&gt;='H-32A-WP06 - Debt Service'!K$24,'H-32A-WP06 - Debt Service'!K$27/12,0))</f>
        <v>0</v>
      </c>
      <c r="M212" s="376">
        <f>IF(-SUM(M$20:M211)+M$15&lt;0.000001,0,IF($C212&gt;='H-32A-WP06 - Debt Service'!L$24,'H-32A-WP06 - Debt Service'!L$27/12,0))</f>
        <v>0</v>
      </c>
      <c r="O212" s="364">
        <f t="shared" si="9"/>
        <v>2035</v>
      </c>
      <c r="P212" s="390">
        <f t="shared" si="11"/>
        <v>49310</v>
      </c>
      <c r="Q212" s="376">
        <f>IF(-SUM(Q$20:Q211)+Q$15&lt;0.000001,0,IF($C212&gt;='H-32A-WP06 - Debt Service'!P$24,'H-32A-WP06 - Debt Service'!P$27/12,0))</f>
        <v>0</v>
      </c>
      <c r="R212" s="376">
        <f>IF(-SUM(R$20:R211)+R$15&lt;0.000001,0,IF($C212&gt;='H-32A-WP06 - Debt Service'!Q$24,'H-32A-WP06 - Debt Service'!Q$27/12,0))</f>
        <v>0</v>
      </c>
      <c r="S212" s="376">
        <f>IF(-SUM(S$20:S211)+S$15&lt;0.000001,0,IF($C212&gt;='H-32A-WP06 - Debt Service'!R$24,'H-32A-WP06 - Debt Service'!R$27/12,0))</f>
        <v>0</v>
      </c>
      <c r="T212" s="376">
        <f>IF(-SUM(T$20:T211)+T$15&lt;0.000001,0,IF($C212&gt;='H-32A-WP06 - Debt Service'!S$24,'H-32A-WP06 - Debt Service'!S$27/12,0))</f>
        <v>0</v>
      </c>
      <c r="U212" s="376">
        <f>IF(-SUM(U$20:U211)+U$15&lt;0.000001,0,IF($C212&gt;='H-32A-WP06 - Debt Service'!T$24,'H-32A-WP06 - Debt Service'!T$27/12,0))</f>
        <v>0</v>
      </c>
      <c r="V212" s="376">
        <f>IF(-SUM(V$20:V211)+V$15&lt;0.000001,0,IF($C212&gt;='H-32A-WP06 - Debt Service'!U$24,'H-32A-WP06 - Debt Service'!U$27/12,0))</f>
        <v>0</v>
      </c>
      <c r="W212" s="376">
        <f>IF(-SUM(W$20:W211)+W$15&lt;0.000001,0,IF($C212&gt;='H-32A-WP06 - Debt Service'!V$24,'H-32A-WP06 - Debt Service'!V$27/12,0))</f>
        <v>0</v>
      </c>
      <c r="X212" s="376">
        <f>IF(-SUM(X$20:X211)+X$15&lt;0.000001,0,IF($C212&gt;='H-32A-WP06 - Debt Service'!W$24,'H-32A-WP06 - Debt Service'!W$27/12,0))</f>
        <v>0</v>
      </c>
      <c r="Y212" s="376">
        <f>IF(-SUM(Y$20:Y211)+Y$15&lt;0.000001,0,IF($C212&gt;='H-32A-WP06 - Debt Service'!X$24,'H-32A-WP06 - Debt Service'!X$27/12,0))</f>
        <v>0</v>
      </c>
      <c r="Z212" s="376">
        <f>IF($C212&gt;='H-32A-WP06 - Debt Service'!Y$24,'H-32A-WP06 - Debt Service'!Y$27/12,0)</f>
        <v>0</v>
      </c>
    </row>
    <row r="213" spans="2:26">
      <c r="B213" s="364">
        <f t="shared" ref="B213:B276" si="12">YEAR(C213)</f>
        <v>2035</v>
      </c>
      <c r="C213" s="390">
        <f t="shared" si="10"/>
        <v>49341</v>
      </c>
      <c r="D213" s="376">
        <f>IF(-SUM(D$20:D212)+D$15&lt;0.000001,0,IF($C213&gt;='H-32A-WP06 - Debt Service'!C$24,'H-32A-WP06 - Debt Service'!C$27/12,0))</f>
        <v>0</v>
      </c>
      <c r="E213" s="376">
        <f>IF(-SUM(E$20:E212)+E$15&lt;0.000001,0,IF($C213&gt;='H-32A-WP06 - Debt Service'!D$24,'H-32A-WP06 - Debt Service'!D$27/12,0))</f>
        <v>0</v>
      </c>
      <c r="F213" s="376">
        <f>IF(-SUM(F$20:F212)+F$15&lt;0.000001,0,IF($C213&gt;='H-32A-WP06 - Debt Service'!E$24,'H-32A-WP06 - Debt Service'!E$27/12,0))</f>
        <v>0</v>
      </c>
      <c r="G213" s="376">
        <f>IF(-SUM(G$20:G212)+G$15&lt;0.000001,0,IF($C213&gt;='H-32A-WP06 - Debt Service'!F$24,'H-32A-WP06 - Debt Service'!F$27/12,0))</f>
        <v>0</v>
      </c>
      <c r="H213" s="376">
        <f>IF(-SUM(H$20:H212)+H$15&lt;0.000001,0,IF($C213&gt;='H-32A-WP06 - Debt Service'!G$24,'H-32A-WP06 - Debt Service'!G$27/12,0))</f>
        <v>0</v>
      </c>
      <c r="I213" s="376">
        <f>IF(-SUM(I$20:I212)+I$15&lt;0.000001,0,IF($C213&gt;='H-32A-WP06 - Debt Service'!H$24,'H-32A-WP06 - Debt Service'!H$27/12,0))</f>
        <v>0</v>
      </c>
      <c r="J213" s="376">
        <f>IF(-SUM(J$20:J212)+J$15&lt;0.000001,0,IF($C213&gt;='H-32A-WP06 - Debt Service'!I$24,'H-32A-WP06 - Debt Service'!I$27/12,0))</f>
        <v>0</v>
      </c>
      <c r="K213" s="376">
        <f>IF(-SUM(K$20:K212)+K$15&lt;0.000001,0,IF($C213&gt;='H-32A-WP06 - Debt Service'!J$24,'H-32A-WP06 - Debt Service'!J$27/12,0))</f>
        <v>0</v>
      </c>
      <c r="L213" s="376">
        <f>IF(-SUM(L$20:L212)+L$15&lt;0.000001,0,IF($C213&gt;='H-32A-WP06 - Debt Service'!K$24,'H-32A-WP06 - Debt Service'!K$27/12,0))</f>
        <v>0</v>
      </c>
      <c r="M213" s="376">
        <f>IF(-SUM(M$20:M212)+M$15&lt;0.000001,0,IF($C213&gt;='H-32A-WP06 - Debt Service'!L$24,'H-32A-WP06 - Debt Service'!L$27/12,0))</f>
        <v>0</v>
      </c>
      <c r="O213" s="364">
        <f t="shared" ref="O213:O276" si="13">YEAR(P213)</f>
        <v>2035</v>
      </c>
      <c r="P213" s="390">
        <f t="shared" si="11"/>
        <v>49341</v>
      </c>
      <c r="Q213" s="376">
        <f>IF(-SUM(Q$20:Q212)+Q$15&lt;0.000001,0,IF($C213&gt;='H-32A-WP06 - Debt Service'!P$24,'H-32A-WP06 - Debt Service'!P$27/12,0))</f>
        <v>0</v>
      </c>
      <c r="R213" s="376">
        <f>IF(-SUM(R$20:R212)+R$15&lt;0.000001,0,IF($C213&gt;='H-32A-WP06 - Debt Service'!Q$24,'H-32A-WP06 - Debt Service'!Q$27/12,0))</f>
        <v>0</v>
      </c>
      <c r="S213" s="376">
        <f>IF(-SUM(S$20:S212)+S$15&lt;0.000001,0,IF($C213&gt;='H-32A-WP06 - Debt Service'!R$24,'H-32A-WP06 - Debt Service'!R$27/12,0))</f>
        <v>0</v>
      </c>
      <c r="T213" s="376">
        <f>IF(-SUM(T$20:T212)+T$15&lt;0.000001,0,IF($C213&gt;='H-32A-WP06 - Debt Service'!S$24,'H-32A-WP06 - Debt Service'!S$27/12,0))</f>
        <v>0</v>
      </c>
      <c r="U213" s="376">
        <f>IF(-SUM(U$20:U212)+U$15&lt;0.000001,0,IF($C213&gt;='H-32A-WP06 - Debt Service'!T$24,'H-32A-WP06 - Debt Service'!T$27/12,0))</f>
        <v>0</v>
      </c>
      <c r="V213" s="376">
        <f>IF(-SUM(V$20:V212)+V$15&lt;0.000001,0,IF($C213&gt;='H-32A-WP06 - Debt Service'!U$24,'H-32A-WP06 - Debt Service'!U$27/12,0))</f>
        <v>0</v>
      </c>
      <c r="W213" s="376">
        <f>IF(-SUM(W$20:W212)+W$15&lt;0.000001,0,IF($C213&gt;='H-32A-WP06 - Debt Service'!V$24,'H-32A-WP06 - Debt Service'!V$27/12,0))</f>
        <v>0</v>
      </c>
      <c r="X213" s="376">
        <f>IF(-SUM(X$20:X212)+X$15&lt;0.000001,0,IF($C213&gt;='H-32A-WP06 - Debt Service'!W$24,'H-32A-WP06 - Debt Service'!W$27/12,0))</f>
        <v>0</v>
      </c>
      <c r="Y213" s="376">
        <f>IF(-SUM(Y$20:Y212)+Y$15&lt;0.000001,0,IF($C213&gt;='H-32A-WP06 - Debt Service'!X$24,'H-32A-WP06 - Debt Service'!X$27/12,0))</f>
        <v>0</v>
      </c>
      <c r="Z213" s="376">
        <f>IF($C213&gt;='H-32A-WP06 - Debt Service'!Y$24,'H-32A-WP06 - Debt Service'!Y$27/12,0)</f>
        <v>0</v>
      </c>
    </row>
    <row r="214" spans="2:26">
      <c r="B214" s="364">
        <f t="shared" si="12"/>
        <v>2035</v>
      </c>
      <c r="C214" s="390">
        <f t="shared" ref="C214:C277" si="14">EOMONTH(C213,0)+1</f>
        <v>49369</v>
      </c>
      <c r="D214" s="376">
        <f>IF(-SUM(D$20:D213)+D$15&lt;0.000001,0,IF($C214&gt;='H-32A-WP06 - Debt Service'!C$24,'H-32A-WP06 - Debt Service'!C$27/12,0))</f>
        <v>0</v>
      </c>
      <c r="E214" s="376">
        <f>IF(-SUM(E$20:E213)+E$15&lt;0.000001,0,IF($C214&gt;='H-32A-WP06 - Debt Service'!D$24,'H-32A-WP06 - Debt Service'!D$27/12,0))</f>
        <v>0</v>
      </c>
      <c r="F214" s="376">
        <f>IF(-SUM(F$20:F213)+F$15&lt;0.000001,0,IF($C214&gt;='H-32A-WP06 - Debt Service'!E$24,'H-32A-WP06 - Debt Service'!E$27/12,0))</f>
        <v>0</v>
      </c>
      <c r="G214" s="376">
        <f>IF(-SUM(G$20:G213)+G$15&lt;0.000001,0,IF($C214&gt;='H-32A-WP06 - Debt Service'!F$24,'H-32A-WP06 - Debt Service'!F$27/12,0))</f>
        <v>0</v>
      </c>
      <c r="H214" s="376">
        <f>IF(-SUM(H$20:H213)+H$15&lt;0.000001,0,IF($C214&gt;='H-32A-WP06 - Debt Service'!G$24,'H-32A-WP06 - Debt Service'!G$27/12,0))</f>
        <v>0</v>
      </c>
      <c r="I214" s="376">
        <f>IF(-SUM(I$20:I213)+I$15&lt;0.000001,0,IF($C214&gt;='H-32A-WP06 - Debt Service'!H$24,'H-32A-WP06 - Debt Service'!H$27/12,0))</f>
        <v>0</v>
      </c>
      <c r="J214" s="376">
        <f>IF(-SUM(J$20:J213)+J$15&lt;0.000001,0,IF($C214&gt;='H-32A-WP06 - Debt Service'!I$24,'H-32A-WP06 - Debt Service'!I$27/12,0))</f>
        <v>0</v>
      </c>
      <c r="K214" s="376">
        <f>IF(-SUM(K$20:K213)+K$15&lt;0.000001,0,IF($C214&gt;='H-32A-WP06 - Debt Service'!J$24,'H-32A-WP06 - Debt Service'!J$27/12,0))</f>
        <v>0</v>
      </c>
      <c r="L214" s="376">
        <f>IF(-SUM(L$20:L213)+L$15&lt;0.000001,0,IF($C214&gt;='H-32A-WP06 - Debt Service'!K$24,'H-32A-WP06 - Debt Service'!K$27/12,0))</f>
        <v>0</v>
      </c>
      <c r="M214" s="376">
        <f>IF(-SUM(M$20:M213)+M$15&lt;0.000001,0,IF($C214&gt;='H-32A-WP06 - Debt Service'!L$24,'H-32A-WP06 - Debt Service'!L$27/12,0))</f>
        <v>0</v>
      </c>
      <c r="O214" s="364">
        <f t="shared" si="13"/>
        <v>2035</v>
      </c>
      <c r="P214" s="390">
        <f t="shared" ref="P214:P277" si="15">EOMONTH(P213,0)+1</f>
        <v>49369</v>
      </c>
      <c r="Q214" s="376">
        <f>IF(-SUM(Q$20:Q213)+Q$15&lt;0.000001,0,IF($C214&gt;='H-32A-WP06 - Debt Service'!P$24,'H-32A-WP06 - Debt Service'!P$27/12,0))</f>
        <v>0</v>
      </c>
      <c r="R214" s="376">
        <f>IF(-SUM(R$20:R213)+R$15&lt;0.000001,0,IF($C214&gt;='H-32A-WP06 - Debt Service'!Q$24,'H-32A-WP06 - Debt Service'!Q$27/12,0))</f>
        <v>0</v>
      </c>
      <c r="S214" s="376">
        <f>IF(-SUM(S$20:S213)+S$15&lt;0.000001,0,IF($C214&gt;='H-32A-WP06 - Debt Service'!R$24,'H-32A-WP06 - Debt Service'!R$27/12,0))</f>
        <v>0</v>
      </c>
      <c r="T214" s="376">
        <f>IF(-SUM(T$20:T213)+T$15&lt;0.000001,0,IF($C214&gt;='H-32A-WP06 - Debt Service'!S$24,'H-32A-WP06 - Debt Service'!S$27/12,0))</f>
        <v>0</v>
      </c>
      <c r="U214" s="376">
        <f>IF(-SUM(U$20:U213)+U$15&lt;0.000001,0,IF($C214&gt;='H-32A-WP06 - Debt Service'!T$24,'H-32A-WP06 - Debt Service'!T$27/12,0))</f>
        <v>0</v>
      </c>
      <c r="V214" s="376">
        <f>IF(-SUM(V$20:V213)+V$15&lt;0.000001,0,IF($C214&gt;='H-32A-WP06 - Debt Service'!U$24,'H-32A-WP06 - Debt Service'!U$27/12,0))</f>
        <v>0</v>
      </c>
      <c r="W214" s="376">
        <f>IF(-SUM(W$20:W213)+W$15&lt;0.000001,0,IF($C214&gt;='H-32A-WP06 - Debt Service'!V$24,'H-32A-WP06 - Debt Service'!V$27/12,0))</f>
        <v>0</v>
      </c>
      <c r="X214" s="376">
        <f>IF(-SUM(X$20:X213)+X$15&lt;0.000001,0,IF($C214&gt;='H-32A-WP06 - Debt Service'!W$24,'H-32A-WP06 - Debt Service'!W$27/12,0))</f>
        <v>0</v>
      </c>
      <c r="Y214" s="376">
        <f>IF(-SUM(Y$20:Y213)+Y$15&lt;0.000001,0,IF($C214&gt;='H-32A-WP06 - Debt Service'!X$24,'H-32A-WP06 - Debt Service'!X$27/12,0))</f>
        <v>0</v>
      </c>
      <c r="Z214" s="376">
        <f>IF($C214&gt;='H-32A-WP06 - Debt Service'!Y$24,'H-32A-WP06 - Debt Service'!Y$27/12,0)</f>
        <v>0</v>
      </c>
    </row>
    <row r="215" spans="2:26">
      <c r="B215" s="364">
        <f t="shared" si="12"/>
        <v>2035</v>
      </c>
      <c r="C215" s="390">
        <f t="shared" si="14"/>
        <v>49400</v>
      </c>
      <c r="D215" s="376">
        <f>IF(-SUM(D$20:D214)+D$15&lt;0.000001,0,IF($C215&gt;='H-32A-WP06 - Debt Service'!C$24,'H-32A-WP06 - Debt Service'!C$27/12,0))</f>
        <v>0</v>
      </c>
      <c r="E215" s="376">
        <f>IF(-SUM(E$20:E214)+E$15&lt;0.000001,0,IF($C215&gt;='H-32A-WP06 - Debt Service'!D$24,'H-32A-WP06 - Debt Service'!D$27/12,0))</f>
        <v>0</v>
      </c>
      <c r="F215" s="376">
        <f>IF(-SUM(F$20:F214)+F$15&lt;0.000001,0,IF($C215&gt;='H-32A-WP06 - Debt Service'!E$24,'H-32A-WP06 - Debt Service'!E$27/12,0))</f>
        <v>0</v>
      </c>
      <c r="G215" s="376">
        <f>IF(-SUM(G$20:G214)+G$15&lt;0.000001,0,IF($C215&gt;='H-32A-WP06 - Debt Service'!F$24,'H-32A-WP06 - Debt Service'!F$27/12,0))</f>
        <v>0</v>
      </c>
      <c r="H215" s="376">
        <f>IF(-SUM(H$20:H214)+H$15&lt;0.000001,0,IF($C215&gt;='H-32A-WP06 - Debt Service'!G$24,'H-32A-WP06 - Debt Service'!G$27/12,0))</f>
        <v>0</v>
      </c>
      <c r="I215" s="376">
        <f>IF(-SUM(I$20:I214)+I$15&lt;0.000001,0,IF($C215&gt;='H-32A-WP06 - Debt Service'!H$24,'H-32A-WP06 - Debt Service'!H$27/12,0))</f>
        <v>0</v>
      </c>
      <c r="J215" s="376">
        <f>IF(-SUM(J$20:J214)+J$15&lt;0.000001,0,IF($C215&gt;='H-32A-WP06 - Debt Service'!I$24,'H-32A-WP06 - Debt Service'!I$27/12,0))</f>
        <v>0</v>
      </c>
      <c r="K215" s="376">
        <f>IF(-SUM(K$20:K214)+K$15&lt;0.000001,0,IF($C215&gt;='H-32A-WP06 - Debt Service'!J$24,'H-32A-WP06 - Debt Service'!J$27/12,0))</f>
        <v>0</v>
      </c>
      <c r="L215" s="376">
        <f>IF(-SUM(L$20:L214)+L$15&lt;0.000001,0,IF($C215&gt;='H-32A-WP06 - Debt Service'!K$24,'H-32A-WP06 - Debt Service'!K$27/12,0))</f>
        <v>0</v>
      </c>
      <c r="M215" s="376">
        <f>IF(-SUM(M$20:M214)+M$15&lt;0.000001,0,IF($C215&gt;='H-32A-WP06 - Debt Service'!L$24,'H-32A-WP06 - Debt Service'!L$27/12,0))</f>
        <v>0</v>
      </c>
      <c r="O215" s="364">
        <f t="shared" si="13"/>
        <v>2035</v>
      </c>
      <c r="P215" s="390">
        <f t="shared" si="15"/>
        <v>49400</v>
      </c>
      <c r="Q215" s="376">
        <f>IF(-SUM(Q$20:Q214)+Q$15&lt;0.000001,0,IF($C215&gt;='H-32A-WP06 - Debt Service'!P$24,'H-32A-WP06 - Debt Service'!P$27/12,0))</f>
        <v>0</v>
      </c>
      <c r="R215" s="376">
        <f>IF(-SUM(R$20:R214)+R$15&lt;0.000001,0,IF($C215&gt;='H-32A-WP06 - Debt Service'!Q$24,'H-32A-WP06 - Debt Service'!Q$27/12,0))</f>
        <v>0</v>
      </c>
      <c r="S215" s="376">
        <f>IF(-SUM(S$20:S214)+S$15&lt;0.000001,0,IF($C215&gt;='H-32A-WP06 - Debt Service'!R$24,'H-32A-WP06 - Debt Service'!R$27/12,0))</f>
        <v>0</v>
      </c>
      <c r="T215" s="376">
        <f>IF(-SUM(T$20:T214)+T$15&lt;0.000001,0,IF($C215&gt;='H-32A-WP06 - Debt Service'!S$24,'H-32A-WP06 - Debt Service'!S$27/12,0))</f>
        <v>0</v>
      </c>
      <c r="U215" s="376">
        <f>IF(-SUM(U$20:U214)+U$15&lt;0.000001,0,IF($C215&gt;='H-32A-WP06 - Debt Service'!T$24,'H-32A-WP06 - Debt Service'!T$27/12,0))</f>
        <v>0</v>
      </c>
      <c r="V215" s="376">
        <f>IF(-SUM(V$20:V214)+V$15&lt;0.000001,0,IF($C215&gt;='H-32A-WP06 - Debt Service'!U$24,'H-32A-WP06 - Debt Service'!U$27/12,0))</f>
        <v>0</v>
      </c>
      <c r="W215" s="376">
        <f>IF(-SUM(W$20:W214)+W$15&lt;0.000001,0,IF($C215&gt;='H-32A-WP06 - Debt Service'!V$24,'H-32A-WP06 - Debt Service'!V$27/12,0))</f>
        <v>0</v>
      </c>
      <c r="X215" s="376">
        <f>IF(-SUM(X$20:X214)+X$15&lt;0.000001,0,IF($C215&gt;='H-32A-WP06 - Debt Service'!W$24,'H-32A-WP06 - Debt Service'!W$27/12,0))</f>
        <v>0</v>
      </c>
      <c r="Y215" s="376">
        <f>IF(-SUM(Y$20:Y214)+Y$15&lt;0.000001,0,IF($C215&gt;='H-32A-WP06 - Debt Service'!X$24,'H-32A-WP06 - Debt Service'!X$27/12,0))</f>
        <v>0</v>
      </c>
      <c r="Z215" s="376">
        <f>IF($C215&gt;='H-32A-WP06 - Debt Service'!Y$24,'H-32A-WP06 - Debt Service'!Y$27/12,0)</f>
        <v>0</v>
      </c>
    </row>
    <row r="216" spans="2:26">
      <c r="B216" s="364">
        <f t="shared" si="12"/>
        <v>2035</v>
      </c>
      <c r="C216" s="390">
        <f t="shared" si="14"/>
        <v>49430</v>
      </c>
      <c r="D216" s="376">
        <f>IF(-SUM(D$20:D215)+D$15&lt;0.000001,0,IF($C216&gt;='H-32A-WP06 - Debt Service'!C$24,'H-32A-WP06 - Debt Service'!C$27/12,0))</f>
        <v>0</v>
      </c>
      <c r="E216" s="376">
        <f>IF(-SUM(E$20:E215)+E$15&lt;0.000001,0,IF($C216&gt;='H-32A-WP06 - Debt Service'!D$24,'H-32A-WP06 - Debt Service'!D$27/12,0))</f>
        <v>0</v>
      </c>
      <c r="F216" s="376">
        <f>IF(-SUM(F$20:F215)+F$15&lt;0.000001,0,IF($C216&gt;='H-32A-WP06 - Debt Service'!E$24,'H-32A-WP06 - Debt Service'!E$27/12,0))</f>
        <v>0</v>
      </c>
      <c r="G216" s="376">
        <f>IF(-SUM(G$20:G215)+G$15&lt;0.000001,0,IF($C216&gt;='H-32A-WP06 - Debt Service'!F$24,'H-32A-WP06 - Debt Service'!F$27/12,0))</f>
        <v>0</v>
      </c>
      <c r="H216" s="376">
        <f>IF(-SUM(H$20:H215)+H$15&lt;0.000001,0,IF($C216&gt;='H-32A-WP06 - Debt Service'!G$24,'H-32A-WP06 - Debt Service'!G$27/12,0))</f>
        <v>0</v>
      </c>
      <c r="I216" s="376">
        <f>IF(-SUM(I$20:I215)+I$15&lt;0.000001,0,IF($C216&gt;='H-32A-WP06 - Debt Service'!H$24,'H-32A-WP06 - Debt Service'!H$27/12,0))</f>
        <v>0</v>
      </c>
      <c r="J216" s="376">
        <f>IF(-SUM(J$20:J215)+J$15&lt;0.000001,0,IF($C216&gt;='H-32A-WP06 - Debt Service'!I$24,'H-32A-WP06 - Debt Service'!I$27/12,0))</f>
        <v>0</v>
      </c>
      <c r="K216" s="376">
        <f>IF(-SUM(K$20:K215)+K$15&lt;0.000001,0,IF($C216&gt;='H-32A-WP06 - Debt Service'!J$24,'H-32A-WP06 - Debt Service'!J$27/12,0))</f>
        <v>0</v>
      </c>
      <c r="L216" s="376">
        <f>IF(-SUM(L$20:L215)+L$15&lt;0.000001,0,IF($C216&gt;='H-32A-WP06 - Debt Service'!K$24,'H-32A-WP06 - Debt Service'!K$27/12,0))</f>
        <v>0</v>
      </c>
      <c r="M216" s="376">
        <f>IF(-SUM(M$20:M215)+M$15&lt;0.000001,0,IF($C216&gt;='H-32A-WP06 - Debt Service'!L$24,'H-32A-WP06 - Debt Service'!L$27/12,0))</f>
        <v>0</v>
      </c>
      <c r="O216" s="364">
        <f t="shared" si="13"/>
        <v>2035</v>
      </c>
      <c r="P216" s="390">
        <f t="shared" si="15"/>
        <v>49430</v>
      </c>
      <c r="Q216" s="376">
        <f>IF(-SUM(Q$20:Q215)+Q$15&lt;0.000001,0,IF($C216&gt;='H-32A-WP06 - Debt Service'!P$24,'H-32A-WP06 - Debt Service'!P$27/12,0))</f>
        <v>0</v>
      </c>
      <c r="R216" s="376">
        <f>IF(-SUM(R$20:R215)+R$15&lt;0.000001,0,IF($C216&gt;='H-32A-WP06 - Debt Service'!Q$24,'H-32A-WP06 - Debt Service'!Q$27/12,0))</f>
        <v>0</v>
      </c>
      <c r="S216" s="376">
        <f>IF(-SUM(S$20:S215)+S$15&lt;0.000001,0,IF($C216&gt;='H-32A-WP06 - Debt Service'!R$24,'H-32A-WP06 - Debt Service'!R$27/12,0))</f>
        <v>0</v>
      </c>
      <c r="T216" s="376">
        <f>IF(-SUM(T$20:T215)+T$15&lt;0.000001,0,IF($C216&gt;='H-32A-WP06 - Debt Service'!S$24,'H-32A-WP06 - Debt Service'!S$27/12,0))</f>
        <v>0</v>
      </c>
      <c r="U216" s="376">
        <f>IF(-SUM(U$20:U215)+U$15&lt;0.000001,0,IF($C216&gt;='H-32A-WP06 - Debt Service'!T$24,'H-32A-WP06 - Debt Service'!T$27/12,0))</f>
        <v>0</v>
      </c>
      <c r="V216" s="376">
        <f>IF(-SUM(V$20:V215)+V$15&lt;0.000001,0,IF($C216&gt;='H-32A-WP06 - Debt Service'!U$24,'H-32A-WP06 - Debt Service'!U$27/12,0))</f>
        <v>0</v>
      </c>
      <c r="W216" s="376">
        <f>IF(-SUM(W$20:W215)+W$15&lt;0.000001,0,IF($C216&gt;='H-32A-WP06 - Debt Service'!V$24,'H-32A-WP06 - Debt Service'!V$27/12,0))</f>
        <v>0</v>
      </c>
      <c r="X216" s="376">
        <f>IF(-SUM(X$20:X215)+X$15&lt;0.000001,0,IF($C216&gt;='H-32A-WP06 - Debt Service'!W$24,'H-32A-WP06 - Debt Service'!W$27/12,0))</f>
        <v>0</v>
      </c>
      <c r="Y216" s="376">
        <f>IF(-SUM(Y$20:Y215)+Y$15&lt;0.000001,0,IF($C216&gt;='H-32A-WP06 - Debt Service'!X$24,'H-32A-WP06 - Debt Service'!X$27/12,0))</f>
        <v>0</v>
      </c>
      <c r="Z216" s="376">
        <f>IF($C216&gt;='H-32A-WP06 - Debt Service'!Y$24,'H-32A-WP06 - Debt Service'!Y$27/12,0)</f>
        <v>0</v>
      </c>
    </row>
    <row r="217" spans="2:26">
      <c r="B217" s="364">
        <f t="shared" si="12"/>
        <v>2035</v>
      </c>
      <c r="C217" s="390">
        <f t="shared" si="14"/>
        <v>49461</v>
      </c>
      <c r="D217" s="376">
        <f>IF(-SUM(D$20:D216)+D$15&lt;0.000001,0,IF($C217&gt;='H-32A-WP06 - Debt Service'!C$24,'H-32A-WP06 - Debt Service'!C$27/12,0))</f>
        <v>0</v>
      </c>
      <c r="E217" s="376">
        <f>IF(-SUM(E$20:E216)+E$15&lt;0.000001,0,IF($C217&gt;='H-32A-WP06 - Debt Service'!D$24,'H-32A-WP06 - Debt Service'!D$27/12,0))</f>
        <v>0</v>
      </c>
      <c r="F217" s="376">
        <f>IF(-SUM(F$20:F216)+F$15&lt;0.000001,0,IF($C217&gt;='H-32A-WP06 - Debt Service'!E$24,'H-32A-WP06 - Debt Service'!E$27/12,0))</f>
        <v>0</v>
      </c>
      <c r="G217" s="376">
        <f>IF(-SUM(G$20:G216)+G$15&lt;0.000001,0,IF($C217&gt;='H-32A-WP06 - Debt Service'!F$24,'H-32A-WP06 - Debt Service'!F$27/12,0))</f>
        <v>0</v>
      </c>
      <c r="H217" s="376">
        <f>IF(-SUM(H$20:H216)+H$15&lt;0.000001,0,IF($C217&gt;='H-32A-WP06 - Debt Service'!G$24,'H-32A-WP06 - Debt Service'!G$27/12,0))</f>
        <v>0</v>
      </c>
      <c r="I217" s="376">
        <f>IF(-SUM(I$20:I216)+I$15&lt;0.000001,0,IF($C217&gt;='H-32A-WP06 - Debt Service'!H$24,'H-32A-WP06 - Debt Service'!H$27/12,0))</f>
        <v>0</v>
      </c>
      <c r="J217" s="376">
        <f>IF(-SUM(J$20:J216)+J$15&lt;0.000001,0,IF($C217&gt;='H-32A-WP06 - Debt Service'!I$24,'H-32A-WP06 - Debt Service'!I$27/12,0))</f>
        <v>0</v>
      </c>
      <c r="K217" s="376">
        <f>IF(-SUM(K$20:K216)+K$15&lt;0.000001,0,IF($C217&gt;='H-32A-WP06 - Debt Service'!J$24,'H-32A-WP06 - Debt Service'!J$27/12,0))</f>
        <v>0</v>
      </c>
      <c r="L217" s="376">
        <f>IF(-SUM(L$20:L216)+L$15&lt;0.000001,0,IF($C217&gt;='H-32A-WP06 - Debt Service'!K$24,'H-32A-WP06 - Debt Service'!K$27/12,0))</f>
        <v>0</v>
      </c>
      <c r="M217" s="376">
        <f>IF(-SUM(M$20:M216)+M$15&lt;0.000001,0,IF($C217&gt;='H-32A-WP06 - Debt Service'!L$24,'H-32A-WP06 - Debt Service'!L$27/12,0))</f>
        <v>0</v>
      </c>
      <c r="O217" s="364">
        <f t="shared" si="13"/>
        <v>2035</v>
      </c>
      <c r="P217" s="390">
        <f t="shared" si="15"/>
        <v>49461</v>
      </c>
      <c r="Q217" s="376">
        <f>IF(-SUM(Q$20:Q216)+Q$15&lt;0.000001,0,IF($C217&gt;='H-32A-WP06 - Debt Service'!P$24,'H-32A-WP06 - Debt Service'!P$27/12,0))</f>
        <v>0</v>
      </c>
      <c r="R217" s="376">
        <f>IF(-SUM(R$20:R216)+R$15&lt;0.000001,0,IF($C217&gt;='H-32A-WP06 - Debt Service'!Q$24,'H-32A-WP06 - Debt Service'!Q$27/12,0))</f>
        <v>0</v>
      </c>
      <c r="S217" s="376">
        <f>IF(-SUM(S$20:S216)+S$15&lt;0.000001,0,IF($C217&gt;='H-32A-WP06 - Debt Service'!R$24,'H-32A-WP06 - Debt Service'!R$27/12,0))</f>
        <v>0</v>
      </c>
      <c r="T217" s="376">
        <f>IF(-SUM(T$20:T216)+T$15&lt;0.000001,0,IF($C217&gt;='H-32A-WP06 - Debt Service'!S$24,'H-32A-WP06 - Debt Service'!S$27/12,0))</f>
        <v>0</v>
      </c>
      <c r="U217" s="376">
        <f>IF(-SUM(U$20:U216)+U$15&lt;0.000001,0,IF($C217&gt;='H-32A-WP06 - Debt Service'!T$24,'H-32A-WP06 - Debt Service'!T$27/12,0))</f>
        <v>0</v>
      </c>
      <c r="V217" s="376">
        <f>IF(-SUM(V$20:V216)+V$15&lt;0.000001,0,IF($C217&gt;='H-32A-WP06 - Debt Service'!U$24,'H-32A-WP06 - Debt Service'!U$27/12,0))</f>
        <v>0</v>
      </c>
      <c r="W217" s="376">
        <f>IF(-SUM(W$20:W216)+W$15&lt;0.000001,0,IF($C217&gt;='H-32A-WP06 - Debt Service'!V$24,'H-32A-WP06 - Debt Service'!V$27/12,0))</f>
        <v>0</v>
      </c>
      <c r="X217" s="376">
        <f>IF(-SUM(X$20:X216)+X$15&lt;0.000001,0,IF($C217&gt;='H-32A-WP06 - Debt Service'!W$24,'H-32A-WP06 - Debt Service'!W$27/12,0))</f>
        <v>0</v>
      </c>
      <c r="Y217" s="376">
        <f>IF(-SUM(Y$20:Y216)+Y$15&lt;0.000001,0,IF($C217&gt;='H-32A-WP06 - Debt Service'!X$24,'H-32A-WP06 - Debt Service'!X$27/12,0))</f>
        <v>0</v>
      </c>
      <c r="Z217" s="376">
        <f>IF($C217&gt;='H-32A-WP06 - Debt Service'!Y$24,'H-32A-WP06 - Debt Service'!Y$27/12,0)</f>
        <v>0</v>
      </c>
    </row>
    <row r="218" spans="2:26">
      <c r="B218" s="364">
        <f t="shared" si="12"/>
        <v>2035</v>
      </c>
      <c r="C218" s="390">
        <f t="shared" si="14"/>
        <v>49491</v>
      </c>
      <c r="D218" s="376">
        <f>IF(-SUM(D$20:D217)+D$15&lt;0.000001,0,IF($C218&gt;='H-32A-WP06 - Debt Service'!C$24,'H-32A-WP06 - Debt Service'!C$27/12,0))</f>
        <v>0</v>
      </c>
      <c r="E218" s="376">
        <f>IF(-SUM(E$20:E217)+E$15&lt;0.000001,0,IF($C218&gt;='H-32A-WP06 - Debt Service'!D$24,'H-32A-WP06 - Debt Service'!D$27/12,0))</f>
        <v>0</v>
      </c>
      <c r="F218" s="376">
        <f>IF(-SUM(F$20:F217)+F$15&lt;0.000001,0,IF($C218&gt;='H-32A-WP06 - Debt Service'!E$24,'H-32A-WP06 - Debt Service'!E$27/12,0))</f>
        <v>0</v>
      </c>
      <c r="G218" s="376">
        <f>IF(-SUM(G$20:G217)+G$15&lt;0.000001,0,IF($C218&gt;='H-32A-WP06 - Debt Service'!F$24,'H-32A-WP06 - Debt Service'!F$27/12,0))</f>
        <v>0</v>
      </c>
      <c r="H218" s="376">
        <f>IF(-SUM(H$20:H217)+H$15&lt;0.000001,0,IF($C218&gt;='H-32A-WP06 - Debt Service'!G$24,'H-32A-WP06 - Debt Service'!G$27/12,0))</f>
        <v>0</v>
      </c>
      <c r="I218" s="376">
        <f>IF(-SUM(I$20:I217)+I$15&lt;0.000001,0,IF($C218&gt;='H-32A-WP06 - Debt Service'!H$24,'H-32A-WP06 - Debt Service'!H$27/12,0))</f>
        <v>0</v>
      </c>
      <c r="J218" s="376">
        <f>IF(-SUM(J$20:J217)+J$15&lt;0.000001,0,IF($C218&gt;='H-32A-WP06 - Debt Service'!I$24,'H-32A-WP06 - Debt Service'!I$27/12,0))</f>
        <v>0</v>
      </c>
      <c r="K218" s="376">
        <f>IF(-SUM(K$20:K217)+K$15&lt;0.000001,0,IF($C218&gt;='H-32A-WP06 - Debt Service'!J$24,'H-32A-WP06 - Debt Service'!J$27/12,0))</f>
        <v>0</v>
      </c>
      <c r="L218" s="376">
        <f>IF(-SUM(L$20:L217)+L$15&lt;0.000001,0,IF($C218&gt;='H-32A-WP06 - Debt Service'!K$24,'H-32A-WP06 - Debt Service'!K$27/12,0))</f>
        <v>0</v>
      </c>
      <c r="M218" s="376">
        <f>IF(-SUM(M$20:M217)+M$15&lt;0.000001,0,IF($C218&gt;='H-32A-WP06 - Debt Service'!L$24,'H-32A-WP06 - Debt Service'!L$27/12,0))</f>
        <v>0</v>
      </c>
      <c r="O218" s="364">
        <f t="shared" si="13"/>
        <v>2035</v>
      </c>
      <c r="P218" s="390">
        <f t="shared" si="15"/>
        <v>49491</v>
      </c>
      <c r="Q218" s="376">
        <f>IF(-SUM(Q$20:Q217)+Q$15&lt;0.000001,0,IF($C218&gt;='H-32A-WP06 - Debt Service'!P$24,'H-32A-WP06 - Debt Service'!P$27/12,0))</f>
        <v>0</v>
      </c>
      <c r="R218" s="376">
        <f>IF(-SUM(R$20:R217)+R$15&lt;0.000001,0,IF($C218&gt;='H-32A-WP06 - Debt Service'!Q$24,'H-32A-WP06 - Debt Service'!Q$27/12,0))</f>
        <v>0</v>
      </c>
      <c r="S218" s="376">
        <f>IF(-SUM(S$20:S217)+S$15&lt;0.000001,0,IF($C218&gt;='H-32A-WP06 - Debt Service'!R$24,'H-32A-WP06 - Debt Service'!R$27/12,0))</f>
        <v>0</v>
      </c>
      <c r="T218" s="376">
        <f>IF(-SUM(T$20:T217)+T$15&lt;0.000001,0,IF($C218&gt;='H-32A-WP06 - Debt Service'!S$24,'H-32A-WP06 - Debt Service'!S$27/12,0))</f>
        <v>0</v>
      </c>
      <c r="U218" s="376">
        <f>IF(-SUM(U$20:U217)+U$15&lt;0.000001,0,IF($C218&gt;='H-32A-WP06 - Debt Service'!T$24,'H-32A-WP06 - Debt Service'!T$27/12,0))</f>
        <v>0</v>
      </c>
      <c r="V218" s="376">
        <f>IF(-SUM(V$20:V217)+V$15&lt;0.000001,0,IF($C218&gt;='H-32A-WP06 - Debt Service'!U$24,'H-32A-WP06 - Debt Service'!U$27/12,0))</f>
        <v>0</v>
      </c>
      <c r="W218" s="376">
        <f>IF(-SUM(W$20:W217)+W$15&lt;0.000001,0,IF($C218&gt;='H-32A-WP06 - Debt Service'!V$24,'H-32A-WP06 - Debt Service'!V$27/12,0))</f>
        <v>0</v>
      </c>
      <c r="X218" s="376">
        <f>IF(-SUM(X$20:X217)+X$15&lt;0.000001,0,IF($C218&gt;='H-32A-WP06 - Debt Service'!W$24,'H-32A-WP06 - Debt Service'!W$27/12,0))</f>
        <v>0</v>
      </c>
      <c r="Y218" s="376">
        <f>IF(-SUM(Y$20:Y217)+Y$15&lt;0.000001,0,IF($C218&gt;='H-32A-WP06 - Debt Service'!X$24,'H-32A-WP06 - Debt Service'!X$27/12,0))</f>
        <v>0</v>
      </c>
      <c r="Z218" s="376">
        <f>IF($C218&gt;='H-32A-WP06 - Debt Service'!Y$24,'H-32A-WP06 - Debt Service'!Y$27/12,0)</f>
        <v>0</v>
      </c>
    </row>
    <row r="219" spans="2:26">
      <c r="B219" s="364">
        <f t="shared" si="12"/>
        <v>2035</v>
      </c>
      <c r="C219" s="390">
        <f t="shared" si="14"/>
        <v>49522</v>
      </c>
      <c r="D219" s="376">
        <f>IF(-SUM(D$20:D218)+D$15&lt;0.000001,0,IF($C219&gt;='H-32A-WP06 - Debt Service'!C$24,'H-32A-WP06 - Debt Service'!C$27/12,0))</f>
        <v>0</v>
      </c>
      <c r="E219" s="376">
        <f>IF(-SUM(E$20:E218)+E$15&lt;0.000001,0,IF($C219&gt;='H-32A-WP06 - Debt Service'!D$24,'H-32A-WP06 - Debt Service'!D$27/12,0))</f>
        <v>0</v>
      </c>
      <c r="F219" s="376">
        <f>IF(-SUM(F$20:F218)+F$15&lt;0.000001,0,IF($C219&gt;='H-32A-WP06 - Debt Service'!E$24,'H-32A-WP06 - Debt Service'!E$27/12,0))</f>
        <v>0</v>
      </c>
      <c r="G219" s="376">
        <f>IF(-SUM(G$20:G218)+G$15&lt;0.000001,0,IF($C219&gt;='H-32A-WP06 - Debt Service'!F$24,'H-32A-WP06 - Debt Service'!F$27/12,0))</f>
        <v>0</v>
      </c>
      <c r="H219" s="376">
        <f>IF(-SUM(H$20:H218)+H$15&lt;0.000001,0,IF($C219&gt;='H-32A-WP06 - Debt Service'!G$24,'H-32A-WP06 - Debt Service'!G$27/12,0))</f>
        <v>0</v>
      </c>
      <c r="I219" s="376">
        <f>IF(-SUM(I$20:I218)+I$15&lt;0.000001,0,IF($C219&gt;='H-32A-WP06 - Debt Service'!H$24,'H-32A-WP06 - Debt Service'!H$27/12,0))</f>
        <v>0</v>
      </c>
      <c r="J219" s="376">
        <f>IF(-SUM(J$20:J218)+J$15&lt;0.000001,0,IF($C219&gt;='H-32A-WP06 - Debt Service'!I$24,'H-32A-WP06 - Debt Service'!I$27/12,0))</f>
        <v>0</v>
      </c>
      <c r="K219" s="376">
        <f>IF(-SUM(K$20:K218)+K$15&lt;0.000001,0,IF($C219&gt;='H-32A-WP06 - Debt Service'!J$24,'H-32A-WP06 - Debt Service'!J$27/12,0))</f>
        <v>0</v>
      </c>
      <c r="L219" s="376">
        <f>IF(-SUM(L$20:L218)+L$15&lt;0.000001,0,IF($C219&gt;='H-32A-WP06 - Debt Service'!K$24,'H-32A-WP06 - Debt Service'!K$27/12,0))</f>
        <v>0</v>
      </c>
      <c r="M219" s="376">
        <f>IF(-SUM(M$20:M218)+M$15&lt;0.000001,0,IF($C219&gt;='H-32A-WP06 - Debt Service'!L$24,'H-32A-WP06 - Debt Service'!L$27/12,0))</f>
        <v>0</v>
      </c>
      <c r="O219" s="364">
        <f t="shared" si="13"/>
        <v>2035</v>
      </c>
      <c r="P219" s="390">
        <f t="shared" si="15"/>
        <v>49522</v>
      </c>
      <c r="Q219" s="376">
        <f>IF(-SUM(Q$20:Q218)+Q$15&lt;0.000001,0,IF($C219&gt;='H-32A-WP06 - Debt Service'!P$24,'H-32A-WP06 - Debt Service'!P$27/12,0))</f>
        <v>0</v>
      </c>
      <c r="R219" s="376">
        <f>IF(-SUM(R$20:R218)+R$15&lt;0.000001,0,IF($C219&gt;='H-32A-WP06 - Debt Service'!Q$24,'H-32A-WP06 - Debt Service'!Q$27/12,0))</f>
        <v>0</v>
      </c>
      <c r="S219" s="376">
        <f>IF(-SUM(S$20:S218)+S$15&lt;0.000001,0,IF($C219&gt;='H-32A-WP06 - Debt Service'!R$24,'H-32A-WP06 - Debt Service'!R$27/12,0))</f>
        <v>0</v>
      </c>
      <c r="T219" s="376">
        <f>IF(-SUM(T$20:T218)+T$15&lt;0.000001,0,IF($C219&gt;='H-32A-WP06 - Debt Service'!S$24,'H-32A-WP06 - Debt Service'!S$27/12,0))</f>
        <v>0</v>
      </c>
      <c r="U219" s="376">
        <f>IF(-SUM(U$20:U218)+U$15&lt;0.000001,0,IF($C219&gt;='H-32A-WP06 - Debt Service'!T$24,'H-32A-WP06 - Debt Service'!T$27/12,0))</f>
        <v>0</v>
      </c>
      <c r="V219" s="376">
        <f>IF(-SUM(V$20:V218)+V$15&lt;0.000001,0,IF($C219&gt;='H-32A-WP06 - Debt Service'!U$24,'H-32A-WP06 - Debt Service'!U$27/12,0))</f>
        <v>0</v>
      </c>
      <c r="W219" s="376">
        <f>IF(-SUM(W$20:W218)+W$15&lt;0.000001,0,IF($C219&gt;='H-32A-WP06 - Debt Service'!V$24,'H-32A-WP06 - Debt Service'!V$27/12,0))</f>
        <v>0</v>
      </c>
      <c r="X219" s="376">
        <f>IF(-SUM(X$20:X218)+X$15&lt;0.000001,0,IF($C219&gt;='H-32A-WP06 - Debt Service'!W$24,'H-32A-WP06 - Debt Service'!W$27/12,0))</f>
        <v>0</v>
      </c>
      <c r="Y219" s="376">
        <f>IF(-SUM(Y$20:Y218)+Y$15&lt;0.000001,0,IF($C219&gt;='H-32A-WP06 - Debt Service'!X$24,'H-32A-WP06 - Debt Service'!X$27/12,0))</f>
        <v>0</v>
      </c>
      <c r="Z219" s="376">
        <f>IF($C219&gt;='H-32A-WP06 - Debt Service'!Y$24,'H-32A-WP06 - Debt Service'!Y$27/12,0)</f>
        <v>0</v>
      </c>
    </row>
    <row r="220" spans="2:26">
      <c r="B220" s="364">
        <f t="shared" si="12"/>
        <v>2035</v>
      </c>
      <c r="C220" s="390">
        <f t="shared" si="14"/>
        <v>49553</v>
      </c>
      <c r="D220" s="376">
        <f>IF(-SUM(D$20:D219)+D$15&lt;0.000001,0,IF($C220&gt;='H-32A-WP06 - Debt Service'!C$24,'H-32A-WP06 - Debt Service'!C$27/12,0))</f>
        <v>0</v>
      </c>
      <c r="E220" s="376">
        <f>IF(-SUM(E$20:E219)+E$15&lt;0.000001,0,IF($C220&gt;='H-32A-WP06 - Debt Service'!D$24,'H-32A-WP06 - Debt Service'!D$27/12,0))</f>
        <v>0</v>
      </c>
      <c r="F220" s="376">
        <f>IF(-SUM(F$20:F219)+F$15&lt;0.000001,0,IF($C220&gt;='H-32A-WP06 - Debt Service'!E$24,'H-32A-WP06 - Debt Service'!E$27/12,0))</f>
        <v>0</v>
      </c>
      <c r="G220" s="376">
        <f>IF(-SUM(G$20:G219)+G$15&lt;0.000001,0,IF($C220&gt;='H-32A-WP06 - Debt Service'!F$24,'H-32A-WP06 - Debt Service'!F$27/12,0))</f>
        <v>0</v>
      </c>
      <c r="H220" s="376">
        <f>IF(-SUM(H$20:H219)+H$15&lt;0.000001,0,IF($C220&gt;='H-32A-WP06 - Debt Service'!G$24,'H-32A-WP06 - Debt Service'!G$27/12,0))</f>
        <v>0</v>
      </c>
      <c r="I220" s="376">
        <f>IF(-SUM(I$20:I219)+I$15&lt;0.000001,0,IF($C220&gt;='H-32A-WP06 - Debt Service'!H$24,'H-32A-WP06 - Debt Service'!H$27/12,0))</f>
        <v>0</v>
      </c>
      <c r="J220" s="376">
        <f>IF(-SUM(J$20:J219)+J$15&lt;0.000001,0,IF($C220&gt;='H-32A-WP06 - Debt Service'!I$24,'H-32A-WP06 - Debt Service'!I$27/12,0))</f>
        <v>0</v>
      </c>
      <c r="K220" s="376">
        <f>IF(-SUM(K$20:K219)+K$15&lt;0.000001,0,IF($C220&gt;='H-32A-WP06 - Debt Service'!J$24,'H-32A-WP06 - Debt Service'!J$27/12,0))</f>
        <v>0</v>
      </c>
      <c r="L220" s="376">
        <f>IF(-SUM(L$20:L219)+L$15&lt;0.000001,0,IF($C220&gt;='H-32A-WP06 - Debt Service'!K$24,'H-32A-WP06 - Debt Service'!K$27/12,0))</f>
        <v>0</v>
      </c>
      <c r="M220" s="376">
        <f>IF(-SUM(M$20:M219)+M$15&lt;0.000001,0,IF($C220&gt;='H-32A-WP06 - Debt Service'!L$24,'H-32A-WP06 - Debt Service'!L$27/12,0))</f>
        <v>0</v>
      </c>
      <c r="O220" s="364">
        <f t="shared" si="13"/>
        <v>2035</v>
      </c>
      <c r="P220" s="390">
        <f t="shared" si="15"/>
        <v>49553</v>
      </c>
      <c r="Q220" s="376">
        <f>IF(-SUM(Q$20:Q219)+Q$15&lt;0.000001,0,IF($C220&gt;='H-32A-WP06 - Debt Service'!P$24,'H-32A-WP06 - Debt Service'!P$27/12,0))</f>
        <v>0</v>
      </c>
      <c r="R220" s="376">
        <f>IF(-SUM(R$20:R219)+R$15&lt;0.000001,0,IF($C220&gt;='H-32A-WP06 - Debt Service'!Q$24,'H-32A-WP06 - Debt Service'!Q$27/12,0))</f>
        <v>0</v>
      </c>
      <c r="S220" s="376">
        <f>IF(-SUM(S$20:S219)+S$15&lt;0.000001,0,IF($C220&gt;='H-32A-WP06 - Debt Service'!R$24,'H-32A-WP06 - Debt Service'!R$27/12,0))</f>
        <v>0</v>
      </c>
      <c r="T220" s="376">
        <f>IF(-SUM(T$20:T219)+T$15&lt;0.000001,0,IF($C220&gt;='H-32A-WP06 - Debt Service'!S$24,'H-32A-WP06 - Debt Service'!S$27/12,0))</f>
        <v>0</v>
      </c>
      <c r="U220" s="376">
        <f>IF(-SUM(U$20:U219)+U$15&lt;0.000001,0,IF($C220&gt;='H-32A-WP06 - Debt Service'!T$24,'H-32A-WP06 - Debt Service'!T$27/12,0))</f>
        <v>0</v>
      </c>
      <c r="V220" s="376">
        <f>IF(-SUM(V$20:V219)+V$15&lt;0.000001,0,IF($C220&gt;='H-32A-WP06 - Debt Service'!U$24,'H-32A-WP06 - Debt Service'!U$27/12,0))</f>
        <v>0</v>
      </c>
      <c r="W220" s="376">
        <f>IF(-SUM(W$20:W219)+W$15&lt;0.000001,0,IF($C220&gt;='H-32A-WP06 - Debt Service'!V$24,'H-32A-WP06 - Debt Service'!V$27/12,0))</f>
        <v>0</v>
      </c>
      <c r="X220" s="376">
        <f>IF(-SUM(X$20:X219)+X$15&lt;0.000001,0,IF($C220&gt;='H-32A-WP06 - Debt Service'!W$24,'H-32A-WP06 - Debt Service'!W$27/12,0))</f>
        <v>0</v>
      </c>
      <c r="Y220" s="376">
        <f>IF(-SUM(Y$20:Y219)+Y$15&lt;0.000001,0,IF($C220&gt;='H-32A-WP06 - Debt Service'!X$24,'H-32A-WP06 - Debt Service'!X$27/12,0))</f>
        <v>0</v>
      </c>
      <c r="Z220" s="376">
        <f>IF($C220&gt;='H-32A-WP06 - Debt Service'!Y$24,'H-32A-WP06 - Debt Service'!Y$27/12,0)</f>
        <v>0</v>
      </c>
    </row>
    <row r="221" spans="2:26">
      <c r="B221" s="364">
        <f t="shared" si="12"/>
        <v>2035</v>
      </c>
      <c r="C221" s="390">
        <f t="shared" si="14"/>
        <v>49583</v>
      </c>
      <c r="D221" s="376">
        <f>IF(-SUM(D$20:D220)+D$15&lt;0.000001,0,IF($C221&gt;='H-32A-WP06 - Debt Service'!C$24,'H-32A-WP06 - Debt Service'!C$27/12,0))</f>
        <v>0</v>
      </c>
      <c r="E221" s="376">
        <f>IF(-SUM(E$20:E220)+E$15&lt;0.000001,0,IF($C221&gt;='H-32A-WP06 - Debt Service'!D$24,'H-32A-WP06 - Debt Service'!D$27/12,0))</f>
        <v>0</v>
      </c>
      <c r="F221" s="376">
        <f>IF(-SUM(F$20:F220)+F$15&lt;0.000001,0,IF($C221&gt;='H-32A-WP06 - Debt Service'!E$24,'H-32A-WP06 - Debt Service'!E$27/12,0))</f>
        <v>0</v>
      </c>
      <c r="G221" s="376">
        <f>IF(-SUM(G$20:G220)+G$15&lt;0.000001,0,IF($C221&gt;='H-32A-WP06 - Debt Service'!F$24,'H-32A-WP06 - Debt Service'!F$27/12,0))</f>
        <v>0</v>
      </c>
      <c r="H221" s="376">
        <f>IF(-SUM(H$20:H220)+H$15&lt;0.000001,0,IF($C221&gt;='H-32A-WP06 - Debt Service'!G$24,'H-32A-WP06 - Debt Service'!G$27/12,0))</f>
        <v>0</v>
      </c>
      <c r="I221" s="376">
        <f>IF(-SUM(I$20:I220)+I$15&lt;0.000001,0,IF($C221&gt;='H-32A-WP06 - Debt Service'!H$24,'H-32A-WP06 - Debt Service'!H$27/12,0))</f>
        <v>0</v>
      </c>
      <c r="J221" s="376">
        <f>IF(-SUM(J$20:J220)+J$15&lt;0.000001,0,IF($C221&gt;='H-32A-WP06 - Debt Service'!I$24,'H-32A-WP06 - Debt Service'!I$27/12,0))</f>
        <v>0</v>
      </c>
      <c r="K221" s="376">
        <f>IF(-SUM(K$20:K220)+K$15&lt;0.000001,0,IF($C221&gt;='H-32A-WP06 - Debt Service'!J$24,'H-32A-WP06 - Debt Service'!J$27/12,0))</f>
        <v>0</v>
      </c>
      <c r="L221" s="376">
        <f>IF(-SUM(L$20:L220)+L$15&lt;0.000001,0,IF($C221&gt;='H-32A-WP06 - Debt Service'!K$24,'H-32A-WP06 - Debt Service'!K$27/12,0))</f>
        <v>0</v>
      </c>
      <c r="M221" s="376">
        <f>IF(-SUM(M$20:M220)+M$15&lt;0.000001,0,IF($C221&gt;='H-32A-WP06 - Debt Service'!L$24,'H-32A-WP06 - Debt Service'!L$27/12,0))</f>
        <v>0</v>
      </c>
      <c r="O221" s="364">
        <f t="shared" si="13"/>
        <v>2035</v>
      </c>
      <c r="P221" s="390">
        <f t="shared" si="15"/>
        <v>49583</v>
      </c>
      <c r="Q221" s="376">
        <f>IF(-SUM(Q$20:Q220)+Q$15&lt;0.000001,0,IF($C221&gt;='H-32A-WP06 - Debt Service'!P$24,'H-32A-WP06 - Debt Service'!P$27/12,0))</f>
        <v>0</v>
      </c>
      <c r="R221" s="376">
        <f>IF(-SUM(R$20:R220)+R$15&lt;0.000001,0,IF($C221&gt;='H-32A-WP06 - Debt Service'!Q$24,'H-32A-WP06 - Debt Service'!Q$27/12,0))</f>
        <v>0</v>
      </c>
      <c r="S221" s="376">
        <f>IF(-SUM(S$20:S220)+S$15&lt;0.000001,0,IF($C221&gt;='H-32A-WP06 - Debt Service'!R$24,'H-32A-WP06 - Debt Service'!R$27/12,0))</f>
        <v>0</v>
      </c>
      <c r="T221" s="376">
        <f>IF(-SUM(T$20:T220)+T$15&lt;0.000001,0,IF($C221&gt;='H-32A-WP06 - Debt Service'!S$24,'H-32A-WP06 - Debt Service'!S$27/12,0))</f>
        <v>0</v>
      </c>
      <c r="U221" s="376">
        <f>IF(-SUM(U$20:U220)+U$15&lt;0.000001,0,IF($C221&gt;='H-32A-WP06 - Debt Service'!T$24,'H-32A-WP06 - Debt Service'!T$27/12,0))</f>
        <v>0</v>
      </c>
      <c r="V221" s="376">
        <f>IF(-SUM(V$20:V220)+V$15&lt;0.000001,0,IF($C221&gt;='H-32A-WP06 - Debt Service'!U$24,'H-32A-WP06 - Debt Service'!U$27/12,0))</f>
        <v>0</v>
      </c>
      <c r="W221" s="376">
        <f>IF(-SUM(W$20:W220)+W$15&lt;0.000001,0,IF($C221&gt;='H-32A-WP06 - Debt Service'!V$24,'H-32A-WP06 - Debt Service'!V$27/12,0))</f>
        <v>0</v>
      </c>
      <c r="X221" s="376">
        <f>IF(-SUM(X$20:X220)+X$15&lt;0.000001,0,IF($C221&gt;='H-32A-WP06 - Debt Service'!W$24,'H-32A-WP06 - Debt Service'!W$27/12,0))</f>
        <v>0</v>
      </c>
      <c r="Y221" s="376">
        <f>IF(-SUM(Y$20:Y220)+Y$15&lt;0.000001,0,IF($C221&gt;='H-32A-WP06 - Debt Service'!X$24,'H-32A-WP06 - Debt Service'!X$27/12,0))</f>
        <v>0</v>
      </c>
      <c r="Z221" s="376">
        <f>IF($C221&gt;='H-32A-WP06 - Debt Service'!Y$24,'H-32A-WP06 - Debt Service'!Y$27/12,0)</f>
        <v>0</v>
      </c>
    </row>
    <row r="222" spans="2:26">
      <c r="B222" s="364">
        <f t="shared" si="12"/>
        <v>2035</v>
      </c>
      <c r="C222" s="390">
        <f t="shared" si="14"/>
        <v>49614</v>
      </c>
      <c r="D222" s="376">
        <f>IF(-SUM(D$20:D221)+D$15&lt;0.000001,0,IF($C222&gt;='H-32A-WP06 - Debt Service'!C$24,'H-32A-WP06 - Debt Service'!C$27/12,0))</f>
        <v>0</v>
      </c>
      <c r="E222" s="376">
        <f>IF(-SUM(E$20:E221)+E$15&lt;0.000001,0,IF($C222&gt;='H-32A-WP06 - Debt Service'!D$24,'H-32A-WP06 - Debt Service'!D$27/12,0))</f>
        <v>0</v>
      </c>
      <c r="F222" s="376">
        <f>IF(-SUM(F$20:F221)+F$15&lt;0.000001,0,IF($C222&gt;='H-32A-WP06 - Debt Service'!E$24,'H-32A-WP06 - Debt Service'!E$27/12,0))</f>
        <v>0</v>
      </c>
      <c r="G222" s="376">
        <f>IF(-SUM(G$20:G221)+G$15&lt;0.000001,0,IF($C222&gt;='H-32A-WP06 - Debt Service'!F$24,'H-32A-WP06 - Debt Service'!F$27/12,0))</f>
        <v>0</v>
      </c>
      <c r="H222" s="376">
        <f>IF(-SUM(H$20:H221)+H$15&lt;0.000001,0,IF($C222&gt;='H-32A-WP06 - Debt Service'!G$24,'H-32A-WP06 - Debt Service'!G$27/12,0))</f>
        <v>0</v>
      </c>
      <c r="I222" s="376">
        <f>IF(-SUM(I$20:I221)+I$15&lt;0.000001,0,IF($C222&gt;='H-32A-WP06 - Debt Service'!H$24,'H-32A-WP06 - Debt Service'!H$27/12,0))</f>
        <v>0</v>
      </c>
      <c r="J222" s="376">
        <f>IF(-SUM(J$20:J221)+J$15&lt;0.000001,0,IF($C222&gt;='H-32A-WP06 - Debt Service'!I$24,'H-32A-WP06 - Debt Service'!I$27/12,0))</f>
        <v>0</v>
      </c>
      <c r="K222" s="376">
        <f>IF(-SUM(K$20:K221)+K$15&lt;0.000001,0,IF($C222&gt;='H-32A-WP06 - Debt Service'!J$24,'H-32A-WP06 - Debt Service'!J$27/12,0))</f>
        <v>0</v>
      </c>
      <c r="L222" s="376">
        <f>IF(-SUM(L$20:L221)+L$15&lt;0.000001,0,IF($C222&gt;='H-32A-WP06 - Debt Service'!K$24,'H-32A-WP06 - Debt Service'!K$27/12,0))</f>
        <v>0</v>
      </c>
      <c r="M222" s="376">
        <f>IF(-SUM(M$20:M221)+M$15&lt;0.000001,0,IF($C222&gt;='H-32A-WP06 - Debt Service'!L$24,'H-32A-WP06 - Debt Service'!L$27/12,0))</f>
        <v>0</v>
      </c>
      <c r="O222" s="364">
        <f t="shared" si="13"/>
        <v>2035</v>
      </c>
      <c r="P222" s="390">
        <f t="shared" si="15"/>
        <v>49614</v>
      </c>
      <c r="Q222" s="376">
        <f>IF(-SUM(Q$20:Q221)+Q$15&lt;0.000001,0,IF($C222&gt;='H-32A-WP06 - Debt Service'!P$24,'H-32A-WP06 - Debt Service'!P$27/12,0))</f>
        <v>0</v>
      </c>
      <c r="R222" s="376">
        <f>IF(-SUM(R$20:R221)+R$15&lt;0.000001,0,IF($C222&gt;='H-32A-WP06 - Debt Service'!Q$24,'H-32A-WP06 - Debt Service'!Q$27/12,0))</f>
        <v>0</v>
      </c>
      <c r="S222" s="376">
        <f>IF(-SUM(S$20:S221)+S$15&lt;0.000001,0,IF($C222&gt;='H-32A-WP06 - Debt Service'!R$24,'H-32A-WP06 - Debt Service'!R$27/12,0))</f>
        <v>0</v>
      </c>
      <c r="T222" s="376">
        <f>IF(-SUM(T$20:T221)+T$15&lt;0.000001,0,IF($C222&gt;='H-32A-WP06 - Debt Service'!S$24,'H-32A-WP06 - Debt Service'!S$27/12,0))</f>
        <v>0</v>
      </c>
      <c r="U222" s="376">
        <f>IF(-SUM(U$20:U221)+U$15&lt;0.000001,0,IF($C222&gt;='H-32A-WP06 - Debt Service'!T$24,'H-32A-WP06 - Debt Service'!T$27/12,0))</f>
        <v>0</v>
      </c>
      <c r="V222" s="376">
        <f>IF(-SUM(V$20:V221)+V$15&lt;0.000001,0,IF($C222&gt;='H-32A-WP06 - Debt Service'!U$24,'H-32A-WP06 - Debt Service'!U$27/12,0))</f>
        <v>0</v>
      </c>
      <c r="W222" s="376">
        <f>IF(-SUM(W$20:W221)+W$15&lt;0.000001,0,IF($C222&gt;='H-32A-WP06 - Debt Service'!V$24,'H-32A-WP06 - Debt Service'!V$27/12,0))</f>
        <v>0</v>
      </c>
      <c r="X222" s="376">
        <f>IF(-SUM(X$20:X221)+X$15&lt;0.000001,0,IF($C222&gt;='H-32A-WP06 - Debt Service'!W$24,'H-32A-WP06 - Debt Service'!W$27/12,0))</f>
        <v>0</v>
      </c>
      <c r="Y222" s="376">
        <f>IF(-SUM(Y$20:Y221)+Y$15&lt;0.000001,0,IF($C222&gt;='H-32A-WP06 - Debt Service'!X$24,'H-32A-WP06 - Debt Service'!X$27/12,0))</f>
        <v>0</v>
      </c>
      <c r="Z222" s="376">
        <f>IF($C222&gt;='H-32A-WP06 - Debt Service'!Y$24,'H-32A-WP06 - Debt Service'!Y$27/12,0)</f>
        <v>0</v>
      </c>
    </row>
    <row r="223" spans="2:26">
      <c r="B223" s="364">
        <f t="shared" si="12"/>
        <v>2035</v>
      </c>
      <c r="C223" s="390">
        <f t="shared" si="14"/>
        <v>49644</v>
      </c>
      <c r="D223" s="376">
        <f>IF(-SUM(D$20:D222)+D$15&lt;0.000001,0,IF($C223&gt;='H-32A-WP06 - Debt Service'!C$24,'H-32A-WP06 - Debt Service'!C$27/12,0))</f>
        <v>0</v>
      </c>
      <c r="E223" s="376">
        <f>IF(-SUM(E$20:E222)+E$15&lt;0.000001,0,IF($C223&gt;='H-32A-WP06 - Debt Service'!D$24,'H-32A-WP06 - Debt Service'!D$27/12,0))</f>
        <v>0</v>
      </c>
      <c r="F223" s="376">
        <f>IF(-SUM(F$20:F222)+F$15&lt;0.000001,0,IF($C223&gt;='H-32A-WP06 - Debt Service'!E$24,'H-32A-WP06 - Debt Service'!E$27/12,0))</f>
        <v>0</v>
      </c>
      <c r="G223" s="376">
        <f>IF(-SUM(G$20:G222)+G$15&lt;0.000001,0,IF($C223&gt;='H-32A-WP06 - Debt Service'!F$24,'H-32A-WP06 - Debt Service'!F$27/12,0))</f>
        <v>0</v>
      </c>
      <c r="H223" s="376">
        <f>IF(-SUM(H$20:H222)+H$15&lt;0.000001,0,IF($C223&gt;='H-32A-WP06 - Debt Service'!G$24,'H-32A-WP06 - Debt Service'!G$27/12,0))</f>
        <v>0</v>
      </c>
      <c r="I223" s="376">
        <f>IF(-SUM(I$20:I222)+I$15&lt;0.000001,0,IF($C223&gt;='H-32A-WP06 - Debt Service'!H$24,'H-32A-WP06 - Debt Service'!H$27/12,0))</f>
        <v>0</v>
      </c>
      <c r="J223" s="376">
        <f>IF(-SUM(J$20:J222)+J$15&lt;0.000001,0,IF($C223&gt;='H-32A-WP06 - Debt Service'!I$24,'H-32A-WP06 - Debt Service'!I$27/12,0))</f>
        <v>0</v>
      </c>
      <c r="K223" s="376">
        <f>IF(-SUM(K$20:K222)+K$15&lt;0.000001,0,IF($C223&gt;='H-32A-WP06 - Debt Service'!J$24,'H-32A-WP06 - Debt Service'!J$27/12,0))</f>
        <v>0</v>
      </c>
      <c r="L223" s="376">
        <f>IF(-SUM(L$20:L222)+L$15&lt;0.000001,0,IF($C223&gt;='H-32A-WP06 - Debt Service'!K$24,'H-32A-WP06 - Debt Service'!K$27/12,0))</f>
        <v>0</v>
      </c>
      <c r="M223" s="376">
        <f>IF(-SUM(M$20:M222)+M$15&lt;0.000001,0,IF($C223&gt;='H-32A-WP06 - Debt Service'!L$24,'H-32A-WP06 - Debt Service'!L$27/12,0))</f>
        <v>0</v>
      </c>
      <c r="O223" s="364">
        <f t="shared" si="13"/>
        <v>2035</v>
      </c>
      <c r="P223" s="390">
        <f t="shared" si="15"/>
        <v>49644</v>
      </c>
      <c r="Q223" s="376">
        <f>IF(-SUM(Q$20:Q222)+Q$15&lt;0.000001,0,IF($C223&gt;='H-32A-WP06 - Debt Service'!P$24,'H-32A-WP06 - Debt Service'!P$27/12,0))</f>
        <v>0</v>
      </c>
      <c r="R223" s="376">
        <f>IF(-SUM(R$20:R222)+R$15&lt;0.000001,0,IF($C223&gt;='H-32A-WP06 - Debt Service'!Q$24,'H-32A-WP06 - Debt Service'!Q$27/12,0))</f>
        <v>0</v>
      </c>
      <c r="S223" s="376">
        <f>IF(-SUM(S$20:S222)+S$15&lt;0.000001,0,IF($C223&gt;='H-32A-WP06 - Debt Service'!R$24,'H-32A-WP06 - Debt Service'!R$27/12,0))</f>
        <v>0</v>
      </c>
      <c r="T223" s="376">
        <f>IF(-SUM(T$20:T222)+T$15&lt;0.000001,0,IF($C223&gt;='H-32A-WP06 - Debt Service'!S$24,'H-32A-WP06 - Debt Service'!S$27/12,0))</f>
        <v>0</v>
      </c>
      <c r="U223" s="376">
        <f>IF(-SUM(U$20:U222)+U$15&lt;0.000001,0,IF($C223&gt;='H-32A-WP06 - Debt Service'!T$24,'H-32A-WP06 - Debt Service'!T$27/12,0))</f>
        <v>0</v>
      </c>
      <c r="V223" s="376">
        <f>IF(-SUM(V$20:V222)+V$15&lt;0.000001,0,IF($C223&gt;='H-32A-WP06 - Debt Service'!U$24,'H-32A-WP06 - Debt Service'!U$27/12,0))</f>
        <v>0</v>
      </c>
      <c r="W223" s="376">
        <f>IF(-SUM(W$20:W222)+W$15&lt;0.000001,0,IF($C223&gt;='H-32A-WP06 - Debt Service'!V$24,'H-32A-WP06 - Debt Service'!V$27/12,0))</f>
        <v>0</v>
      </c>
      <c r="X223" s="376">
        <f>IF(-SUM(X$20:X222)+X$15&lt;0.000001,0,IF($C223&gt;='H-32A-WP06 - Debt Service'!W$24,'H-32A-WP06 - Debt Service'!W$27/12,0))</f>
        <v>0</v>
      </c>
      <c r="Y223" s="376">
        <f>IF(-SUM(Y$20:Y222)+Y$15&lt;0.000001,0,IF($C223&gt;='H-32A-WP06 - Debt Service'!X$24,'H-32A-WP06 - Debt Service'!X$27/12,0))</f>
        <v>0</v>
      </c>
      <c r="Z223" s="376">
        <f>IF($C223&gt;='H-32A-WP06 - Debt Service'!Y$24,'H-32A-WP06 - Debt Service'!Y$27/12,0)</f>
        <v>0</v>
      </c>
    </row>
    <row r="224" spans="2:26">
      <c r="B224" s="364">
        <f t="shared" si="12"/>
        <v>2036</v>
      </c>
      <c r="C224" s="390">
        <f t="shared" si="14"/>
        <v>49675</v>
      </c>
      <c r="D224" s="376">
        <f>IF(-SUM(D$20:D223)+D$15&lt;0.000001,0,IF($C224&gt;='H-32A-WP06 - Debt Service'!C$24,'H-32A-WP06 - Debt Service'!C$27/12,0))</f>
        <v>0</v>
      </c>
      <c r="E224" s="376">
        <f>IF(-SUM(E$20:E223)+E$15&lt;0.000001,0,IF($C224&gt;='H-32A-WP06 - Debt Service'!D$24,'H-32A-WP06 - Debt Service'!D$27/12,0))</f>
        <v>0</v>
      </c>
      <c r="F224" s="376">
        <f>IF(-SUM(F$20:F223)+F$15&lt;0.000001,0,IF($C224&gt;='H-32A-WP06 - Debt Service'!E$24,'H-32A-WP06 - Debt Service'!E$27/12,0))</f>
        <v>0</v>
      </c>
      <c r="G224" s="376">
        <f>IF(-SUM(G$20:G223)+G$15&lt;0.000001,0,IF($C224&gt;='H-32A-WP06 - Debt Service'!F$24,'H-32A-WP06 - Debt Service'!F$27/12,0))</f>
        <v>0</v>
      </c>
      <c r="H224" s="376">
        <f>IF(-SUM(H$20:H223)+H$15&lt;0.000001,0,IF($C224&gt;='H-32A-WP06 - Debt Service'!G$24,'H-32A-WP06 - Debt Service'!G$27/12,0))</f>
        <v>0</v>
      </c>
      <c r="I224" s="376">
        <f>IF(-SUM(I$20:I223)+I$15&lt;0.000001,0,IF($C224&gt;='H-32A-WP06 - Debt Service'!H$24,'H-32A-WP06 - Debt Service'!H$27/12,0))</f>
        <v>0</v>
      </c>
      <c r="J224" s="376">
        <f>IF(-SUM(J$20:J223)+J$15&lt;0.000001,0,IF($C224&gt;='H-32A-WP06 - Debt Service'!I$24,'H-32A-WP06 - Debt Service'!I$27/12,0))</f>
        <v>0</v>
      </c>
      <c r="K224" s="376">
        <f>IF(-SUM(K$20:K223)+K$15&lt;0.000001,0,IF($C224&gt;='H-32A-WP06 - Debt Service'!J$24,'H-32A-WP06 - Debt Service'!J$27/12,0))</f>
        <v>0</v>
      </c>
      <c r="L224" s="376">
        <f>IF(-SUM(L$20:L223)+L$15&lt;0.000001,0,IF($C224&gt;='H-32A-WP06 - Debt Service'!K$24,'H-32A-WP06 - Debt Service'!K$27/12,0))</f>
        <v>0</v>
      </c>
      <c r="M224" s="376">
        <f>IF(-SUM(M$20:M223)+M$15&lt;0.000001,0,IF($C224&gt;='H-32A-WP06 - Debt Service'!L$24,'H-32A-WP06 - Debt Service'!L$27/12,0))</f>
        <v>0</v>
      </c>
      <c r="O224" s="364">
        <f t="shared" si="13"/>
        <v>2036</v>
      </c>
      <c r="P224" s="390">
        <f t="shared" si="15"/>
        <v>49675</v>
      </c>
      <c r="Q224" s="376">
        <f>IF(-SUM(Q$20:Q223)+Q$15&lt;0.000001,0,IF($C224&gt;='H-32A-WP06 - Debt Service'!P$24,'H-32A-WP06 - Debt Service'!P$27/12,0))</f>
        <v>0</v>
      </c>
      <c r="R224" s="376">
        <f>IF(-SUM(R$20:R223)+R$15&lt;0.000001,0,IF($C224&gt;='H-32A-WP06 - Debt Service'!Q$24,'H-32A-WP06 - Debt Service'!Q$27/12,0))</f>
        <v>0</v>
      </c>
      <c r="S224" s="376">
        <f>IF(-SUM(S$20:S223)+S$15&lt;0.000001,0,IF($C224&gt;='H-32A-WP06 - Debt Service'!R$24,'H-32A-WP06 - Debt Service'!R$27/12,0))</f>
        <v>0</v>
      </c>
      <c r="T224" s="376">
        <f>IF(-SUM(T$20:T223)+T$15&lt;0.000001,0,IF($C224&gt;='H-32A-WP06 - Debt Service'!S$24,'H-32A-WP06 - Debt Service'!S$27/12,0))</f>
        <v>0</v>
      </c>
      <c r="U224" s="376">
        <f>IF(-SUM(U$20:U223)+U$15&lt;0.000001,0,IF($C224&gt;='H-32A-WP06 - Debt Service'!T$24,'H-32A-WP06 - Debt Service'!T$27/12,0))</f>
        <v>0</v>
      </c>
      <c r="V224" s="376">
        <f>IF(-SUM(V$20:V223)+V$15&lt;0.000001,0,IF($C224&gt;='H-32A-WP06 - Debt Service'!U$24,'H-32A-WP06 - Debt Service'!U$27/12,0))</f>
        <v>0</v>
      </c>
      <c r="W224" s="376">
        <f>IF(-SUM(W$20:W223)+W$15&lt;0.000001,0,IF($C224&gt;='H-32A-WP06 - Debt Service'!V$24,'H-32A-WP06 - Debt Service'!V$27/12,0))</f>
        <v>0</v>
      </c>
      <c r="X224" s="376">
        <f>IF(-SUM(X$20:X223)+X$15&lt;0.000001,0,IF($C224&gt;='H-32A-WP06 - Debt Service'!W$24,'H-32A-WP06 - Debt Service'!W$27/12,0))</f>
        <v>0</v>
      </c>
      <c r="Y224" s="376">
        <f>IF(-SUM(Y$20:Y223)+Y$15&lt;0.000001,0,IF($C224&gt;='H-32A-WP06 - Debt Service'!X$24,'H-32A-WP06 - Debt Service'!X$27/12,0))</f>
        <v>0</v>
      </c>
      <c r="Z224" s="376">
        <f>IF($C224&gt;='H-32A-WP06 - Debt Service'!Y$24,'H-32A-WP06 - Debt Service'!Y$27/12,0)</f>
        <v>0</v>
      </c>
    </row>
    <row r="225" spans="2:26">
      <c r="B225" s="364">
        <f t="shared" si="12"/>
        <v>2036</v>
      </c>
      <c r="C225" s="390">
        <f t="shared" si="14"/>
        <v>49706</v>
      </c>
      <c r="D225" s="376">
        <f>IF(-SUM(D$20:D224)+D$15&lt;0.000001,0,IF($C225&gt;='H-32A-WP06 - Debt Service'!C$24,'H-32A-WP06 - Debt Service'!C$27/12,0))</f>
        <v>0</v>
      </c>
      <c r="E225" s="376">
        <f>IF(-SUM(E$20:E224)+E$15&lt;0.000001,0,IF($C225&gt;='H-32A-WP06 - Debt Service'!D$24,'H-32A-WP06 - Debt Service'!D$27/12,0))</f>
        <v>0</v>
      </c>
      <c r="F225" s="376">
        <f>IF(-SUM(F$20:F224)+F$15&lt;0.000001,0,IF($C225&gt;='H-32A-WP06 - Debt Service'!E$24,'H-32A-WP06 - Debt Service'!E$27/12,0))</f>
        <v>0</v>
      </c>
      <c r="G225" s="376">
        <f>IF(-SUM(G$20:G224)+G$15&lt;0.000001,0,IF($C225&gt;='H-32A-WP06 - Debt Service'!F$24,'H-32A-WP06 - Debt Service'!F$27/12,0))</f>
        <v>0</v>
      </c>
      <c r="H225" s="376">
        <f>IF(-SUM(H$20:H224)+H$15&lt;0.000001,0,IF($C225&gt;='H-32A-WP06 - Debt Service'!G$24,'H-32A-WP06 - Debt Service'!G$27/12,0))</f>
        <v>0</v>
      </c>
      <c r="I225" s="376">
        <f>IF(-SUM(I$20:I224)+I$15&lt;0.000001,0,IF($C225&gt;='H-32A-WP06 - Debt Service'!H$24,'H-32A-WP06 - Debt Service'!H$27/12,0))</f>
        <v>0</v>
      </c>
      <c r="J225" s="376">
        <f>IF(-SUM(J$20:J224)+J$15&lt;0.000001,0,IF($C225&gt;='H-32A-WP06 - Debt Service'!I$24,'H-32A-WP06 - Debt Service'!I$27/12,0))</f>
        <v>0</v>
      </c>
      <c r="K225" s="376">
        <f>IF(-SUM(K$20:K224)+K$15&lt;0.000001,0,IF($C225&gt;='H-32A-WP06 - Debt Service'!J$24,'H-32A-WP06 - Debt Service'!J$27/12,0))</f>
        <v>0</v>
      </c>
      <c r="L225" s="376">
        <f>IF(-SUM(L$20:L224)+L$15&lt;0.000001,0,IF($C225&gt;='H-32A-WP06 - Debt Service'!K$24,'H-32A-WP06 - Debt Service'!K$27/12,0))</f>
        <v>0</v>
      </c>
      <c r="M225" s="376">
        <f>IF(-SUM(M$20:M224)+M$15&lt;0.000001,0,IF($C225&gt;='H-32A-WP06 - Debt Service'!L$24,'H-32A-WP06 - Debt Service'!L$27/12,0))</f>
        <v>0</v>
      </c>
      <c r="O225" s="364">
        <f t="shared" si="13"/>
        <v>2036</v>
      </c>
      <c r="P225" s="390">
        <f t="shared" si="15"/>
        <v>49706</v>
      </c>
      <c r="Q225" s="376">
        <f>IF(-SUM(Q$20:Q224)+Q$15&lt;0.000001,0,IF($C225&gt;='H-32A-WP06 - Debt Service'!P$24,'H-32A-WP06 - Debt Service'!P$27/12,0))</f>
        <v>0</v>
      </c>
      <c r="R225" s="376">
        <f>IF(-SUM(R$20:R224)+R$15&lt;0.000001,0,IF($C225&gt;='H-32A-WP06 - Debt Service'!Q$24,'H-32A-WP06 - Debt Service'!Q$27/12,0))</f>
        <v>0</v>
      </c>
      <c r="S225" s="376">
        <f>IF(-SUM(S$20:S224)+S$15&lt;0.000001,0,IF($C225&gt;='H-32A-WP06 - Debt Service'!R$24,'H-32A-WP06 - Debt Service'!R$27/12,0))</f>
        <v>0</v>
      </c>
      <c r="T225" s="376">
        <f>IF(-SUM(T$20:T224)+T$15&lt;0.000001,0,IF($C225&gt;='H-32A-WP06 - Debt Service'!S$24,'H-32A-WP06 - Debt Service'!S$27/12,0))</f>
        <v>0</v>
      </c>
      <c r="U225" s="376">
        <f>IF(-SUM(U$20:U224)+U$15&lt;0.000001,0,IF($C225&gt;='H-32A-WP06 - Debt Service'!T$24,'H-32A-WP06 - Debt Service'!T$27/12,0))</f>
        <v>0</v>
      </c>
      <c r="V225" s="376">
        <f>IF(-SUM(V$20:V224)+V$15&lt;0.000001,0,IF($C225&gt;='H-32A-WP06 - Debt Service'!U$24,'H-32A-WP06 - Debt Service'!U$27/12,0))</f>
        <v>0</v>
      </c>
      <c r="W225" s="376">
        <f>IF(-SUM(W$20:W224)+W$15&lt;0.000001,0,IF($C225&gt;='H-32A-WP06 - Debt Service'!V$24,'H-32A-WP06 - Debt Service'!V$27/12,0))</f>
        <v>0</v>
      </c>
      <c r="X225" s="376">
        <f>IF(-SUM(X$20:X224)+X$15&lt;0.000001,0,IF($C225&gt;='H-32A-WP06 - Debt Service'!W$24,'H-32A-WP06 - Debt Service'!W$27/12,0))</f>
        <v>0</v>
      </c>
      <c r="Y225" s="376">
        <f>IF(-SUM(Y$20:Y224)+Y$15&lt;0.000001,0,IF($C225&gt;='H-32A-WP06 - Debt Service'!X$24,'H-32A-WP06 - Debt Service'!X$27/12,0))</f>
        <v>0</v>
      </c>
      <c r="Z225" s="376">
        <f>IF($C225&gt;='H-32A-WP06 - Debt Service'!Y$24,'H-32A-WP06 - Debt Service'!Y$27/12,0)</f>
        <v>0</v>
      </c>
    </row>
    <row r="226" spans="2:26">
      <c r="B226" s="364">
        <f t="shared" si="12"/>
        <v>2036</v>
      </c>
      <c r="C226" s="390">
        <f t="shared" si="14"/>
        <v>49735</v>
      </c>
      <c r="D226" s="376">
        <f>IF(-SUM(D$20:D225)+D$15&lt;0.000001,0,IF($C226&gt;='H-32A-WP06 - Debt Service'!C$24,'H-32A-WP06 - Debt Service'!C$27/12,0))</f>
        <v>0</v>
      </c>
      <c r="E226" s="376">
        <f>IF(-SUM(E$20:E225)+E$15&lt;0.000001,0,IF($C226&gt;='H-32A-WP06 - Debt Service'!D$24,'H-32A-WP06 - Debt Service'!D$27/12,0))</f>
        <v>0</v>
      </c>
      <c r="F226" s="376">
        <f>IF(-SUM(F$20:F225)+F$15&lt;0.000001,0,IF($C226&gt;='H-32A-WP06 - Debt Service'!E$24,'H-32A-WP06 - Debt Service'!E$27/12,0))</f>
        <v>0</v>
      </c>
      <c r="G226" s="376">
        <f>IF(-SUM(G$20:G225)+G$15&lt;0.000001,0,IF($C226&gt;='H-32A-WP06 - Debt Service'!F$24,'H-32A-WP06 - Debt Service'!F$27/12,0))</f>
        <v>0</v>
      </c>
      <c r="H226" s="376">
        <f>IF(-SUM(H$20:H225)+H$15&lt;0.000001,0,IF($C226&gt;='H-32A-WP06 - Debt Service'!G$24,'H-32A-WP06 - Debt Service'!G$27/12,0))</f>
        <v>0</v>
      </c>
      <c r="I226" s="376">
        <f>IF(-SUM(I$20:I225)+I$15&lt;0.000001,0,IF($C226&gt;='H-32A-WP06 - Debt Service'!H$24,'H-32A-WP06 - Debt Service'!H$27/12,0))</f>
        <v>0</v>
      </c>
      <c r="J226" s="376">
        <f>IF(-SUM(J$20:J225)+J$15&lt;0.000001,0,IF($C226&gt;='H-32A-WP06 - Debt Service'!I$24,'H-32A-WP06 - Debt Service'!I$27/12,0))</f>
        <v>0</v>
      </c>
      <c r="K226" s="376">
        <f>IF(-SUM(K$20:K225)+K$15&lt;0.000001,0,IF($C226&gt;='H-32A-WP06 - Debt Service'!J$24,'H-32A-WP06 - Debt Service'!J$27/12,0))</f>
        <v>0</v>
      </c>
      <c r="L226" s="376">
        <f>IF(-SUM(L$20:L225)+L$15&lt;0.000001,0,IF($C226&gt;='H-32A-WP06 - Debt Service'!K$24,'H-32A-WP06 - Debt Service'!K$27/12,0))</f>
        <v>0</v>
      </c>
      <c r="M226" s="376">
        <f>IF(-SUM(M$20:M225)+M$15&lt;0.000001,0,IF($C226&gt;='H-32A-WP06 - Debt Service'!L$24,'H-32A-WP06 - Debt Service'!L$27/12,0))</f>
        <v>0</v>
      </c>
      <c r="O226" s="364">
        <f t="shared" si="13"/>
        <v>2036</v>
      </c>
      <c r="P226" s="390">
        <f t="shared" si="15"/>
        <v>49735</v>
      </c>
      <c r="Q226" s="376">
        <f>IF(-SUM(Q$20:Q225)+Q$15&lt;0.000001,0,IF($C226&gt;='H-32A-WP06 - Debt Service'!P$24,'H-32A-WP06 - Debt Service'!P$27/12,0))</f>
        <v>0</v>
      </c>
      <c r="R226" s="376">
        <f>IF(-SUM(R$20:R225)+R$15&lt;0.000001,0,IF($C226&gt;='H-32A-WP06 - Debt Service'!Q$24,'H-32A-WP06 - Debt Service'!Q$27/12,0))</f>
        <v>0</v>
      </c>
      <c r="S226" s="376">
        <f>IF(-SUM(S$20:S225)+S$15&lt;0.000001,0,IF($C226&gt;='H-32A-WP06 - Debt Service'!R$24,'H-32A-WP06 - Debt Service'!R$27/12,0))</f>
        <v>0</v>
      </c>
      <c r="T226" s="376">
        <f>IF(-SUM(T$20:T225)+T$15&lt;0.000001,0,IF($C226&gt;='H-32A-WP06 - Debt Service'!S$24,'H-32A-WP06 - Debt Service'!S$27/12,0))</f>
        <v>0</v>
      </c>
      <c r="U226" s="376">
        <f>IF(-SUM(U$20:U225)+U$15&lt;0.000001,0,IF($C226&gt;='H-32A-WP06 - Debt Service'!T$24,'H-32A-WP06 - Debt Service'!T$27/12,0))</f>
        <v>0</v>
      </c>
      <c r="V226" s="376">
        <f>IF(-SUM(V$20:V225)+V$15&lt;0.000001,0,IF($C226&gt;='H-32A-WP06 - Debt Service'!U$24,'H-32A-WP06 - Debt Service'!U$27/12,0))</f>
        <v>0</v>
      </c>
      <c r="W226" s="376">
        <f>IF(-SUM(W$20:W225)+W$15&lt;0.000001,0,IF($C226&gt;='H-32A-WP06 - Debt Service'!V$24,'H-32A-WP06 - Debt Service'!V$27/12,0))</f>
        <v>0</v>
      </c>
      <c r="X226" s="376">
        <f>IF(-SUM(X$20:X225)+X$15&lt;0.000001,0,IF($C226&gt;='H-32A-WP06 - Debt Service'!W$24,'H-32A-WP06 - Debt Service'!W$27/12,0))</f>
        <v>0</v>
      </c>
      <c r="Y226" s="376">
        <f>IF(-SUM(Y$20:Y225)+Y$15&lt;0.000001,0,IF($C226&gt;='H-32A-WP06 - Debt Service'!X$24,'H-32A-WP06 - Debt Service'!X$27/12,0))</f>
        <v>0</v>
      </c>
      <c r="Z226" s="376">
        <f>IF($C226&gt;='H-32A-WP06 - Debt Service'!Y$24,'H-32A-WP06 - Debt Service'!Y$27/12,0)</f>
        <v>0</v>
      </c>
    </row>
    <row r="227" spans="2:26">
      <c r="B227" s="364">
        <f t="shared" si="12"/>
        <v>2036</v>
      </c>
      <c r="C227" s="390">
        <f t="shared" si="14"/>
        <v>49766</v>
      </c>
      <c r="D227" s="376">
        <f>IF(-SUM(D$20:D226)+D$15&lt;0.000001,0,IF($C227&gt;='H-32A-WP06 - Debt Service'!C$24,'H-32A-WP06 - Debt Service'!C$27/12,0))</f>
        <v>0</v>
      </c>
      <c r="E227" s="376">
        <f>IF(-SUM(E$20:E226)+E$15&lt;0.000001,0,IF($C227&gt;='H-32A-WP06 - Debt Service'!D$24,'H-32A-WP06 - Debt Service'!D$27/12,0))</f>
        <v>0</v>
      </c>
      <c r="F227" s="376">
        <f>IF(-SUM(F$20:F226)+F$15&lt;0.000001,0,IF($C227&gt;='H-32A-WP06 - Debt Service'!E$24,'H-32A-WP06 - Debt Service'!E$27/12,0))</f>
        <v>0</v>
      </c>
      <c r="G227" s="376">
        <f>IF(-SUM(G$20:G226)+G$15&lt;0.000001,0,IF($C227&gt;='H-32A-WP06 - Debt Service'!F$24,'H-32A-WP06 - Debt Service'!F$27/12,0))</f>
        <v>0</v>
      </c>
      <c r="H227" s="376">
        <f>IF(-SUM(H$20:H226)+H$15&lt;0.000001,0,IF($C227&gt;='H-32A-WP06 - Debt Service'!G$24,'H-32A-WP06 - Debt Service'!G$27/12,0))</f>
        <v>0</v>
      </c>
      <c r="I227" s="376">
        <f>IF(-SUM(I$20:I226)+I$15&lt;0.000001,0,IF($C227&gt;='H-32A-WP06 - Debt Service'!H$24,'H-32A-WP06 - Debt Service'!H$27/12,0))</f>
        <v>0</v>
      </c>
      <c r="J227" s="376">
        <f>IF(-SUM(J$20:J226)+J$15&lt;0.000001,0,IF($C227&gt;='H-32A-WP06 - Debt Service'!I$24,'H-32A-WP06 - Debt Service'!I$27/12,0))</f>
        <v>0</v>
      </c>
      <c r="K227" s="376">
        <f>IF(-SUM(K$20:K226)+K$15&lt;0.000001,0,IF($C227&gt;='H-32A-WP06 - Debt Service'!J$24,'H-32A-WP06 - Debt Service'!J$27/12,0))</f>
        <v>0</v>
      </c>
      <c r="L227" s="376">
        <f>IF(-SUM(L$20:L226)+L$15&lt;0.000001,0,IF($C227&gt;='H-32A-WP06 - Debt Service'!K$24,'H-32A-WP06 - Debt Service'!K$27/12,0))</f>
        <v>0</v>
      </c>
      <c r="M227" s="376">
        <f>IF(-SUM(M$20:M226)+M$15&lt;0.000001,0,IF($C227&gt;='H-32A-WP06 - Debt Service'!L$24,'H-32A-WP06 - Debt Service'!L$27/12,0))</f>
        <v>0</v>
      </c>
      <c r="O227" s="364">
        <f t="shared" si="13"/>
        <v>2036</v>
      </c>
      <c r="P227" s="390">
        <f t="shared" si="15"/>
        <v>49766</v>
      </c>
      <c r="Q227" s="376">
        <f>IF(-SUM(Q$20:Q226)+Q$15&lt;0.000001,0,IF($C227&gt;='H-32A-WP06 - Debt Service'!P$24,'H-32A-WP06 - Debt Service'!P$27/12,0))</f>
        <v>0</v>
      </c>
      <c r="R227" s="376">
        <f>IF(-SUM(R$20:R226)+R$15&lt;0.000001,0,IF($C227&gt;='H-32A-WP06 - Debt Service'!Q$24,'H-32A-WP06 - Debt Service'!Q$27/12,0))</f>
        <v>0</v>
      </c>
      <c r="S227" s="376">
        <f>IF(-SUM(S$20:S226)+S$15&lt;0.000001,0,IF($C227&gt;='H-32A-WP06 - Debt Service'!R$24,'H-32A-WP06 - Debt Service'!R$27/12,0))</f>
        <v>0</v>
      </c>
      <c r="T227" s="376">
        <f>IF(-SUM(T$20:T226)+T$15&lt;0.000001,0,IF($C227&gt;='H-32A-WP06 - Debt Service'!S$24,'H-32A-WP06 - Debt Service'!S$27/12,0))</f>
        <v>0</v>
      </c>
      <c r="U227" s="376">
        <f>IF(-SUM(U$20:U226)+U$15&lt;0.000001,0,IF($C227&gt;='H-32A-WP06 - Debt Service'!T$24,'H-32A-WP06 - Debt Service'!T$27/12,0))</f>
        <v>0</v>
      </c>
      <c r="V227" s="376">
        <f>IF(-SUM(V$20:V226)+V$15&lt;0.000001,0,IF($C227&gt;='H-32A-WP06 - Debt Service'!U$24,'H-32A-WP06 - Debt Service'!U$27/12,0))</f>
        <v>0</v>
      </c>
      <c r="W227" s="376">
        <f>IF(-SUM(W$20:W226)+W$15&lt;0.000001,0,IF($C227&gt;='H-32A-WP06 - Debt Service'!V$24,'H-32A-WP06 - Debt Service'!V$27/12,0))</f>
        <v>0</v>
      </c>
      <c r="X227" s="376">
        <f>IF(-SUM(X$20:X226)+X$15&lt;0.000001,0,IF($C227&gt;='H-32A-WP06 - Debt Service'!W$24,'H-32A-WP06 - Debt Service'!W$27/12,0))</f>
        <v>0</v>
      </c>
      <c r="Y227" s="376">
        <f>IF(-SUM(Y$20:Y226)+Y$15&lt;0.000001,0,IF($C227&gt;='H-32A-WP06 - Debt Service'!X$24,'H-32A-WP06 - Debt Service'!X$27/12,0))</f>
        <v>0</v>
      </c>
      <c r="Z227" s="376">
        <f>IF($C227&gt;='H-32A-WP06 - Debt Service'!Y$24,'H-32A-WP06 - Debt Service'!Y$27/12,0)</f>
        <v>0</v>
      </c>
    </row>
    <row r="228" spans="2:26">
      <c r="B228" s="364">
        <f t="shared" si="12"/>
        <v>2036</v>
      </c>
      <c r="C228" s="390">
        <f t="shared" si="14"/>
        <v>49796</v>
      </c>
      <c r="D228" s="376">
        <f>IF(-SUM(D$20:D227)+D$15&lt;0.000001,0,IF($C228&gt;='H-32A-WP06 - Debt Service'!C$24,'H-32A-WP06 - Debt Service'!C$27/12,0))</f>
        <v>0</v>
      </c>
      <c r="E228" s="376">
        <f>IF(-SUM(E$20:E227)+E$15&lt;0.000001,0,IF($C228&gt;='H-32A-WP06 - Debt Service'!D$24,'H-32A-WP06 - Debt Service'!D$27/12,0))</f>
        <v>0</v>
      </c>
      <c r="F228" s="376">
        <f>IF(-SUM(F$20:F227)+F$15&lt;0.000001,0,IF($C228&gt;='H-32A-WP06 - Debt Service'!E$24,'H-32A-WP06 - Debt Service'!E$27/12,0))</f>
        <v>0</v>
      </c>
      <c r="G228" s="376">
        <f>IF(-SUM(G$20:G227)+G$15&lt;0.000001,0,IF($C228&gt;='H-32A-WP06 - Debt Service'!F$24,'H-32A-WP06 - Debt Service'!F$27/12,0))</f>
        <v>0</v>
      </c>
      <c r="H228" s="376">
        <f>IF(-SUM(H$20:H227)+H$15&lt;0.000001,0,IF($C228&gt;='H-32A-WP06 - Debt Service'!G$24,'H-32A-WP06 - Debt Service'!G$27/12,0))</f>
        <v>0</v>
      </c>
      <c r="I228" s="376">
        <f>IF(-SUM(I$20:I227)+I$15&lt;0.000001,0,IF($C228&gt;='H-32A-WP06 - Debt Service'!H$24,'H-32A-WP06 - Debt Service'!H$27/12,0))</f>
        <v>0</v>
      </c>
      <c r="J228" s="376">
        <f>IF(-SUM(J$20:J227)+J$15&lt;0.000001,0,IF($C228&gt;='H-32A-WP06 - Debt Service'!I$24,'H-32A-WP06 - Debt Service'!I$27/12,0))</f>
        <v>0</v>
      </c>
      <c r="K228" s="376">
        <f>IF(-SUM(K$20:K227)+K$15&lt;0.000001,0,IF($C228&gt;='H-32A-WP06 - Debt Service'!J$24,'H-32A-WP06 - Debt Service'!J$27/12,0))</f>
        <v>0</v>
      </c>
      <c r="L228" s="376">
        <f>IF(-SUM(L$20:L227)+L$15&lt;0.000001,0,IF($C228&gt;='H-32A-WP06 - Debt Service'!K$24,'H-32A-WP06 - Debt Service'!K$27/12,0))</f>
        <v>0</v>
      </c>
      <c r="M228" s="376">
        <f>IF(-SUM(M$20:M227)+M$15&lt;0.000001,0,IF($C228&gt;='H-32A-WP06 - Debt Service'!L$24,'H-32A-WP06 - Debt Service'!L$27/12,0))</f>
        <v>0</v>
      </c>
      <c r="O228" s="364">
        <f t="shared" si="13"/>
        <v>2036</v>
      </c>
      <c r="P228" s="390">
        <f t="shared" si="15"/>
        <v>49796</v>
      </c>
      <c r="Q228" s="376">
        <f>IF(-SUM(Q$20:Q227)+Q$15&lt;0.000001,0,IF($C228&gt;='H-32A-WP06 - Debt Service'!P$24,'H-32A-WP06 - Debt Service'!P$27/12,0))</f>
        <v>0</v>
      </c>
      <c r="R228" s="376">
        <f>IF(-SUM(R$20:R227)+R$15&lt;0.000001,0,IF($C228&gt;='H-32A-WP06 - Debt Service'!Q$24,'H-32A-WP06 - Debt Service'!Q$27/12,0))</f>
        <v>0</v>
      </c>
      <c r="S228" s="376">
        <f>IF(-SUM(S$20:S227)+S$15&lt;0.000001,0,IF($C228&gt;='H-32A-WP06 - Debt Service'!R$24,'H-32A-WP06 - Debt Service'!R$27/12,0))</f>
        <v>0</v>
      </c>
      <c r="T228" s="376">
        <f>IF(-SUM(T$20:T227)+T$15&lt;0.000001,0,IF($C228&gt;='H-32A-WP06 - Debt Service'!S$24,'H-32A-WP06 - Debt Service'!S$27/12,0))</f>
        <v>0</v>
      </c>
      <c r="U228" s="376">
        <f>IF(-SUM(U$20:U227)+U$15&lt;0.000001,0,IF($C228&gt;='H-32A-WP06 - Debt Service'!T$24,'H-32A-WP06 - Debt Service'!T$27/12,0))</f>
        <v>0</v>
      </c>
      <c r="V228" s="376">
        <f>IF(-SUM(V$20:V227)+V$15&lt;0.000001,0,IF($C228&gt;='H-32A-WP06 - Debt Service'!U$24,'H-32A-WP06 - Debt Service'!U$27/12,0))</f>
        <v>0</v>
      </c>
      <c r="W228" s="376">
        <f>IF(-SUM(W$20:W227)+W$15&lt;0.000001,0,IF($C228&gt;='H-32A-WP06 - Debt Service'!V$24,'H-32A-WP06 - Debt Service'!V$27/12,0))</f>
        <v>0</v>
      </c>
      <c r="X228" s="376">
        <f>IF(-SUM(X$20:X227)+X$15&lt;0.000001,0,IF($C228&gt;='H-32A-WP06 - Debt Service'!W$24,'H-32A-WP06 - Debt Service'!W$27/12,0))</f>
        <v>0</v>
      </c>
      <c r="Y228" s="376">
        <f>IF(-SUM(Y$20:Y227)+Y$15&lt;0.000001,0,IF($C228&gt;='H-32A-WP06 - Debt Service'!X$24,'H-32A-WP06 - Debt Service'!X$27/12,0))</f>
        <v>0</v>
      </c>
      <c r="Z228" s="376">
        <f>IF($C228&gt;='H-32A-WP06 - Debt Service'!Y$24,'H-32A-WP06 - Debt Service'!Y$27/12,0)</f>
        <v>0</v>
      </c>
    </row>
    <row r="229" spans="2:26">
      <c r="B229" s="364">
        <f t="shared" si="12"/>
        <v>2036</v>
      </c>
      <c r="C229" s="390">
        <f t="shared" si="14"/>
        <v>49827</v>
      </c>
      <c r="D229" s="376">
        <f>IF(-SUM(D$20:D228)+D$15&lt;0.000001,0,IF($C229&gt;='H-32A-WP06 - Debt Service'!C$24,'H-32A-WP06 - Debt Service'!C$27/12,0))</f>
        <v>0</v>
      </c>
      <c r="E229" s="376">
        <f>IF(-SUM(E$20:E228)+E$15&lt;0.000001,0,IF($C229&gt;='H-32A-WP06 - Debt Service'!D$24,'H-32A-WP06 - Debt Service'!D$27/12,0))</f>
        <v>0</v>
      </c>
      <c r="F229" s="376">
        <f>IF(-SUM(F$20:F228)+F$15&lt;0.000001,0,IF($C229&gt;='H-32A-WP06 - Debt Service'!E$24,'H-32A-WP06 - Debt Service'!E$27/12,0))</f>
        <v>0</v>
      </c>
      <c r="G229" s="376">
        <f>IF(-SUM(G$20:G228)+G$15&lt;0.000001,0,IF($C229&gt;='H-32A-WP06 - Debt Service'!F$24,'H-32A-WP06 - Debt Service'!F$27/12,0))</f>
        <v>0</v>
      </c>
      <c r="H229" s="376">
        <f>IF(-SUM(H$20:H228)+H$15&lt;0.000001,0,IF($C229&gt;='H-32A-WP06 - Debt Service'!G$24,'H-32A-WP06 - Debt Service'!G$27/12,0))</f>
        <v>0</v>
      </c>
      <c r="I229" s="376">
        <f>IF(-SUM(I$20:I228)+I$15&lt;0.000001,0,IF($C229&gt;='H-32A-WP06 - Debt Service'!H$24,'H-32A-WP06 - Debt Service'!H$27/12,0))</f>
        <v>0</v>
      </c>
      <c r="J229" s="376">
        <f>IF(-SUM(J$20:J228)+J$15&lt;0.000001,0,IF($C229&gt;='H-32A-WP06 - Debt Service'!I$24,'H-32A-WP06 - Debt Service'!I$27/12,0))</f>
        <v>0</v>
      </c>
      <c r="K229" s="376">
        <f>IF(-SUM(K$20:K228)+K$15&lt;0.000001,0,IF($C229&gt;='H-32A-WP06 - Debt Service'!J$24,'H-32A-WP06 - Debt Service'!J$27/12,0))</f>
        <v>0</v>
      </c>
      <c r="L229" s="376">
        <f>IF(-SUM(L$20:L228)+L$15&lt;0.000001,0,IF($C229&gt;='H-32A-WP06 - Debt Service'!K$24,'H-32A-WP06 - Debt Service'!K$27/12,0))</f>
        <v>0</v>
      </c>
      <c r="M229" s="376">
        <f>IF(-SUM(M$20:M228)+M$15&lt;0.000001,0,IF($C229&gt;='H-32A-WP06 - Debt Service'!L$24,'H-32A-WP06 - Debt Service'!L$27/12,0))</f>
        <v>0</v>
      </c>
      <c r="O229" s="364">
        <f t="shared" si="13"/>
        <v>2036</v>
      </c>
      <c r="P229" s="390">
        <f t="shared" si="15"/>
        <v>49827</v>
      </c>
      <c r="Q229" s="376">
        <f>IF(-SUM(Q$20:Q228)+Q$15&lt;0.000001,0,IF($C229&gt;='H-32A-WP06 - Debt Service'!P$24,'H-32A-WP06 - Debt Service'!P$27/12,0))</f>
        <v>0</v>
      </c>
      <c r="R229" s="376">
        <f>IF(-SUM(R$20:R228)+R$15&lt;0.000001,0,IF($C229&gt;='H-32A-WP06 - Debt Service'!Q$24,'H-32A-WP06 - Debt Service'!Q$27/12,0))</f>
        <v>0</v>
      </c>
      <c r="S229" s="376">
        <f>IF(-SUM(S$20:S228)+S$15&lt;0.000001,0,IF($C229&gt;='H-32A-WP06 - Debt Service'!R$24,'H-32A-WP06 - Debt Service'!R$27/12,0))</f>
        <v>0</v>
      </c>
      <c r="T229" s="376">
        <f>IF(-SUM(T$20:T228)+T$15&lt;0.000001,0,IF($C229&gt;='H-32A-WP06 - Debt Service'!S$24,'H-32A-WP06 - Debt Service'!S$27/12,0))</f>
        <v>0</v>
      </c>
      <c r="U229" s="376">
        <f>IF(-SUM(U$20:U228)+U$15&lt;0.000001,0,IF($C229&gt;='H-32A-WP06 - Debt Service'!T$24,'H-32A-WP06 - Debt Service'!T$27/12,0))</f>
        <v>0</v>
      </c>
      <c r="V229" s="376">
        <f>IF(-SUM(V$20:V228)+V$15&lt;0.000001,0,IF($C229&gt;='H-32A-WP06 - Debt Service'!U$24,'H-32A-WP06 - Debt Service'!U$27/12,0))</f>
        <v>0</v>
      </c>
      <c r="W229" s="376">
        <f>IF(-SUM(W$20:W228)+W$15&lt;0.000001,0,IF($C229&gt;='H-32A-WP06 - Debt Service'!V$24,'H-32A-WP06 - Debt Service'!V$27/12,0))</f>
        <v>0</v>
      </c>
      <c r="X229" s="376">
        <f>IF(-SUM(X$20:X228)+X$15&lt;0.000001,0,IF($C229&gt;='H-32A-WP06 - Debt Service'!W$24,'H-32A-WP06 - Debt Service'!W$27/12,0))</f>
        <v>0</v>
      </c>
      <c r="Y229" s="376">
        <f>IF(-SUM(Y$20:Y228)+Y$15&lt;0.000001,0,IF($C229&gt;='H-32A-WP06 - Debt Service'!X$24,'H-32A-WP06 - Debt Service'!X$27/12,0))</f>
        <v>0</v>
      </c>
      <c r="Z229" s="376">
        <f>IF($C229&gt;='H-32A-WP06 - Debt Service'!Y$24,'H-32A-WP06 - Debt Service'!Y$27/12,0)</f>
        <v>0</v>
      </c>
    </row>
    <row r="230" spans="2:26">
      <c r="B230" s="364">
        <f t="shared" si="12"/>
        <v>2036</v>
      </c>
      <c r="C230" s="390">
        <f t="shared" si="14"/>
        <v>49857</v>
      </c>
      <c r="D230" s="376">
        <f>IF(-SUM(D$20:D229)+D$15&lt;0.000001,0,IF($C230&gt;='H-32A-WP06 - Debt Service'!C$24,'H-32A-WP06 - Debt Service'!C$27/12,0))</f>
        <v>0</v>
      </c>
      <c r="E230" s="376">
        <f>IF(-SUM(E$20:E229)+E$15&lt;0.000001,0,IF($C230&gt;='H-32A-WP06 - Debt Service'!D$24,'H-32A-WP06 - Debt Service'!D$27/12,0))</f>
        <v>0</v>
      </c>
      <c r="F230" s="376">
        <f>IF(-SUM(F$20:F229)+F$15&lt;0.000001,0,IF($C230&gt;='H-32A-WP06 - Debt Service'!E$24,'H-32A-WP06 - Debt Service'!E$27/12,0))</f>
        <v>0</v>
      </c>
      <c r="G230" s="376">
        <f>IF(-SUM(G$20:G229)+G$15&lt;0.000001,0,IF($C230&gt;='H-32A-WP06 - Debt Service'!F$24,'H-32A-WP06 - Debt Service'!F$27/12,0))</f>
        <v>0</v>
      </c>
      <c r="H230" s="376">
        <f>IF(-SUM(H$20:H229)+H$15&lt;0.000001,0,IF($C230&gt;='H-32A-WP06 - Debt Service'!G$24,'H-32A-WP06 - Debt Service'!G$27/12,0))</f>
        <v>0</v>
      </c>
      <c r="I230" s="376">
        <f>IF(-SUM(I$20:I229)+I$15&lt;0.000001,0,IF($C230&gt;='H-32A-WP06 - Debt Service'!H$24,'H-32A-WP06 - Debt Service'!H$27/12,0))</f>
        <v>0</v>
      </c>
      <c r="J230" s="376">
        <f>IF(-SUM(J$20:J229)+J$15&lt;0.000001,0,IF($C230&gt;='H-32A-WP06 - Debt Service'!I$24,'H-32A-WP06 - Debt Service'!I$27/12,0))</f>
        <v>0</v>
      </c>
      <c r="K230" s="376">
        <f>IF(-SUM(K$20:K229)+K$15&lt;0.000001,0,IF($C230&gt;='H-32A-WP06 - Debt Service'!J$24,'H-32A-WP06 - Debt Service'!J$27/12,0))</f>
        <v>0</v>
      </c>
      <c r="L230" s="376">
        <f>IF(-SUM(L$20:L229)+L$15&lt;0.000001,0,IF($C230&gt;='H-32A-WP06 - Debt Service'!K$24,'H-32A-WP06 - Debt Service'!K$27/12,0))</f>
        <v>0</v>
      </c>
      <c r="M230" s="376">
        <f>IF(-SUM(M$20:M229)+M$15&lt;0.000001,0,IF($C230&gt;='H-32A-WP06 - Debt Service'!L$24,'H-32A-WP06 - Debt Service'!L$27/12,0))</f>
        <v>0</v>
      </c>
      <c r="O230" s="364">
        <f t="shared" si="13"/>
        <v>2036</v>
      </c>
      <c r="P230" s="390">
        <f t="shared" si="15"/>
        <v>49857</v>
      </c>
      <c r="Q230" s="376">
        <f>IF(-SUM(Q$20:Q229)+Q$15&lt;0.000001,0,IF($C230&gt;='H-32A-WP06 - Debt Service'!P$24,'H-32A-WP06 - Debt Service'!P$27/12,0))</f>
        <v>0</v>
      </c>
      <c r="R230" s="376">
        <f>IF(-SUM(R$20:R229)+R$15&lt;0.000001,0,IF($C230&gt;='H-32A-WP06 - Debt Service'!Q$24,'H-32A-WP06 - Debt Service'!Q$27/12,0))</f>
        <v>0</v>
      </c>
      <c r="S230" s="376">
        <f>IF(-SUM(S$20:S229)+S$15&lt;0.000001,0,IF($C230&gt;='H-32A-WP06 - Debt Service'!R$24,'H-32A-WP06 - Debt Service'!R$27/12,0))</f>
        <v>0</v>
      </c>
      <c r="T230" s="376">
        <f>IF(-SUM(T$20:T229)+T$15&lt;0.000001,0,IF($C230&gt;='H-32A-WP06 - Debt Service'!S$24,'H-32A-WP06 - Debt Service'!S$27/12,0))</f>
        <v>0</v>
      </c>
      <c r="U230" s="376">
        <f>IF(-SUM(U$20:U229)+U$15&lt;0.000001,0,IF($C230&gt;='H-32A-WP06 - Debt Service'!T$24,'H-32A-WP06 - Debt Service'!T$27/12,0))</f>
        <v>0</v>
      </c>
      <c r="V230" s="376">
        <f>IF(-SUM(V$20:V229)+V$15&lt;0.000001,0,IF($C230&gt;='H-32A-WP06 - Debt Service'!U$24,'H-32A-WP06 - Debt Service'!U$27/12,0))</f>
        <v>0</v>
      </c>
      <c r="W230" s="376">
        <f>IF(-SUM(W$20:W229)+W$15&lt;0.000001,0,IF($C230&gt;='H-32A-WP06 - Debt Service'!V$24,'H-32A-WP06 - Debt Service'!V$27/12,0))</f>
        <v>0</v>
      </c>
      <c r="X230" s="376">
        <f>IF(-SUM(X$20:X229)+X$15&lt;0.000001,0,IF($C230&gt;='H-32A-WP06 - Debt Service'!W$24,'H-32A-WP06 - Debt Service'!W$27/12,0))</f>
        <v>0</v>
      </c>
      <c r="Y230" s="376">
        <f>IF(-SUM(Y$20:Y229)+Y$15&lt;0.000001,0,IF($C230&gt;='H-32A-WP06 - Debt Service'!X$24,'H-32A-WP06 - Debt Service'!X$27/12,0))</f>
        <v>0</v>
      </c>
      <c r="Z230" s="376">
        <f>IF($C230&gt;='H-32A-WP06 - Debt Service'!Y$24,'H-32A-WP06 - Debt Service'!Y$27/12,0)</f>
        <v>0</v>
      </c>
    </row>
    <row r="231" spans="2:26">
      <c r="B231" s="364">
        <f t="shared" si="12"/>
        <v>2036</v>
      </c>
      <c r="C231" s="390">
        <f t="shared" si="14"/>
        <v>49888</v>
      </c>
      <c r="D231" s="376">
        <f>IF(-SUM(D$20:D230)+D$15&lt;0.000001,0,IF($C231&gt;='H-32A-WP06 - Debt Service'!C$24,'H-32A-WP06 - Debt Service'!C$27/12,0))</f>
        <v>0</v>
      </c>
      <c r="E231" s="376">
        <f>IF(-SUM(E$20:E230)+E$15&lt;0.000001,0,IF($C231&gt;='H-32A-WP06 - Debt Service'!D$24,'H-32A-WP06 - Debt Service'!D$27/12,0))</f>
        <v>0</v>
      </c>
      <c r="F231" s="376">
        <f>IF(-SUM(F$20:F230)+F$15&lt;0.000001,0,IF($C231&gt;='H-32A-WP06 - Debt Service'!E$24,'H-32A-WP06 - Debt Service'!E$27/12,0))</f>
        <v>0</v>
      </c>
      <c r="G231" s="376">
        <f>IF(-SUM(G$20:G230)+G$15&lt;0.000001,0,IF($C231&gt;='H-32A-WP06 - Debt Service'!F$24,'H-32A-WP06 - Debt Service'!F$27/12,0))</f>
        <v>0</v>
      </c>
      <c r="H231" s="376">
        <f>IF(-SUM(H$20:H230)+H$15&lt;0.000001,0,IF($C231&gt;='H-32A-WP06 - Debt Service'!G$24,'H-32A-WP06 - Debt Service'!G$27/12,0))</f>
        <v>0</v>
      </c>
      <c r="I231" s="376">
        <f>IF(-SUM(I$20:I230)+I$15&lt;0.000001,0,IF($C231&gt;='H-32A-WP06 - Debt Service'!H$24,'H-32A-WP06 - Debt Service'!H$27/12,0))</f>
        <v>0</v>
      </c>
      <c r="J231" s="376">
        <f>IF(-SUM(J$20:J230)+J$15&lt;0.000001,0,IF($C231&gt;='H-32A-WP06 - Debt Service'!I$24,'H-32A-WP06 - Debt Service'!I$27/12,0))</f>
        <v>0</v>
      </c>
      <c r="K231" s="376">
        <f>IF(-SUM(K$20:K230)+K$15&lt;0.000001,0,IF($C231&gt;='H-32A-WP06 - Debt Service'!J$24,'H-32A-WP06 - Debt Service'!J$27/12,0))</f>
        <v>0</v>
      </c>
      <c r="L231" s="376">
        <f>IF(-SUM(L$20:L230)+L$15&lt;0.000001,0,IF($C231&gt;='H-32A-WP06 - Debt Service'!K$24,'H-32A-WP06 - Debt Service'!K$27/12,0))</f>
        <v>0</v>
      </c>
      <c r="M231" s="376">
        <f>IF(-SUM(M$20:M230)+M$15&lt;0.000001,0,IF($C231&gt;='H-32A-WP06 - Debt Service'!L$24,'H-32A-WP06 - Debt Service'!L$27/12,0))</f>
        <v>0</v>
      </c>
      <c r="O231" s="364">
        <f t="shared" si="13"/>
        <v>2036</v>
      </c>
      <c r="P231" s="390">
        <f t="shared" si="15"/>
        <v>49888</v>
      </c>
      <c r="Q231" s="376">
        <f>IF(-SUM(Q$20:Q230)+Q$15&lt;0.000001,0,IF($C231&gt;='H-32A-WP06 - Debt Service'!P$24,'H-32A-WP06 - Debt Service'!P$27/12,0))</f>
        <v>0</v>
      </c>
      <c r="R231" s="376">
        <f>IF(-SUM(R$20:R230)+R$15&lt;0.000001,0,IF($C231&gt;='H-32A-WP06 - Debt Service'!Q$24,'H-32A-WP06 - Debt Service'!Q$27/12,0))</f>
        <v>0</v>
      </c>
      <c r="S231" s="376">
        <f>IF(-SUM(S$20:S230)+S$15&lt;0.000001,0,IF($C231&gt;='H-32A-WP06 - Debt Service'!R$24,'H-32A-WP06 - Debt Service'!R$27/12,0))</f>
        <v>0</v>
      </c>
      <c r="T231" s="376">
        <f>IF(-SUM(T$20:T230)+T$15&lt;0.000001,0,IF($C231&gt;='H-32A-WP06 - Debt Service'!S$24,'H-32A-WP06 - Debt Service'!S$27/12,0))</f>
        <v>0</v>
      </c>
      <c r="U231" s="376">
        <f>IF(-SUM(U$20:U230)+U$15&lt;0.000001,0,IF($C231&gt;='H-32A-WP06 - Debt Service'!T$24,'H-32A-WP06 - Debt Service'!T$27/12,0))</f>
        <v>0</v>
      </c>
      <c r="V231" s="376">
        <f>IF(-SUM(V$20:V230)+V$15&lt;0.000001,0,IF($C231&gt;='H-32A-WP06 - Debt Service'!U$24,'H-32A-WP06 - Debt Service'!U$27/12,0))</f>
        <v>0</v>
      </c>
      <c r="W231" s="376">
        <f>IF(-SUM(W$20:W230)+W$15&lt;0.000001,0,IF($C231&gt;='H-32A-WP06 - Debt Service'!V$24,'H-32A-WP06 - Debt Service'!V$27/12,0))</f>
        <v>0</v>
      </c>
      <c r="X231" s="376">
        <f>IF(-SUM(X$20:X230)+X$15&lt;0.000001,0,IF($C231&gt;='H-32A-WP06 - Debt Service'!W$24,'H-32A-WP06 - Debt Service'!W$27/12,0))</f>
        <v>0</v>
      </c>
      <c r="Y231" s="376">
        <f>IF(-SUM(Y$20:Y230)+Y$15&lt;0.000001,0,IF($C231&gt;='H-32A-WP06 - Debt Service'!X$24,'H-32A-WP06 - Debt Service'!X$27/12,0))</f>
        <v>0</v>
      </c>
      <c r="Z231" s="376">
        <f>IF($C231&gt;='H-32A-WP06 - Debt Service'!Y$24,'H-32A-WP06 - Debt Service'!Y$27/12,0)</f>
        <v>0</v>
      </c>
    </row>
    <row r="232" spans="2:26">
      <c r="B232" s="364">
        <f t="shared" si="12"/>
        <v>2036</v>
      </c>
      <c r="C232" s="390">
        <f t="shared" si="14"/>
        <v>49919</v>
      </c>
      <c r="D232" s="376">
        <f>IF(-SUM(D$20:D231)+D$15&lt;0.000001,0,IF($C232&gt;='H-32A-WP06 - Debt Service'!C$24,'H-32A-WP06 - Debt Service'!C$27/12,0))</f>
        <v>0</v>
      </c>
      <c r="E232" s="376">
        <f>IF(-SUM(E$20:E231)+E$15&lt;0.000001,0,IF($C232&gt;='H-32A-WP06 - Debt Service'!D$24,'H-32A-WP06 - Debt Service'!D$27/12,0))</f>
        <v>0</v>
      </c>
      <c r="F232" s="376">
        <f>IF(-SUM(F$20:F231)+F$15&lt;0.000001,0,IF($C232&gt;='H-32A-WP06 - Debt Service'!E$24,'H-32A-WP06 - Debt Service'!E$27/12,0))</f>
        <v>0</v>
      </c>
      <c r="G232" s="376">
        <f>IF(-SUM(G$20:G231)+G$15&lt;0.000001,0,IF($C232&gt;='H-32A-WP06 - Debt Service'!F$24,'H-32A-WP06 - Debt Service'!F$27/12,0))</f>
        <v>0</v>
      </c>
      <c r="H232" s="376">
        <f>IF(-SUM(H$20:H231)+H$15&lt;0.000001,0,IF($C232&gt;='H-32A-WP06 - Debt Service'!G$24,'H-32A-WP06 - Debt Service'!G$27/12,0))</f>
        <v>0</v>
      </c>
      <c r="I232" s="376">
        <f>IF(-SUM(I$20:I231)+I$15&lt;0.000001,0,IF($C232&gt;='H-32A-WP06 - Debt Service'!H$24,'H-32A-WP06 - Debt Service'!H$27/12,0))</f>
        <v>0</v>
      </c>
      <c r="J232" s="376">
        <f>IF(-SUM(J$20:J231)+J$15&lt;0.000001,0,IF($C232&gt;='H-32A-WP06 - Debt Service'!I$24,'H-32A-WP06 - Debt Service'!I$27/12,0))</f>
        <v>0</v>
      </c>
      <c r="K232" s="376">
        <f>IF(-SUM(K$20:K231)+K$15&lt;0.000001,0,IF($C232&gt;='H-32A-WP06 - Debt Service'!J$24,'H-32A-WP06 - Debt Service'!J$27/12,0))</f>
        <v>0</v>
      </c>
      <c r="L232" s="376">
        <f>IF(-SUM(L$20:L231)+L$15&lt;0.000001,0,IF($C232&gt;='H-32A-WP06 - Debt Service'!K$24,'H-32A-WP06 - Debt Service'!K$27/12,0))</f>
        <v>0</v>
      </c>
      <c r="M232" s="376">
        <f>IF(-SUM(M$20:M231)+M$15&lt;0.000001,0,IF($C232&gt;='H-32A-WP06 - Debt Service'!L$24,'H-32A-WP06 - Debt Service'!L$27/12,0))</f>
        <v>0</v>
      </c>
      <c r="O232" s="364">
        <f t="shared" si="13"/>
        <v>2036</v>
      </c>
      <c r="P232" s="390">
        <f t="shared" si="15"/>
        <v>49919</v>
      </c>
      <c r="Q232" s="376">
        <f>IF(-SUM(Q$20:Q231)+Q$15&lt;0.000001,0,IF($C232&gt;='H-32A-WP06 - Debt Service'!P$24,'H-32A-WP06 - Debt Service'!P$27/12,0))</f>
        <v>0</v>
      </c>
      <c r="R232" s="376">
        <f>IF(-SUM(R$20:R231)+R$15&lt;0.000001,0,IF($C232&gt;='H-32A-WP06 - Debt Service'!Q$24,'H-32A-WP06 - Debt Service'!Q$27/12,0))</f>
        <v>0</v>
      </c>
      <c r="S232" s="376">
        <f>IF(-SUM(S$20:S231)+S$15&lt;0.000001,0,IF($C232&gt;='H-32A-WP06 - Debt Service'!R$24,'H-32A-WP06 - Debt Service'!R$27/12,0))</f>
        <v>0</v>
      </c>
      <c r="T232" s="376">
        <f>IF(-SUM(T$20:T231)+T$15&lt;0.000001,0,IF($C232&gt;='H-32A-WP06 - Debt Service'!S$24,'H-32A-WP06 - Debt Service'!S$27/12,0))</f>
        <v>0</v>
      </c>
      <c r="U232" s="376">
        <f>IF(-SUM(U$20:U231)+U$15&lt;0.000001,0,IF($C232&gt;='H-32A-WP06 - Debt Service'!T$24,'H-32A-WP06 - Debt Service'!T$27/12,0))</f>
        <v>0</v>
      </c>
      <c r="V232" s="376">
        <f>IF(-SUM(V$20:V231)+V$15&lt;0.000001,0,IF($C232&gt;='H-32A-WP06 - Debt Service'!U$24,'H-32A-WP06 - Debt Service'!U$27/12,0))</f>
        <v>0</v>
      </c>
      <c r="W232" s="376">
        <f>IF(-SUM(W$20:W231)+W$15&lt;0.000001,0,IF($C232&gt;='H-32A-WP06 - Debt Service'!V$24,'H-32A-WP06 - Debt Service'!V$27/12,0))</f>
        <v>0</v>
      </c>
      <c r="X232" s="376">
        <f>IF(-SUM(X$20:X231)+X$15&lt;0.000001,0,IF($C232&gt;='H-32A-WP06 - Debt Service'!W$24,'H-32A-WP06 - Debt Service'!W$27/12,0))</f>
        <v>0</v>
      </c>
      <c r="Y232" s="376">
        <f>IF(-SUM(Y$20:Y231)+Y$15&lt;0.000001,0,IF($C232&gt;='H-32A-WP06 - Debt Service'!X$24,'H-32A-WP06 - Debt Service'!X$27/12,0))</f>
        <v>0</v>
      </c>
      <c r="Z232" s="376">
        <f>IF($C232&gt;='H-32A-WP06 - Debt Service'!Y$24,'H-32A-WP06 - Debt Service'!Y$27/12,0)</f>
        <v>0</v>
      </c>
    </row>
    <row r="233" spans="2:26">
      <c r="B233" s="364">
        <f t="shared" si="12"/>
        <v>2036</v>
      </c>
      <c r="C233" s="390">
        <f t="shared" si="14"/>
        <v>49949</v>
      </c>
      <c r="D233" s="376">
        <f>IF(-SUM(D$20:D232)+D$15&lt;0.000001,0,IF($C233&gt;='H-32A-WP06 - Debt Service'!C$24,'H-32A-WP06 - Debt Service'!C$27/12,0))</f>
        <v>0</v>
      </c>
      <c r="E233" s="376">
        <f>IF(-SUM(E$20:E232)+E$15&lt;0.000001,0,IF($C233&gt;='H-32A-WP06 - Debt Service'!D$24,'H-32A-WP06 - Debt Service'!D$27/12,0))</f>
        <v>0</v>
      </c>
      <c r="F233" s="376">
        <f>IF(-SUM(F$20:F232)+F$15&lt;0.000001,0,IF($C233&gt;='H-32A-WP06 - Debt Service'!E$24,'H-32A-WP06 - Debt Service'!E$27/12,0))</f>
        <v>0</v>
      </c>
      <c r="G233" s="376">
        <f>IF(-SUM(G$20:G232)+G$15&lt;0.000001,0,IF($C233&gt;='H-32A-WP06 - Debt Service'!F$24,'H-32A-WP06 - Debt Service'!F$27/12,0))</f>
        <v>0</v>
      </c>
      <c r="H233" s="376">
        <f>IF(-SUM(H$20:H232)+H$15&lt;0.000001,0,IF($C233&gt;='H-32A-WP06 - Debt Service'!G$24,'H-32A-WP06 - Debt Service'!G$27/12,0))</f>
        <v>0</v>
      </c>
      <c r="I233" s="376">
        <f>IF(-SUM(I$20:I232)+I$15&lt;0.000001,0,IF($C233&gt;='H-32A-WP06 - Debt Service'!H$24,'H-32A-WP06 - Debt Service'!H$27/12,0))</f>
        <v>0</v>
      </c>
      <c r="J233" s="376">
        <f>IF(-SUM(J$20:J232)+J$15&lt;0.000001,0,IF($C233&gt;='H-32A-WP06 - Debt Service'!I$24,'H-32A-WP06 - Debt Service'!I$27/12,0))</f>
        <v>0</v>
      </c>
      <c r="K233" s="376">
        <f>IF(-SUM(K$20:K232)+K$15&lt;0.000001,0,IF($C233&gt;='H-32A-WP06 - Debt Service'!J$24,'H-32A-WP06 - Debt Service'!J$27/12,0))</f>
        <v>0</v>
      </c>
      <c r="L233" s="376">
        <f>IF(-SUM(L$20:L232)+L$15&lt;0.000001,0,IF($C233&gt;='H-32A-WP06 - Debt Service'!K$24,'H-32A-WP06 - Debt Service'!K$27/12,0))</f>
        <v>0</v>
      </c>
      <c r="M233" s="376">
        <f>IF(-SUM(M$20:M232)+M$15&lt;0.000001,0,IF($C233&gt;='H-32A-WP06 - Debt Service'!L$24,'H-32A-WP06 - Debt Service'!L$27/12,0))</f>
        <v>0</v>
      </c>
      <c r="O233" s="364">
        <f t="shared" si="13"/>
        <v>2036</v>
      </c>
      <c r="P233" s="390">
        <f t="shared" si="15"/>
        <v>49949</v>
      </c>
      <c r="Q233" s="376">
        <f>IF(-SUM(Q$20:Q232)+Q$15&lt;0.000001,0,IF($C233&gt;='H-32A-WP06 - Debt Service'!P$24,'H-32A-WP06 - Debt Service'!P$27/12,0))</f>
        <v>0</v>
      </c>
      <c r="R233" s="376">
        <f>IF(-SUM(R$20:R232)+R$15&lt;0.000001,0,IF($C233&gt;='H-32A-WP06 - Debt Service'!Q$24,'H-32A-WP06 - Debt Service'!Q$27/12,0))</f>
        <v>0</v>
      </c>
      <c r="S233" s="376">
        <f>IF(-SUM(S$20:S232)+S$15&lt;0.000001,0,IF($C233&gt;='H-32A-WP06 - Debt Service'!R$24,'H-32A-WP06 - Debt Service'!R$27/12,0))</f>
        <v>0</v>
      </c>
      <c r="T233" s="376">
        <f>IF(-SUM(T$20:T232)+T$15&lt;0.000001,0,IF($C233&gt;='H-32A-WP06 - Debt Service'!S$24,'H-32A-WP06 - Debt Service'!S$27/12,0))</f>
        <v>0</v>
      </c>
      <c r="U233" s="376">
        <f>IF(-SUM(U$20:U232)+U$15&lt;0.000001,0,IF($C233&gt;='H-32A-WP06 - Debt Service'!T$24,'H-32A-WP06 - Debt Service'!T$27/12,0))</f>
        <v>0</v>
      </c>
      <c r="V233" s="376">
        <f>IF(-SUM(V$20:V232)+V$15&lt;0.000001,0,IF($C233&gt;='H-32A-WP06 - Debt Service'!U$24,'H-32A-WP06 - Debt Service'!U$27/12,0))</f>
        <v>0</v>
      </c>
      <c r="W233" s="376">
        <f>IF(-SUM(W$20:W232)+W$15&lt;0.000001,0,IF($C233&gt;='H-32A-WP06 - Debt Service'!V$24,'H-32A-WP06 - Debt Service'!V$27/12,0))</f>
        <v>0</v>
      </c>
      <c r="X233" s="376">
        <f>IF(-SUM(X$20:X232)+X$15&lt;0.000001,0,IF($C233&gt;='H-32A-WP06 - Debt Service'!W$24,'H-32A-WP06 - Debt Service'!W$27/12,0))</f>
        <v>0</v>
      </c>
      <c r="Y233" s="376">
        <f>IF(-SUM(Y$20:Y232)+Y$15&lt;0.000001,0,IF($C233&gt;='H-32A-WP06 - Debt Service'!X$24,'H-32A-WP06 - Debt Service'!X$27/12,0))</f>
        <v>0</v>
      </c>
      <c r="Z233" s="376">
        <f>IF($C233&gt;='H-32A-WP06 - Debt Service'!Y$24,'H-32A-WP06 - Debt Service'!Y$27/12,0)</f>
        <v>0</v>
      </c>
    </row>
    <row r="234" spans="2:26">
      <c r="B234" s="364">
        <f t="shared" si="12"/>
        <v>2036</v>
      </c>
      <c r="C234" s="390">
        <f t="shared" si="14"/>
        <v>49980</v>
      </c>
      <c r="D234" s="376">
        <f>IF(-SUM(D$20:D233)+D$15&lt;0.000001,0,IF($C234&gt;='H-32A-WP06 - Debt Service'!C$24,'H-32A-WP06 - Debt Service'!C$27/12,0))</f>
        <v>0</v>
      </c>
      <c r="E234" s="376">
        <f>IF(-SUM(E$20:E233)+E$15&lt;0.000001,0,IF($C234&gt;='H-32A-WP06 - Debt Service'!D$24,'H-32A-WP06 - Debt Service'!D$27/12,0))</f>
        <v>0</v>
      </c>
      <c r="F234" s="376">
        <f>IF(-SUM(F$20:F233)+F$15&lt;0.000001,0,IF($C234&gt;='H-32A-WP06 - Debt Service'!E$24,'H-32A-WP06 - Debt Service'!E$27/12,0))</f>
        <v>0</v>
      </c>
      <c r="G234" s="376">
        <f>IF(-SUM(G$20:G233)+G$15&lt;0.000001,0,IF($C234&gt;='H-32A-WP06 - Debt Service'!F$24,'H-32A-WP06 - Debt Service'!F$27/12,0))</f>
        <v>0</v>
      </c>
      <c r="H234" s="376">
        <f>IF(-SUM(H$20:H233)+H$15&lt;0.000001,0,IF($C234&gt;='H-32A-WP06 - Debt Service'!G$24,'H-32A-WP06 - Debt Service'!G$27/12,0))</f>
        <v>0</v>
      </c>
      <c r="I234" s="376">
        <f>IF(-SUM(I$20:I233)+I$15&lt;0.000001,0,IF($C234&gt;='H-32A-WP06 - Debt Service'!H$24,'H-32A-WP06 - Debt Service'!H$27/12,0))</f>
        <v>0</v>
      </c>
      <c r="J234" s="376">
        <f>IF(-SUM(J$20:J233)+J$15&lt;0.000001,0,IF($C234&gt;='H-32A-WP06 - Debt Service'!I$24,'H-32A-WP06 - Debt Service'!I$27/12,0))</f>
        <v>0</v>
      </c>
      <c r="K234" s="376">
        <f>IF(-SUM(K$20:K233)+K$15&lt;0.000001,0,IF($C234&gt;='H-32A-WP06 - Debt Service'!J$24,'H-32A-WP06 - Debt Service'!J$27/12,0))</f>
        <v>0</v>
      </c>
      <c r="L234" s="376">
        <f>IF(-SUM(L$20:L233)+L$15&lt;0.000001,0,IF($C234&gt;='H-32A-WP06 - Debt Service'!K$24,'H-32A-WP06 - Debt Service'!K$27/12,0))</f>
        <v>0</v>
      </c>
      <c r="M234" s="376">
        <f>IF(-SUM(M$20:M233)+M$15&lt;0.000001,0,IF($C234&gt;='H-32A-WP06 - Debt Service'!L$24,'H-32A-WP06 - Debt Service'!L$27/12,0))</f>
        <v>0</v>
      </c>
      <c r="O234" s="364">
        <f t="shared" si="13"/>
        <v>2036</v>
      </c>
      <c r="P234" s="390">
        <f t="shared" si="15"/>
        <v>49980</v>
      </c>
      <c r="Q234" s="376">
        <f>IF(-SUM(Q$20:Q233)+Q$15&lt;0.000001,0,IF($C234&gt;='H-32A-WP06 - Debt Service'!P$24,'H-32A-WP06 - Debt Service'!P$27/12,0))</f>
        <v>0</v>
      </c>
      <c r="R234" s="376">
        <f>IF(-SUM(R$20:R233)+R$15&lt;0.000001,0,IF($C234&gt;='H-32A-WP06 - Debt Service'!Q$24,'H-32A-WP06 - Debt Service'!Q$27/12,0))</f>
        <v>0</v>
      </c>
      <c r="S234" s="376">
        <f>IF(-SUM(S$20:S233)+S$15&lt;0.000001,0,IF($C234&gt;='H-32A-WP06 - Debt Service'!R$24,'H-32A-WP06 - Debt Service'!R$27/12,0))</f>
        <v>0</v>
      </c>
      <c r="T234" s="376">
        <f>IF(-SUM(T$20:T233)+T$15&lt;0.000001,0,IF($C234&gt;='H-32A-WP06 - Debt Service'!S$24,'H-32A-WP06 - Debt Service'!S$27/12,0))</f>
        <v>0</v>
      </c>
      <c r="U234" s="376">
        <f>IF(-SUM(U$20:U233)+U$15&lt;0.000001,0,IF($C234&gt;='H-32A-WP06 - Debt Service'!T$24,'H-32A-WP06 - Debt Service'!T$27/12,0))</f>
        <v>0</v>
      </c>
      <c r="V234" s="376">
        <f>IF(-SUM(V$20:V233)+V$15&lt;0.000001,0,IF($C234&gt;='H-32A-WP06 - Debt Service'!U$24,'H-32A-WP06 - Debt Service'!U$27/12,0))</f>
        <v>0</v>
      </c>
      <c r="W234" s="376">
        <f>IF(-SUM(W$20:W233)+W$15&lt;0.000001,0,IF($C234&gt;='H-32A-WP06 - Debt Service'!V$24,'H-32A-WP06 - Debt Service'!V$27/12,0))</f>
        <v>0</v>
      </c>
      <c r="X234" s="376">
        <f>IF(-SUM(X$20:X233)+X$15&lt;0.000001,0,IF($C234&gt;='H-32A-WP06 - Debt Service'!W$24,'H-32A-WP06 - Debt Service'!W$27/12,0))</f>
        <v>0</v>
      </c>
      <c r="Y234" s="376">
        <f>IF(-SUM(Y$20:Y233)+Y$15&lt;0.000001,0,IF($C234&gt;='H-32A-WP06 - Debt Service'!X$24,'H-32A-WP06 - Debt Service'!X$27/12,0))</f>
        <v>0</v>
      </c>
      <c r="Z234" s="376">
        <f>IF($C234&gt;='H-32A-WP06 - Debt Service'!Y$24,'H-32A-WP06 - Debt Service'!Y$27/12,0)</f>
        <v>0</v>
      </c>
    </row>
    <row r="235" spans="2:26">
      <c r="B235" s="364">
        <f t="shared" si="12"/>
        <v>2036</v>
      </c>
      <c r="C235" s="390">
        <f t="shared" si="14"/>
        <v>50010</v>
      </c>
      <c r="D235" s="376">
        <f>IF(-SUM(D$20:D234)+D$15&lt;0.000001,0,IF($C235&gt;='H-32A-WP06 - Debt Service'!C$24,'H-32A-WP06 - Debt Service'!C$27/12,0))</f>
        <v>0</v>
      </c>
      <c r="E235" s="376">
        <f>IF(-SUM(E$20:E234)+E$15&lt;0.000001,0,IF($C235&gt;='H-32A-WP06 - Debt Service'!D$24,'H-32A-WP06 - Debt Service'!D$27/12,0))</f>
        <v>0</v>
      </c>
      <c r="F235" s="376">
        <f>IF(-SUM(F$20:F234)+F$15&lt;0.000001,0,IF($C235&gt;='H-32A-WP06 - Debt Service'!E$24,'H-32A-WP06 - Debt Service'!E$27/12,0))</f>
        <v>0</v>
      </c>
      <c r="G235" s="376">
        <f>IF(-SUM(G$20:G234)+G$15&lt;0.000001,0,IF($C235&gt;='H-32A-WP06 - Debt Service'!F$24,'H-32A-WP06 - Debt Service'!F$27/12,0))</f>
        <v>0</v>
      </c>
      <c r="H235" s="376">
        <f>IF(-SUM(H$20:H234)+H$15&lt;0.000001,0,IF($C235&gt;='H-32A-WP06 - Debt Service'!G$24,'H-32A-WP06 - Debt Service'!G$27/12,0))</f>
        <v>0</v>
      </c>
      <c r="I235" s="376">
        <f>IF(-SUM(I$20:I234)+I$15&lt;0.000001,0,IF($C235&gt;='H-32A-WP06 - Debt Service'!H$24,'H-32A-WP06 - Debt Service'!H$27/12,0))</f>
        <v>0</v>
      </c>
      <c r="J235" s="376">
        <f>IF(-SUM(J$20:J234)+J$15&lt;0.000001,0,IF($C235&gt;='H-32A-WP06 - Debt Service'!I$24,'H-32A-WP06 - Debt Service'!I$27/12,0))</f>
        <v>0</v>
      </c>
      <c r="K235" s="376">
        <f>IF(-SUM(K$20:K234)+K$15&lt;0.000001,0,IF($C235&gt;='H-32A-WP06 - Debt Service'!J$24,'H-32A-WP06 - Debt Service'!J$27/12,0))</f>
        <v>0</v>
      </c>
      <c r="L235" s="376">
        <f>IF(-SUM(L$20:L234)+L$15&lt;0.000001,0,IF($C235&gt;='H-32A-WP06 - Debt Service'!K$24,'H-32A-WP06 - Debt Service'!K$27/12,0))</f>
        <v>0</v>
      </c>
      <c r="M235" s="376">
        <f>IF(-SUM(M$20:M234)+M$15&lt;0.000001,0,IF($C235&gt;='H-32A-WP06 - Debt Service'!L$24,'H-32A-WP06 - Debt Service'!L$27/12,0))</f>
        <v>0</v>
      </c>
      <c r="O235" s="364">
        <f t="shared" si="13"/>
        <v>2036</v>
      </c>
      <c r="P235" s="390">
        <f t="shared" si="15"/>
        <v>50010</v>
      </c>
      <c r="Q235" s="376">
        <f>IF(-SUM(Q$20:Q234)+Q$15&lt;0.000001,0,IF($C235&gt;='H-32A-WP06 - Debt Service'!P$24,'H-32A-WP06 - Debt Service'!P$27/12,0))</f>
        <v>0</v>
      </c>
      <c r="R235" s="376">
        <f>IF(-SUM(R$20:R234)+R$15&lt;0.000001,0,IF($C235&gt;='H-32A-WP06 - Debt Service'!Q$24,'H-32A-WP06 - Debt Service'!Q$27/12,0))</f>
        <v>0</v>
      </c>
      <c r="S235" s="376">
        <f>IF(-SUM(S$20:S234)+S$15&lt;0.000001,0,IF($C235&gt;='H-32A-WP06 - Debt Service'!R$24,'H-32A-WP06 - Debt Service'!R$27/12,0))</f>
        <v>0</v>
      </c>
      <c r="T235" s="376">
        <f>IF(-SUM(T$20:T234)+T$15&lt;0.000001,0,IF($C235&gt;='H-32A-WP06 - Debt Service'!S$24,'H-32A-WP06 - Debt Service'!S$27/12,0))</f>
        <v>0</v>
      </c>
      <c r="U235" s="376">
        <f>IF(-SUM(U$20:U234)+U$15&lt;0.000001,0,IF($C235&gt;='H-32A-WP06 - Debt Service'!T$24,'H-32A-WP06 - Debt Service'!T$27/12,0))</f>
        <v>0</v>
      </c>
      <c r="V235" s="376">
        <f>IF(-SUM(V$20:V234)+V$15&lt;0.000001,0,IF($C235&gt;='H-32A-WP06 - Debt Service'!U$24,'H-32A-WP06 - Debt Service'!U$27/12,0))</f>
        <v>0</v>
      </c>
      <c r="W235" s="376">
        <f>IF(-SUM(W$20:W234)+W$15&lt;0.000001,0,IF($C235&gt;='H-32A-WP06 - Debt Service'!V$24,'H-32A-WP06 - Debt Service'!V$27/12,0))</f>
        <v>0</v>
      </c>
      <c r="X235" s="376">
        <f>IF(-SUM(X$20:X234)+X$15&lt;0.000001,0,IF($C235&gt;='H-32A-WP06 - Debt Service'!W$24,'H-32A-WP06 - Debt Service'!W$27/12,0))</f>
        <v>0</v>
      </c>
      <c r="Y235" s="376">
        <f>IF(-SUM(Y$20:Y234)+Y$15&lt;0.000001,0,IF($C235&gt;='H-32A-WP06 - Debt Service'!X$24,'H-32A-WP06 - Debt Service'!X$27/12,0))</f>
        <v>0</v>
      </c>
      <c r="Z235" s="376">
        <f>IF($C235&gt;='H-32A-WP06 - Debt Service'!Y$24,'H-32A-WP06 - Debt Service'!Y$27/12,0)</f>
        <v>0</v>
      </c>
    </row>
    <row r="236" spans="2:26">
      <c r="B236" s="364">
        <f t="shared" si="12"/>
        <v>2037</v>
      </c>
      <c r="C236" s="390">
        <f t="shared" si="14"/>
        <v>50041</v>
      </c>
      <c r="D236" s="376">
        <f>IF(-SUM(D$20:D235)+D$15&lt;0.000001,0,IF($C236&gt;='H-32A-WP06 - Debt Service'!C$24,'H-32A-WP06 - Debt Service'!C$27/12,0))</f>
        <v>0</v>
      </c>
      <c r="E236" s="376">
        <f>IF(-SUM(E$20:E235)+E$15&lt;0.000001,0,IF($C236&gt;='H-32A-WP06 - Debt Service'!D$24,'H-32A-WP06 - Debt Service'!D$27/12,0))</f>
        <v>0</v>
      </c>
      <c r="F236" s="376">
        <f>IF(-SUM(F$20:F235)+F$15&lt;0.000001,0,IF($C236&gt;='H-32A-WP06 - Debt Service'!E$24,'H-32A-WP06 - Debt Service'!E$27/12,0))</f>
        <v>0</v>
      </c>
      <c r="G236" s="376">
        <f>IF(-SUM(G$20:G235)+G$15&lt;0.000001,0,IF($C236&gt;='H-32A-WP06 - Debt Service'!F$24,'H-32A-WP06 - Debt Service'!F$27/12,0))</f>
        <v>0</v>
      </c>
      <c r="H236" s="376">
        <f>IF(-SUM(H$20:H235)+H$15&lt;0.000001,0,IF($C236&gt;='H-32A-WP06 - Debt Service'!G$24,'H-32A-WP06 - Debt Service'!G$27/12,0))</f>
        <v>0</v>
      </c>
      <c r="I236" s="376">
        <f>IF(-SUM(I$20:I235)+I$15&lt;0.000001,0,IF($C236&gt;='H-32A-WP06 - Debt Service'!H$24,'H-32A-WP06 - Debt Service'!H$27/12,0))</f>
        <v>0</v>
      </c>
      <c r="J236" s="376">
        <f>IF(-SUM(J$20:J235)+J$15&lt;0.000001,0,IF($C236&gt;='H-32A-WP06 - Debt Service'!I$24,'H-32A-WP06 - Debt Service'!I$27/12,0))</f>
        <v>0</v>
      </c>
      <c r="K236" s="376">
        <f>IF(-SUM(K$20:K235)+K$15&lt;0.000001,0,IF($C236&gt;='H-32A-WP06 - Debt Service'!J$24,'H-32A-WP06 - Debt Service'!J$27/12,0))</f>
        <v>0</v>
      </c>
      <c r="L236" s="376">
        <f>IF(-SUM(L$20:L235)+L$15&lt;0.000001,0,IF($C236&gt;='H-32A-WP06 - Debt Service'!K$24,'H-32A-WP06 - Debt Service'!K$27/12,0))</f>
        <v>0</v>
      </c>
      <c r="M236" s="376">
        <f>IF(-SUM(M$20:M235)+M$15&lt;0.000001,0,IF($C236&gt;='H-32A-WP06 - Debt Service'!L$24,'H-32A-WP06 - Debt Service'!L$27/12,0))</f>
        <v>0</v>
      </c>
      <c r="O236" s="364">
        <f t="shared" si="13"/>
        <v>2037</v>
      </c>
      <c r="P236" s="390">
        <f t="shared" si="15"/>
        <v>50041</v>
      </c>
      <c r="Q236" s="376">
        <f>IF(-SUM(Q$20:Q235)+Q$15&lt;0.000001,0,IF($C236&gt;='H-32A-WP06 - Debt Service'!P$24,'H-32A-WP06 - Debt Service'!P$27/12,0))</f>
        <v>0</v>
      </c>
      <c r="R236" s="376">
        <f>IF(-SUM(R$20:R235)+R$15&lt;0.000001,0,IF($C236&gt;='H-32A-WP06 - Debt Service'!Q$24,'H-32A-WP06 - Debt Service'!Q$27/12,0))</f>
        <v>0</v>
      </c>
      <c r="S236" s="376">
        <f>IF(-SUM(S$20:S235)+S$15&lt;0.000001,0,IF($C236&gt;='H-32A-WP06 - Debt Service'!R$24,'H-32A-WP06 - Debt Service'!R$27/12,0))</f>
        <v>0</v>
      </c>
      <c r="T236" s="376">
        <f>IF(-SUM(T$20:T235)+T$15&lt;0.000001,0,IF($C236&gt;='H-32A-WP06 - Debt Service'!S$24,'H-32A-WP06 - Debt Service'!S$27/12,0))</f>
        <v>0</v>
      </c>
      <c r="U236" s="376">
        <f>IF(-SUM(U$20:U235)+U$15&lt;0.000001,0,IF($C236&gt;='H-32A-WP06 - Debt Service'!T$24,'H-32A-WP06 - Debt Service'!T$27/12,0))</f>
        <v>0</v>
      </c>
      <c r="V236" s="376">
        <f>IF(-SUM(V$20:V235)+V$15&lt;0.000001,0,IF($C236&gt;='H-32A-WP06 - Debt Service'!U$24,'H-32A-WP06 - Debt Service'!U$27/12,0))</f>
        <v>0</v>
      </c>
      <c r="W236" s="376">
        <f>IF(-SUM(W$20:W235)+W$15&lt;0.000001,0,IF($C236&gt;='H-32A-WP06 - Debt Service'!V$24,'H-32A-WP06 - Debt Service'!V$27/12,0))</f>
        <v>0</v>
      </c>
      <c r="X236" s="376">
        <f>IF(-SUM(X$20:X235)+X$15&lt;0.000001,0,IF($C236&gt;='H-32A-WP06 - Debt Service'!W$24,'H-32A-WP06 - Debt Service'!W$27/12,0))</f>
        <v>0</v>
      </c>
      <c r="Y236" s="376">
        <f>IF(-SUM(Y$20:Y235)+Y$15&lt;0.000001,0,IF($C236&gt;='H-32A-WP06 - Debt Service'!X$24,'H-32A-WP06 - Debt Service'!X$27/12,0))</f>
        <v>0</v>
      </c>
      <c r="Z236" s="376">
        <f>IF($C236&gt;='H-32A-WP06 - Debt Service'!Y$24,'H-32A-WP06 - Debt Service'!Y$27/12,0)</f>
        <v>0</v>
      </c>
    </row>
    <row r="237" spans="2:26">
      <c r="B237" s="364">
        <f t="shared" si="12"/>
        <v>2037</v>
      </c>
      <c r="C237" s="390">
        <f t="shared" si="14"/>
        <v>50072</v>
      </c>
      <c r="D237" s="376">
        <f>IF(-SUM(D$20:D236)+D$15&lt;0.000001,0,IF($C237&gt;='H-32A-WP06 - Debt Service'!C$24,'H-32A-WP06 - Debt Service'!C$27/12,0))</f>
        <v>0</v>
      </c>
      <c r="E237" s="376">
        <f>IF(-SUM(E$20:E236)+E$15&lt;0.000001,0,IF($C237&gt;='H-32A-WP06 - Debt Service'!D$24,'H-32A-WP06 - Debt Service'!D$27/12,0))</f>
        <v>0</v>
      </c>
      <c r="F237" s="376">
        <f>IF(-SUM(F$20:F236)+F$15&lt;0.000001,0,IF($C237&gt;='H-32A-WP06 - Debt Service'!E$24,'H-32A-WP06 - Debt Service'!E$27/12,0))</f>
        <v>0</v>
      </c>
      <c r="G237" s="376">
        <f>IF(-SUM(G$20:G236)+G$15&lt;0.000001,0,IF($C237&gt;='H-32A-WP06 - Debt Service'!F$24,'H-32A-WP06 - Debt Service'!F$27/12,0))</f>
        <v>0</v>
      </c>
      <c r="H237" s="376">
        <f>IF(-SUM(H$20:H236)+H$15&lt;0.000001,0,IF($C237&gt;='H-32A-WP06 - Debt Service'!G$24,'H-32A-WP06 - Debt Service'!G$27/12,0))</f>
        <v>0</v>
      </c>
      <c r="I237" s="376">
        <f>IF(-SUM(I$20:I236)+I$15&lt;0.000001,0,IF($C237&gt;='H-32A-WP06 - Debt Service'!H$24,'H-32A-WP06 - Debt Service'!H$27/12,0))</f>
        <v>0</v>
      </c>
      <c r="J237" s="376">
        <f>IF(-SUM(J$20:J236)+J$15&lt;0.000001,0,IF($C237&gt;='H-32A-WP06 - Debt Service'!I$24,'H-32A-WP06 - Debt Service'!I$27/12,0))</f>
        <v>0</v>
      </c>
      <c r="K237" s="376">
        <f>IF(-SUM(K$20:K236)+K$15&lt;0.000001,0,IF($C237&gt;='H-32A-WP06 - Debt Service'!J$24,'H-32A-WP06 - Debt Service'!J$27/12,0))</f>
        <v>0</v>
      </c>
      <c r="L237" s="376">
        <f>IF(-SUM(L$20:L236)+L$15&lt;0.000001,0,IF($C237&gt;='H-32A-WP06 - Debt Service'!K$24,'H-32A-WP06 - Debt Service'!K$27/12,0))</f>
        <v>0</v>
      </c>
      <c r="M237" s="376">
        <f>IF(-SUM(M$20:M236)+M$15&lt;0.000001,0,IF($C237&gt;='H-32A-WP06 - Debt Service'!L$24,'H-32A-WP06 - Debt Service'!L$27/12,0))</f>
        <v>0</v>
      </c>
      <c r="O237" s="364">
        <f t="shared" si="13"/>
        <v>2037</v>
      </c>
      <c r="P237" s="390">
        <f t="shared" si="15"/>
        <v>50072</v>
      </c>
      <c r="Q237" s="376">
        <f>IF(-SUM(Q$20:Q236)+Q$15&lt;0.000001,0,IF($C237&gt;='H-32A-WP06 - Debt Service'!P$24,'H-32A-WP06 - Debt Service'!P$27/12,0))</f>
        <v>0</v>
      </c>
      <c r="R237" s="376">
        <f>IF(-SUM(R$20:R236)+R$15&lt;0.000001,0,IF($C237&gt;='H-32A-WP06 - Debt Service'!Q$24,'H-32A-WP06 - Debt Service'!Q$27/12,0))</f>
        <v>0</v>
      </c>
      <c r="S237" s="376">
        <f>IF(-SUM(S$20:S236)+S$15&lt;0.000001,0,IF($C237&gt;='H-32A-WP06 - Debt Service'!R$24,'H-32A-WP06 - Debt Service'!R$27/12,0))</f>
        <v>0</v>
      </c>
      <c r="T237" s="376">
        <f>IF(-SUM(T$20:T236)+T$15&lt;0.000001,0,IF($C237&gt;='H-32A-WP06 - Debt Service'!S$24,'H-32A-WP06 - Debt Service'!S$27/12,0))</f>
        <v>0</v>
      </c>
      <c r="U237" s="376">
        <f>IF(-SUM(U$20:U236)+U$15&lt;0.000001,0,IF($C237&gt;='H-32A-WP06 - Debt Service'!T$24,'H-32A-WP06 - Debt Service'!T$27/12,0))</f>
        <v>0</v>
      </c>
      <c r="V237" s="376">
        <f>IF(-SUM(V$20:V236)+V$15&lt;0.000001,0,IF($C237&gt;='H-32A-WP06 - Debt Service'!U$24,'H-32A-WP06 - Debt Service'!U$27/12,0))</f>
        <v>0</v>
      </c>
      <c r="W237" s="376">
        <f>IF(-SUM(W$20:W236)+W$15&lt;0.000001,0,IF($C237&gt;='H-32A-WP06 - Debt Service'!V$24,'H-32A-WP06 - Debt Service'!V$27/12,0))</f>
        <v>0</v>
      </c>
      <c r="X237" s="376">
        <f>IF(-SUM(X$20:X236)+X$15&lt;0.000001,0,IF($C237&gt;='H-32A-WP06 - Debt Service'!W$24,'H-32A-WP06 - Debt Service'!W$27/12,0))</f>
        <v>0</v>
      </c>
      <c r="Y237" s="376">
        <f>IF(-SUM(Y$20:Y236)+Y$15&lt;0.000001,0,IF($C237&gt;='H-32A-WP06 - Debt Service'!X$24,'H-32A-WP06 - Debt Service'!X$27/12,0))</f>
        <v>0</v>
      </c>
      <c r="Z237" s="376">
        <f>IF($C237&gt;='H-32A-WP06 - Debt Service'!Y$24,'H-32A-WP06 - Debt Service'!Y$27/12,0)</f>
        <v>0</v>
      </c>
    </row>
    <row r="238" spans="2:26">
      <c r="B238" s="364">
        <f t="shared" si="12"/>
        <v>2037</v>
      </c>
      <c r="C238" s="390">
        <f t="shared" si="14"/>
        <v>50100</v>
      </c>
      <c r="D238" s="376">
        <f>IF(-SUM(D$20:D237)+D$15&lt;0.000001,0,IF($C238&gt;='H-32A-WP06 - Debt Service'!C$24,'H-32A-WP06 - Debt Service'!C$27/12,0))</f>
        <v>0</v>
      </c>
      <c r="E238" s="376">
        <f>IF(-SUM(E$20:E237)+E$15&lt;0.000001,0,IF($C238&gt;='H-32A-WP06 - Debt Service'!D$24,'H-32A-WP06 - Debt Service'!D$27/12,0))</f>
        <v>0</v>
      </c>
      <c r="F238" s="376">
        <f>IF(-SUM(F$20:F237)+F$15&lt;0.000001,0,IF($C238&gt;='H-32A-WP06 - Debt Service'!E$24,'H-32A-WP06 - Debt Service'!E$27/12,0))</f>
        <v>0</v>
      </c>
      <c r="G238" s="376">
        <f>IF(-SUM(G$20:G237)+G$15&lt;0.000001,0,IF($C238&gt;='H-32A-WP06 - Debt Service'!F$24,'H-32A-WP06 - Debt Service'!F$27/12,0))</f>
        <v>0</v>
      </c>
      <c r="H238" s="376">
        <f>IF(-SUM(H$20:H237)+H$15&lt;0.000001,0,IF($C238&gt;='H-32A-WP06 - Debt Service'!G$24,'H-32A-WP06 - Debt Service'!G$27/12,0))</f>
        <v>0</v>
      </c>
      <c r="I238" s="376">
        <f>IF(-SUM(I$20:I237)+I$15&lt;0.000001,0,IF($C238&gt;='H-32A-WP06 - Debt Service'!H$24,'H-32A-WP06 - Debt Service'!H$27/12,0))</f>
        <v>0</v>
      </c>
      <c r="J238" s="376">
        <f>IF(-SUM(J$20:J237)+J$15&lt;0.000001,0,IF($C238&gt;='H-32A-WP06 - Debt Service'!I$24,'H-32A-WP06 - Debt Service'!I$27/12,0))</f>
        <v>0</v>
      </c>
      <c r="K238" s="376">
        <f>IF(-SUM(K$20:K237)+K$15&lt;0.000001,0,IF($C238&gt;='H-32A-WP06 - Debt Service'!J$24,'H-32A-WP06 - Debt Service'!J$27/12,0))</f>
        <v>0</v>
      </c>
      <c r="L238" s="376">
        <f>IF(-SUM(L$20:L237)+L$15&lt;0.000001,0,IF($C238&gt;='H-32A-WP06 - Debt Service'!K$24,'H-32A-WP06 - Debt Service'!K$27/12,0))</f>
        <v>0</v>
      </c>
      <c r="M238" s="376">
        <f>IF(-SUM(M$20:M237)+M$15&lt;0.000001,0,IF($C238&gt;='H-32A-WP06 - Debt Service'!L$24,'H-32A-WP06 - Debt Service'!L$27/12,0))</f>
        <v>0</v>
      </c>
      <c r="O238" s="364">
        <f t="shared" si="13"/>
        <v>2037</v>
      </c>
      <c r="P238" s="390">
        <f t="shared" si="15"/>
        <v>50100</v>
      </c>
      <c r="Q238" s="376">
        <f>IF(-SUM(Q$20:Q237)+Q$15&lt;0.000001,0,IF($C238&gt;='H-32A-WP06 - Debt Service'!P$24,'H-32A-WP06 - Debt Service'!P$27/12,0))</f>
        <v>0</v>
      </c>
      <c r="R238" s="376">
        <f>IF(-SUM(R$20:R237)+R$15&lt;0.000001,0,IF($C238&gt;='H-32A-WP06 - Debt Service'!Q$24,'H-32A-WP06 - Debt Service'!Q$27/12,0))</f>
        <v>0</v>
      </c>
      <c r="S238" s="376">
        <f>IF(-SUM(S$20:S237)+S$15&lt;0.000001,0,IF($C238&gt;='H-32A-WP06 - Debt Service'!R$24,'H-32A-WP06 - Debt Service'!R$27/12,0))</f>
        <v>0</v>
      </c>
      <c r="T238" s="376">
        <f>IF(-SUM(T$20:T237)+T$15&lt;0.000001,0,IF($C238&gt;='H-32A-WP06 - Debt Service'!S$24,'H-32A-WP06 - Debt Service'!S$27/12,0))</f>
        <v>0</v>
      </c>
      <c r="U238" s="376">
        <f>IF(-SUM(U$20:U237)+U$15&lt;0.000001,0,IF($C238&gt;='H-32A-WP06 - Debt Service'!T$24,'H-32A-WP06 - Debt Service'!T$27/12,0))</f>
        <v>0</v>
      </c>
      <c r="V238" s="376">
        <f>IF(-SUM(V$20:V237)+V$15&lt;0.000001,0,IF($C238&gt;='H-32A-WP06 - Debt Service'!U$24,'H-32A-WP06 - Debt Service'!U$27/12,0))</f>
        <v>0</v>
      </c>
      <c r="W238" s="376">
        <f>IF(-SUM(W$20:W237)+W$15&lt;0.000001,0,IF($C238&gt;='H-32A-WP06 - Debt Service'!V$24,'H-32A-WP06 - Debt Service'!V$27/12,0))</f>
        <v>0</v>
      </c>
      <c r="X238" s="376">
        <f>IF(-SUM(X$20:X237)+X$15&lt;0.000001,0,IF($C238&gt;='H-32A-WP06 - Debt Service'!W$24,'H-32A-WP06 - Debt Service'!W$27/12,0))</f>
        <v>0</v>
      </c>
      <c r="Y238" s="376">
        <f>IF(-SUM(Y$20:Y237)+Y$15&lt;0.000001,0,IF($C238&gt;='H-32A-WP06 - Debt Service'!X$24,'H-32A-WP06 - Debt Service'!X$27/12,0))</f>
        <v>0</v>
      </c>
      <c r="Z238" s="376">
        <f>IF($C238&gt;='H-32A-WP06 - Debt Service'!Y$24,'H-32A-WP06 - Debt Service'!Y$27/12,0)</f>
        <v>0</v>
      </c>
    </row>
    <row r="239" spans="2:26">
      <c r="B239" s="364">
        <f t="shared" si="12"/>
        <v>2037</v>
      </c>
      <c r="C239" s="390">
        <f t="shared" si="14"/>
        <v>50131</v>
      </c>
      <c r="D239" s="376">
        <f>IF(-SUM(D$20:D238)+D$15&lt;0.000001,0,IF($C239&gt;='H-32A-WP06 - Debt Service'!C$24,'H-32A-WP06 - Debt Service'!C$27/12,0))</f>
        <v>0</v>
      </c>
      <c r="E239" s="376">
        <f>IF(-SUM(E$20:E238)+E$15&lt;0.000001,0,IF($C239&gt;='H-32A-WP06 - Debt Service'!D$24,'H-32A-WP06 - Debt Service'!D$27/12,0))</f>
        <v>0</v>
      </c>
      <c r="F239" s="376">
        <f>IF(-SUM(F$20:F238)+F$15&lt;0.000001,0,IF($C239&gt;='H-32A-WP06 - Debt Service'!E$24,'H-32A-WP06 - Debt Service'!E$27/12,0))</f>
        <v>0</v>
      </c>
      <c r="G239" s="376">
        <f>IF(-SUM(G$20:G238)+G$15&lt;0.000001,0,IF($C239&gt;='H-32A-WP06 - Debt Service'!F$24,'H-32A-WP06 - Debt Service'!F$27/12,0))</f>
        <v>0</v>
      </c>
      <c r="H239" s="376">
        <f>IF(-SUM(H$20:H238)+H$15&lt;0.000001,0,IF($C239&gt;='H-32A-WP06 - Debt Service'!G$24,'H-32A-WP06 - Debt Service'!G$27/12,0))</f>
        <v>0</v>
      </c>
      <c r="I239" s="376">
        <f>IF(-SUM(I$20:I238)+I$15&lt;0.000001,0,IF($C239&gt;='H-32A-WP06 - Debt Service'!H$24,'H-32A-WP06 - Debt Service'!H$27/12,0))</f>
        <v>0</v>
      </c>
      <c r="J239" s="376">
        <f>IF(-SUM(J$20:J238)+J$15&lt;0.000001,0,IF($C239&gt;='H-32A-WP06 - Debt Service'!I$24,'H-32A-WP06 - Debt Service'!I$27/12,0))</f>
        <v>0</v>
      </c>
      <c r="K239" s="376">
        <f>IF(-SUM(K$20:K238)+K$15&lt;0.000001,0,IF($C239&gt;='H-32A-WP06 - Debt Service'!J$24,'H-32A-WP06 - Debt Service'!J$27/12,0))</f>
        <v>0</v>
      </c>
      <c r="L239" s="376">
        <f>IF(-SUM(L$20:L238)+L$15&lt;0.000001,0,IF($C239&gt;='H-32A-WP06 - Debt Service'!K$24,'H-32A-WP06 - Debt Service'!K$27/12,0))</f>
        <v>0</v>
      </c>
      <c r="M239" s="376">
        <f>IF(-SUM(M$20:M238)+M$15&lt;0.000001,0,IF($C239&gt;='H-32A-WP06 - Debt Service'!L$24,'H-32A-WP06 - Debt Service'!L$27/12,0))</f>
        <v>0</v>
      </c>
      <c r="O239" s="364">
        <f t="shared" si="13"/>
        <v>2037</v>
      </c>
      <c r="P239" s="390">
        <f t="shared" si="15"/>
        <v>50131</v>
      </c>
      <c r="Q239" s="376">
        <f>IF(-SUM(Q$20:Q238)+Q$15&lt;0.000001,0,IF($C239&gt;='H-32A-WP06 - Debt Service'!P$24,'H-32A-WP06 - Debt Service'!P$27/12,0))</f>
        <v>0</v>
      </c>
      <c r="R239" s="376">
        <f>IF(-SUM(R$20:R238)+R$15&lt;0.000001,0,IF($C239&gt;='H-32A-WP06 - Debt Service'!Q$24,'H-32A-WP06 - Debt Service'!Q$27/12,0))</f>
        <v>0</v>
      </c>
      <c r="S239" s="376">
        <f>IF(-SUM(S$20:S238)+S$15&lt;0.000001,0,IF($C239&gt;='H-32A-WP06 - Debt Service'!R$24,'H-32A-WP06 - Debt Service'!R$27/12,0))</f>
        <v>0</v>
      </c>
      <c r="T239" s="376">
        <f>IF(-SUM(T$20:T238)+T$15&lt;0.000001,0,IF($C239&gt;='H-32A-WP06 - Debt Service'!S$24,'H-32A-WP06 - Debt Service'!S$27/12,0))</f>
        <v>0</v>
      </c>
      <c r="U239" s="376">
        <f>IF(-SUM(U$20:U238)+U$15&lt;0.000001,0,IF($C239&gt;='H-32A-WP06 - Debt Service'!T$24,'H-32A-WP06 - Debt Service'!T$27/12,0))</f>
        <v>0</v>
      </c>
      <c r="V239" s="376">
        <f>IF(-SUM(V$20:V238)+V$15&lt;0.000001,0,IF($C239&gt;='H-32A-WP06 - Debt Service'!U$24,'H-32A-WP06 - Debt Service'!U$27/12,0))</f>
        <v>0</v>
      </c>
      <c r="W239" s="376">
        <f>IF(-SUM(W$20:W238)+W$15&lt;0.000001,0,IF($C239&gt;='H-32A-WP06 - Debt Service'!V$24,'H-32A-WP06 - Debt Service'!V$27/12,0))</f>
        <v>0</v>
      </c>
      <c r="X239" s="376">
        <f>IF(-SUM(X$20:X238)+X$15&lt;0.000001,0,IF($C239&gt;='H-32A-WP06 - Debt Service'!W$24,'H-32A-WP06 - Debt Service'!W$27/12,0))</f>
        <v>0</v>
      </c>
      <c r="Y239" s="376">
        <f>IF(-SUM(Y$20:Y238)+Y$15&lt;0.000001,0,IF($C239&gt;='H-32A-WP06 - Debt Service'!X$24,'H-32A-WP06 - Debt Service'!X$27/12,0))</f>
        <v>0</v>
      </c>
      <c r="Z239" s="376">
        <f>IF($C239&gt;='H-32A-WP06 - Debt Service'!Y$24,'H-32A-WP06 - Debt Service'!Y$27/12,0)</f>
        <v>0</v>
      </c>
    </row>
    <row r="240" spans="2:26">
      <c r="B240" s="364">
        <f t="shared" si="12"/>
        <v>2037</v>
      </c>
      <c r="C240" s="390">
        <f t="shared" si="14"/>
        <v>50161</v>
      </c>
      <c r="D240" s="376">
        <f>IF(-SUM(D$20:D239)+D$15&lt;0.000001,0,IF($C240&gt;='H-32A-WP06 - Debt Service'!C$24,'H-32A-WP06 - Debt Service'!C$27/12,0))</f>
        <v>0</v>
      </c>
      <c r="E240" s="376">
        <f>IF(-SUM(E$20:E239)+E$15&lt;0.000001,0,IF($C240&gt;='H-32A-WP06 - Debt Service'!D$24,'H-32A-WP06 - Debt Service'!D$27/12,0))</f>
        <v>0</v>
      </c>
      <c r="F240" s="376">
        <f>IF(-SUM(F$20:F239)+F$15&lt;0.000001,0,IF($C240&gt;='H-32A-WP06 - Debt Service'!E$24,'H-32A-WP06 - Debt Service'!E$27/12,0))</f>
        <v>0</v>
      </c>
      <c r="G240" s="376">
        <f>IF(-SUM(G$20:G239)+G$15&lt;0.000001,0,IF($C240&gt;='H-32A-WP06 - Debt Service'!F$24,'H-32A-WP06 - Debt Service'!F$27/12,0))</f>
        <v>0</v>
      </c>
      <c r="H240" s="376">
        <f>IF(-SUM(H$20:H239)+H$15&lt;0.000001,0,IF($C240&gt;='H-32A-WP06 - Debt Service'!G$24,'H-32A-WP06 - Debt Service'!G$27/12,0))</f>
        <v>0</v>
      </c>
      <c r="I240" s="376">
        <f>IF(-SUM(I$20:I239)+I$15&lt;0.000001,0,IF($C240&gt;='H-32A-WP06 - Debt Service'!H$24,'H-32A-WP06 - Debt Service'!H$27/12,0))</f>
        <v>0</v>
      </c>
      <c r="J240" s="376">
        <f>IF(-SUM(J$20:J239)+J$15&lt;0.000001,0,IF($C240&gt;='H-32A-WP06 - Debt Service'!I$24,'H-32A-WP06 - Debt Service'!I$27/12,0))</f>
        <v>0</v>
      </c>
      <c r="K240" s="376">
        <f>IF(-SUM(K$20:K239)+K$15&lt;0.000001,0,IF($C240&gt;='H-32A-WP06 - Debt Service'!J$24,'H-32A-WP06 - Debt Service'!J$27/12,0))</f>
        <v>0</v>
      </c>
      <c r="L240" s="376">
        <f>IF(-SUM(L$20:L239)+L$15&lt;0.000001,0,IF($C240&gt;='H-32A-WP06 - Debt Service'!K$24,'H-32A-WP06 - Debt Service'!K$27/12,0))</f>
        <v>0</v>
      </c>
      <c r="M240" s="376">
        <f>IF(-SUM(M$20:M239)+M$15&lt;0.000001,0,IF($C240&gt;='H-32A-WP06 - Debt Service'!L$24,'H-32A-WP06 - Debt Service'!L$27/12,0))</f>
        <v>0</v>
      </c>
      <c r="O240" s="364">
        <f t="shared" si="13"/>
        <v>2037</v>
      </c>
      <c r="P240" s="390">
        <f t="shared" si="15"/>
        <v>50161</v>
      </c>
      <c r="Q240" s="376">
        <f>IF(-SUM(Q$20:Q239)+Q$15&lt;0.000001,0,IF($C240&gt;='H-32A-WP06 - Debt Service'!P$24,'H-32A-WP06 - Debt Service'!P$27/12,0))</f>
        <v>0</v>
      </c>
      <c r="R240" s="376">
        <f>IF(-SUM(R$20:R239)+R$15&lt;0.000001,0,IF($C240&gt;='H-32A-WP06 - Debt Service'!Q$24,'H-32A-WP06 - Debt Service'!Q$27/12,0))</f>
        <v>0</v>
      </c>
      <c r="S240" s="376">
        <f>IF(-SUM(S$20:S239)+S$15&lt;0.000001,0,IF($C240&gt;='H-32A-WP06 - Debt Service'!R$24,'H-32A-WP06 - Debt Service'!R$27/12,0))</f>
        <v>0</v>
      </c>
      <c r="T240" s="376">
        <f>IF(-SUM(T$20:T239)+T$15&lt;0.000001,0,IF($C240&gt;='H-32A-WP06 - Debt Service'!S$24,'H-32A-WP06 - Debt Service'!S$27/12,0))</f>
        <v>0</v>
      </c>
      <c r="U240" s="376">
        <f>IF(-SUM(U$20:U239)+U$15&lt;0.000001,0,IF($C240&gt;='H-32A-WP06 - Debt Service'!T$24,'H-32A-WP06 - Debt Service'!T$27/12,0))</f>
        <v>0</v>
      </c>
      <c r="V240" s="376">
        <f>IF(-SUM(V$20:V239)+V$15&lt;0.000001,0,IF($C240&gt;='H-32A-WP06 - Debt Service'!U$24,'H-32A-WP06 - Debt Service'!U$27/12,0))</f>
        <v>0</v>
      </c>
      <c r="W240" s="376">
        <f>IF(-SUM(W$20:W239)+W$15&lt;0.000001,0,IF($C240&gt;='H-32A-WP06 - Debt Service'!V$24,'H-32A-WP06 - Debt Service'!V$27/12,0))</f>
        <v>0</v>
      </c>
      <c r="X240" s="376">
        <f>IF(-SUM(X$20:X239)+X$15&lt;0.000001,0,IF($C240&gt;='H-32A-WP06 - Debt Service'!W$24,'H-32A-WP06 - Debt Service'!W$27/12,0))</f>
        <v>0</v>
      </c>
      <c r="Y240" s="376">
        <f>IF(-SUM(Y$20:Y239)+Y$15&lt;0.000001,0,IF($C240&gt;='H-32A-WP06 - Debt Service'!X$24,'H-32A-WP06 - Debt Service'!X$27/12,0))</f>
        <v>0</v>
      </c>
      <c r="Z240" s="376">
        <f>IF($C240&gt;='H-32A-WP06 - Debt Service'!Y$24,'H-32A-WP06 - Debt Service'!Y$27/12,0)</f>
        <v>0</v>
      </c>
    </row>
    <row r="241" spans="2:26">
      <c r="B241" s="364">
        <f t="shared" si="12"/>
        <v>2037</v>
      </c>
      <c r="C241" s="390">
        <f t="shared" si="14"/>
        <v>50192</v>
      </c>
      <c r="D241" s="376">
        <f>IF(-SUM(D$20:D240)+D$15&lt;0.000001,0,IF($C241&gt;='H-32A-WP06 - Debt Service'!C$24,'H-32A-WP06 - Debt Service'!C$27/12,0))</f>
        <v>0</v>
      </c>
      <c r="E241" s="376">
        <f>IF(-SUM(E$20:E240)+E$15&lt;0.000001,0,IF($C241&gt;='H-32A-WP06 - Debt Service'!D$24,'H-32A-WP06 - Debt Service'!D$27/12,0))</f>
        <v>0</v>
      </c>
      <c r="F241" s="376">
        <f>IF(-SUM(F$20:F240)+F$15&lt;0.000001,0,IF($C241&gt;='H-32A-WP06 - Debt Service'!E$24,'H-32A-WP06 - Debt Service'!E$27/12,0))</f>
        <v>0</v>
      </c>
      <c r="G241" s="376">
        <f>IF(-SUM(G$20:G240)+G$15&lt;0.000001,0,IF($C241&gt;='H-32A-WP06 - Debt Service'!F$24,'H-32A-WP06 - Debt Service'!F$27/12,0))</f>
        <v>0</v>
      </c>
      <c r="H241" s="376">
        <f>IF(-SUM(H$20:H240)+H$15&lt;0.000001,0,IF($C241&gt;='H-32A-WP06 - Debt Service'!G$24,'H-32A-WP06 - Debt Service'!G$27/12,0))</f>
        <v>0</v>
      </c>
      <c r="I241" s="376">
        <f>IF(-SUM(I$20:I240)+I$15&lt;0.000001,0,IF($C241&gt;='H-32A-WP06 - Debt Service'!H$24,'H-32A-WP06 - Debt Service'!H$27/12,0))</f>
        <v>0</v>
      </c>
      <c r="J241" s="376">
        <f>IF(-SUM(J$20:J240)+J$15&lt;0.000001,0,IF($C241&gt;='H-32A-WP06 - Debt Service'!I$24,'H-32A-WP06 - Debt Service'!I$27/12,0))</f>
        <v>0</v>
      </c>
      <c r="K241" s="376">
        <f>IF(-SUM(K$20:K240)+K$15&lt;0.000001,0,IF($C241&gt;='H-32A-WP06 - Debt Service'!J$24,'H-32A-WP06 - Debt Service'!J$27/12,0))</f>
        <v>0</v>
      </c>
      <c r="L241" s="376">
        <f>IF(-SUM(L$20:L240)+L$15&lt;0.000001,0,IF($C241&gt;='H-32A-WP06 - Debt Service'!K$24,'H-32A-WP06 - Debt Service'!K$27/12,0))</f>
        <v>0</v>
      </c>
      <c r="M241" s="376">
        <f>IF(-SUM(M$20:M240)+M$15&lt;0.000001,0,IF($C241&gt;='H-32A-WP06 - Debt Service'!L$24,'H-32A-WP06 - Debt Service'!L$27/12,0))</f>
        <v>0</v>
      </c>
      <c r="O241" s="364">
        <f t="shared" si="13"/>
        <v>2037</v>
      </c>
      <c r="P241" s="390">
        <f t="shared" si="15"/>
        <v>50192</v>
      </c>
      <c r="Q241" s="376">
        <f>IF(-SUM(Q$20:Q240)+Q$15&lt;0.000001,0,IF($C241&gt;='H-32A-WP06 - Debt Service'!P$24,'H-32A-WP06 - Debt Service'!P$27/12,0))</f>
        <v>0</v>
      </c>
      <c r="R241" s="376">
        <f>IF(-SUM(R$20:R240)+R$15&lt;0.000001,0,IF($C241&gt;='H-32A-WP06 - Debt Service'!Q$24,'H-32A-WP06 - Debt Service'!Q$27/12,0))</f>
        <v>0</v>
      </c>
      <c r="S241" s="376">
        <f>IF(-SUM(S$20:S240)+S$15&lt;0.000001,0,IF($C241&gt;='H-32A-WP06 - Debt Service'!R$24,'H-32A-WP06 - Debt Service'!R$27/12,0))</f>
        <v>0</v>
      </c>
      <c r="T241" s="376">
        <f>IF(-SUM(T$20:T240)+T$15&lt;0.000001,0,IF($C241&gt;='H-32A-WP06 - Debt Service'!S$24,'H-32A-WP06 - Debt Service'!S$27/12,0))</f>
        <v>0</v>
      </c>
      <c r="U241" s="376">
        <f>IF(-SUM(U$20:U240)+U$15&lt;0.000001,0,IF($C241&gt;='H-32A-WP06 - Debt Service'!T$24,'H-32A-WP06 - Debt Service'!T$27/12,0))</f>
        <v>0</v>
      </c>
      <c r="V241" s="376">
        <f>IF(-SUM(V$20:V240)+V$15&lt;0.000001,0,IF($C241&gt;='H-32A-WP06 - Debt Service'!U$24,'H-32A-WP06 - Debt Service'!U$27/12,0))</f>
        <v>0</v>
      </c>
      <c r="W241" s="376">
        <f>IF(-SUM(W$20:W240)+W$15&lt;0.000001,0,IF($C241&gt;='H-32A-WP06 - Debt Service'!V$24,'H-32A-WP06 - Debt Service'!V$27/12,0))</f>
        <v>0</v>
      </c>
      <c r="X241" s="376">
        <f>IF(-SUM(X$20:X240)+X$15&lt;0.000001,0,IF($C241&gt;='H-32A-WP06 - Debt Service'!W$24,'H-32A-WP06 - Debt Service'!W$27/12,0))</f>
        <v>0</v>
      </c>
      <c r="Y241" s="376">
        <f>IF(-SUM(Y$20:Y240)+Y$15&lt;0.000001,0,IF($C241&gt;='H-32A-WP06 - Debt Service'!X$24,'H-32A-WP06 - Debt Service'!X$27/12,0))</f>
        <v>0</v>
      </c>
      <c r="Z241" s="376">
        <f>IF($C241&gt;='H-32A-WP06 - Debt Service'!Y$24,'H-32A-WP06 - Debt Service'!Y$27/12,0)</f>
        <v>0</v>
      </c>
    </row>
    <row r="242" spans="2:26">
      <c r="B242" s="364">
        <f t="shared" si="12"/>
        <v>2037</v>
      </c>
      <c r="C242" s="390">
        <f t="shared" si="14"/>
        <v>50222</v>
      </c>
      <c r="D242" s="376">
        <f>IF(-SUM(D$20:D241)+D$15&lt;0.000001,0,IF($C242&gt;='H-32A-WP06 - Debt Service'!C$24,'H-32A-WP06 - Debt Service'!C$27/12,0))</f>
        <v>0</v>
      </c>
      <c r="E242" s="376">
        <f>IF(-SUM(E$20:E241)+E$15&lt;0.000001,0,IF($C242&gt;='H-32A-WP06 - Debt Service'!D$24,'H-32A-WP06 - Debt Service'!D$27/12,0))</f>
        <v>0</v>
      </c>
      <c r="F242" s="376">
        <f>IF(-SUM(F$20:F241)+F$15&lt;0.000001,0,IF($C242&gt;='H-32A-WP06 - Debt Service'!E$24,'H-32A-WP06 - Debt Service'!E$27/12,0))</f>
        <v>0</v>
      </c>
      <c r="G242" s="376">
        <f>IF(-SUM(G$20:G241)+G$15&lt;0.000001,0,IF($C242&gt;='H-32A-WP06 - Debt Service'!F$24,'H-32A-WP06 - Debt Service'!F$27/12,0))</f>
        <v>0</v>
      </c>
      <c r="H242" s="376">
        <f>IF(-SUM(H$20:H241)+H$15&lt;0.000001,0,IF($C242&gt;='H-32A-WP06 - Debt Service'!G$24,'H-32A-WP06 - Debt Service'!G$27/12,0))</f>
        <v>0</v>
      </c>
      <c r="I242" s="376">
        <f>IF(-SUM(I$20:I241)+I$15&lt;0.000001,0,IF($C242&gt;='H-32A-WP06 - Debt Service'!H$24,'H-32A-WP06 - Debt Service'!H$27/12,0))</f>
        <v>0</v>
      </c>
      <c r="J242" s="376">
        <f>IF(-SUM(J$20:J241)+J$15&lt;0.000001,0,IF($C242&gt;='H-32A-WP06 - Debt Service'!I$24,'H-32A-WP06 - Debt Service'!I$27/12,0))</f>
        <v>0</v>
      </c>
      <c r="K242" s="376">
        <f>IF(-SUM(K$20:K241)+K$15&lt;0.000001,0,IF($C242&gt;='H-32A-WP06 - Debt Service'!J$24,'H-32A-WP06 - Debt Service'!J$27/12,0))</f>
        <v>0</v>
      </c>
      <c r="L242" s="376">
        <f>IF(-SUM(L$20:L241)+L$15&lt;0.000001,0,IF($C242&gt;='H-32A-WP06 - Debt Service'!K$24,'H-32A-WP06 - Debt Service'!K$27/12,0))</f>
        <v>0</v>
      </c>
      <c r="M242" s="376">
        <f>IF(-SUM(M$20:M241)+M$15&lt;0.000001,0,IF($C242&gt;='H-32A-WP06 - Debt Service'!L$24,'H-32A-WP06 - Debt Service'!L$27/12,0))</f>
        <v>0</v>
      </c>
      <c r="O242" s="364">
        <f t="shared" si="13"/>
        <v>2037</v>
      </c>
      <c r="P242" s="390">
        <f t="shared" si="15"/>
        <v>50222</v>
      </c>
      <c r="Q242" s="376">
        <f>IF(-SUM(Q$20:Q241)+Q$15&lt;0.000001,0,IF($C242&gt;='H-32A-WP06 - Debt Service'!P$24,'H-32A-WP06 - Debt Service'!P$27/12,0))</f>
        <v>0</v>
      </c>
      <c r="R242" s="376">
        <f>IF(-SUM(R$20:R241)+R$15&lt;0.000001,0,IF($C242&gt;='H-32A-WP06 - Debt Service'!Q$24,'H-32A-WP06 - Debt Service'!Q$27/12,0))</f>
        <v>0</v>
      </c>
      <c r="S242" s="376">
        <f>IF(-SUM(S$20:S241)+S$15&lt;0.000001,0,IF($C242&gt;='H-32A-WP06 - Debt Service'!R$24,'H-32A-WP06 - Debt Service'!R$27/12,0))</f>
        <v>0</v>
      </c>
      <c r="T242" s="376">
        <f>IF(-SUM(T$20:T241)+T$15&lt;0.000001,0,IF($C242&gt;='H-32A-WP06 - Debt Service'!S$24,'H-32A-WP06 - Debt Service'!S$27/12,0))</f>
        <v>0</v>
      </c>
      <c r="U242" s="376">
        <f>IF(-SUM(U$20:U241)+U$15&lt;0.000001,0,IF($C242&gt;='H-32A-WP06 - Debt Service'!T$24,'H-32A-WP06 - Debt Service'!T$27/12,0))</f>
        <v>0</v>
      </c>
      <c r="V242" s="376">
        <f>IF(-SUM(V$20:V241)+V$15&lt;0.000001,0,IF($C242&gt;='H-32A-WP06 - Debt Service'!U$24,'H-32A-WP06 - Debt Service'!U$27/12,0))</f>
        <v>0</v>
      </c>
      <c r="W242" s="376">
        <f>IF(-SUM(W$20:W241)+W$15&lt;0.000001,0,IF($C242&gt;='H-32A-WP06 - Debt Service'!V$24,'H-32A-WP06 - Debt Service'!V$27/12,0))</f>
        <v>0</v>
      </c>
      <c r="X242" s="376">
        <f>IF(-SUM(X$20:X241)+X$15&lt;0.000001,0,IF($C242&gt;='H-32A-WP06 - Debt Service'!W$24,'H-32A-WP06 - Debt Service'!W$27/12,0))</f>
        <v>0</v>
      </c>
      <c r="Y242" s="376">
        <f>IF(-SUM(Y$20:Y241)+Y$15&lt;0.000001,0,IF($C242&gt;='H-32A-WP06 - Debt Service'!X$24,'H-32A-WP06 - Debt Service'!X$27/12,0))</f>
        <v>0</v>
      </c>
      <c r="Z242" s="376">
        <f>IF($C242&gt;='H-32A-WP06 - Debt Service'!Y$24,'H-32A-WP06 - Debt Service'!Y$27/12,0)</f>
        <v>0</v>
      </c>
    </row>
    <row r="243" spans="2:26">
      <c r="B243" s="364">
        <f t="shared" si="12"/>
        <v>2037</v>
      </c>
      <c r="C243" s="390">
        <f t="shared" si="14"/>
        <v>50253</v>
      </c>
      <c r="D243" s="376">
        <f>IF(-SUM(D$20:D242)+D$15&lt;0.000001,0,IF($C243&gt;='H-32A-WP06 - Debt Service'!C$24,'H-32A-WP06 - Debt Service'!C$27/12,0))</f>
        <v>0</v>
      </c>
      <c r="E243" s="376">
        <f>IF(-SUM(E$20:E242)+E$15&lt;0.000001,0,IF($C243&gt;='H-32A-WP06 - Debt Service'!D$24,'H-32A-WP06 - Debt Service'!D$27/12,0))</f>
        <v>0</v>
      </c>
      <c r="F243" s="376">
        <f>IF(-SUM(F$20:F242)+F$15&lt;0.000001,0,IF($C243&gt;='H-32A-WP06 - Debt Service'!E$24,'H-32A-WP06 - Debt Service'!E$27/12,0))</f>
        <v>0</v>
      </c>
      <c r="G243" s="376">
        <f>IF(-SUM(G$20:G242)+G$15&lt;0.000001,0,IF($C243&gt;='H-32A-WP06 - Debt Service'!F$24,'H-32A-WP06 - Debt Service'!F$27/12,0))</f>
        <v>0</v>
      </c>
      <c r="H243" s="376">
        <f>IF(-SUM(H$20:H242)+H$15&lt;0.000001,0,IF($C243&gt;='H-32A-WP06 - Debt Service'!G$24,'H-32A-WP06 - Debt Service'!G$27/12,0))</f>
        <v>0</v>
      </c>
      <c r="I243" s="376">
        <f>IF(-SUM(I$20:I242)+I$15&lt;0.000001,0,IF($C243&gt;='H-32A-WP06 - Debt Service'!H$24,'H-32A-WP06 - Debt Service'!H$27/12,0))</f>
        <v>0</v>
      </c>
      <c r="J243" s="376">
        <f>IF(-SUM(J$20:J242)+J$15&lt;0.000001,0,IF($C243&gt;='H-32A-WP06 - Debt Service'!I$24,'H-32A-WP06 - Debt Service'!I$27/12,0))</f>
        <v>0</v>
      </c>
      <c r="K243" s="376">
        <f>IF(-SUM(K$20:K242)+K$15&lt;0.000001,0,IF($C243&gt;='H-32A-WP06 - Debt Service'!J$24,'H-32A-WP06 - Debt Service'!J$27/12,0))</f>
        <v>0</v>
      </c>
      <c r="L243" s="376">
        <f>IF(-SUM(L$20:L242)+L$15&lt;0.000001,0,IF($C243&gt;='H-32A-WP06 - Debt Service'!K$24,'H-32A-WP06 - Debt Service'!K$27/12,0))</f>
        <v>0</v>
      </c>
      <c r="M243" s="376">
        <f>IF(-SUM(M$20:M242)+M$15&lt;0.000001,0,IF($C243&gt;='H-32A-WP06 - Debt Service'!L$24,'H-32A-WP06 - Debt Service'!L$27/12,0))</f>
        <v>0</v>
      </c>
      <c r="O243" s="364">
        <f t="shared" si="13"/>
        <v>2037</v>
      </c>
      <c r="P243" s="390">
        <f t="shared" si="15"/>
        <v>50253</v>
      </c>
      <c r="Q243" s="376">
        <f>IF(-SUM(Q$20:Q242)+Q$15&lt;0.000001,0,IF($C243&gt;='H-32A-WP06 - Debt Service'!P$24,'H-32A-WP06 - Debt Service'!P$27/12,0))</f>
        <v>0</v>
      </c>
      <c r="R243" s="376">
        <f>IF(-SUM(R$20:R242)+R$15&lt;0.000001,0,IF($C243&gt;='H-32A-WP06 - Debt Service'!Q$24,'H-32A-WP06 - Debt Service'!Q$27/12,0))</f>
        <v>0</v>
      </c>
      <c r="S243" s="376">
        <f>IF(-SUM(S$20:S242)+S$15&lt;0.000001,0,IF($C243&gt;='H-32A-WP06 - Debt Service'!R$24,'H-32A-WP06 - Debt Service'!R$27/12,0))</f>
        <v>0</v>
      </c>
      <c r="T243" s="376">
        <f>IF(-SUM(T$20:T242)+T$15&lt;0.000001,0,IF($C243&gt;='H-32A-WP06 - Debt Service'!S$24,'H-32A-WP06 - Debt Service'!S$27/12,0))</f>
        <v>0</v>
      </c>
      <c r="U243" s="376">
        <f>IF(-SUM(U$20:U242)+U$15&lt;0.000001,0,IF($C243&gt;='H-32A-WP06 - Debt Service'!T$24,'H-32A-WP06 - Debt Service'!T$27/12,0))</f>
        <v>0</v>
      </c>
      <c r="V243" s="376">
        <f>IF(-SUM(V$20:V242)+V$15&lt;0.000001,0,IF($C243&gt;='H-32A-WP06 - Debt Service'!U$24,'H-32A-WP06 - Debt Service'!U$27/12,0))</f>
        <v>0</v>
      </c>
      <c r="W243" s="376">
        <f>IF(-SUM(W$20:W242)+W$15&lt;0.000001,0,IF($C243&gt;='H-32A-WP06 - Debt Service'!V$24,'H-32A-WP06 - Debt Service'!V$27/12,0))</f>
        <v>0</v>
      </c>
      <c r="X243" s="376">
        <f>IF(-SUM(X$20:X242)+X$15&lt;0.000001,0,IF($C243&gt;='H-32A-WP06 - Debt Service'!W$24,'H-32A-WP06 - Debt Service'!W$27/12,0))</f>
        <v>0</v>
      </c>
      <c r="Y243" s="376">
        <f>IF(-SUM(Y$20:Y242)+Y$15&lt;0.000001,0,IF($C243&gt;='H-32A-WP06 - Debt Service'!X$24,'H-32A-WP06 - Debt Service'!X$27/12,0))</f>
        <v>0</v>
      </c>
      <c r="Z243" s="376">
        <f>IF($C243&gt;='H-32A-WP06 - Debt Service'!Y$24,'H-32A-WP06 - Debt Service'!Y$27/12,0)</f>
        <v>0</v>
      </c>
    </row>
    <row r="244" spans="2:26">
      <c r="B244" s="364">
        <f t="shared" si="12"/>
        <v>2037</v>
      </c>
      <c r="C244" s="390">
        <f t="shared" si="14"/>
        <v>50284</v>
      </c>
      <c r="D244" s="376">
        <f>IF(-SUM(D$20:D243)+D$15&lt;0.000001,0,IF($C244&gt;='H-32A-WP06 - Debt Service'!C$24,'H-32A-WP06 - Debt Service'!C$27/12,0))</f>
        <v>0</v>
      </c>
      <c r="E244" s="376">
        <f>IF(-SUM(E$20:E243)+E$15&lt;0.000001,0,IF($C244&gt;='H-32A-WP06 - Debt Service'!D$24,'H-32A-WP06 - Debt Service'!D$27/12,0))</f>
        <v>0</v>
      </c>
      <c r="F244" s="376">
        <f>IF(-SUM(F$20:F243)+F$15&lt;0.000001,0,IF($C244&gt;='H-32A-WP06 - Debt Service'!E$24,'H-32A-WP06 - Debt Service'!E$27/12,0))</f>
        <v>0</v>
      </c>
      <c r="G244" s="376">
        <f>IF(-SUM(G$20:G243)+G$15&lt;0.000001,0,IF($C244&gt;='H-32A-WP06 - Debt Service'!F$24,'H-32A-WP06 - Debt Service'!F$27/12,0))</f>
        <v>0</v>
      </c>
      <c r="H244" s="376">
        <f>IF(-SUM(H$20:H243)+H$15&lt;0.000001,0,IF($C244&gt;='H-32A-WP06 - Debt Service'!G$24,'H-32A-WP06 - Debt Service'!G$27/12,0))</f>
        <v>0</v>
      </c>
      <c r="I244" s="376">
        <f>IF(-SUM(I$20:I243)+I$15&lt;0.000001,0,IF($C244&gt;='H-32A-WP06 - Debt Service'!H$24,'H-32A-WP06 - Debt Service'!H$27/12,0))</f>
        <v>0</v>
      </c>
      <c r="J244" s="376">
        <f>IF(-SUM(J$20:J243)+J$15&lt;0.000001,0,IF($C244&gt;='H-32A-WP06 - Debt Service'!I$24,'H-32A-WP06 - Debt Service'!I$27/12,0))</f>
        <v>0</v>
      </c>
      <c r="K244" s="376">
        <f>IF(-SUM(K$20:K243)+K$15&lt;0.000001,0,IF($C244&gt;='H-32A-WP06 - Debt Service'!J$24,'H-32A-WP06 - Debt Service'!J$27/12,0))</f>
        <v>0</v>
      </c>
      <c r="L244" s="376">
        <f>IF(-SUM(L$20:L243)+L$15&lt;0.000001,0,IF($C244&gt;='H-32A-WP06 - Debt Service'!K$24,'H-32A-WP06 - Debt Service'!K$27/12,0))</f>
        <v>0</v>
      </c>
      <c r="M244" s="376">
        <f>IF(-SUM(M$20:M243)+M$15&lt;0.000001,0,IF($C244&gt;='H-32A-WP06 - Debt Service'!L$24,'H-32A-WP06 - Debt Service'!L$27/12,0))</f>
        <v>0</v>
      </c>
      <c r="O244" s="364">
        <f t="shared" si="13"/>
        <v>2037</v>
      </c>
      <c r="P244" s="390">
        <f t="shared" si="15"/>
        <v>50284</v>
      </c>
      <c r="Q244" s="376">
        <f>IF(-SUM(Q$20:Q243)+Q$15&lt;0.000001,0,IF($C244&gt;='H-32A-WP06 - Debt Service'!P$24,'H-32A-WP06 - Debt Service'!P$27/12,0))</f>
        <v>0</v>
      </c>
      <c r="R244" s="376">
        <f>IF(-SUM(R$20:R243)+R$15&lt;0.000001,0,IF($C244&gt;='H-32A-WP06 - Debt Service'!Q$24,'H-32A-WP06 - Debt Service'!Q$27/12,0))</f>
        <v>0</v>
      </c>
      <c r="S244" s="376">
        <f>IF(-SUM(S$20:S243)+S$15&lt;0.000001,0,IF($C244&gt;='H-32A-WP06 - Debt Service'!R$24,'H-32A-WP06 - Debt Service'!R$27/12,0))</f>
        <v>0</v>
      </c>
      <c r="T244" s="376">
        <f>IF(-SUM(T$20:T243)+T$15&lt;0.000001,0,IF($C244&gt;='H-32A-WP06 - Debt Service'!S$24,'H-32A-WP06 - Debt Service'!S$27/12,0))</f>
        <v>0</v>
      </c>
      <c r="U244" s="376">
        <f>IF(-SUM(U$20:U243)+U$15&lt;0.000001,0,IF($C244&gt;='H-32A-WP06 - Debt Service'!T$24,'H-32A-WP06 - Debt Service'!T$27/12,0))</f>
        <v>0</v>
      </c>
      <c r="V244" s="376">
        <f>IF(-SUM(V$20:V243)+V$15&lt;0.000001,0,IF($C244&gt;='H-32A-WP06 - Debt Service'!U$24,'H-32A-WP06 - Debt Service'!U$27/12,0))</f>
        <v>0</v>
      </c>
      <c r="W244" s="376">
        <f>IF(-SUM(W$20:W243)+W$15&lt;0.000001,0,IF($C244&gt;='H-32A-WP06 - Debt Service'!V$24,'H-32A-WP06 - Debt Service'!V$27/12,0))</f>
        <v>0</v>
      </c>
      <c r="X244" s="376">
        <f>IF(-SUM(X$20:X243)+X$15&lt;0.000001,0,IF($C244&gt;='H-32A-WP06 - Debt Service'!W$24,'H-32A-WP06 - Debt Service'!W$27/12,0))</f>
        <v>0</v>
      </c>
      <c r="Y244" s="376">
        <f>IF(-SUM(Y$20:Y243)+Y$15&lt;0.000001,0,IF($C244&gt;='H-32A-WP06 - Debt Service'!X$24,'H-32A-WP06 - Debt Service'!X$27/12,0))</f>
        <v>0</v>
      </c>
      <c r="Z244" s="376">
        <f>IF($C244&gt;='H-32A-WP06 - Debt Service'!Y$24,'H-32A-WP06 - Debt Service'!Y$27/12,0)</f>
        <v>0</v>
      </c>
    </row>
    <row r="245" spans="2:26">
      <c r="B245" s="364">
        <f t="shared" si="12"/>
        <v>2037</v>
      </c>
      <c r="C245" s="390">
        <f t="shared" si="14"/>
        <v>50314</v>
      </c>
      <c r="D245" s="376">
        <f>IF(-SUM(D$20:D244)+D$15&lt;0.000001,0,IF($C245&gt;='H-32A-WP06 - Debt Service'!C$24,'H-32A-WP06 - Debt Service'!C$27/12,0))</f>
        <v>0</v>
      </c>
      <c r="E245" s="376">
        <f>IF(-SUM(E$20:E244)+E$15&lt;0.000001,0,IF($C245&gt;='H-32A-WP06 - Debt Service'!D$24,'H-32A-WP06 - Debt Service'!D$27/12,0))</f>
        <v>0</v>
      </c>
      <c r="F245" s="376">
        <f>IF(-SUM(F$20:F244)+F$15&lt;0.000001,0,IF($C245&gt;='H-32A-WP06 - Debt Service'!E$24,'H-32A-WP06 - Debt Service'!E$27/12,0))</f>
        <v>0</v>
      </c>
      <c r="G245" s="376">
        <f>IF(-SUM(G$20:G244)+G$15&lt;0.000001,0,IF($C245&gt;='H-32A-WP06 - Debt Service'!F$24,'H-32A-WP06 - Debt Service'!F$27/12,0))</f>
        <v>0</v>
      </c>
      <c r="H245" s="376">
        <f>IF(-SUM(H$20:H244)+H$15&lt;0.000001,0,IF($C245&gt;='H-32A-WP06 - Debt Service'!G$24,'H-32A-WP06 - Debt Service'!G$27/12,0))</f>
        <v>0</v>
      </c>
      <c r="I245" s="376">
        <f>IF(-SUM(I$20:I244)+I$15&lt;0.000001,0,IF($C245&gt;='H-32A-WP06 - Debt Service'!H$24,'H-32A-WP06 - Debt Service'!H$27/12,0))</f>
        <v>0</v>
      </c>
      <c r="J245" s="376">
        <f>IF(-SUM(J$20:J244)+J$15&lt;0.000001,0,IF($C245&gt;='H-32A-WP06 - Debt Service'!I$24,'H-32A-WP06 - Debt Service'!I$27/12,0))</f>
        <v>0</v>
      </c>
      <c r="K245" s="376">
        <f>IF(-SUM(K$20:K244)+K$15&lt;0.000001,0,IF($C245&gt;='H-32A-WP06 - Debt Service'!J$24,'H-32A-WP06 - Debt Service'!J$27/12,0))</f>
        <v>0</v>
      </c>
      <c r="L245" s="376">
        <f>IF(-SUM(L$20:L244)+L$15&lt;0.000001,0,IF($C245&gt;='H-32A-WP06 - Debt Service'!K$24,'H-32A-WP06 - Debt Service'!K$27/12,0))</f>
        <v>0</v>
      </c>
      <c r="M245" s="376">
        <f>IF(-SUM(M$20:M244)+M$15&lt;0.000001,0,IF($C245&gt;='H-32A-WP06 - Debt Service'!L$24,'H-32A-WP06 - Debt Service'!L$27/12,0))</f>
        <v>0</v>
      </c>
      <c r="O245" s="364">
        <f t="shared" si="13"/>
        <v>2037</v>
      </c>
      <c r="P245" s="390">
        <f t="shared" si="15"/>
        <v>50314</v>
      </c>
      <c r="Q245" s="376">
        <f>IF(-SUM(Q$20:Q244)+Q$15&lt;0.000001,0,IF($C245&gt;='H-32A-WP06 - Debt Service'!P$24,'H-32A-WP06 - Debt Service'!P$27/12,0))</f>
        <v>0</v>
      </c>
      <c r="R245" s="376">
        <f>IF(-SUM(R$20:R244)+R$15&lt;0.000001,0,IF($C245&gt;='H-32A-WP06 - Debt Service'!Q$24,'H-32A-WP06 - Debt Service'!Q$27/12,0))</f>
        <v>0</v>
      </c>
      <c r="S245" s="376">
        <f>IF(-SUM(S$20:S244)+S$15&lt;0.000001,0,IF($C245&gt;='H-32A-WP06 - Debt Service'!R$24,'H-32A-WP06 - Debt Service'!R$27/12,0))</f>
        <v>0</v>
      </c>
      <c r="T245" s="376">
        <f>IF(-SUM(T$20:T244)+T$15&lt;0.000001,0,IF($C245&gt;='H-32A-WP06 - Debt Service'!S$24,'H-32A-WP06 - Debt Service'!S$27/12,0))</f>
        <v>0</v>
      </c>
      <c r="U245" s="376">
        <f>IF(-SUM(U$20:U244)+U$15&lt;0.000001,0,IF($C245&gt;='H-32A-WP06 - Debt Service'!T$24,'H-32A-WP06 - Debt Service'!T$27/12,0))</f>
        <v>0</v>
      </c>
      <c r="V245" s="376">
        <f>IF(-SUM(V$20:V244)+V$15&lt;0.000001,0,IF($C245&gt;='H-32A-WP06 - Debt Service'!U$24,'H-32A-WP06 - Debt Service'!U$27/12,0))</f>
        <v>0</v>
      </c>
      <c r="W245" s="376">
        <f>IF(-SUM(W$20:W244)+W$15&lt;0.000001,0,IF($C245&gt;='H-32A-WP06 - Debt Service'!V$24,'H-32A-WP06 - Debt Service'!V$27/12,0))</f>
        <v>0</v>
      </c>
      <c r="X245" s="376">
        <f>IF(-SUM(X$20:X244)+X$15&lt;0.000001,0,IF($C245&gt;='H-32A-WP06 - Debt Service'!W$24,'H-32A-WP06 - Debt Service'!W$27/12,0))</f>
        <v>0</v>
      </c>
      <c r="Y245" s="376">
        <f>IF(-SUM(Y$20:Y244)+Y$15&lt;0.000001,0,IF($C245&gt;='H-32A-WP06 - Debt Service'!X$24,'H-32A-WP06 - Debt Service'!X$27/12,0))</f>
        <v>0</v>
      </c>
      <c r="Z245" s="376">
        <f>IF($C245&gt;='H-32A-WP06 - Debt Service'!Y$24,'H-32A-WP06 - Debt Service'!Y$27/12,0)</f>
        <v>0</v>
      </c>
    </row>
    <row r="246" spans="2:26">
      <c r="B246" s="364">
        <f t="shared" si="12"/>
        <v>2037</v>
      </c>
      <c r="C246" s="390">
        <f t="shared" si="14"/>
        <v>50345</v>
      </c>
      <c r="D246" s="376">
        <f>IF(-SUM(D$20:D245)+D$15&lt;0.000001,0,IF($C246&gt;='H-32A-WP06 - Debt Service'!C$24,'H-32A-WP06 - Debt Service'!C$27/12,0))</f>
        <v>0</v>
      </c>
      <c r="E246" s="376">
        <f>IF(-SUM(E$20:E245)+E$15&lt;0.000001,0,IF($C246&gt;='H-32A-WP06 - Debt Service'!D$24,'H-32A-WP06 - Debt Service'!D$27/12,0))</f>
        <v>0</v>
      </c>
      <c r="F246" s="376">
        <f>IF(-SUM(F$20:F245)+F$15&lt;0.000001,0,IF($C246&gt;='H-32A-WP06 - Debt Service'!E$24,'H-32A-WP06 - Debt Service'!E$27/12,0))</f>
        <v>0</v>
      </c>
      <c r="G246" s="376">
        <f>IF(-SUM(G$20:G245)+G$15&lt;0.000001,0,IF($C246&gt;='H-32A-WP06 - Debt Service'!F$24,'H-32A-WP06 - Debt Service'!F$27/12,0))</f>
        <v>0</v>
      </c>
      <c r="H246" s="376">
        <f>IF(-SUM(H$20:H245)+H$15&lt;0.000001,0,IF($C246&gt;='H-32A-WP06 - Debt Service'!G$24,'H-32A-WP06 - Debt Service'!G$27/12,0))</f>
        <v>0</v>
      </c>
      <c r="I246" s="376">
        <f>IF(-SUM(I$20:I245)+I$15&lt;0.000001,0,IF($C246&gt;='H-32A-WP06 - Debt Service'!H$24,'H-32A-WP06 - Debt Service'!H$27/12,0))</f>
        <v>0</v>
      </c>
      <c r="J246" s="376">
        <f>IF(-SUM(J$20:J245)+J$15&lt;0.000001,0,IF($C246&gt;='H-32A-WP06 - Debt Service'!I$24,'H-32A-WP06 - Debt Service'!I$27/12,0))</f>
        <v>0</v>
      </c>
      <c r="K246" s="376">
        <f>IF(-SUM(K$20:K245)+K$15&lt;0.000001,0,IF($C246&gt;='H-32A-WP06 - Debt Service'!J$24,'H-32A-WP06 - Debt Service'!J$27/12,0))</f>
        <v>0</v>
      </c>
      <c r="L246" s="376">
        <f>IF(-SUM(L$20:L245)+L$15&lt;0.000001,0,IF($C246&gt;='H-32A-WP06 - Debt Service'!K$24,'H-32A-WP06 - Debt Service'!K$27/12,0))</f>
        <v>0</v>
      </c>
      <c r="M246" s="376">
        <f>IF(-SUM(M$20:M245)+M$15&lt;0.000001,0,IF($C246&gt;='H-32A-WP06 - Debt Service'!L$24,'H-32A-WP06 - Debt Service'!L$27/12,0))</f>
        <v>0</v>
      </c>
      <c r="O246" s="364">
        <f t="shared" si="13"/>
        <v>2037</v>
      </c>
      <c r="P246" s="390">
        <f t="shared" si="15"/>
        <v>50345</v>
      </c>
      <c r="Q246" s="376">
        <f>IF(-SUM(Q$20:Q245)+Q$15&lt;0.000001,0,IF($C246&gt;='H-32A-WP06 - Debt Service'!P$24,'H-32A-WP06 - Debt Service'!P$27/12,0))</f>
        <v>0</v>
      </c>
      <c r="R246" s="376">
        <f>IF(-SUM(R$20:R245)+R$15&lt;0.000001,0,IF($C246&gt;='H-32A-WP06 - Debt Service'!Q$24,'H-32A-WP06 - Debt Service'!Q$27/12,0))</f>
        <v>0</v>
      </c>
      <c r="S246" s="376">
        <f>IF(-SUM(S$20:S245)+S$15&lt;0.000001,0,IF($C246&gt;='H-32A-WP06 - Debt Service'!R$24,'H-32A-WP06 - Debt Service'!R$27/12,0))</f>
        <v>0</v>
      </c>
      <c r="T246" s="376">
        <f>IF(-SUM(T$20:T245)+T$15&lt;0.000001,0,IF($C246&gt;='H-32A-WP06 - Debt Service'!S$24,'H-32A-WP06 - Debt Service'!S$27/12,0))</f>
        <v>0</v>
      </c>
      <c r="U246" s="376">
        <f>IF(-SUM(U$20:U245)+U$15&lt;0.000001,0,IF($C246&gt;='H-32A-WP06 - Debt Service'!T$24,'H-32A-WP06 - Debt Service'!T$27/12,0))</f>
        <v>0</v>
      </c>
      <c r="V246" s="376">
        <f>IF(-SUM(V$20:V245)+V$15&lt;0.000001,0,IF($C246&gt;='H-32A-WP06 - Debt Service'!U$24,'H-32A-WP06 - Debt Service'!U$27/12,0))</f>
        <v>0</v>
      </c>
      <c r="W246" s="376">
        <f>IF(-SUM(W$20:W245)+W$15&lt;0.000001,0,IF($C246&gt;='H-32A-WP06 - Debt Service'!V$24,'H-32A-WP06 - Debt Service'!V$27/12,0))</f>
        <v>0</v>
      </c>
      <c r="X246" s="376">
        <f>IF(-SUM(X$20:X245)+X$15&lt;0.000001,0,IF($C246&gt;='H-32A-WP06 - Debt Service'!W$24,'H-32A-WP06 - Debt Service'!W$27/12,0))</f>
        <v>0</v>
      </c>
      <c r="Y246" s="376">
        <f>IF(-SUM(Y$20:Y245)+Y$15&lt;0.000001,0,IF($C246&gt;='H-32A-WP06 - Debt Service'!X$24,'H-32A-WP06 - Debt Service'!X$27/12,0))</f>
        <v>0</v>
      </c>
      <c r="Z246" s="376">
        <f>IF($C246&gt;='H-32A-WP06 - Debt Service'!Y$24,'H-32A-WP06 - Debt Service'!Y$27/12,0)</f>
        <v>0</v>
      </c>
    </row>
    <row r="247" spans="2:26">
      <c r="B247" s="364">
        <f t="shared" si="12"/>
        <v>2037</v>
      </c>
      <c r="C247" s="390">
        <f t="shared" si="14"/>
        <v>50375</v>
      </c>
      <c r="D247" s="376">
        <f>IF(-SUM(D$20:D246)+D$15&lt;0.000001,0,IF($C247&gt;='H-32A-WP06 - Debt Service'!C$24,'H-32A-WP06 - Debt Service'!C$27/12,0))</f>
        <v>0</v>
      </c>
      <c r="E247" s="376">
        <f>IF(-SUM(E$20:E246)+E$15&lt;0.000001,0,IF($C247&gt;='H-32A-WP06 - Debt Service'!D$24,'H-32A-WP06 - Debt Service'!D$27/12,0))</f>
        <v>0</v>
      </c>
      <c r="F247" s="376">
        <f>IF(-SUM(F$20:F246)+F$15&lt;0.000001,0,IF($C247&gt;='H-32A-WP06 - Debt Service'!E$24,'H-32A-WP06 - Debt Service'!E$27/12,0))</f>
        <v>0</v>
      </c>
      <c r="G247" s="376">
        <f>IF(-SUM(G$20:G246)+G$15&lt;0.000001,0,IF($C247&gt;='H-32A-WP06 - Debt Service'!F$24,'H-32A-WP06 - Debt Service'!F$27/12,0))</f>
        <v>0</v>
      </c>
      <c r="H247" s="376">
        <f>IF(-SUM(H$20:H246)+H$15&lt;0.000001,0,IF($C247&gt;='H-32A-WP06 - Debt Service'!G$24,'H-32A-WP06 - Debt Service'!G$27/12,0))</f>
        <v>0</v>
      </c>
      <c r="I247" s="376">
        <f>IF(-SUM(I$20:I246)+I$15&lt;0.000001,0,IF($C247&gt;='H-32A-WP06 - Debt Service'!H$24,'H-32A-WP06 - Debt Service'!H$27/12,0))</f>
        <v>0</v>
      </c>
      <c r="J247" s="376">
        <f>IF(-SUM(J$20:J246)+J$15&lt;0.000001,0,IF($C247&gt;='H-32A-WP06 - Debt Service'!I$24,'H-32A-WP06 - Debt Service'!I$27/12,0))</f>
        <v>0</v>
      </c>
      <c r="K247" s="376">
        <f>IF(-SUM(K$20:K246)+K$15&lt;0.000001,0,IF($C247&gt;='H-32A-WP06 - Debt Service'!J$24,'H-32A-WP06 - Debt Service'!J$27/12,0))</f>
        <v>0</v>
      </c>
      <c r="L247" s="376">
        <f>IF(-SUM(L$20:L246)+L$15&lt;0.000001,0,IF($C247&gt;='H-32A-WP06 - Debt Service'!K$24,'H-32A-WP06 - Debt Service'!K$27/12,0))</f>
        <v>0</v>
      </c>
      <c r="M247" s="376">
        <f>IF(-SUM(M$20:M246)+M$15&lt;0.000001,0,IF($C247&gt;='H-32A-WP06 - Debt Service'!L$24,'H-32A-WP06 - Debt Service'!L$27/12,0))</f>
        <v>0</v>
      </c>
      <c r="O247" s="364">
        <f t="shared" si="13"/>
        <v>2037</v>
      </c>
      <c r="P247" s="390">
        <f t="shared" si="15"/>
        <v>50375</v>
      </c>
      <c r="Q247" s="376">
        <f>IF(-SUM(Q$20:Q246)+Q$15&lt;0.000001,0,IF($C247&gt;='H-32A-WP06 - Debt Service'!P$24,'H-32A-WP06 - Debt Service'!P$27/12,0))</f>
        <v>0</v>
      </c>
      <c r="R247" s="376">
        <f>IF(-SUM(R$20:R246)+R$15&lt;0.000001,0,IF($C247&gt;='H-32A-WP06 - Debt Service'!Q$24,'H-32A-WP06 - Debt Service'!Q$27/12,0))</f>
        <v>0</v>
      </c>
      <c r="S247" s="376">
        <f>IF(-SUM(S$20:S246)+S$15&lt;0.000001,0,IF($C247&gt;='H-32A-WP06 - Debt Service'!R$24,'H-32A-WP06 - Debt Service'!R$27/12,0))</f>
        <v>0</v>
      </c>
      <c r="T247" s="376">
        <f>IF(-SUM(T$20:T246)+T$15&lt;0.000001,0,IF($C247&gt;='H-32A-WP06 - Debt Service'!S$24,'H-32A-WP06 - Debt Service'!S$27/12,0))</f>
        <v>0</v>
      </c>
      <c r="U247" s="376">
        <f>IF(-SUM(U$20:U246)+U$15&lt;0.000001,0,IF($C247&gt;='H-32A-WP06 - Debt Service'!T$24,'H-32A-WP06 - Debt Service'!T$27/12,0))</f>
        <v>0</v>
      </c>
      <c r="V247" s="376">
        <f>IF(-SUM(V$20:V246)+V$15&lt;0.000001,0,IF($C247&gt;='H-32A-WP06 - Debt Service'!U$24,'H-32A-WP06 - Debt Service'!U$27/12,0))</f>
        <v>0</v>
      </c>
      <c r="W247" s="376">
        <f>IF(-SUM(W$20:W246)+W$15&lt;0.000001,0,IF($C247&gt;='H-32A-WP06 - Debt Service'!V$24,'H-32A-WP06 - Debt Service'!V$27/12,0))</f>
        <v>0</v>
      </c>
      <c r="X247" s="376">
        <f>IF(-SUM(X$20:X246)+X$15&lt;0.000001,0,IF($C247&gt;='H-32A-WP06 - Debt Service'!W$24,'H-32A-WP06 - Debt Service'!W$27/12,0))</f>
        <v>0</v>
      </c>
      <c r="Y247" s="376">
        <f>IF(-SUM(Y$20:Y246)+Y$15&lt;0.000001,0,IF($C247&gt;='H-32A-WP06 - Debt Service'!X$24,'H-32A-WP06 - Debt Service'!X$27/12,0))</f>
        <v>0</v>
      </c>
      <c r="Z247" s="376">
        <f>IF($C247&gt;='H-32A-WP06 - Debt Service'!Y$24,'H-32A-WP06 - Debt Service'!Y$27/12,0)</f>
        <v>0</v>
      </c>
    </row>
    <row r="248" spans="2:26">
      <c r="B248" s="364">
        <f t="shared" si="12"/>
        <v>2038</v>
      </c>
      <c r="C248" s="390">
        <f t="shared" si="14"/>
        <v>50406</v>
      </c>
      <c r="D248" s="376">
        <f>IF(-SUM(D$20:D247)+D$15&lt;0.000001,0,IF($C248&gt;='H-32A-WP06 - Debt Service'!C$24,'H-32A-WP06 - Debt Service'!C$27/12,0))</f>
        <v>0</v>
      </c>
      <c r="E248" s="376">
        <f>IF(-SUM(E$20:E247)+E$15&lt;0.000001,0,IF($C248&gt;='H-32A-WP06 - Debt Service'!D$24,'H-32A-WP06 - Debt Service'!D$27/12,0))</f>
        <v>0</v>
      </c>
      <c r="F248" s="376">
        <f>IF(-SUM(F$20:F247)+F$15&lt;0.000001,0,IF($C248&gt;='H-32A-WP06 - Debt Service'!E$24,'H-32A-WP06 - Debt Service'!E$27/12,0))</f>
        <v>0</v>
      </c>
      <c r="G248" s="376">
        <f>IF(-SUM(G$20:G247)+G$15&lt;0.000001,0,IF($C248&gt;='H-32A-WP06 - Debt Service'!F$24,'H-32A-WP06 - Debt Service'!F$27/12,0))</f>
        <v>0</v>
      </c>
      <c r="H248" s="376">
        <f>IF(-SUM(H$20:H247)+H$15&lt;0.000001,0,IF($C248&gt;='H-32A-WP06 - Debt Service'!G$24,'H-32A-WP06 - Debt Service'!G$27/12,0))</f>
        <v>0</v>
      </c>
      <c r="I248" s="376">
        <f>IF(-SUM(I$20:I247)+I$15&lt;0.000001,0,IF($C248&gt;='H-32A-WP06 - Debt Service'!H$24,'H-32A-WP06 - Debt Service'!H$27/12,0))</f>
        <v>0</v>
      </c>
      <c r="J248" s="376">
        <f>IF(-SUM(J$20:J247)+J$15&lt;0.000001,0,IF($C248&gt;='H-32A-WP06 - Debt Service'!I$24,'H-32A-WP06 - Debt Service'!I$27/12,0))</f>
        <v>0</v>
      </c>
      <c r="K248" s="376">
        <f>IF(-SUM(K$20:K247)+K$15&lt;0.000001,0,IF($C248&gt;='H-32A-WP06 - Debt Service'!J$24,'H-32A-WP06 - Debt Service'!J$27/12,0))</f>
        <v>0</v>
      </c>
      <c r="L248" s="376">
        <f>IF(-SUM(L$20:L247)+L$15&lt;0.000001,0,IF($C248&gt;='H-32A-WP06 - Debt Service'!K$24,'H-32A-WP06 - Debt Service'!K$27/12,0))</f>
        <v>0</v>
      </c>
      <c r="M248" s="376">
        <f>IF(-SUM(M$20:M247)+M$15&lt;0.000001,0,IF($C248&gt;='H-32A-WP06 - Debt Service'!L$24,'H-32A-WP06 - Debt Service'!L$27/12,0))</f>
        <v>0</v>
      </c>
      <c r="O248" s="364">
        <f t="shared" si="13"/>
        <v>2038</v>
      </c>
      <c r="P248" s="390">
        <f t="shared" si="15"/>
        <v>50406</v>
      </c>
      <c r="Q248" s="376">
        <f>IF(-SUM(Q$20:Q247)+Q$15&lt;0.000001,0,IF($C248&gt;='H-32A-WP06 - Debt Service'!P$24,'H-32A-WP06 - Debt Service'!P$27/12,0))</f>
        <v>0</v>
      </c>
      <c r="R248" s="376">
        <f>IF(-SUM(R$20:R247)+R$15&lt;0.000001,0,IF($C248&gt;='H-32A-WP06 - Debt Service'!Q$24,'H-32A-WP06 - Debt Service'!Q$27/12,0))</f>
        <v>0</v>
      </c>
      <c r="S248" s="376">
        <f>IF(-SUM(S$20:S247)+S$15&lt;0.000001,0,IF($C248&gt;='H-32A-WP06 - Debt Service'!R$24,'H-32A-WP06 - Debt Service'!R$27/12,0))</f>
        <v>0</v>
      </c>
      <c r="T248" s="376">
        <f>IF(-SUM(T$20:T247)+T$15&lt;0.000001,0,IF($C248&gt;='H-32A-WP06 - Debt Service'!S$24,'H-32A-WP06 - Debt Service'!S$27/12,0))</f>
        <v>0</v>
      </c>
      <c r="U248" s="376">
        <f>IF(-SUM(U$20:U247)+U$15&lt;0.000001,0,IF($C248&gt;='H-32A-WP06 - Debt Service'!T$24,'H-32A-WP06 - Debt Service'!T$27/12,0))</f>
        <v>0</v>
      </c>
      <c r="V248" s="376">
        <f>IF(-SUM(V$20:V247)+V$15&lt;0.000001,0,IF($C248&gt;='H-32A-WP06 - Debt Service'!U$24,'H-32A-WP06 - Debt Service'!U$27/12,0))</f>
        <v>0</v>
      </c>
      <c r="W248" s="376">
        <f>IF(-SUM(W$20:W247)+W$15&lt;0.000001,0,IF($C248&gt;='H-32A-WP06 - Debt Service'!V$24,'H-32A-WP06 - Debt Service'!V$27/12,0))</f>
        <v>0</v>
      </c>
      <c r="X248" s="376">
        <f>IF(-SUM(X$20:X247)+X$15&lt;0.000001,0,IF($C248&gt;='H-32A-WP06 - Debt Service'!W$24,'H-32A-WP06 - Debt Service'!W$27/12,0))</f>
        <v>0</v>
      </c>
      <c r="Y248" s="376">
        <f>IF(-SUM(Y$20:Y247)+Y$15&lt;0.000001,0,IF($C248&gt;='H-32A-WP06 - Debt Service'!X$24,'H-32A-WP06 - Debt Service'!X$27/12,0))</f>
        <v>0</v>
      </c>
      <c r="Z248" s="376">
        <f>IF($C248&gt;='H-32A-WP06 - Debt Service'!Y$24,'H-32A-WP06 - Debt Service'!Y$27/12,0)</f>
        <v>0</v>
      </c>
    </row>
    <row r="249" spans="2:26">
      <c r="B249" s="364">
        <f t="shared" si="12"/>
        <v>2038</v>
      </c>
      <c r="C249" s="390">
        <f t="shared" si="14"/>
        <v>50437</v>
      </c>
      <c r="D249" s="376">
        <f>IF(-SUM(D$20:D248)+D$15&lt;0.000001,0,IF($C249&gt;='H-32A-WP06 - Debt Service'!C$24,'H-32A-WP06 - Debt Service'!C$27/12,0))</f>
        <v>0</v>
      </c>
      <c r="E249" s="376">
        <f>IF(-SUM(E$20:E248)+E$15&lt;0.000001,0,IF($C249&gt;='H-32A-WP06 - Debt Service'!D$24,'H-32A-WP06 - Debt Service'!D$27/12,0))</f>
        <v>0</v>
      </c>
      <c r="F249" s="376">
        <f>IF(-SUM(F$20:F248)+F$15&lt;0.000001,0,IF($C249&gt;='H-32A-WP06 - Debt Service'!E$24,'H-32A-WP06 - Debt Service'!E$27/12,0))</f>
        <v>0</v>
      </c>
      <c r="G249" s="376">
        <f>IF(-SUM(G$20:G248)+G$15&lt;0.000001,0,IF($C249&gt;='H-32A-WP06 - Debt Service'!F$24,'H-32A-WP06 - Debt Service'!F$27/12,0))</f>
        <v>0</v>
      </c>
      <c r="H249" s="376">
        <f>IF(-SUM(H$20:H248)+H$15&lt;0.000001,0,IF($C249&gt;='H-32A-WP06 - Debt Service'!G$24,'H-32A-WP06 - Debt Service'!G$27/12,0))</f>
        <v>0</v>
      </c>
      <c r="I249" s="376">
        <f>IF(-SUM(I$20:I248)+I$15&lt;0.000001,0,IF($C249&gt;='H-32A-WP06 - Debt Service'!H$24,'H-32A-WP06 - Debt Service'!H$27/12,0))</f>
        <v>0</v>
      </c>
      <c r="J249" s="376">
        <f>IF(-SUM(J$20:J248)+J$15&lt;0.000001,0,IF($C249&gt;='H-32A-WP06 - Debt Service'!I$24,'H-32A-WP06 - Debt Service'!I$27/12,0))</f>
        <v>0</v>
      </c>
      <c r="K249" s="376">
        <f>IF(-SUM(K$20:K248)+K$15&lt;0.000001,0,IF($C249&gt;='H-32A-WP06 - Debt Service'!J$24,'H-32A-WP06 - Debt Service'!J$27/12,0))</f>
        <v>0</v>
      </c>
      <c r="L249" s="376">
        <f>IF(-SUM(L$20:L248)+L$15&lt;0.000001,0,IF($C249&gt;='H-32A-WP06 - Debt Service'!K$24,'H-32A-WP06 - Debt Service'!K$27/12,0))</f>
        <v>0</v>
      </c>
      <c r="M249" s="376">
        <f>IF(-SUM(M$20:M248)+M$15&lt;0.000001,0,IF($C249&gt;='H-32A-WP06 - Debt Service'!L$24,'H-32A-WP06 - Debt Service'!L$27/12,0))</f>
        <v>0</v>
      </c>
      <c r="O249" s="364">
        <f t="shared" si="13"/>
        <v>2038</v>
      </c>
      <c r="P249" s="390">
        <f t="shared" si="15"/>
        <v>50437</v>
      </c>
      <c r="Q249" s="376">
        <f>IF(-SUM(Q$20:Q248)+Q$15&lt;0.000001,0,IF($C249&gt;='H-32A-WP06 - Debt Service'!P$24,'H-32A-WP06 - Debt Service'!P$27/12,0))</f>
        <v>0</v>
      </c>
      <c r="R249" s="376">
        <f>IF(-SUM(R$20:R248)+R$15&lt;0.000001,0,IF($C249&gt;='H-32A-WP06 - Debt Service'!Q$24,'H-32A-WP06 - Debt Service'!Q$27/12,0))</f>
        <v>0</v>
      </c>
      <c r="S249" s="376">
        <f>IF(-SUM(S$20:S248)+S$15&lt;0.000001,0,IF($C249&gt;='H-32A-WP06 - Debt Service'!R$24,'H-32A-WP06 - Debt Service'!R$27/12,0))</f>
        <v>0</v>
      </c>
      <c r="T249" s="376">
        <f>IF(-SUM(T$20:T248)+T$15&lt;0.000001,0,IF($C249&gt;='H-32A-WP06 - Debt Service'!S$24,'H-32A-WP06 - Debt Service'!S$27/12,0))</f>
        <v>0</v>
      </c>
      <c r="U249" s="376">
        <f>IF(-SUM(U$20:U248)+U$15&lt;0.000001,0,IF($C249&gt;='H-32A-WP06 - Debt Service'!T$24,'H-32A-WP06 - Debt Service'!T$27/12,0))</f>
        <v>0</v>
      </c>
      <c r="V249" s="376">
        <f>IF(-SUM(V$20:V248)+V$15&lt;0.000001,0,IF($C249&gt;='H-32A-WP06 - Debt Service'!U$24,'H-32A-WP06 - Debt Service'!U$27/12,0))</f>
        <v>0</v>
      </c>
      <c r="W249" s="376">
        <f>IF(-SUM(W$20:W248)+W$15&lt;0.000001,0,IF($C249&gt;='H-32A-WP06 - Debt Service'!V$24,'H-32A-WP06 - Debt Service'!V$27/12,0))</f>
        <v>0</v>
      </c>
      <c r="X249" s="376">
        <f>IF(-SUM(X$20:X248)+X$15&lt;0.000001,0,IF($C249&gt;='H-32A-WP06 - Debt Service'!W$24,'H-32A-WP06 - Debt Service'!W$27/12,0))</f>
        <v>0</v>
      </c>
      <c r="Y249" s="376">
        <f>IF(-SUM(Y$20:Y248)+Y$15&lt;0.000001,0,IF($C249&gt;='H-32A-WP06 - Debt Service'!X$24,'H-32A-WP06 - Debt Service'!X$27/12,0))</f>
        <v>0</v>
      </c>
      <c r="Z249" s="376">
        <f>IF($C249&gt;='H-32A-WP06 - Debt Service'!Y$24,'H-32A-WP06 - Debt Service'!Y$27/12,0)</f>
        <v>0</v>
      </c>
    </row>
    <row r="250" spans="2:26">
      <c r="B250" s="364">
        <f t="shared" si="12"/>
        <v>2038</v>
      </c>
      <c r="C250" s="390">
        <f t="shared" si="14"/>
        <v>50465</v>
      </c>
      <c r="D250" s="376">
        <f>IF(-SUM(D$20:D249)+D$15&lt;0.000001,0,IF($C250&gt;='H-32A-WP06 - Debt Service'!C$24,'H-32A-WP06 - Debt Service'!C$27/12,0))</f>
        <v>0</v>
      </c>
      <c r="E250" s="376">
        <f>IF(-SUM(E$20:E249)+E$15&lt;0.000001,0,IF($C250&gt;='H-32A-WP06 - Debt Service'!D$24,'H-32A-WP06 - Debt Service'!D$27/12,0))</f>
        <v>0</v>
      </c>
      <c r="F250" s="376">
        <f>IF(-SUM(F$20:F249)+F$15&lt;0.000001,0,IF($C250&gt;='H-32A-WP06 - Debt Service'!E$24,'H-32A-WP06 - Debt Service'!E$27/12,0))</f>
        <v>0</v>
      </c>
      <c r="G250" s="376">
        <f>IF(-SUM(G$20:G249)+G$15&lt;0.000001,0,IF($C250&gt;='H-32A-WP06 - Debt Service'!F$24,'H-32A-WP06 - Debt Service'!F$27/12,0))</f>
        <v>0</v>
      </c>
      <c r="H250" s="376">
        <f>IF(-SUM(H$20:H249)+H$15&lt;0.000001,0,IF($C250&gt;='H-32A-WP06 - Debt Service'!G$24,'H-32A-WP06 - Debt Service'!G$27/12,0))</f>
        <v>0</v>
      </c>
      <c r="I250" s="376">
        <f>IF(-SUM(I$20:I249)+I$15&lt;0.000001,0,IF($C250&gt;='H-32A-WP06 - Debt Service'!H$24,'H-32A-WP06 - Debt Service'!H$27/12,0))</f>
        <v>0</v>
      </c>
      <c r="J250" s="376">
        <f>IF(-SUM(J$20:J249)+J$15&lt;0.000001,0,IF($C250&gt;='H-32A-WP06 - Debt Service'!I$24,'H-32A-WP06 - Debt Service'!I$27/12,0))</f>
        <v>0</v>
      </c>
      <c r="K250" s="376">
        <f>IF(-SUM(K$20:K249)+K$15&lt;0.000001,0,IF($C250&gt;='H-32A-WP06 - Debt Service'!J$24,'H-32A-WP06 - Debt Service'!J$27/12,0))</f>
        <v>0</v>
      </c>
      <c r="L250" s="376">
        <f>IF(-SUM(L$20:L249)+L$15&lt;0.000001,0,IF($C250&gt;='H-32A-WP06 - Debt Service'!K$24,'H-32A-WP06 - Debt Service'!K$27/12,0))</f>
        <v>0</v>
      </c>
      <c r="M250" s="376">
        <f>IF(-SUM(M$20:M249)+M$15&lt;0.000001,0,IF($C250&gt;='H-32A-WP06 - Debt Service'!L$24,'H-32A-WP06 - Debt Service'!L$27/12,0))</f>
        <v>0</v>
      </c>
      <c r="O250" s="364">
        <f t="shared" si="13"/>
        <v>2038</v>
      </c>
      <c r="P250" s="390">
        <f t="shared" si="15"/>
        <v>50465</v>
      </c>
      <c r="Q250" s="376">
        <f>IF(-SUM(Q$20:Q249)+Q$15&lt;0.000001,0,IF($C250&gt;='H-32A-WP06 - Debt Service'!P$24,'H-32A-WP06 - Debt Service'!P$27/12,0))</f>
        <v>0</v>
      </c>
      <c r="R250" s="376">
        <f>IF(-SUM(R$20:R249)+R$15&lt;0.000001,0,IF($C250&gt;='H-32A-WP06 - Debt Service'!Q$24,'H-32A-WP06 - Debt Service'!Q$27/12,0))</f>
        <v>0</v>
      </c>
      <c r="S250" s="376">
        <f>IF(-SUM(S$20:S249)+S$15&lt;0.000001,0,IF($C250&gt;='H-32A-WP06 - Debt Service'!R$24,'H-32A-WP06 - Debt Service'!R$27/12,0))</f>
        <v>0</v>
      </c>
      <c r="T250" s="376">
        <f>IF(-SUM(T$20:T249)+T$15&lt;0.000001,0,IF($C250&gt;='H-32A-WP06 - Debt Service'!S$24,'H-32A-WP06 - Debt Service'!S$27/12,0))</f>
        <v>0</v>
      </c>
      <c r="U250" s="376">
        <f>IF(-SUM(U$20:U249)+U$15&lt;0.000001,0,IF($C250&gt;='H-32A-WP06 - Debt Service'!T$24,'H-32A-WP06 - Debt Service'!T$27/12,0))</f>
        <v>0</v>
      </c>
      <c r="V250" s="376">
        <f>IF(-SUM(V$20:V249)+V$15&lt;0.000001,0,IF($C250&gt;='H-32A-WP06 - Debt Service'!U$24,'H-32A-WP06 - Debt Service'!U$27/12,0))</f>
        <v>0</v>
      </c>
      <c r="W250" s="376">
        <f>IF(-SUM(W$20:W249)+W$15&lt;0.000001,0,IF($C250&gt;='H-32A-WP06 - Debt Service'!V$24,'H-32A-WP06 - Debt Service'!V$27/12,0))</f>
        <v>0</v>
      </c>
      <c r="X250" s="376">
        <f>IF(-SUM(X$20:X249)+X$15&lt;0.000001,0,IF($C250&gt;='H-32A-WP06 - Debt Service'!W$24,'H-32A-WP06 - Debt Service'!W$27/12,0))</f>
        <v>0</v>
      </c>
      <c r="Y250" s="376">
        <f>IF(-SUM(Y$20:Y249)+Y$15&lt;0.000001,0,IF($C250&gt;='H-32A-WP06 - Debt Service'!X$24,'H-32A-WP06 - Debt Service'!X$27/12,0))</f>
        <v>0</v>
      </c>
      <c r="Z250" s="376">
        <f>IF($C250&gt;='H-32A-WP06 - Debt Service'!Y$24,'H-32A-WP06 - Debt Service'!Y$27/12,0)</f>
        <v>0</v>
      </c>
    </row>
    <row r="251" spans="2:26">
      <c r="B251" s="364">
        <f t="shared" si="12"/>
        <v>2038</v>
      </c>
      <c r="C251" s="390">
        <f t="shared" si="14"/>
        <v>50496</v>
      </c>
      <c r="D251" s="376">
        <f>IF(-SUM(D$20:D250)+D$15&lt;0.000001,0,IF($C251&gt;='H-32A-WP06 - Debt Service'!C$24,'H-32A-WP06 - Debt Service'!C$27/12,0))</f>
        <v>0</v>
      </c>
      <c r="E251" s="376">
        <f>IF(-SUM(E$20:E250)+E$15&lt;0.000001,0,IF($C251&gt;='H-32A-WP06 - Debt Service'!D$24,'H-32A-WP06 - Debt Service'!D$27/12,0))</f>
        <v>0</v>
      </c>
      <c r="F251" s="376">
        <f>IF(-SUM(F$20:F250)+F$15&lt;0.000001,0,IF($C251&gt;='H-32A-WP06 - Debt Service'!E$24,'H-32A-WP06 - Debt Service'!E$27/12,0))</f>
        <v>0</v>
      </c>
      <c r="G251" s="376">
        <f>IF(-SUM(G$20:G250)+G$15&lt;0.000001,0,IF($C251&gt;='H-32A-WP06 - Debt Service'!F$24,'H-32A-WP06 - Debt Service'!F$27/12,0))</f>
        <v>0</v>
      </c>
      <c r="H251" s="376">
        <f>IF(-SUM(H$20:H250)+H$15&lt;0.000001,0,IF($C251&gt;='H-32A-WP06 - Debt Service'!G$24,'H-32A-WP06 - Debt Service'!G$27/12,0))</f>
        <v>0</v>
      </c>
      <c r="I251" s="376">
        <f>IF(-SUM(I$20:I250)+I$15&lt;0.000001,0,IF($C251&gt;='H-32A-WP06 - Debt Service'!H$24,'H-32A-WP06 - Debt Service'!H$27/12,0))</f>
        <v>0</v>
      </c>
      <c r="J251" s="376">
        <f>IF(-SUM(J$20:J250)+J$15&lt;0.000001,0,IF($C251&gt;='H-32A-WP06 - Debt Service'!I$24,'H-32A-WP06 - Debt Service'!I$27/12,0))</f>
        <v>0</v>
      </c>
      <c r="K251" s="376">
        <f>IF(-SUM(K$20:K250)+K$15&lt;0.000001,0,IF($C251&gt;='H-32A-WP06 - Debt Service'!J$24,'H-32A-WP06 - Debt Service'!J$27/12,0))</f>
        <v>0</v>
      </c>
      <c r="L251" s="376">
        <f>IF(-SUM(L$20:L250)+L$15&lt;0.000001,0,IF($C251&gt;='H-32A-WP06 - Debt Service'!K$24,'H-32A-WP06 - Debt Service'!K$27/12,0))</f>
        <v>0</v>
      </c>
      <c r="M251" s="376">
        <f>IF(-SUM(M$20:M250)+M$15&lt;0.000001,0,IF($C251&gt;='H-32A-WP06 - Debt Service'!L$24,'H-32A-WP06 - Debt Service'!L$27/12,0))</f>
        <v>0</v>
      </c>
      <c r="O251" s="364">
        <f t="shared" si="13"/>
        <v>2038</v>
      </c>
      <c r="P251" s="390">
        <f t="shared" si="15"/>
        <v>50496</v>
      </c>
      <c r="Q251" s="376">
        <f>IF(-SUM(Q$20:Q250)+Q$15&lt;0.000001,0,IF($C251&gt;='H-32A-WP06 - Debt Service'!P$24,'H-32A-WP06 - Debt Service'!P$27/12,0))</f>
        <v>0</v>
      </c>
      <c r="R251" s="376">
        <f>IF(-SUM(R$20:R250)+R$15&lt;0.000001,0,IF($C251&gt;='H-32A-WP06 - Debt Service'!Q$24,'H-32A-WP06 - Debt Service'!Q$27/12,0))</f>
        <v>0</v>
      </c>
      <c r="S251" s="376">
        <f>IF(-SUM(S$20:S250)+S$15&lt;0.000001,0,IF($C251&gt;='H-32A-WP06 - Debt Service'!R$24,'H-32A-WP06 - Debt Service'!R$27/12,0))</f>
        <v>0</v>
      </c>
      <c r="T251" s="376">
        <f>IF(-SUM(T$20:T250)+T$15&lt;0.000001,0,IF($C251&gt;='H-32A-WP06 - Debt Service'!S$24,'H-32A-WP06 - Debt Service'!S$27/12,0))</f>
        <v>0</v>
      </c>
      <c r="U251" s="376">
        <f>IF(-SUM(U$20:U250)+U$15&lt;0.000001,0,IF($C251&gt;='H-32A-WP06 - Debt Service'!T$24,'H-32A-WP06 - Debt Service'!T$27/12,0))</f>
        <v>0</v>
      </c>
      <c r="V251" s="376">
        <f>IF(-SUM(V$20:V250)+V$15&lt;0.000001,0,IF($C251&gt;='H-32A-WP06 - Debt Service'!U$24,'H-32A-WP06 - Debt Service'!U$27/12,0))</f>
        <v>0</v>
      </c>
      <c r="W251" s="376">
        <f>IF(-SUM(W$20:W250)+W$15&lt;0.000001,0,IF($C251&gt;='H-32A-WP06 - Debt Service'!V$24,'H-32A-WP06 - Debt Service'!V$27/12,0))</f>
        <v>0</v>
      </c>
      <c r="X251" s="376">
        <f>IF(-SUM(X$20:X250)+X$15&lt;0.000001,0,IF($C251&gt;='H-32A-WP06 - Debt Service'!W$24,'H-32A-WP06 - Debt Service'!W$27/12,0))</f>
        <v>0</v>
      </c>
      <c r="Y251" s="376">
        <f>IF(-SUM(Y$20:Y250)+Y$15&lt;0.000001,0,IF($C251&gt;='H-32A-WP06 - Debt Service'!X$24,'H-32A-WP06 - Debt Service'!X$27/12,0))</f>
        <v>0</v>
      </c>
      <c r="Z251" s="376">
        <f>IF($C251&gt;='H-32A-WP06 - Debt Service'!Y$24,'H-32A-WP06 - Debt Service'!Y$27/12,0)</f>
        <v>0</v>
      </c>
    </row>
    <row r="252" spans="2:26">
      <c r="B252" s="364">
        <f t="shared" si="12"/>
        <v>2038</v>
      </c>
      <c r="C252" s="390">
        <f t="shared" si="14"/>
        <v>50526</v>
      </c>
      <c r="D252" s="376">
        <f>IF(-SUM(D$20:D251)+D$15&lt;0.000001,0,IF($C252&gt;='H-32A-WP06 - Debt Service'!C$24,'H-32A-WP06 - Debt Service'!C$27/12,0))</f>
        <v>0</v>
      </c>
      <c r="E252" s="376">
        <f>IF(-SUM(E$20:E251)+E$15&lt;0.000001,0,IF($C252&gt;='H-32A-WP06 - Debt Service'!D$24,'H-32A-WP06 - Debt Service'!D$27/12,0))</f>
        <v>0</v>
      </c>
      <c r="F252" s="376">
        <f>IF(-SUM(F$20:F251)+F$15&lt;0.000001,0,IF($C252&gt;='H-32A-WP06 - Debt Service'!E$24,'H-32A-WP06 - Debt Service'!E$27/12,0))</f>
        <v>0</v>
      </c>
      <c r="G252" s="376">
        <f>IF(-SUM(G$20:G251)+G$15&lt;0.000001,0,IF($C252&gt;='H-32A-WP06 - Debt Service'!F$24,'H-32A-WP06 - Debt Service'!F$27/12,0))</f>
        <v>0</v>
      </c>
      <c r="H252" s="376">
        <f>IF(-SUM(H$20:H251)+H$15&lt;0.000001,0,IF($C252&gt;='H-32A-WP06 - Debt Service'!G$24,'H-32A-WP06 - Debt Service'!G$27/12,0))</f>
        <v>0</v>
      </c>
      <c r="I252" s="376">
        <f>IF(-SUM(I$20:I251)+I$15&lt;0.000001,0,IF($C252&gt;='H-32A-WP06 - Debt Service'!H$24,'H-32A-WP06 - Debt Service'!H$27/12,0))</f>
        <v>0</v>
      </c>
      <c r="J252" s="376">
        <f>IF(-SUM(J$20:J251)+J$15&lt;0.000001,0,IF($C252&gt;='H-32A-WP06 - Debt Service'!I$24,'H-32A-WP06 - Debt Service'!I$27/12,0))</f>
        <v>0</v>
      </c>
      <c r="K252" s="376">
        <f>IF(-SUM(K$20:K251)+K$15&lt;0.000001,0,IF($C252&gt;='H-32A-WP06 - Debt Service'!J$24,'H-32A-WP06 - Debt Service'!J$27/12,0))</f>
        <v>0</v>
      </c>
      <c r="L252" s="376">
        <f>IF(-SUM(L$20:L251)+L$15&lt;0.000001,0,IF($C252&gt;='H-32A-WP06 - Debt Service'!K$24,'H-32A-WP06 - Debt Service'!K$27/12,0))</f>
        <v>0</v>
      </c>
      <c r="M252" s="376">
        <f>IF(-SUM(M$20:M251)+M$15&lt;0.000001,0,IF($C252&gt;='H-32A-WP06 - Debt Service'!L$24,'H-32A-WP06 - Debt Service'!L$27/12,0))</f>
        <v>0</v>
      </c>
      <c r="O252" s="364">
        <f t="shared" si="13"/>
        <v>2038</v>
      </c>
      <c r="P252" s="390">
        <f t="shared" si="15"/>
        <v>50526</v>
      </c>
      <c r="Q252" s="376">
        <f>IF(-SUM(Q$20:Q251)+Q$15&lt;0.000001,0,IF($C252&gt;='H-32A-WP06 - Debt Service'!P$24,'H-32A-WP06 - Debt Service'!P$27/12,0))</f>
        <v>0</v>
      </c>
      <c r="R252" s="376">
        <f>IF(-SUM(R$20:R251)+R$15&lt;0.000001,0,IF($C252&gt;='H-32A-WP06 - Debt Service'!Q$24,'H-32A-WP06 - Debt Service'!Q$27/12,0))</f>
        <v>0</v>
      </c>
      <c r="S252" s="376">
        <f>IF(-SUM(S$20:S251)+S$15&lt;0.000001,0,IF($C252&gt;='H-32A-WP06 - Debt Service'!R$24,'H-32A-WP06 - Debt Service'!R$27/12,0))</f>
        <v>0</v>
      </c>
      <c r="T252" s="376">
        <f>IF(-SUM(T$20:T251)+T$15&lt;0.000001,0,IF($C252&gt;='H-32A-WP06 - Debt Service'!S$24,'H-32A-WP06 - Debt Service'!S$27/12,0))</f>
        <v>0</v>
      </c>
      <c r="U252" s="376">
        <f>IF(-SUM(U$20:U251)+U$15&lt;0.000001,0,IF($C252&gt;='H-32A-WP06 - Debt Service'!T$24,'H-32A-WP06 - Debt Service'!T$27/12,0))</f>
        <v>0</v>
      </c>
      <c r="V252" s="376">
        <f>IF(-SUM(V$20:V251)+V$15&lt;0.000001,0,IF($C252&gt;='H-32A-WP06 - Debt Service'!U$24,'H-32A-WP06 - Debt Service'!U$27/12,0))</f>
        <v>0</v>
      </c>
      <c r="W252" s="376">
        <f>IF(-SUM(W$20:W251)+W$15&lt;0.000001,0,IF($C252&gt;='H-32A-WP06 - Debt Service'!V$24,'H-32A-WP06 - Debt Service'!V$27/12,0))</f>
        <v>0</v>
      </c>
      <c r="X252" s="376">
        <f>IF(-SUM(X$20:X251)+X$15&lt;0.000001,0,IF($C252&gt;='H-32A-WP06 - Debt Service'!W$24,'H-32A-WP06 - Debt Service'!W$27/12,0))</f>
        <v>0</v>
      </c>
      <c r="Y252" s="376">
        <f>IF(-SUM(Y$20:Y251)+Y$15&lt;0.000001,0,IF($C252&gt;='H-32A-WP06 - Debt Service'!X$24,'H-32A-WP06 - Debt Service'!X$27/12,0))</f>
        <v>0</v>
      </c>
      <c r="Z252" s="376">
        <f>IF($C252&gt;='H-32A-WP06 - Debt Service'!Y$24,'H-32A-WP06 - Debt Service'!Y$27/12,0)</f>
        <v>0</v>
      </c>
    </row>
    <row r="253" spans="2:26">
      <c r="B253" s="364">
        <f t="shared" si="12"/>
        <v>2038</v>
      </c>
      <c r="C253" s="390">
        <f t="shared" si="14"/>
        <v>50557</v>
      </c>
      <c r="D253" s="376">
        <f>IF(-SUM(D$20:D252)+D$15&lt;0.000001,0,IF($C253&gt;='H-32A-WP06 - Debt Service'!C$24,'H-32A-WP06 - Debt Service'!C$27/12,0))</f>
        <v>0</v>
      </c>
      <c r="E253" s="376">
        <f>IF(-SUM(E$20:E252)+E$15&lt;0.000001,0,IF($C253&gt;='H-32A-WP06 - Debt Service'!D$24,'H-32A-WP06 - Debt Service'!D$27/12,0))</f>
        <v>0</v>
      </c>
      <c r="F253" s="376">
        <f>IF(-SUM(F$20:F252)+F$15&lt;0.000001,0,IF($C253&gt;='H-32A-WP06 - Debt Service'!E$24,'H-32A-WP06 - Debt Service'!E$27/12,0))</f>
        <v>0</v>
      </c>
      <c r="G253" s="376">
        <f>IF(-SUM(G$20:G252)+G$15&lt;0.000001,0,IF($C253&gt;='H-32A-WP06 - Debt Service'!F$24,'H-32A-WP06 - Debt Service'!F$27/12,0))</f>
        <v>0</v>
      </c>
      <c r="H253" s="376">
        <f>IF(-SUM(H$20:H252)+H$15&lt;0.000001,0,IF($C253&gt;='H-32A-WP06 - Debt Service'!G$24,'H-32A-WP06 - Debt Service'!G$27/12,0))</f>
        <v>0</v>
      </c>
      <c r="I253" s="376">
        <f>IF(-SUM(I$20:I252)+I$15&lt;0.000001,0,IF($C253&gt;='H-32A-WP06 - Debt Service'!H$24,'H-32A-WP06 - Debt Service'!H$27/12,0))</f>
        <v>0</v>
      </c>
      <c r="J253" s="376">
        <f>IF(-SUM(J$20:J252)+J$15&lt;0.000001,0,IF($C253&gt;='H-32A-WP06 - Debt Service'!I$24,'H-32A-WP06 - Debt Service'!I$27/12,0))</f>
        <v>0</v>
      </c>
      <c r="K253" s="376">
        <f>IF(-SUM(K$20:K252)+K$15&lt;0.000001,0,IF($C253&gt;='H-32A-WP06 - Debt Service'!J$24,'H-32A-WP06 - Debt Service'!J$27/12,0))</f>
        <v>0</v>
      </c>
      <c r="L253" s="376">
        <f>IF(-SUM(L$20:L252)+L$15&lt;0.000001,0,IF($C253&gt;='H-32A-WP06 - Debt Service'!K$24,'H-32A-WP06 - Debt Service'!K$27/12,0))</f>
        <v>0</v>
      </c>
      <c r="M253" s="376">
        <f>IF(-SUM(M$20:M252)+M$15&lt;0.000001,0,IF($C253&gt;='H-32A-WP06 - Debt Service'!L$24,'H-32A-WP06 - Debt Service'!L$27/12,0))</f>
        <v>0</v>
      </c>
      <c r="O253" s="364">
        <f t="shared" si="13"/>
        <v>2038</v>
      </c>
      <c r="P253" s="390">
        <f t="shared" si="15"/>
        <v>50557</v>
      </c>
      <c r="Q253" s="376">
        <f>IF(-SUM(Q$20:Q252)+Q$15&lt;0.000001,0,IF($C253&gt;='H-32A-WP06 - Debt Service'!P$24,'H-32A-WP06 - Debt Service'!P$27/12,0))</f>
        <v>0</v>
      </c>
      <c r="R253" s="376">
        <f>IF(-SUM(R$20:R252)+R$15&lt;0.000001,0,IF($C253&gt;='H-32A-WP06 - Debt Service'!Q$24,'H-32A-WP06 - Debt Service'!Q$27/12,0))</f>
        <v>0</v>
      </c>
      <c r="S253" s="376">
        <f>IF(-SUM(S$20:S252)+S$15&lt;0.000001,0,IF($C253&gt;='H-32A-WP06 - Debt Service'!R$24,'H-32A-WP06 - Debt Service'!R$27/12,0))</f>
        <v>0</v>
      </c>
      <c r="T253" s="376">
        <f>IF(-SUM(T$20:T252)+T$15&lt;0.000001,0,IF($C253&gt;='H-32A-WP06 - Debt Service'!S$24,'H-32A-WP06 - Debt Service'!S$27/12,0))</f>
        <v>0</v>
      </c>
      <c r="U253" s="376">
        <f>IF(-SUM(U$20:U252)+U$15&lt;0.000001,0,IF($C253&gt;='H-32A-WP06 - Debt Service'!T$24,'H-32A-WP06 - Debt Service'!T$27/12,0))</f>
        <v>0</v>
      </c>
      <c r="V253" s="376">
        <f>IF(-SUM(V$20:V252)+V$15&lt;0.000001,0,IF($C253&gt;='H-32A-WP06 - Debt Service'!U$24,'H-32A-WP06 - Debt Service'!U$27/12,0))</f>
        <v>0</v>
      </c>
      <c r="W253" s="376">
        <f>IF(-SUM(W$20:W252)+W$15&lt;0.000001,0,IF($C253&gt;='H-32A-WP06 - Debt Service'!V$24,'H-32A-WP06 - Debt Service'!V$27/12,0))</f>
        <v>0</v>
      </c>
      <c r="X253" s="376">
        <f>IF(-SUM(X$20:X252)+X$15&lt;0.000001,0,IF($C253&gt;='H-32A-WP06 - Debt Service'!W$24,'H-32A-WP06 - Debt Service'!W$27/12,0))</f>
        <v>0</v>
      </c>
      <c r="Y253" s="376">
        <f>IF(-SUM(Y$20:Y252)+Y$15&lt;0.000001,0,IF($C253&gt;='H-32A-WP06 - Debt Service'!X$24,'H-32A-WP06 - Debt Service'!X$27/12,0))</f>
        <v>0</v>
      </c>
      <c r="Z253" s="376">
        <f>IF($C253&gt;='H-32A-WP06 - Debt Service'!Y$24,'H-32A-WP06 - Debt Service'!Y$27/12,0)</f>
        <v>0</v>
      </c>
    </row>
    <row r="254" spans="2:26">
      <c r="B254" s="364">
        <f t="shared" si="12"/>
        <v>2038</v>
      </c>
      <c r="C254" s="390">
        <f t="shared" si="14"/>
        <v>50587</v>
      </c>
      <c r="D254" s="376">
        <f>IF(-SUM(D$20:D253)+D$15&lt;0.000001,0,IF($C254&gt;='H-32A-WP06 - Debt Service'!C$24,'H-32A-WP06 - Debt Service'!C$27/12,0))</f>
        <v>0</v>
      </c>
      <c r="E254" s="376">
        <f>IF(-SUM(E$20:E253)+E$15&lt;0.000001,0,IF($C254&gt;='H-32A-WP06 - Debt Service'!D$24,'H-32A-WP06 - Debt Service'!D$27/12,0))</f>
        <v>0</v>
      </c>
      <c r="F254" s="376">
        <f>IF(-SUM(F$20:F253)+F$15&lt;0.000001,0,IF($C254&gt;='H-32A-WP06 - Debt Service'!E$24,'H-32A-WP06 - Debt Service'!E$27/12,0))</f>
        <v>0</v>
      </c>
      <c r="G254" s="376">
        <f>IF(-SUM(G$20:G253)+G$15&lt;0.000001,0,IF($C254&gt;='H-32A-WP06 - Debt Service'!F$24,'H-32A-WP06 - Debt Service'!F$27/12,0))</f>
        <v>0</v>
      </c>
      <c r="H254" s="376">
        <f>IF(-SUM(H$20:H253)+H$15&lt;0.000001,0,IF($C254&gt;='H-32A-WP06 - Debt Service'!G$24,'H-32A-WP06 - Debt Service'!G$27/12,0))</f>
        <v>0</v>
      </c>
      <c r="I254" s="376">
        <f>IF(-SUM(I$20:I253)+I$15&lt;0.000001,0,IF($C254&gt;='H-32A-WP06 - Debt Service'!H$24,'H-32A-WP06 - Debt Service'!H$27/12,0))</f>
        <v>0</v>
      </c>
      <c r="J254" s="376">
        <f>IF(-SUM(J$20:J253)+J$15&lt;0.000001,0,IF($C254&gt;='H-32A-WP06 - Debt Service'!I$24,'H-32A-WP06 - Debt Service'!I$27/12,0))</f>
        <v>0</v>
      </c>
      <c r="K254" s="376">
        <f>IF(-SUM(K$20:K253)+K$15&lt;0.000001,0,IF($C254&gt;='H-32A-WP06 - Debt Service'!J$24,'H-32A-WP06 - Debt Service'!J$27/12,0))</f>
        <v>0</v>
      </c>
      <c r="L254" s="376">
        <f>IF(-SUM(L$20:L253)+L$15&lt;0.000001,0,IF($C254&gt;='H-32A-WP06 - Debt Service'!K$24,'H-32A-WP06 - Debt Service'!K$27/12,0))</f>
        <v>0</v>
      </c>
      <c r="M254" s="376">
        <f>IF(-SUM(M$20:M253)+M$15&lt;0.000001,0,IF($C254&gt;='H-32A-WP06 - Debt Service'!L$24,'H-32A-WP06 - Debt Service'!L$27/12,0))</f>
        <v>0</v>
      </c>
      <c r="O254" s="364">
        <f t="shared" si="13"/>
        <v>2038</v>
      </c>
      <c r="P254" s="390">
        <f t="shared" si="15"/>
        <v>50587</v>
      </c>
      <c r="Q254" s="376">
        <f>IF(-SUM(Q$20:Q253)+Q$15&lt;0.000001,0,IF($C254&gt;='H-32A-WP06 - Debt Service'!P$24,'H-32A-WP06 - Debt Service'!P$27/12,0))</f>
        <v>0</v>
      </c>
      <c r="R254" s="376">
        <f>IF(-SUM(R$20:R253)+R$15&lt;0.000001,0,IF($C254&gt;='H-32A-WP06 - Debt Service'!Q$24,'H-32A-WP06 - Debt Service'!Q$27/12,0))</f>
        <v>0</v>
      </c>
      <c r="S254" s="376">
        <f>IF(-SUM(S$20:S253)+S$15&lt;0.000001,0,IF($C254&gt;='H-32A-WP06 - Debt Service'!R$24,'H-32A-WP06 - Debt Service'!R$27/12,0))</f>
        <v>0</v>
      </c>
      <c r="T254" s="376">
        <f>IF(-SUM(T$20:T253)+T$15&lt;0.000001,0,IF($C254&gt;='H-32A-WP06 - Debt Service'!S$24,'H-32A-WP06 - Debt Service'!S$27/12,0))</f>
        <v>0</v>
      </c>
      <c r="U254" s="376">
        <f>IF(-SUM(U$20:U253)+U$15&lt;0.000001,0,IF($C254&gt;='H-32A-WP06 - Debt Service'!T$24,'H-32A-WP06 - Debt Service'!T$27/12,0))</f>
        <v>0</v>
      </c>
      <c r="V254" s="376">
        <f>IF(-SUM(V$20:V253)+V$15&lt;0.000001,0,IF($C254&gt;='H-32A-WP06 - Debt Service'!U$24,'H-32A-WP06 - Debt Service'!U$27/12,0))</f>
        <v>0</v>
      </c>
      <c r="W254" s="376">
        <f>IF(-SUM(W$20:W253)+W$15&lt;0.000001,0,IF($C254&gt;='H-32A-WP06 - Debt Service'!V$24,'H-32A-WP06 - Debt Service'!V$27/12,0))</f>
        <v>0</v>
      </c>
      <c r="X254" s="376">
        <f>IF(-SUM(X$20:X253)+X$15&lt;0.000001,0,IF($C254&gt;='H-32A-WP06 - Debt Service'!W$24,'H-32A-WP06 - Debt Service'!W$27/12,0))</f>
        <v>0</v>
      </c>
      <c r="Y254" s="376">
        <f>IF(-SUM(Y$20:Y253)+Y$15&lt;0.000001,0,IF($C254&gt;='H-32A-WP06 - Debt Service'!X$24,'H-32A-WP06 - Debt Service'!X$27/12,0))</f>
        <v>0</v>
      </c>
      <c r="Z254" s="376">
        <f>IF($C254&gt;='H-32A-WP06 - Debt Service'!Y$24,'H-32A-WP06 - Debt Service'!Y$27/12,0)</f>
        <v>0</v>
      </c>
    </row>
    <row r="255" spans="2:26">
      <c r="B255" s="364">
        <f t="shared" si="12"/>
        <v>2038</v>
      </c>
      <c r="C255" s="390">
        <f t="shared" si="14"/>
        <v>50618</v>
      </c>
      <c r="D255" s="376">
        <f>IF(-SUM(D$20:D254)+D$15&lt;0.000001,0,IF($C255&gt;='H-32A-WP06 - Debt Service'!C$24,'H-32A-WP06 - Debt Service'!C$27/12,0))</f>
        <v>0</v>
      </c>
      <c r="E255" s="376">
        <f>IF(-SUM(E$20:E254)+E$15&lt;0.000001,0,IF($C255&gt;='H-32A-WP06 - Debt Service'!D$24,'H-32A-WP06 - Debt Service'!D$27/12,0))</f>
        <v>0</v>
      </c>
      <c r="F255" s="376">
        <f>IF(-SUM(F$20:F254)+F$15&lt;0.000001,0,IF($C255&gt;='H-32A-WP06 - Debt Service'!E$24,'H-32A-WP06 - Debt Service'!E$27/12,0))</f>
        <v>0</v>
      </c>
      <c r="G255" s="376">
        <f>IF(-SUM(G$20:G254)+G$15&lt;0.000001,0,IF($C255&gt;='H-32A-WP06 - Debt Service'!F$24,'H-32A-WP06 - Debt Service'!F$27/12,0))</f>
        <v>0</v>
      </c>
      <c r="H255" s="376">
        <f>IF(-SUM(H$20:H254)+H$15&lt;0.000001,0,IF($C255&gt;='H-32A-WP06 - Debt Service'!G$24,'H-32A-WP06 - Debt Service'!G$27/12,0))</f>
        <v>0</v>
      </c>
      <c r="I255" s="376">
        <f>IF(-SUM(I$20:I254)+I$15&lt;0.000001,0,IF($C255&gt;='H-32A-WP06 - Debt Service'!H$24,'H-32A-WP06 - Debt Service'!H$27/12,0))</f>
        <v>0</v>
      </c>
      <c r="J255" s="376">
        <f>IF(-SUM(J$20:J254)+J$15&lt;0.000001,0,IF($C255&gt;='H-32A-WP06 - Debt Service'!I$24,'H-32A-WP06 - Debt Service'!I$27/12,0))</f>
        <v>0</v>
      </c>
      <c r="K255" s="376">
        <f>IF(-SUM(K$20:K254)+K$15&lt;0.000001,0,IF($C255&gt;='H-32A-WP06 - Debt Service'!J$24,'H-32A-WP06 - Debt Service'!J$27/12,0))</f>
        <v>0</v>
      </c>
      <c r="L255" s="376">
        <f>IF(-SUM(L$20:L254)+L$15&lt;0.000001,0,IF($C255&gt;='H-32A-WP06 - Debt Service'!K$24,'H-32A-WP06 - Debt Service'!K$27/12,0))</f>
        <v>0</v>
      </c>
      <c r="M255" s="376">
        <f>IF(-SUM(M$20:M254)+M$15&lt;0.000001,0,IF($C255&gt;='H-32A-WP06 - Debt Service'!L$24,'H-32A-WP06 - Debt Service'!L$27/12,0))</f>
        <v>0</v>
      </c>
      <c r="O255" s="364">
        <f t="shared" si="13"/>
        <v>2038</v>
      </c>
      <c r="P255" s="390">
        <f t="shared" si="15"/>
        <v>50618</v>
      </c>
      <c r="Q255" s="376">
        <f>IF(-SUM(Q$20:Q254)+Q$15&lt;0.000001,0,IF($C255&gt;='H-32A-WP06 - Debt Service'!P$24,'H-32A-WP06 - Debt Service'!P$27/12,0))</f>
        <v>0</v>
      </c>
      <c r="R255" s="376">
        <f>IF(-SUM(R$20:R254)+R$15&lt;0.000001,0,IF($C255&gt;='H-32A-WP06 - Debt Service'!Q$24,'H-32A-WP06 - Debt Service'!Q$27/12,0))</f>
        <v>0</v>
      </c>
      <c r="S255" s="376">
        <f>IF(-SUM(S$20:S254)+S$15&lt;0.000001,0,IF($C255&gt;='H-32A-WP06 - Debt Service'!R$24,'H-32A-WP06 - Debt Service'!R$27/12,0))</f>
        <v>0</v>
      </c>
      <c r="T255" s="376">
        <f>IF(-SUM(T$20:T254)+T$15&lt;0.000001,0,IF($C255&gt;='H-32A-WP06 - Debt Service'!S$24,'H-32A-WP06 - Debt Service'!S$27/12,0))</f>
        <v>0</v>
      </c>
      <c r="U255" s="376">
        <f>IF(-SUM(U$20:U254)+U$15&lt;0.000001,0,IF($C255&gt;='H-32A-WP06 - Debt Service'!T$24,'H-32A-WP06 - Debt Service'!T$27/12,0))</f>
        <v>0</v>
      </c>
      <c r="V255" s="376">
        <f>IF(-SUM(V$20:V254)+V$15&lt;0.000001,0,IF($C255&gt;='H-32A-WP06 - Debt Service'!U$24,'H-32A-WP06 - Debt Service'!U$27/12,0))</f>
        <v>0</v>
      </c>
      <c r="W255" s="376">
        <f>IF(-SUM(W$20:W254)+W$15&lt;0.000001,0,IF($C255&gt;='H-32A-WP06 - Debt Service'!V$24,'H-32A-WP06 - Debt Service'!V$27/12,0))</f>
        <v>0</v>
      </c>
      <c r="X255" s="376">
        <f>IF(-SUM(X$20:X254)+X$15&lt;0.000001,0,IF($C255&gt;='H-32A-WP06 - Debt Service'!W$24,'H-32A-WP06 - Debt Service'!W$27/12,0))</f>
        <v>0</v>
      </c>
      <c r="Y255" s="376">
        <f>IF(-SUM(Y$20:Y254)+Y$15&lt;0.000001,0,IF($C255&gt;='H-32A-WP06 - Debt Service'!X$24,'H-32A-WP06 - Debt Service'!X$27/12,0))</f>
        <v>0</v>
      </c>
      <c r="Z255" s="376">
        <f>IF($C255&gt;='H-32A-WP06 - Debt Service'!Y$24,'H-32A-WP06 - Debt Service'!Y$27/12,0)</f>
        <v>0</v>
      </c>
    </row>
    <row r="256" spans="2:26">
      <c r="B256" s="364">
        <f t="shared" si="12"/>
        <v>2038</v>
      </c>
      <c r="C256" s="390">
        <f t="shared" si="14"/>
        <v>50649</v>
      </c>
      <c r="D256" s="376">
        <f>IF(-SUM(D$20:D255)+D$15&lt;0.000001,0,IF($C256&gt;='H-32A-WP06 - Debt Service'!C$24,'H-32A-WP06 - Debt Service'!C$27/12,0))</f>
        <v>0</v>
      </c>
      <c r="E256" s="376">
        <f>IF(-SUM(E$20:E255)+E$15&lt;0.000001,0,IF($C256&gt;='H-32A-WP06 - Debt Service'!D$24,'H-32A-WP06 - Debt Service'!D$27/12,0))</f>
        <v>0</v>
      </c>
      <c r="F256" s="376">
        <f>IF(-SUM(F$20:F255)+F$15&lt;0.000001,0,IF($C256&gt;='H-32A-WP06 - Debt Service'!E$24,'H-32A-WP06 - Debt Service'!E$27/12,0))</f>
        <v>0</v>
      </c>
      <c r="G256" s="376">
        <f>IF(-SUM(G$20:G255)+G$15&lt;0.000001,0,IF($C256&gt;='H-32A-WP06 - Debt Service'!F$24,'H-32A-WP06 - Debt Service'!F$27/12,0))</f>
        <v>0</v>
      </c>
      <c r="H256" s="376">
        <f>IF(-SUM(H$20:H255)+H$15&lt;0.000001,0,IF($C256&gt;='H-32A-WP06 - Debt Service'!G$24,'H-32A-WP06 - Debt Service'!G$27/12,0))</f>
        <v>0</v>
      </c>
      <c r="I256" s="376">
        <f>IF(-SUM(I$20:I255)+I$15&lt;0.000001,0,IF($C256&gt;='H-32A-WP06 - Debt Service'!H$24,'H-32A-WP06 - Debt Service'!H$27/12,0))</f>
        <v>0</v>
      </c>
      <c r="J256" s="376">
        <f>IF(-SUM(J$20:J255)+J$15&lt;0.000001,0,IF($C256&gt;='H-32A-WP06 - Debt Service'!I$24,'H-32A-WP06 - Debt Service'!I$27/12,0))</f>
        <v>0</v>
      </c>
      <c r="K256" s="376">
        <f>IF(-SUM(K$20:K255)+K$15&lt;0.000001,0,IF($C256&gt;='H-32A-WP06 - Debt Service'!J$24,'H-32A-WP06 - Debt Service'!J$27/12,0))</f>
        <v>0</v>
      </c>
      <c r="L256" s="376">
        <f>IF(-SUM(L$20:L255)+L$15&lt;0.000001,0,IF($C256&gt;='H-32A-WP06 - Debt Service'!K$24,'H-32A-WP06 - Debt Service'!K$27/12,0))</f>
        <v>0</v>
      </c>
      <c r="M256" s="376">
        <f>IF(-SUM(M$20:M255)+M$15&lt;0.000001,0,IF($C256&gt;='H-32A-WP06 - Debt Service'!L$24,'H-32A-WP06 - Debt Service'!L$27/12,0))</f>
        <v>0</v>
      </c>
      <c r="O256" s="364">
        <f t="shared" si="13"/>
        <v>2038</v>
      </c>
      <c r="P256" s="390">
        <f t="shared" si="15"/>
        <v>50649</v>
      </c>
      <c r="Q256" s="376">
        <f>IF(-SUM(Q$20:Q255)+Q$15&lt;0.000001,0,IF($C256&gt;='H-32A-WP06 - Debt Service'!P$24,'H-32A-WP06 - Debt Service'!P$27/12,0))</f>
        <v>0</v>
      </c>
      <c r="R256" s="376">
        <f>IF(-SUM(R$20:R255)+R$15&lt;0.000001,0,IF($C256&gt;='H-32A-WP06 - Debt Service'!Q$24,'H-32A-WP06 - Debt Service'!Q$27/12,0))</f>
        <v>0</v>
      </c>
      <c r="S256" s="376">
        <f>IF(-SUM(S$20:S255)+S$15&lt;0.000001,0,IF($C256&gt;='H-32A-WP06 - Debt Service'!R$24,'H-32A-WP06 - Debt Service'!R$27/12,0))</f>
        <v>0</v>
      </c>
      <c r="T256" s="376">
        <f>IF(-SUM(T$20:T255)+T$15&lt;0.000001,0,IF($C256&gt;='H-32A-WP06 - Debt Service'!S$24,'H-32A-WP06 - Debt Service'!S$27/12,0))</f>
        <v>0</v>
      </c>
      <c r="U256" s="376">
        <f>IF(-SUM(U$20:U255)+U$15&lt;0.000001,0,IF($C256&gt;='H-32A-WP06 - Debt Service'!T$24,'H-32A-WP06 - Debt Service'!T$27/12,0))</f>
        <v>0</v>
      </c>
      <c r="V256" s="376">
        <f>IF(-SUM(V$20:V255)+V$15&lt;0.000001,0,IF($C256&gt;='H-32A-WP06 - Debt Service'!U$24,'H-32A-WP06 - Debt Service'!U$27/12,0))</f>
        <v>0</v>
      </c>
      <c r="W256" s="376">
        <f>IF(-SUM(W$20:W255)+W$15&lt;0.000001,0,IF($C256&gt;='H-32A-WP06 - Debt Service'!V$24,'H-32A-WP06 - Debt Service'!V$27/12,0))</f>
        <v>0</v>
      </c>
      <c r="X256" s="376">
        <f>IF(-SUM(X$20:X255)+X$15&lt;0.000001,0,IF($C256&gt;='H-32A-WP06 - Debt Service'!W$24,'H-32A-WP06 - Debt Service'!W$27/12,0))</f>
        <v>0</v>
      </c>
      <c r="Y256" s="376">
        <f>IF(-SUM(Y$20:Y255)+Y$15&lt;0.000001,0,IF($C256&gt;='H-32A-WP06 - Debt Service'!X$24,'H-32A-WP06 - Debt Service'!X$27/12,0))</f>
        <v>0</v>
      </c>
      <c r="Z256" s="376">
        <f>IF($C256&gt;='H-32A-WP06 - Debt Service'!Y$24,'H-32A-WP06 - Debt Service'!Y$27/12,0)</f>
        <v>0</v>
      </c>
    </row>
    <row r="257" spans="2:26">
      <c r="B257" s="364">
        <f t="shared" si="12"/>
        <v>2038</v>
      </c>
      <c r="C257" s="390">
        <f t="shared" si="14"/>
        <v>50679</v>
      </c>
      <c r="D257" s="376">
        <f>IF(-SUM(D$20:D256)+D$15&lt;0.000001,0,IF($C257&gt;='H-32A-WP06 - Debt Service'!C$24,'H-32A-WP06 - Debt Service'!C$27/12,0))</f>
        <v>0</v>
      </c>
      <c r="E257" s="376">
        <f>IF(-SUM(E$20:E256)+E$15&lt;0.000001,0,IF($C257&gt;='H-32A-WP06 - Debt Service'!D$24,'H-32A-WP06 - Debt Service'!D$27/12,0))</f>
        <v>0</v>
      </c>
      <c r="F257" s="376">
        <f>IF(-SUM(F$20:F256)+F$15&lt;0.000001,0,IF($C257&gt;='H-32A-WP06 - Debt Service'!E$24,'H-32A-WP06 - Debt Service'!E$27/12,0))</f>
        <v>0</v>
      </c>
      <c r="G257" s="376">
        <f>IF(-SUM(G$20:G256)+G$15&lt;0.000001,0,IF($C257&gt;='H-32A-WP06 - Debt Service'!F$24,'H-32A-WP06 - Debt Service'!F$27/12,0))</f>
        <v>0</v>
      </c>
      <c r="H257" s="376">
        <f>IF(-SUM(H$20:H256)+H$15&lt;0.000001,0,IF($C257&gt;='H-32A-WP06 - Debt Service'!G$24,'H-32A-WP06 - Debt Service'!G$27/12,0))</f>
        <v>0</v>
      </c>
      <c r="I257" s="376">
        <f>IF(-SUM(I$20:I256)+I$15&lt;0.000001,0,IF($C257&gt;='H-32A-WP06 - Debt Service'!H$24,'H-32A-WP06 - Debt Service'!H$27/12,0))</f>
        <v>0</v>
      </c>
      <c r="J257" s="376">
        <f>IF(-SUM(J$20:J256)+J$15&lt;0.000001,0,IF($C257&gt;='H-32A-WP06 - Debt Service'!I$24,'H-32A-WP06 - Debt Service'!I$27/12,0))</f>
        <v>0</v>
      </c>
      <c r="K257" s="376">
        <f>IF(-SUM(K$20:K256)+K$15&lt;0.000001,0,IF($C257&gt;='H-32A-WP06 - Debt Service'!J$24,'H-32A-WP06 - Debt Service'!J$27/12,0))</f>
        <v>0</v>
      </c>
      <c r="L257" s="376">
        <f>IF(-SUM(L$20:L256)+L$15&lt;0.000001,0,IF($C257&gt;='H-32A-WP06 - Debt Service'!K$24,'H-32A-WP06 - Debt Service'!K$27/12,0))</f>
        <v>0</v>
      </c>
      <c r="M257" s="376">
        <f>IF(-SUM(M$20:M256)+M$15&lt;0.000001,0,IF($C257&gt;='H-32A-WP06 - Debt Service'!L$24,'H-32A-WP06 - Debt Service'!L$27/12,0))</f>
        <v>0</v>
      </c>
      <c r="O257" s="364">
        <f t="shared" si="13"/>
        <v>2038</v>
      </c>
      <c r="P257" s="390">
        <f t="shared" si="15"/>
        <v>50679</v>
      </c>
      <c r="Q257" s="376">
        <f>IF(-SUM(Q$20:Q256)+Q$15&lt;0.000001,0,IF($C257&gt;='H-32A-WP06 - Debt Service'!P$24,'H-32A-WP06 - Debt Service'!P$27/12,0))</f>
        <v>0</v>
      </c>
      <c r="R257" s="376">
        <f>IF(-SUM(R$20:R256)+R$15&lt;0.000001,0,IF($C257&gt;='H-32A-WP06 - Debt Service'!Q$24,'H-32A-WP06 - Debt Service'!Q$27/12,0))</f>
        <v>0</v>
      </c>
      <c r="S257" s="376">
        <f>IF(-SUM(S$20:S256)+S$15&lt;0.000001,0,IF($C257&gt;='H-32A-WP06 - Debt Service'!R$24,'H-32A-WP06 - Debt Service'!R$27/12,0))</f>
        <v>0</v>
      </c>
      <c r="T257" s="376">
        <f>IF(-SUM(T$20:T256)+T$15&lt;0.000001,0,IF($C257&gt;='H-32A-WP06 - Debt Service'!S$24,'H-32A-WP06 - Debt Service'!S$27/12,0))</f>
        <v>0</v>
      </c>
      <c r="U257" s="376">
        <f>IF(-SUM(U$20:U256)+U$15&lt;0.000001,0,IF($C257&gt;='H-32A-WP06 - Debt Service'!T$24,'H-32A-WP06 - Debt Service'!T$27/12,0))</f>
        <v>0</v>
      </c>
      <c r="V257" s="376">
        <f>IF(-SUM(V$20:V256)+V$15&lt;0.000001,0,IF($C257&gt;='H-32A-WP06 - Debt Service'!U$24,'H-32A-WP06 - Debt Service'!U$27/12,0))</f>
        <v>0</v>
      </c>
      <c r="W257" s="376">
        <f>IF(-SUM(W$20:W256)+W$15&lt;0.000001,0,IF($C257&gt;='H-32A-WP06 - Debt Service'!V$24,'H-32A-WP06 - Debt Service'!V$27/12,0))</f>
        <v>0</v>
      </c>
      <c r="X257" s="376">
        <f>IF(-SUM(X$20:X256)+X$15&lt;0.000001,0,IF($C257&gt;='H-32A-WP06 - Debt Service'!W$24,'H-32A-WP06 - Debt Service'!W$27/12,0))</f>
        <v>0</v>
      </c>
      <c r="Y257" s="376">
        <f>IF(-SUM(Y$20:Y256)+Y$15&lt;0.000001,0,IF($C257&gt;='H-32A-WP06 - Debt Service'!X$24,'H-32A-WP06 - Debt Service'!X$27/12,0))</f>
        <v>0</v>
      </c>
      <c r="Z257" s="376">
        <f>IF($C257&gt;='H-32A-WP06 - Debt Service'!Y$24,'H-32A-WP06 - Debt Service'!Y$27/12,0)</f>
        <v>0</v>
      </c>
    </row>
    <row r="258" spans="2:26">
      <c r="B258" s="364">
        <f t="shared" si="12"/>
        <v>2038</v>
      </c>
      <c r="C258" s="390">
        <f t="shared" si="14"/>
        <v>50710</v>
      </c>
      <c r="D258" s="376">
        <f>IF(-SUM(D$20:D257)+D$15&lt;0.000001,0,IF($C258&gt;='H-32A-WP06 - Debt Service'!C$24,'H-32A-WP06 - Debt Service'!C$27/12,0))</f>
        <v>0</v>
      </c>
      <c r="E258" s="376">
        <f>IF(-SUM(E$20:E257)+E$15&lt;0.000001,0,IF($C258&gt;='H-32A-WP06 - Debt Service'!D$24,'H-32A-WP06 - Debt Service'!D$27/12,0))</f>
        <v>0</v>
      </c>
      <c r="F258" s="376">
        <f>IF(-SUM(F$20:F257)+F$15&lt;0.000001,0,IF($C258&gt;='H-32A-WP06 - Debt Service'!E$24,'H-32A-WP06 - Debt Service'!E$27/12,0))</f>
        <v>0</v>
      </c>
      <c r="G258" s="376">
        <f>IF(-SUM(G$20:G257)+G$15&lt;0.000001,0,IF($C258&gt;='H-32A-WP06 - Debt Service'!F$24,'H-32A-WP06 - Debt Service'!F$27/12,0))</f>
        <v>0</v>
      </c>
      <c r="H258" s="376">
        <f>IF(-SUM(H$20:H257)+H$15&lt;0.000001,0,IF($C258&gt;='H-32A-WP06 - Debt Service'!G$24,'H-32A-WP06 - Debt Service'!G$27/12,0))</f>
        <v>0</v>
      </c>
      <c r="I258" s="376">
        <f>IF(-SUM(I$20:I257)+I$15&lt;0.000001,0,IF($C258&gt;='H-32A-WP06 - Debt Service'!H$24,'H-32A-WP06 - Debt Service'!H$27/12,0))</f>
        <v>0</v>
      </c>
      <c r="J258" s="376">
        <f>IF(-SUM(J$20:J257)+J$15&lt;0.000001,0,IF($C258&gt;='H-32A-WP06 - Debt Service'!I$24,'H-32A-WP06 - Debt Service'!I$27/12,0))</f>
        <v>0</v>
      </c>
      <c r="K258" s="376">
        <f>IF(-SUM(K$20:K257)+K$15&lt;0.000001,0,IF($C258&gt;='H-32A-WP06 - Debt Service'!J$24,'H-32A-WP06 - Debt Service'!J$27/12,0))</f>
        <v>0</v>
      </c>
      <c r="L258" s="376">
        <f>IF(-SUM(L$20:L257)+L$15&lt;0.000001,0,IF($C258&gt;='H-32A-WP06 - Debt Service'!K$24,'H-32A-WP06 - Debt Service'!K$27/12,0))</f>
        <v>0</v>
      </c>
      <c r="M258" s="376">
        <f>IF(-SUM(M$20:M257)+M$15&lt;0.000001,0,IF($C258&gt;='H-32A-WP06 - Debt Service'!L$24,'H-32A-WP06 - Debt Service'!L$27/12,0))</f>
        <v>0</v>
      </c>
      <c r="O258" s="364">
        <f t="shared" si="13"/>
        <v>2038</v>
      </c>
      <c r="P258" s="390">
        <f t="shared" si="15"/>
        <v>50710</v>
      </c>
      <c r="Q258" s="376">
        <f>IF(-SUM(Q$20:Q257)+Q$15&lt;0.000001,0,IF($C258&gt;='H-32A-WP06 - Debt Service'!P$24,'H-32A-WP06 - Debt Service'!P$27/12,0))</f>
        <v>0</v>
      </c>
      <c r="R258" s="376">
        <f>IF(-SUM(R$20:R257)+R$15&lt;0.000001,0,IF($C258&gt;='H-32A-WP06 - Debt Service'!Q$24,'H-32A-WP06 - Debt Service'!Q$27/12,0))</f>
        <v>0</v>
      </c>
      <c r="S258" s="376">
        <f>IF(-SUM(S$20:S257)+S$15&lt;0.000001,0,IF($C258&gt;='H-32A-WP06 - Debt Service'!R$24,'H-32A-WP06 - Debt Service'!R$27/12,0))</f>
        <v>0</v>
      </c>
      <c r="T258" s="376">
        <f>IF(-SUM(T$20:T257)+T$15&lt;0.000001,0,IF($C258&gt;='H-32A-WP06 - Debt Service'!S$24,'H-32A-WP06 - Debt Service'!S$27/12,0))</f>
        <v>0</v>
      </c>
      <c r="U258" s="376">
        <f>IF(-SUM(U$20:U257)+U$15&lt;0.000001,0,IF($C258&gt;='H-32A-WP06 - Debt Service'!T$24,'H-32A-WP06 - Debt Service'!T$27/12,0))</f>
        <v>0</v>
      </c>
      <c r="V258" s="376">
        <f>IF(-SUM(V$20:V257)+V$15&lt;0.000001,0,IF($C258&gt;='H-32A-WP06 - Debt Service'!U$24,'H-32A-WP06 - Debt Service'!U$27/12,0))</f>
        <v>0</v>
      </c>
      <c r="W258" s="376">
        <f>IF(-SUM(W$20:W257)+W$15&lt;0.000001,0,IF($C258&gt;='H-32A-WP06 - Debt Service'!V$24,'H-32A-WP06 - Debt Service'!V$27/12,0))</f>
        <v>0</v>
      </c>
      <c r="X258" s="376">
        <f>IF(-SUM(X$20:X257)+X$15&lt;0.000001,0,IF($C258&gt;='H-32A-WP06 - Debt Service'!W$24,'H-32A-WP06 - Debt Service'!W$27/12,0))</f>
        <v>0</v>
      </c>
      <c r="Y258" s="376">
        <f>IF(-SUM(Y$20:Y257)+Y$15&lt;0.000001,0,IF($C258&gt;='H-32A-WP06 - Debt Service'!X$24,'H-32A-WP06 - Debt Service'!X$27/12,0))</f>
        <v>0</v>
      </c>
      <c r="Z258" s="376">
        <f>IF($C258&gt;='H-32A-WP06 - Debt Service'!Y$24,'H-32A-WP06 - Debt Service'!Y$27/12,0)</f>
        <v>0</v>
      </c>
    </row>
    <row r="259" spans="2:26">
      <c r="B259" s="364">
        <f t="shared" si="12"/>
        <v>2038</v>
      </c>
      <c r="C259" s="390">
        <f t="shared" si="14"/>
        <v>50740</v>
      </c>
      <c r="D259" s="376">
        <f>IF(-SUM(D$20:D258)+D$15&lt;0.000001,0,IF($C259&gt;='H-32A-WP06 - Debt Service'!C$24,'H-32A-WP06 - Debt Service'!C$27/12,0))</f>
        <v>0</v>
      </c>
      <c r="E259" s="376">
        <f>IF(-SUM(E$20:E258)+E$15&lt;0.000001,0,IF($C259&gt;='H-32A-WP06 - Debt Service'!D$24,'H-32A-WP06 - Debt Service'!D$27/12,0))</f>
        <v>0</v>
      </c>
      <c r="F259" s="376">
        <f>IF(-SUM(F$20:F258)+F$15&lt;0.000001,0,IF($C259&gt;='H-32A-WP06 - Debt Service'!E$24,'H-32A-WP06 - Debt Service'!E$27/12,0))</f>
        <v>0</v>
      </c>
      <c r="G259" s="376">
        <f>IF(-SUM(G$20:G258)+G$15&lt;0.000001,0,IF($C259&gt;='H-32A-WP06 - Debt Service'!F$24,'H-32A-WP06 - Debt Service'!F$27/12,0))</f>
        <v>0</v>
      </c>
      <c r="H259" s="376">
        <f>IF(-SUM(H$20:H258)+H$15&lt;0.000001,0,IF($C259&gt;='H-32A-WP06 - Debt Service'!G$24,'H-32A-WP06 - Debt Service'!G$27/12,0))</f>
        <v>0</v>
      </c>
      <c r="I259" s="376">
        <f>IF(-SUM(I$20:I258)+I$15&lt;0.000001,0,IF($C259&gt;='H-32A-WP06 - Debt Service'!H$24,'H-32A-WP06 - Debt Service'!H$27/12,0))</f>
        <v>0</v>
      </c>
      <c r="J259" s="376">
        <f>IF(-SUM(J$20:J258)+J$15&lt;0.000001,0,IF($C259&gt;='H-32A-WP06 - Debt Service'!I$24,'H-32A-WP06 - Debt Service'!I$27/12,0))</f>
        <v>0</v>
      </c>
      <c r="K259" s="376">
        <f>IF(-SUM(K$20:K258)+K$15&lt;0.000001,0,IF($C259&gt;='H-32A-WP06 - Debt Service'!J$24,'H-32A-WP06 - Debt Service'!J$27/12,0))</f>
        <v>0</v>
      </c>
      <c r="L259" s="376">
        <f>IF(-SUM(L$20:L258)+L$15&lt;0.000001,0,IF($C259&gt;='H-32A-WP06 - Debt Service'!K$24,'H-32A-WP06 - Debt Service'!K$27/12,0))</f>
        <v>0</v>
      </c>
      <c r="M259" s="376">
        <f>IF(-SUM(M$20:M258)+M$15&lt;0.000001,0,IF($C259&gt;='H-32A-WP06 - Debt Service'!L$24,'H-32A-WP06 - Debt Service'!L$27/12,0))</f>
        <v>0</v>
      </c>
      <c r="O259" s="364">
        <f t="shared" si="13"/>
        <v>2038</v>
      </c>
      <c r="P259" s="390">
        <f t="shared" si="15"/>
        <v>50740</v>
      </c>
      <c r="Q259" s="376">
        <f>IF(-SUM(Q$20:Q258)+Q$15&lt;0.000001,0,IF($C259&gt;='H-32A-WP06 - Debt Service'!P$24,'H-32A-WP06 - Debt Service'!P$27/12,0))</f>
        <v>0</v>
      </c>
      <c r="R259" s="376">
        <f>IF(-SUM(R$20:R258)+R$15&lt;0.000001,0,IF($C259&gt;='H-32A-WP06 - Debt Service'!Q$24,'H-32A-WP06 - Debt Service'!Q$27/12,0))</f>
        <v>0</v>
      </c>
      <c r="S259" s="376">
        <f>IF(-SUM(S$20:S258)+S$15&lt;0.000001,0,IF($C259&gt;='H-32A-WP06 - Debt Service'!R$24,'H-32A-WP06 - Debt Service'!R$27/12,0))</f>
        <v>0</v>
      </c>
      <c r="T259" s="376">
        <f>IF(-SUM(T$20:T258)+T$15&lt;0.000001,0,IF($C259&gt;='H-32A-WP06 - Debt Service'!S$24,'H-32A-WP06 - Debt Service'!S$27/12,0))</f>
        <v>0</v>
      </c>
      <c r="U259" s="376">
        <f>IF(-SUM(U$20:U258)+U$15&lt;0.000001,0,IF($C259&gt;='H-32A-WP06 - Debt Service'!T$24,'H-32A-WP06 - Debt Service'!T$27/12,0))</f>
        <v>0</v>
      </c>
      <c r="V259" s="376">
        <f>IF(-SUM(V$20:V258)+V$15&lt;0.000001,0,IF($C259&gt;='H-32A-WP06 - Debt Service'!U$24,'H-32A-WP06 - Debt Service'!U$27/12,0))</f>
        <v>0</v>
      </c>
      <c r="W259" s="376">
        <f>IF(-SUM(W$20:W258)+W$15&lt;0.000001,0,IF($C259&gt;='H-32A-WP06 - Debt Service'!V$24,'H-32A-WP06 - Debt Service'!V$27/12,0))</f>
        <v>0</v>
      </c>
      <c r="X259" s="376">
        <f>IF(-SUM(X$20:X258)+X$15&lt;0.000001,0,IF($C259&gt;='H-32A-WP06 - Debt Service'!W$24,'H-32A-WP06 - Debt Service'!W$27/12,0))</f>
        <v>0</v>
      </c>
      <c r="Y259" s="376">
        <f>IF(-SUM(Y$20:Y258)+Y$15&lt;0.000001,0,IF($C259&gt;='H-32A-WP06 - Debt Service'!X$24,'H-32A-WP06 - Debt Service'!X$27/12,0))</f>
        <v>0</v>
      </c>
      <c r="Z259" s="376">
        <f>IF($C259&gt;='H-32A-WP06 - Debt Service'!Y$24,'H-32A-WP06 - Debt Service'!Y$27/12,0)</f>
        <v>0</v>
      </c>
    </row>
    <row r="260" spans="2:26">
      <c r="B260" s="364">
        <f t="shared" si="12"/>
        <v>2039</v>
      </c>
      <c r="C260" s="390">
        <f t="shared" si="14"/>
        <v>50771</v>
      </c>
      <c r="D260" s="376">
        <f>IF(-SUM(D$20:D259)+D$15&lt;0.000001,0,IF($C260&gt;='H-32A-WP06 - Debt Service'!C$24,'H-32A-WP06 - Debt Service'!C$27/12,0))</f>
        <v>0</v>
      </c>
      <c r="E260" s="376">
        <f>IF(-SUM(E$20:E259)+E$15&lt;0.000001,0,IF($C260&gt;='H-32A-WP06 - Debt Service'!D$24,'H-32A-WP06 - Debt Service'!D$27/12,0))</f>
        <v>0</v>
      </c>
      <c r="F260" s="376">
        <f>IF(-SUM(F$20:F259)+F$15&lt;0.000001,0,IF($C260&gt;='H-32A-WP06 - Debt Service'!E$24,'H-32A-WP06 - Debt Service'!E$27/12,0))</f>
        <v>0</v>
      </c>
      <c r="G260" s="376">
        <f>IF(-SUM(G$20:G259)+G$15&lt;0.000001,0,IF($C260&gt;='H-32A-WP06 - Debt Service'!F$24,'H-32A-WP06 - Debt Service'!F$27/12,0))</f>
        <v>0</v>
      </c>
      <c r="H260" s="376">
        <f>IF(-SUM(H$20:H259)+H$15&lt;0.000001,0,IF($C260&gt;='H-32A-WP06 - Debt Service'!G$24,'H-32A-WP06 - Debt Service'!G$27/12,0))</f>
        <v>0</v>
      </c>
      <c r="I260" s="376">
        <f>IF(-SUM(I$20:I259)+I$15&lt;0.000001,0,IF($C260&gt;='H-32A-WP06 - Debt Service'!H$24,'H-32A-WP06 - Debt Service'!H$27/12,0))</f>
        <v>0</v>
      </c>
      <c r="J260" s="376">
        <f>IF(-SUM(J$20:J259)+J$15&lt;0.000001,0,IF($C260&gt;='H-32A-WP06 - Debt Service'!I$24,'H-32A-WP06 - Debt Service'!I$27/12,0))</f>
        <v>0</v>
      </c>
      <c r="K260" s="376">
        <f>IF(-SUM(K$20:K259)+K$15&lt;0.000001,0,IF($C260&gt;='H-32A-WP06 - Debt Service'!J$24,'H-32A-WP06 - Debt Service'!J$27/12,0))</f>
        <v>0</v>
      </c>
      <c r="L260" s="376">
        <f>IF(-SUM(L$20:L259)+L$15&lt;0.000001,0,IF($C260&gt;='H-32A-WP06 - Debt Service'!K$24,'H-32A-WP06 - Debt Service'!K$27/12,0))</f>
        <v>0</v>
      </c>
      <c r="M260" s="376">
        <f>IF(-SUM(M$20:M259)+M$15&lt;0.000001,0,IF($C260&gt;='H-32A-WP06 - Debt Service'!L$24,'H-32A-WP06 - Debt Service'!L$27/12,0))</f>
        <v>0</v>
      </c>
      <c r="O260" s="364">
        <f t="shared" si="13"/>
        <v>2039</v>
      </c>
      <c r="P260" s="390">
        <f t="shared" si="15"/>
        <v>50771</v>
      </c>
      <c r="Q260" s="376">
        <f>IF(-SUM(Q$20:Q259)+Q$15&lt;0.000001,0,IF($C260&gt;='H-32A-WP06 - Debt Service'!P$24,'H-32A-WP06 - Debt Service'!P$27/12,0))</f>
        <v>0</v>
      </c>
      <c r="R260" s="376">
        <f>IF(-SUM(R$20:R259)+R$15&lt;0.000001,0,IF($C260&gt;='H-32A-WP06 - Debt Service'!Q$24,'H-32A-WP06 - Debt Service'!Q$27/12,0))</f>
        <v>0</v>
      </c>
      <c r="S260" s="376">
        <f>IF(-SUM(S$20:S259)+S$15&lt;0.000001,0,IF($C260&gt;='H-32A-WP06 - Debt Service'!R$24,'H-32A-WP06 - Debt Service'!R$27/12,0))</f>
        <v>0</v>
      </c>
      <c r="T260" s="376">
        <f>IF(-SUM(T$20:T259)+T$15&lt;0.000001,0,IF($C260&gt;='H-32A-WP06 - Debt Service'!S$24,'H-32A-WP06 - Debt Service'!S$27/12,0))</f>
        <v>0</v>
      </c>
      <c r="U260" s="376">
        <f>IF(-SUM(U$20:U259)+U$15&lt;0.000001,0,IF($C260&gt;='H-32A-WP06 - Debt Service'!T$24,'H-32A-WP06 - Debt Service'!T$27/12,0))</f>
        <v>0</v>
      </c>
      <c r="V260" s="376">
        <f>IF(-SUM(V$20:V259)+V$15&lt;0.000001,0,IF($C260&gt;='H-32A-WP06 - Debt Service'!U$24,'H-32A-WP06 - Debt Service'!U$27/12,0))</f>
        <v>0</v>
      </c>
      <c r="W260" s="376">
        <f>IF(-SUM(W$20:W259)+W$15&lt;0.000001,0,IF($C260&gt;='H-32A-WP06 - Debt Service'!V$24,'H-32A-WP06 - Debt Service'!V$27/12,0))</f>
        <v>0</v>
      </c>
      <c r="X260" s="376">
        <f>IF(-SUM(X$20:X259)+X$15&lt;0.000001,0,IF($C260&gt;='H-32A-WP06 - Debt Service'!W$24,'H-32A-WP06 - Debt Service'!W$27/12,0))</f>
        <v>0</v>
      </c>
      <c r="Y260" s="376">
        <f>IF(-SUM(Y$20:Y259)+Y$15&lt;0.000001,0,IF($C260&gt;='H-32A-WP06 - Debt Service'!X$24,'H-32A-WP06 - Debt Service'!X$27/12,0))</f>
        <v>0</v>
      </c>
      <c r="Z260" s="376">
        <f>IF($C260&gt;='H-32A-WP06 - Debt Service'!Y$24,'H-32A-WP06 - Debt Service'!Y$27/12,0)</f>
        <v>0</v>
      </c>
    </row>
    <row r="261" spans="2:26">
      <c r="B261" s="364">
        <f t="shared" si="12"/>
        <v>2039</v>
      </c>
      <c r="C261" s="390">
        <f t="shared" si="14"/>
        <v>50802</v>
      </c>
      <c r="D261" s="376">
        <f>IF(-SUM(D$20:D260)+D$15&lt;0.000001,0,IF($C261&gt;='H-32A-WP06 - Debt Service'!C$24,'H-32A-WP06 - Debt Service'!C$27/12,0))</f>
        <v>0</v>
      </c>
      <c r="E261" s="376">
        <f>IF(-SUM(E$20:E260)+E$15&lt;0.000001,0,IF($C261&gt;='H-32A-WP06 - Debt Service'!D$24,'H-32A-WP06 - Debt Service'!D$27/12,0))</f>
        <v>0</v>
      </c>
      <c r="F261" s="376">
        <f>IF(-SUM(F$20:F260)+F$15&lt;0.000001,0,IF($C261&gt;='H-32A-WP06 - Debt Service'!E$24,'H-32A-WP06 - Debt Service'!E$27/12,0))</f>
        <v>0</v>
      </c>
      <c r="G261" s="376">
        <f>IF(-SUM(G$20:G260)+G$15&lt;0.000001,0,IF($C261&gt;='H-32A-WP06 - Debt Service'!F$24,'H-32A-WP06 - Debt Service'!F$27/12,0))</f>
        <v>0</v>
      </c>
      <c r="H261" s="376">
        <f>IF(-SUM(H$20:H260)+H$15&lt;0.000001,0,IF($C261&gt;='H-32A-WP06 - Debt Service'!G$24,'H-32A-WP06 - Debt Service'!G$27/12,0))</f>
        <v>0</v>
      </c>
      <c r="I261" s="376">
        <f>IF(-SUM(I$20:I260)+I$15&lt;0.000001,0,IF($C261&gt;='H-32A-WP06 - Debt Service'!H$24,'H-32A-WP06 - Debt Service'!H$27/12,0))</f>
        <v>0</v>
      </c>
      <c r="J261" s="376">
        <f>IF(-SUM(J$20:J260)+J$15&lt;0.000001,0,IF($C261&gt;='H-32A-WP06 - Debt Service'!I$24,'H-32A-WP06 - Debt Service'!I$27/12,0))</f>
        <v>0</v>
      </c>
      <c r="K261" s="376">
        <f>IF(-SUM(K$20:K260)+K$15&lt;0.000001,0,IF($C261&gt;='H-32A-WP06 - Debt Service'!J$24,'H-32A-WP06 - Debt Service'!J$27/12,0))</f>
        <v>0</v>
      </c>
      <c r="L261" s="376">
        <f>IF(-SUM(L$20:L260)+L$15&lt;0.000001,0,IF($C261&gt;='H-32A-WP06 - Debt Service'!K$24,'H-32A-WP06 - Debt Service'!K$27/12,0))</f>
        <v>0</v>
      </c>
      <c r="M261" s="376">
        <f>IF(-SUM(M$20:M260)+M$15&lt;0.000001,0,IF($C261&gt;='H-32A-WP06 - Debt Service'!L$24,'H-32A-WP06 - Debt Service'!L$27/12,0))</f>
        <v>0</v>
      </c>
      <c r="O261" s="364">
        <f t="shared" si="13"/>
        <v>2039</v>
      </c>
      <c r="P261" s="390">
        <f t="shared" si="15"/>
        <v>50802</v>
      </c>
      <c r="Q261" s="376">
        <f>IF(-SUM(Q$20:Q260)+Q$15&lt;0.000001,0,IF($C261&gt;='H-32A-WP06 - Debt Service'!P$24,'H-32A-WP06 - Debt Service'!P$27/12,0))</f>
        <v>0</v>
      </c>
      <c r="R261" s="376">
        <f>IF(-SUM(R$20:R260)+R$15&lt;0.000001,0,IF($C261&gt;='H-32A-WP06 - Debt Service'!Q$24,'H-32A-WP06 - Debt Service'!Q$27/12,0))</f>
        <v>0</v>
      </c>
      <c r="S261" s="376">
        <f>IF(-SUM(S$20:S260)+S$15&lt;0.000001,0,IF($C261&gt;='H-32A-WP06 - Debt Service'!R$24,'H-32A-WP06 - Debt Service'!R$27/12,0))</f>
        <v>0</v>
      </c>
      <c r="T261" s="376">
        <f>IF(-SUM(T$20:T260)+T$15&lt;0.000001,0,IF($C261&gt;='H-32A-WP06 - Debt Service'!S$24,'H-32A-WP06 - Debt Service'!S$27/12,0))</f>
        <v>0</v>
      </c>
      <c r="U261" s="376">
        <f>IF(-SUM(U$20:U260)+U$15&lt;0.000001,0,IF($C261&gt;='H-32A-WP06 - Debt Service'!T$24,'H-32A-WP06 - Debt Service'!T$27/12,0))</f>
        <v>0</v>
      </c>
      <c r="V261" s="376">
        <f>IF(-SUM(V$20:V260)+V$15&lt;0.000001,0,IF($C261&gt;='H-32A-WP06 - Debt Service'!U$24,'H-32A-WP06 - Debt Service'!U$27/12,0))</f>
        <v>0</v>
      </c>
      <c r="W261" s="376">
        <f>IF(-SUM(W$20:W260)+W$15&lt;0.000001,0,IF($C261&gt;='H-32A-WP06 - Debt Service'!V$24,'H-32A-WP06 - Debt Service'!V$27/12,0))</f>
        <v>0</v>
      </c>
      <c r="X261" s="376">
        <f>IF(-SUM(X$20:X260)+X$15&lt;0.000001,0,IF($C261&gt;='H-32A-WP06 - Debt Service'!W$24,'H-32A-WP06 - Debt Service'!W$27/12,0))</f>
        <v>0</v>
      </c>
      <c r="Y261" s="376">
        <f>IF(-SUM(Y$20:Y260)+Y$15&lt;0.000001,0,IF($C261&gt;='H-32A-WP06 - Debt Service'!X$24,'H-32A-WP06 - Debt Service'!X$27/12,0))</f>
        <v>0</v>
      </c>
      <c r="Z261" s="376">
        <f>IF($C261&gt;='H-32A-WP06 - Debt Service'!Y$24,'H-32A-WP06 - Debt Service'!Y$27/12,0)</f>
        <v>0</v>
      </c>
    </row>
    <row r="262" spans="2:26">
      <c r="B262" s="364">
        <f t="shared" si="12"/>
        <v>2039</v>
      </c>
      <c r="C262" s="390">
        <f t="shared" si="14"/>
        <v>50830</v>
      </c>
      <c r="D262" s="376">
        <f>IF(-SUM(D$20:D261)+D$15&lt;0.000001,0,IF($C262&gt;='H-32A-WP06 - Debt Service'!C$24,'H-32A-WP06 - Debt Service'!C$27/12,0))</f>
        <v>0</v>
      </c>
      <c r="E262" s="376">
        <f>IF(-SUM(E$20:E261)+E$15&lt;0.000001,0,IF($C262&gt;='H-32A-WP06 - Debt Service'!D$24,'H-32A-WP06 - Debt Service'!D$27/12,0))</f>
        <v>0</v>
      </c>
      <c r="F262" s="376">
        <f>IF(-SUM(F$20:F261)+F$15&lt;0.000001,0,IF($C262&gt;='H-32A-WP06 - Debt Service'!E$24,'H-32A-WP06 - Debt Service'!E$27/12,0))</f>
        <v>0</v>
      </c>
      <c r="G262" s="376">
        <f>IF(-SUM(G$20:G261)+G$15&lt;0.000001,0,IF($C262&gt;='H-32A-WP06 - Debt Service'!F$24,'H-32A-WP06 - Debt Service'!F$27/12,0))</f>
        <v>0</v>
      </c>
      <c r="H262" s="376">
        <f>IF(-SUM(H$20:H261)+H$15&lt;0.000001,0,IF($C262&gt;='H-32A-WP06 - Debt Service'!G$24,'H-32A-WP06 - Debt Service'!G$27/12,0))</f>
        <v>0</v>
      </c>
      <c r="I262" s="376">
        <f>IF(-SUM(I$20:I261)+I$15&lt;0.000001,0,IF($C262&gt;='H-32A-WP06 - Debt Service'!H$24,'H-32A-WP06 - Debt Service'!H$27/12,0))</f>
        <v>0</v>
      </c>
      <c r="J262" s="376">
        <f>IF(-SUM(J$20:J261)+J$15&lt;0.000001,0,IF($C262&gt;='H-32A-WP06 - Debt Service'!I$24,'H-32A-WP06 - Debt Service'!I$27/12,0))</f>
        <v>0</v>
      </c>
      <c r="K262" s="376">
        <f>IF(-SUM(K$20:K261)+K$15&lt;0.000001,0,IF($C262&gt;='H-32A-WP06 - Debt Service'!J$24,'H-32A-WP06 - Debt Service'!J$27/12,0))</f>
        <v>0</v>
      </c>
      <c r="L262" s="376">
        <f>IF(-SUM(L$20:L261)+L$15&lt;0.000001,0,IF($C262&gt;='H-32A-WP06 - Debt Service'!K$24,'H-32A-WP06 - Debt Service'!K$27/12,0))</f>
        <v>0</v>
      </c>
      <c r="M262" s="376">
        <f>IF(-SUM(M$20:M261)+M$15&lt;0.000001,0,IF($C262&gt;='H-32A-WP06 - Debt Service'!L$24,'H-32A-WP06 - Debt Service'!L$27/12,0))</f>
        <v>0</v>
      </c>
      <c r="O262" s="364">
        <f t="shared" si="13"/>
        <v>2039</v>
      </c>
      <c r="P262" s="390">
        <f t="shared" si="15"/>
        <v>50830</v>
      </c>
      <c r="Q262" s="376">
        <f>IF(-SUM(Q$20:Q261)+Q$15&lt;0.000001,0,IF($C262&gt;='H-32A-WP06 - Debt Service'!P$24,'H-32A-WP06 - Debt Service'!P$27/12,0))</f>
        <v>0</v>
      </c>
      <c r="R262" s="376">
        <f>IF(-SUM(R$20:R261)+R$15&lt;0.000001,0,IF($C262&gt;='H-32A-WP06 - Debt Service'!Q$24,'H-32A-WP06 - Debt Service'!Q$27/12,0))</f>
        <v>0</v>
      </c>
      <c r="S262" s="376">
        <f>IF(-SUM(S$20:S261)+S$15&lt;0.000001,0,IF($C262&gt;='H-32A-WP06 - Debt Service'!R$24,'H-32A-WP06 - Debt Service'!R$27/12,0))</f>
        <v>0</v>
      </c>
      <c r="T262" s="376">
        <f>IF(-SUM(T$20:T261)+T$15&lt;0.000001,0,IF($C262&gt;='H-32A-WP06 - Debt Service'!S$24,'H-32A-WP06 - Debt Service'!S$27/12,0))</f>
        <v>0</v>
      </c>
      <c r="U262" s="376">
        <f>IF(-SUM(U$20:U261)+U$15&lt;0.000001,0,IF($C262&gt;='H-32A-WP06 - Debt Service'!T$24,'H-32A-WP06 - Debt Service'!T$27/12,0))</f>
        <v>0</v>
      </c>
      <c r="V262" s="376">
        <f>IF(-SUM(V$20:V261)+V$15&lt;0.000001,0,IF($C262&gt;='H-32A-WP06 - Debt Service'!U$24,'H-32A-WP06 - Debt Service'!U$27/12,0))</f>
        <v>0</v>
      </c>
      <c r="W262" s="376">
        <f>IF(-SUM(W$20:W261)+W$15&lt;0.000001,0,IF($C262&gt;='H-32A-WP06 - Debt Service'!V$24,'H-32A-WP06 - Debt Service'!V$27/12,0))</f>
        <v>0</v>
      </c>
      <c r="X262" s="376">
        <f>IF(-SUM(X$20:X261)+X$15&lt;0.000001,0,IF($C262&gt;='H-32A-WP06 - Debt Service'!W$24,'H-32A-WP06 - Debt Service'!W$27/12,0))</f>
        <v>0</v>
      </c>
      <c r="Y262" s="376">
        <f>IF(-SUM(Y$20:Y261)+Y$15&lt;0.000001,0,IF($C262&gt;='H-32A-WP06 - Debt Service'!X$24,'H-32A-WP06 - Debt Service'!X$27/12,0))</f>
        <v>0</v>
      </c>
      <c r="Z262" s="376">
        <f>IF($C262&gt;='H-32A-WP06 - Debt Service'!Y$24,'H-32A-WP06 - Debt Service'!Y$27/12,0)</f>
        <v>0</v>
      </c>
    </row>
    <row r="263" spans="2:26">
      <c r="B263" s="364">
        <f t="shared" si="12"/>
        <v>2039</v>
      </c>
      <c r="C263" s="390">
        <f t="shared" si="14"/>
        <v>50861</v>
      </c>
      <c r="D263" s="376">
        <f>IF(-SUM(D$20:D262)+D$15&lt;0.000001,0,IF($C263&gt;='H-32A-WP06 - Debt Service'!C$24,'H-32A-WP06 - Debt Service'!C$27/12,0))</f>
        <v>0</v>
      </c>
      <c r="E263" s="376">
        <f>IF(-SUM(E$20:E262)+E$15&lt;0.000001,0,IF($C263&gt;='H-32A-WP06 - Debt Service'!D$24,'H-32A-WP06 - Debt Service'!D$27/12,0))</f>
        <v>0</v>
      </c>
      <c r="F263" s="376">
        <f>IF(-SUM(F$20:F262)+F$15&lt;0.000001,0,IF($C263&gt;='H-32A-WP06 - Debt Service'!E$24,'H-32A-WP06 - Debt Service'!E$27/12,0))</f>
        <v>0</v>
      </c>
      <c r="G263" s="376">
        <f>IF(-SUM(G$20:G262)+G$15&lt;0.000001,0,IF($C263&gt;='H-32A-WP06 - Debt Service'!F$24,'H-32A-WP06 - Debt Service'!F$27/12,0))</f>
        <v>0</v>
      </c>
      <c r="H263" s="376">
        <f>IF(-SUM(H$20:H262)+H$15&lt;0.000001,0,IF($C263&gt;='H-32A-WP06 - Debt Service'!G$24,'H-32A-WP06 - Debt Service'!G$27/12,0))</f>
        <v>0</v>
      </c>
      <c r="I263" s="376">
        <f>IF(-SUM(I$20:I262)+I$15&lt;0.000001,0,IF($C263&gt;='H-32A-WP06 - Debt Service'!H$24,'H-32A-WP06 - Debt Service'!H$27/12,0))</f>
        <v>0</v>
      </c>
      <c r="J263" s="376">
        <f>IF(-SUM(J$20:J262)+J$15&lt;0.000001,0,IF($C263&gt;='H-32A-WP06 - Debt Service'!I$24,'H-32A-WP06 - Debt Service'!I$27/12,0))</f>
        <v>0</v>
      </c>
      <c r="K263" s="376">
        <f>IF(-SUM(K$20:K262)+K$15&lt;0.000001,0,IF($C263&gt;='H-32A-WP06 - Debt Service'!J$24,'H-32A-WP06 - Debt Service'!J$27/12,0))</f>
        <v>0</v>
      </c>
      <c r="L263" s="376">
        <f>IF(-SUM(L$20:L262)+L$15&lt;0.000001,0,IF($C263&gt;='H-32A-WP06 - Debt Service'!K$24,'H-32A-WP06 - Debt Service'!K$27/12,0))</f>
        <v>0</v>
      </c>
      <c r="M263" s="376">
        <f>IF(-SUM(M$20:M262)+M$15&lt;0.000001,0,IF($C263&gt;='H-32A-WP06 - Debt Service'!L$24,'H-32A-WP06 - Debt Service'!L$27/12,0))</f>
        <v>0</v>
      </c>
      <c r="O263" s="364">
        <f t="shared" si="13"/>
        <v>2039</v>
      </c>
      <c r="P263" s="390">
        <f t="shared" si="15"/>
        <v>50861</v>
      </c>
      <c r="Q263" s="376">
        <f>IF(-SUM(Q$20:Q262)+Q$15&lt;0.000001,0,IF($C263&gt;='H-32A-WP06 - Debt Service'!P$24,'H-32A-WP06 - Debt Service'!P$27/12,0))</f>
        <v>0</v>
      </c>
      <c r="R263" s="376">
        <f>IF(-SUM(R$20:R262)+R$15&lt;0.000001,0,IF($C263&gt;='H-32A-WP06 - Debt Service'!Q$24,'H-32A-WP06 - Debt Service'!Q$27/12,0))</f>
        <v>0</v>
      </c>
      <c r="S263" s="376">
        <f>IF(-SUM(S$20:S262)+S$15&lt;0.000001,0,IF($C263&gt;='H-32A-WP06 - Debt Service'!R$24,'H-32A-WP06 - Debt Service'!R$27/12,0))</f>
        <v>0</v>
      </c>
      <c r="T263" s="376">
        <f>IF(-SUM(T$20:T262)+T$15&lt;0.000001,0,IF($C263&gt;='H-32A-WP06 - Debt Service'!S$24,'H-32A-WP06 - Debt Service'!S$27/12,0))</f>
        <v>0</v>
      </c>
      <c r="U263" s="376">
        <f>IF(-SUM(U$20:U262)+U$15&lt;0.000001,0,IF($C263&gt;='H-32A-WP06 - Debt Service'!T$24,'H-32A-WP06 - Debt Service'!T$27/12,0))</f>
        <v>0</v>
      </c>
      <c r="V263" s="376">
        <f>IF(-SUM(V$20:V262)+V$15&lt;0.000001,0,IF($C263&gt;='H-32A-WP06 - Debt Service'!U$24,'H-32A-WP06 - Debt Service'!U$27/12,0))</f>
        <v>0</v>
      </c>
      <c r="W263" s="376">
        <f>IF(-SUM(W$20:W262)+W$15&lt;0.000001,0,IF($C263&gt;='H-32A-WP06 - Debt Service'!V$24,'H-32A-WP06 - Debt Service'!V$27/12,0))</f>
        <v>0</v>
      </c>
      <c r="X263" s="376">
        <f>IF(-SUM(X$20:X262)+X$15&lt;0.000001,0,IF($C263&gt;='H-32A-WP06 - Debt Service'!W$24,'H-32A-WP06 - Debt Service'!W$27/12,0))</f>
        <v>0</v>
      </c>
      <c r="Y263" s="376">
        <f>IF(-SUM(Y$20:Y262)+Y$15&lt;0.000001,0,IF($C263&gt;='H-32A-WP06 - Debt Service'!X$24,'H-32A-WP06 - Debt Service'!X$27/12,0))</f>
        <v>0</v>
      </c>
      <c r="Z263" s="376">
        <f>IF($C263&gt;='H-32A-WP06 - Debt Service'!Y$24,'H-32A-WP06 - Debt Service'!Y$27/12,0)</f>
        <v>0</v>
      </c>
    </row>
    <row r="264" spans="2:26">
      <c r="B264" s="364">
        <f t="shared" si="12"/>
        <v>2039</v>
      </c>
      <c r="C264" s="390">
        <f t="shared" si="14"/>
        <v>50891</v>
      </c>
      <c r="D264" s="376">
        <f>IF(-SUM(D$20:D263)+D$15&lt;0.000001,0,IF($C264&gt;='H-32A-WP06 - Debt Service'!C$24,'H-32A-WP06 - Debt Service'!C$27/12,0))</f>
        <v>0</v>
      </c>
      <c r="E264" s="376">
        <f>IF(-SUM(E$20:E263)+E$15&lt;0.000001,0,IF($C264&gt;='H-32A-WP06 - Debt Service'!D$24,'H-32A-WP06 - Debt Service'!D$27/12,0))</f>
        <v>0</v>
      </c>
      <c r="F264" s="376">
        <f>IF(-SUM(F$20:F263)+F$15&lt;0.000001,0,IF($C264&gt;='H-32A-WP06 - Debt Service'!E$24,'H-32A-WP06 - Debt Service'!E$27/12,0))</f>
        <v>0</v>
      </c>
      <c r="G264" s="376">
        <f>IF(-SUM(G$20:G263)+G$15&lt;0.000001,0,IF($C264&gt;='H-32A-WP06 - Debt Service'!F$24,'H-32A-WP06 - Debt Service'!F$27/12,0))</f>
        <v>0</v>
      </c>
      <c r="H264" s="376">
        <f>IF(-SUM(H$20:H263)+H$15&lt;0.000001,0,IF($C264&gt;='H-32A-WP06 - Debt Service'!G$24,'H-32A-WP06 - Debt Service'!G$27/12,0))</f>
        <v>0</v>
      </c>
      <c r="I264" s="376">
        <f>IF(-SUM(I$20:I263)+I$15&lt;0.000001,0,IF($C264&gt;='H-32A-WP06 - Debt Service'!H$24,'H-32A-WP06 - Debt Service'!H$27/12,0))</f>
        <v>0</v>
      </c>
      <c r="J264" s="376">
        <f>IF(-SUM(J$20:J263)+J$15&lt;0.000001,0,IF($C264&gt;='H-32A-WP06 - Debt Service'!I$24,'H-32A-WP06 - Debt Service'!I$27/12,0))</f>
        <v>0</v>
      </c>
      <c r="K264" s="376">
        <f>IF(-SUM(K$20:K263)+K$15&lt;0.000001,0,IF($C264&gt;='H-32A-WP06 - Debt Service'!J$24,'H-32A-WP06 - Debt Service'!J$27/12,0))</f>
        <v>0</v>
      </c>
      <c r="L264" s="376">
        <f>IF(-SUM(L$20:L263)+L$15&lt;0.000001,0,IF($C264&gt;='H-32A-WP06 - Debt Service'!K$24,'H-32A-WP06 - Debt Service'!K$27/12,0))</f>
        <v>0</v>
      </c>
      <c r="M264" s="376">
        <f>IF(-SUM(M$20:M263)+M$15&lt;0.000001,0,IF($C264&gt;='H-32A-WP06 - Debt Service'!L$24,'H-32A-WP06 - Debt Service'!L$27/12,0))</f>
        <v>0</v>
      </c>
      <c r="O264" s="364">
        <f t="shared" si="13"/>
        <v>2039</v>
      </c>
      <c r="P264" s="390">
        <f t="shared" si="15"/>
        <v>50891</v>
      </c>
      <c r="Q264" s="376">
        <f>IF(-SUM(Q$20:Q263)+Q$15&lt;0.000001,0,IF($C264&gt;='H-32A-WP06 - Debt Service'!P$24,'H-32A-WP06 - Debt Service'!P$27/12,0))</f>
        <v>0</v>
      </c>
      <c r="R264" s="376">
        <f>IF(-SUM(R$20:R263)+R$15&lt;0.000001,0,IF($C264&gt;='H-32A-WP06 - Debt Service'!Q$24,'H-32A-WP06 - Debt Service'!Q$27/12,0))</f>
        <v>0</v>
      </c>
      <c r="S264" s="376">
        <f>IF(-SUM(S$20:S263)+S$15&lt;0.000001,0,IF($C264&gt;='H-32A-WP06 - Debt Service'!R$24,'H-32A-WP06 - Debt Service'!R$27/12,0))</f>
        <v>0</v>
      </c>
      <c r="T264" s="376">
        <f>IF(-SUM(T$20:T263)+T$15&lt;0.000001,0,IF($C264&gt;='H-32A-WP06 - Debt Service'!S$24,'H-32A-WP06 - Debt Service'!S$27/12,0))</f>
        <v>0</v>
      </c>
      <c r="U264" s="376">
        <f>IF(-SUM(U$20:U263)+U$15&lt;0.000001,0,IF($C264&gt;='H-32A-WP06 - Debt Service'!T$24,'H-32A-WP06 - Debt Service'!T$27/12,0))</f>
        <v>0</v>
      </c>
      <c r="V264" s="376">
        <f>IF(-SUM(V$20:V263)+V$15&lt;0.000001,0,IF($C264&gt;='H-32A-WP06 - Debt Service'!U$24,'H-32A-WP06 - Debt Service'!U$27/12,0))</f>
        <v>0</v>
      </c>
      <c r="W264" s="376">
        <f>IF(-SUM(W$20:W263)+W$15&lt;0.000001,0,IF($C264&gt;='H-32A-WP06 - Debt Service'!V$24,'H-32A-WP06 - Debt Service'!V$27/12,0))</f>
        <v>0</v>
      </c>
      <c r="X264" s="376">
        <f>IF(-SUM(X$20:X263)+X$15&lt;0.000001,0,IF($C264&gt;='H-32A-WP06 - Debt Service'!W$24,'H-32A-WP06 - Debt Service'!W$27/12,0))</f>
        <v>0</v>
      </c>
      <c r="Y264" s="376">
        <f>IF(-SUM(Y$20:Y263)+Y$15&lt;0.000001,0,IF($C264&gt;='H-32A-WP06 - Debt Service'!X$24,'H-32A-WP06 - Debt Service'!X$27/12,0))</f>
        <v>0</v>
      </c>
      <c r="Z264" s="376">
        <f>IF($C264&gt;='H-32A-WP06 - Debt Service'!Y$24,'H-32A-WP06 - Debt Service'!Y$27/12,0)</f>
        <v>0</v>
      </c>
    </row>
    <row r="265" spans="2:26">
      <c r="B265" s="364">
        <f t="shared" si="12"/>
        <v>2039</v>
      </c>
      <c r="C265" s="390">
        <f t="shared" si="14"/>
        <v>50922</v>
      </c>
      <c r="D265" s="376">
        <f>IF(-SUM(D$20:D264)+D$15&lt;0.000001,0,IF($C265&gt;='H-32A-WP06 - Debt Service'!C$24,'H-32A-WP06 - Debt Service'!C$27/12,0))</f>
        <v>0</v>
      </c>
      <c r="E265" s="376">
        <f>IF(-SUM(E$20:E264)+E$15&lt;0.000001,0,IF($C265&gt;='H-32A-WP06 - Debt Service'!D$24,'H-32A-WP06 - Debt Service'!D$27/12,0))</f>
        <v>0</v>
      </c>
      <c r="F265" s="376">
        <f>IF(-SUM(F$20:F264)+F$15&lt;0.000001,0,IF($C265&gt;='H-32A-WP06 - Debt Service'!E$24,'H-32A-WP06 - Debt Service'!E$27/12,0))</f>
        <v>0</v>
      </c>
      <c r="G265" s="376">
        <f>IF(-SUM(G$20:G264)+G$15&lt;0.000001,0,IF($C265&gt;='H-32A-WP06 - Debt Service'!F$24,'H-32A-WP06 - Debt Service'!F$27/12,0))</f>
        <v>0</v>
      </c>
      <c r="H265" s="376">
        <f>IF(-SUM(H$20:H264)+H$15&lt;0.000001,0,IF($C265&gt;='H-32A-WP06 - Debt Service'!G$24,'H-32A-WP06 - Debt Service'!G$27/12,0))</f>
        <v>0</v>
      </c>
      <c r="I265" s="376">
        <f>IF(-SUM(I$20:I264)+I$15&lt;0.000001,0,IF($C265&gt;='H-32A-WP06 - Debt Service'!H$24,'H-32A-WP06 - Debt Service'!H$27/12,0))</f>
        <v>0</v>
      </c>
      <c r="J265" s="376">
        <f>IF(-SUM(J$20:J264)+J$15&lt;0.000001,0,IF($C265&gt;='H-32A-WP06 - Debt Service'!I$24,'H-32A-WP06 - Debt Service'!I$27/12,0))</f>
        <v>0</v>
      </c>
      <c r="K265" s="376">
        <f>IF(-SUM(K$20:K264)+K$15&lt;0.000001,0,IF($C265&gt;='H-32A-WP06 - Debt Service'!J$24,'H-32A-WP06 - Debt Service'!J$27/12,0))</f>
        <v>0</v>
      </c>
      <c r="L265" s="376">
        <f>IF(-SUM(L$20:L264)+L$15&lt;0.000001,0,IF($C265&gt;='H-32A-WP06 - Debt Service'!K$24,'H-32A-WP06 - Debt Service'!K$27/12,0))</f>
        <v>0</v>
      </c>
      <c r="M265" s="376">
        <f>IF(-SUM(M$20:M264)+M$15&lt;0.000001,0,IF($C265&gt;='H-32A-WP06 - Debt Service'!L$24,'H-32A-WP06 - Debt Service'!L$27/12,0))</f>
        <v>0</v>
      </c>
      <c r="O265" s="364">
        <f t="shared" si="13"/>
        <v>2039</v>
      </c>
      <c r="P265" s="390">
        <f t="shared" si="15"/>
        <v>50922</v>
      </c>
      <c r="Q265" s="376">
        <f>IF(-SUM(Q$20:Q264)+Q$15&lt;0.000001,0,IF($C265&gt;='H-32A-WP06 - Debt Service'!P$24,'H-32A-WP06 - Debt Service'!P$27/12,0))</f>
        <v>0</v>
      </c>
      <c r="R265" s="376">
        <f>IF(-SUM(R$20:R264)+R$15&lt;0.000001,0,IF($C265&gt;='H-32A-WP06 - Debt Service'!Q$24,'H-32A-WP06 - Debt Service'!Q$27/12,0))</f>
        <v>0</v>
      </c>
      <c r="S265" s="376">
        <f>IF(-SUM(S$20:S264)+S$15&lt;0.000001,0,IF($C265&gt;='H-32A-WP06 - Debt Service'!R$24,'H-32A-WP06 - Debt Service'!R$27/12,0))</f>
        <v>0</v>
      </c>
      <c r="T265" s="376">
        <f>IF(-SUM(T$20:T264)+T$15&lt;0.000001,0,IF($C265&gt;='H-32A-WP06 - Debt Service'!S$24,'H-32A-WP06 - Debt Service'!S$27/12,0))</f>
        <v>0</v>
      </c>
      <c r="U265" s="376">
        <f>IF(-SUM(U$20:U264)+U$15&lt;0.000001,0,IF($C265&gt;='H-32A-WP06 - Debt Service'!T$24,'H-32A-WP06 - Debt Service'!T$27/12,0))</f>
        <v>0</v>
      </c>
      <c r="V265" s="376">
        <f>IF(-SUM(V$20:V264)+V$15&lt;0.000001,0,IF($C265&gt;='H-32A-WP06 - Debt Service'!U$24,'H-32A-WP06 - Debt Service'!U$27/12,0))</f>
        <v>0</v>
      </c>
      <c r="W265" s="376">
        <f>IF(-SUM(W$20:W264)+W$15&lt;0.000001,0,IF($C265&gt;='H-32A-WP06 - Debt Service'!V$24,'H-32A-WP06 - Debt Service'!V$27/12,0))</f>
        <v>0</v>
      </c>
      <c r="X265" s="376">
        <f>IF(-SUM(X$20:X264)+X$15&lt;0.000001,0,IF($C265&gt;='H-32A-WP06 - Debt Service'!W$24,'H-32A-WP06 - Debt Service'!W$27/12,0))</f>
        <v>0</v>
      </c>
      <c r="Y265" s="376">
        <f>IF(-SUM(Y$20:Y264)+Y$15&lt;0.000001,0,IF($C265&gt;='H-32A-WP06 - Debt Service'!X$24,'H-32A-WP06 - Debt Service'!X$27/12,0))</f>
        <v>0</v>
      </c>
      <c r="Z265" s="376">
        <f>IF($C265&gt;='H-32A-WP06 - Debt Service'!Y$24,'H-32A-WP06 - Debt Service'!Y$27/12,0)</f>
        <v>0</v>
      </c>
    </row>
    <row r="266" spans="2:26">
      <c r="B266" s="364">
        <f t="shared" si="12"/>
        <v>2039</v>
      </c>
      <c r="C266" s="390">
        <f t="shared" si="14"/>
        <v>50952</v>
      </c>
      <c r="D266" s="376">
        <f>IF(-SUM(D$20:D265)+D$15&lt;0.000001,0,IF($C266&gt;='H-32A-WP06 - Debt Service'!C$24,'H-32A-WP06 - Debt Service'!C$27/12,0))</f>
        <v>0</v>
      </c>
      <c r="E266" s="376">
        <f>IF(-SUM(E$20:E265)+E$15&lt;0.000001,0,IF($C266&gt;='H-32A-WP06 - Debt Service'!D$24,'H-32A-WP06 - Debt Service'!D$27/12,0))</f>
        <v>0</v>
      </c>
      <c r="F266" s="376">
        <f>IF(-SUM(F$20:F265)+F$15&lt;0.000001,0,IF($C266&gt;='H-32A-WP06 - Debt Service'!E$24,'H-32A-WP06 - Debt Service'!E$27/12,0))</f>
        <v>0</v>
      </c>
      <c r="G266" s="376">
        <f>IF(-SUM(G$20:G265)+G$15&lt;0.000001,0,IF($C266&gt;='H-32A-WP06 - Debt Service'!F$24,'H-32A-WP06 - Debt Service'!F$27/12,0))</f>
        <v>0</v>
      </c>
      <c r="H266" s="376">
        <f>IF(-SUM(H$20:H265)+H$15&lt;0.000001,0,IF($C266&gt;='H-32A-WP06 - Debt Service'!G$24,'H-32A-WP06 - Debt Service'!G$27/12,0))</f>
        <v>0</v>
      </c>
      <c r="I266" s="376">
        <f>IF(-SUM(I$20:I265)+I$15&lt;0.000001,0,IF($C266&gt;='H-32A-WP06 - Debt Service'!H$24,'H-32A-WP06 - Debt Service'!H$27/12,0))</f>
        <v>0</v>
      </c>
      <c r="J266" s="376">
        <f>IF(-SUM(J$20:J265)+J$15&lt;0.000001,0,IF($C266&gt;='H-32A-WP06 - Debt Service'!I$24,'H-32A-WP06 - Debt Service'!I$27/12,0))</f>
        <v>0</v>
      </c>
      <c r="K266" s="376">
        <f>IF(-SUM(K$20:K265)+K$15&lt;0.000001,0,IF($C266&gt;='H-32A-WP06 - Debt Service'!J$24,'H-32A-WP06 - Debt Service'!J$27/12,0))</f>
        <v>0</v>
      </c>
      <c r="L266" s="376">
        <f>IF(-SUM(L$20:L265)+L$15&lt;0.000001,0,IF($C266&gt;='H-32A-WP06 - Debt Service'!K$24,'H-32A-WP06 - Debt Service'!K$27/12,0))</f>
        <v>0</v>
      </c>
      <c r="M266" s="376">
        <f>IF(-SUM(M$20:M265)+M$15&lt;0.000001,0,IF($C266&gt;='H-32A-WP06 - Debt Service'!L$24,'H-32A-WP06 - Debt Service'!L$27/12,0))</f>
        <v>0</v>
      </c>
      <c r="O266" s="364">
        <f t="shared" si="13"/>
        <v>2039</v>
      </c>
      <c r="P266" s="390">
        <f t="shared" si="15"/>
        <v>50952</v>
      </c>
      <c r="Q266" s="376">
        <f>IF(-SUM(Q$20:Q265)+Q$15&lt;0.000001,0,IF($C266&gt;='H-32A-WP06 - Debt Service'!P$24,'H-32A-WP06 - Debt Service'!P$27/12,0))</f>
        <v>0</v>
      </c>
      <c r="R266" s="376">
        <f>IF(-SUM(R$20:R265)+R$15&lt;0.000001,0,IF($C266&gt;='H-32A-WP06 - Debt Service'!Q$24,'H-32A-WP06 - Debt Service'!Q$27/12,0))</f>
        <v>0</v>
      </c>
      <c r="S266" s="376">
        <f>IF(-SUM(S$20:S265)+S$15&lt;0.000001,0,IF($C266&gt;='H-32A-WP06 - Debt Service'!R$24,'H-32A-WP06 - Debt Service'!R$27/12,0))</f>
        <v>0</v>
      </c>
      <c r="T266" s="376">
        <f>IF(-SUM(T$20:T265)+T$15&lt;0.000001,0,IF($C266&gt;='H-32A-WP06 - Debt Service'!S$24,'H-32A-WP06 - Debt Service'!S$27/12,0))</f>
        <v>0</v>
      </c>
      <c r="U266" s="376">
        <f>IF(-SUM(U$20:U265)+U$15&lt;0.000001,0,IF($C266&gt;='H-32A-WP06 - Debt Service'!T$24,'H-32A-WP06 - Debt Service'!T$27/12,0))</f>
        <v>0</v>
      </c>
      <c r="V266" s="376">
        <f>IF(-SUM(V$20:V265)+V$15&lt;0.000001,0,IF($C266&gt;='H-32A-WP06 - Debt Service'!U$24,'H-32A-WP06 - Debt Service'!U$27/12,0))</f>
        <v>0</v>
      </c>
      <c r="W266" s="376">
        <f>IF(-SUM(W$20:W265)+W$15&lt;0.000001,0,IF($C266&gt;='H-32A-WP06 - Debt Service'!V$24,'H-32A-WP06 - Debt Service'!V$27/12,0))</f>
        <v>0</v>
      </c>
      <c r="X266" s="376">
        <f>IF(-SUM(X$20:X265)+X$15&lt;0.000001,0,IF($C266&gt;='H-32A-WP06 - Debt Service'!W$24,'H-32A-WP06 - Debt Service'!W$27/12,0))</f>
        <v>0</v>
      </c>
      <c r="Y266" s="376">
        <f>IF(-SUM(Y$20:Y265)+Y$15&lt;0.000001,0,IF($C266&gt;='H-32A-WP06 - Debt Service'!X$24,'H-32A-WP06 - Debt Service'!X$27/12,0))</f>
        <v>0</v>
      </c>
      <c r="Z266" s="376">
        <f>IF($C266&gt;='H-32A-WP06 - Debt Service'!Y$24,'H-32A-WP06 - Debt Service'!Y$27/12,0)</f>
        <v>0</v>
      </c>
    </row>
    <row r="267" spans="2:26">
      <c r="B267" s="364">
        <f t="shared" si="12"/>
        <v>2039</v>
      </c>
      <c r="C267" s="390">
        <f t="shared" si="14"/>
        <v>50983</v>
      </c>
      <c r="D267" s="376">
        <f>IF(-SUM(D$20:D266)+D$15&lt;0.000001,0,IF($C267&gt;='H-32A-WP06 - Debt Service'!C$24,'H-32A-WP06 - Debt Service'!C$27/12,0))</f>
        <v>0</v>
      </c>
      <c r="E267" s="376">
        <f>IF(-SUM(E$20:E266)+E$15&lt;0.000001,0,IF($C267&gt;='H-32A-WP06 - Debt Service'!D$24,'H-32A-WP06 - Debt Service'!D$27/12,0))</f>
        <v>0</v>
      </c>
      <c r="F267" s="376">
        <f>IF(-SUM(F$20:F266)+F$15&lt;0.000001,0,IF($C267&gt;='H-32A-WP06 - Debt Service'!E$24,'H-32A-WP06 - Debt Service'!E$27/12,0))</f>
        <v>0</v>
      </c>
      <c r="G267" s="376">
        <f>IF(-SUM(G$20:G266)+G$15&lt;0.000001,0,IF($C267&gt;='H-32A-WP06 - Debt Service'!F$24,'H-32A-WP06 - Debt Service'!F$27/12,0))</f>
        <v>0</v>
      </c>
      <c r="H267" s="376">
        <f>IF(-SUM(H$20:H266)+H$15&lt;0.000001,0,IF($C267&gt;='H-32A-WP06 - Debt Service'!G$24,'H-32A-WP06 - Debt Service'!G$27/12,0))</f>
        <v>0</v>
      </c>
      <c r="I267" s="376">
        <f>IF(-SUM(I$20:I266)+I$15&lt;0.000001,0,IF($C267&gt;='H-32A-WP06 - Debt Service'!H$24,'H-32A-WP06 - Debt Service'!H$27/12,0))</f>
        <v>0</v>
      </c>
      <c r="J267" s="376">
        <f>IF(-SUM(J$20:J266)+J$15&lt;0.000001,0,IF($C267&gt;='H-32A-WP06 - Debt Service'!I$24,'H-32A-WP06 - Debt Service'!I$27/12,0))</f>
        <v>0</v>
      </c>
      <c r="K267" s="376">
        <f>IF(-SUM(K$20:K266)+K$15&lt;0.000001,0,IF($C267&gt;='H-32A-WP06 - Debt Service'!J$24,'H-32A-WP06 - Debt Service'!J$27/12,0))</f>
        <v>0</v>
      </c>
      <c r="L267" s="376">
        <f>IF(-SUM(L$20:L266)+L$15&lt;0.000001,0,IF($C267&gt;='H-32A-WP06 - Debt Service'!K$24,'H-32A-WP06 - Debt Service'!K$27/12,0))</f>
        <v>0</v>
      </c>
      <c r="M267" s="376">
        <f>IF(-SUM(M$20:M266)+M$15&lt;0.000001,0,IF($C267&gt;='H-32A-WP06 - Debt Service'!L$24,'H-32A-WP06 - Debt Service'!L$27/12,0))</f>
        <v>0</v>
      </c>
      <c r="O267" s="364">
        <f t="shared" si="13"/>
        <v>2039</v>
      </c>
      <c r="P267" s="390">
        <f t="shared" si="15"/>
        <v>50983</v>
      </c>
      <c r="Q267" s="376">
        <f>IF(-SUM(Q$20:Q266)+Q$15&lt;0.000001,0,IF($C267&gt;='H-32A-WP06 - Debt Service'!P$24,'H-32A-WP06 - Debt Service'!P$27/12,0))</f>
        <v>0</v>
      </c>
      <c r="R267" s="376">
        <f>IF(-SUM(R$20:R266)+R$15&lt;0.000001,0,IF($C267&gt;='H-32A-WP06 - Debt Service'!Q$24,'H-32A-WP06 - Debt Service'!Q$27/12,0))</f>
        <v>0</v>
      </c>
      <c r="S267" s="376">
        <f>IF(-SUM(S$20:S266)+S$15&lt;0.000001,0,IF($C267&gt;='H-32A-WP06 - Debt Service'!R$24,'H-32A-WP06 - Debt Service'!R$27/12,0))</f>
        <v>0</v>
      </c>
      <c r="T267" s="376">
        <f>IF(-SUM(T$20:T266)+T$15&lt;0.000001,0,IF($C267&gt;='H-32A-WP06 - Debt Service'!S$24,'H-32A-WP06 - Debt Service'!S$27/12,0))</f>
        <v>0</v>
      </c>
      <c r="U267" s="376">
        <f>IF(-SUM(U$20:U266)+U$15&lt;0.000001,0,IF($C267&gt;='H-32A-WP06 - Debt Service'!T$24,'H-32A-WP06 - Debt Service'!T$27/12,0))</f>
        <v>0</v>
      </c>
      <c r="V267" s="376">
        <f>IF(-SUM(V$20:V266)+V$15&lt;0.000001,0,IF($C267&gt;='H-32A-WP06 - Debt Service'!U$24,'H-32A-WP06 - Debt Service'!U$27/12,0))</f>
        <v>0</v>
      </c>
      <c r="W267" s="376">
        <f>IF(-SUM(W$20:W266)+W$15&lt;0.000001,0,IF($C267&gt;='H-32A-WP06 - Debt Service'!V$24,'H-32A-WP06 - Debt Service'!V$27/12,0))</f>
        <v>0</v>
      </c>
      <c r="X267" s="376">
        <f>IF(-SUM(X$20:X266)+X$15&lt;0.000001,0,IF($C267&gt;='H-32A-WP06 - Debt Service'!W$24,'H-32A-WP06 - Debt Service'!W$27/12,0))</f>
        <v>0</v>
      </c>
      <c r="Y267" s="376">
        <f>IF(-SUM(Y$20:Y266)+Y$15&lt;0.000001,0,IF($C267&gt;='H-32A-WP06 - Debt Service'!X$24,'H-32A-WP06 - Debt Service'!X$27/12,0))</f>
        <v>0</v>
      </c>
      <c r="Z267" s="376">
        <f>IF($C267&gt;='H-32A-WP06 - Debt Service'!Y$24,'H-32A-WP06 - Debt Service'!Y$27/12,0)</f>
        <v>0</v>
      </c>
    </row>
    <row r="268" spans="2:26">
      <c r="B268" s="364">
        <f t="shared" si="12"/>
        <v>2039</v>
      </c>
      <c r="C268" s="390">
        <f t="shared" si="14"/>
        <v>51014</v>
      </c>
      <c r="D268" s="376">
        <f>IF(-SUM(D$20:D267)+D$15&lt;0.000001,0,IF($C268&gt;='H-32A-WP06 - Debt Service'!C$24,'H-32A-WP06 - Debt Service'!C$27/12,0))</f>
        <v>0</v>
      </c>
      <c r="E268" s="376">
        <f>IF(-SUM(E$20:E267)+E$15&lt;0.000001,0,IF($C268&gt;='H-32A-WP06 - Debt Service'!D$24,'H-32A-WP06 - Debt Service'!D$27/12,0))</f>
        <v>0</v>
      </c>
      <c r="F268" s="376">
        <f>IF(-SUM(F$20:F267)+F$15&lt;0.000001,0,IF($C268&gt;='H-32A-WP06 - Debt Service'!E$24,'H-32A-WP06 - Debt Service'!E$27/12,0))</f>
        <v>0</v>
      </c>
      <c r="G268" s="376">
        <f>IF(-SUM(G$20:G267)+G$15&lt;0.000001,0,IF($C268&gt;='H-32A-WP06 - Debt Service'!F$24,'H-32A-WP06 - Debt Service'!F$27/12,0))</f>
        <v>0</v>
      </c>
      <c r="H268" s="376">
        <f>IF(-SUM(H$20:H267)+H$15&lt;0.000001,0,IF($C268&gt;='H-32A-WP06 - Debt Service'!G$24,'H-32A-WP06 - Debt Service'!G$27/12,0))</f>
        <v>0</v>
      </c>
      <c r="I268" s="376">
        <f>IF(-SUM(I$20:I267)+I$15&lt;0.000001,0,IF($C268&gt;='H-32A-WP06 - Debt Service'!H$24,'H-32A-WP06 - Debt Service'!H$27/12,0))</f>
        <v>0</v>
      </c>
      <c r="J268" s="376">
        <f>IF(-SUM(J$20:J267)+J$15&lt;0.000001,0,IF($C268&gt;='H-32A-WP06 - Debt Service'!I$24,'H-32A-WP06 - Debt Service'!I$27/12,0))</f>
        <v>0</v>
      </c>
      <c r="K268" s="376">
        <f>IF(-SUM(K$20:K267)+K$15&lt;0.000001,0,IF($C268&gt;='H-32A-WP06 - Debt Service'!J$24,'H-32A-WP06 - Debt Service'!J$27/12,0))</f>
        <v>0</v>
      </c>
      <c r="L268" s="376">
        <f>IF(-SUM(L$20:L267)+L$15&lt;0.000001,0,IF($C268&gt;='H-32A-WP06 - Debt Service'!K$24,'H-32A-WP06 - Debt Service'!K$27/12,0))</f>
        <v>0</v>
      </c>
      <c r="M268" s="376">
        <f>IF(-SUM(M$20:M267)+M$15&lt;0.000001,0,IF($C268&gt;='H-32A-WP06 - Debt Service'!L$24,'H-32A-WP06 - Debt Service'!L$27/12,0))</f>
        <v>0</v>
      </c>
      <c r="O268" s="364">
        <f t="shared" si="13"/>
        <v>2039</v>
      </c>
      <c r="P268" s="390">
        <f t="shared" si="15"/>
        <v>51014</v>
      </c>
      <c r="Q268" s="376">
        <f>IF(-SUM(Q$20:Q267)+Q$15&lt;0.000001,0,IF($C268&gt;='H-32A-WP06 - Debt Service'!P$24,'H-32A-WP06 - Debt Service'!P$27/12,0))</f>
        <v>0</v>
      </c>
      <c r="R268" s="376">
        <f>IF(-SUM(R$20:R267)+R$15&lt;0.000001,0,IF($C268&gt;='H-32A-WP06 - Debt Service'!Q$24,'H-32A-WP06 - Debt Service'!Q$27/12,0))</f>
        <v>0</v>
      </c>
      <c r="S268" s="376">
        <f>IF(-SUM(S$20:S267)+S$15&lt;0.000001,0,IF($C268&gt;='H-32A-WP06 - Debt Service'!R$24,'H-32A-WP06 - Debt Service'!R$27/12,0))</f>
        <v>0</v>
      </c>
      <c r="T268" s="376">
        <f>IF(-SUM(T$20:T267)+T$15&lt;0.000001,0,IF($C268&gt;='H-32A-WP06 - Debt Service'!S$24,'H-32A-WP06 - Debt Service'!S$27/12,0))</f>
        <v>0</v>
      </c>
      <c r="U268" s="376">
        <f>IF(-SUM(U$20:U267)+U$15&lt;0.000001,0,IF($C268&gt;='H-32A-WP06 - Debt Service'!T$24,'H-32A-WP06 - Debt Service'!T$27/12,0))</f>
        <v>0</v>
      </c>
      <c r="V268" s="376">
        <f>IF(-SUM(V$20:V267)+V$15&lt;0.000001,0,IF($C268&gt;='H-32A-WP06 - Debt Service'!U$24,'H-32A-WP06 - Debt Service'!U$27/12,0))</f>
        <v>0</v>
      </c>
      <c r="W268" s="376">
        <f>IF(-SUM(W$20:W267)+W$15&lt;0.000001,0,IF($C268&gt;='H-32A-WP06 - Debt Service'!V$24,'H-32A-WP06 - Debt Service'!V$27/12,0))</f>
        <v>0</v>
      </c>
      <c r="X268" s="376">
        <f>IF(-SUM(X$20:X267)+X$15&lt;0.000001,0,IF($C268&gt;='H-32A-WP06 - Debt Service'!W$24,'H-32A-WP06 - Debt Service'!W$27/12,0))</f>
        <v>0</v>
      </c>
      <c r="Y268" s="376">
        <f>IF(-SUM(Y$20:Y267)+Y$15&lt;0.000001,0,IF($C268&gt;='H-32A-WP06 - Debt Service'!X$24,'H-32A-WP06 - Debt Service'!X$27/12,0))</f>
        <v>0</v>
      </c>
      <c r="Z268" s="376">
        <f>IF($C268&gt;='H-32A-WP06 - Debt Service'!Y$24,'H-32A-WP06 - Debt Service'!Y$27/12,0)</f>
        <v>0</v>
      </c>
    </row>
    <row r="269" spans="2:26">
      <c r="B269" s="364">
        <f t="shared" si="12"/>
        <v>2039</v>
      </c>
      <c r="C269" s="390">
        <f t="shared" si="14"/>
        <v>51044</v>
      </c>
      <c r="D269" s="376">
        <f>IF(-SUM(D$20:D268)+D$15&lt;0.000001,0,IF($C269&gt;='H-32A-WP06 - Debt Service'!C$24,'H-32A-WP06 - Debt Service'!C$27/12,0))</f>
        <v>0</v>
      </c>
      <c r="E269" s="376">
        <f>IF(-SUM(E$20:E268)+E$15&lt;0.000001,0,IF($C269&gt;='H-32A-WP06 - Debt Service'!D$24,'H-32A-WP06 - Debt Service'!D$27/12,0))</f>
        <v>0</v>
      </c>
      <c r="F269" s="376">
        <f>IF(-SUM(F$20:F268)+F$15&lt;0.000001,0,IF($C269&gt;='H-32A-WP06 - Debt Service'!E$24,'H-32A-WP06 - Debt Service'!E$27/12,0))</f>
        <v>0</v>
      </c>
      <c r="G269" s="376">
        <f>IF(-SUM(G$20:G268)+G$15&lt;0.000001,0,IF($C269&gt;='H-32A-WP06 - Debt Service'!F$24,'H-32A-WP06 - Debt Service'!F$27/12,0))</f>
        <v>0</v>
      </c>
      <c r="H269" s="376">
        <f>IF(-SUM(H$20:H268)+H$15&lt;0.000001,0,IF($C269&gt;='H-32A-WP06 - Debt Service'!G$24,'H-32A-WP06 - Debt Service'!G$27/12,0))</f>
        <v>0</v>
      </c>
      <c r="I269" s="376">
        <f>IF(-SUM(I$20:I268)+I$15&lt;0.000001,0,IF($C269&gt;='H-32A-WP06 - Debt Service'!H$24,'H-32A-WP06 - Debt Service'!H$27/12,0))</f>
        <v>0</v>
      </c>
      <c r="J269" s="376">
        <f>IF(-SUM(J$20:J268)+J$15&lt;0.000001,0,IF($C269&gt;='H-32A-WP06 - Debt Service'!I$24,'H-32A-WP06 - Debt Service'!I$27/12,0))</f>
        <v>0</v>
      </c>
      <c r="K269" s="376">
        <f>IF(-SUM(K$20:K268)+K$15&lt;0.000001,0,IF($C269&gt;='H-32A-WP06 - Debt Service'!J$24,'H-32A-WP06 - Debt Service'!J$27/12,0))</f>
        <v>0</v>
      </c>
      <c r="L269" s="376">
        <f>IF(-SUM(L$20:L268)+L$15&lt;0.000001,0,IF($C269&gt;='H-32A-WP06 - Debt Service'!K$24,'H-32A-WP06 - Debt Service'!K$27/12,0))</f>
        <v>0</v>
      </c>
      <c r="M269" s="376">
        <f>IF(-SUM(M$20:M268)+M$15&lt;0.000001,0,IF($C269&gt;='H-32A-WP06 - Debt Service'!L$24,'H-32A-WP06 - Debt Service'!L$27/12,0))</f>
        <v>0</v>
      </c>
      <c r="O269" s="364">
        <f t="shared" si="13"/>
        <v>2039</v>
      </c>
      <c r="P269" s="390">
        <f t="shared" si="15"/>
        <v>51044</v>
      </c>
      <c r="Q269" s="376">
        <f>IF(-SUM(Q$20:Q268)+Q$15&lt;0.000001,0,IF($C269&gt;='H-32A-WP06 - Debt Service'!P$24,'H-32A-WP06 - Debt Service'!P$27/12,0))</f>
        <v>0</v>
      </c>
      <c r="R269" s="376">
        <f>IF(-SUM(R$20:R268)+R$15&lt;0.000001,0,IF($C269&gt;='H-32A-WP06 - Debt Service'!Q$24,'H-32A-WP06 - Debt Service'!Q$27/12,0))</f>
        <v>0</v>
      </c>
      <c r="S269" s="376">
        <f>IF(-SUM(S$20:S268)+S$15&lt;0.000001,0,IF($C269&gt;='H-32A-WP06 - Debt Service'!R$24,'H-32A-WP06 - Debt Service'!R$27/12,0))</f>
        <v>0</v>
      </c>
      <c r="T269" s="376">
        <f>IF(-SUM(T$20:T268)+T$15&lt;0.000001,0,IF($C269&gt;='H-32A-WP06 - Debt Service'!S$24,'H-32A-WP06 - Debt Service'!S$27/12,0))</f>
        <v>0</v>
      </c>
      <c r="U269" s="376">
        <f>IF(-SUM(U$20:U268)+U$15&lt;0.000001,0,IF($C269&gt;='H-32A-WP06 - Debt Service'!T$24,'H-32A-WP06 - Debt Service'!T$27/12,0))</f>
        <v>0</v>
      </c>
      <c r="V269" s="376">
        <f>IF(-SUM(V$20:V268)+V$15&lt;0.000001,0,IF($C269&gt;='H-32A-WP06 - Debt Service'!U$24,'H-32A-WP06 - Debt Service'!U$27/12,0))</f>
        <v>0</v>
      </c>
      <c r="W269" s="376">
        <f>IF(-SUM(W$20:W268)+W$15&lt;0.000001,0,IF($C269&gt;='H-32A-WP06 - Debt Service'!V$24,'H-32A-WP06 - Debt Service'!V$27/12,0))</f>
        <v>0</v>
      </c>
      <c r="X269" s="376">
        <f>IF(-SUM(X$20:X268)+X$15&lt;0.000001,0,IF($C269&gt;='H-32A-WP06 - Debt Service'!W$24,'H-32A-WP06 - Debt Service'!W$27/12,0))</f>
        <v>0</v>
      </c>
      <c r="Y269" s="376">
        <f>IF(-SUM(Y$20:Y268)+Y$15&lt;0.000001,0,IF($C269&gt;='H-32A-WP06 - Debt Service'!X$24,'H-32A-WP06 - Debt Service'!X$27/12,0))</f>
        <v>0</v>
      </c>
      <c r="Z269" s="376">
        <f>IF($C269&gt;='H-32A-WP06 - Debt Service'!Y$24,'H-32A-WP06 - Debt Service'!Y$27/12,0)</f>
        <v>0</v>
      </c>
    </row>
    <row r="270" spans="2:26">
      <c r="B270" s="364">
        <f t="shared" si="12"/>
        <v>2039</v>
      </c>
      <c r="C270" s="390">
        <f t="shared" si="14"/>
        <v>51075</v>
      </c>
      <c r="D270" s="376">
        <f>IF(-SUM(D$20:D269)+D$15&lt;0.000001,0,IF($C270&gt;='H-32A-WP06 - Debt Service'!C$24,'H-32A-WP06 - Debt Service'!C$27/12,0))</f>
        <v>0</v>
      </c>
      <c r="E270" s="376">
        <f>IF(-SUM(E$20:E269)+E$15&lt;0.000001,0,IF($C270&gt;='H-32A-WP06 - Debt Service'!D$24,'H-32A-WP06 - Debt Service'!D$27/12,0))</f>
        <v>0</v>
      </c>
      <c r="F270" s="376">
        <f>IF(-SUM(F$20:F269)+F$15&lt;0.000001,0,IF($C270&gt;='H-32A-WP06 - Debt Service'!E$24,'H-32A-WP06 - Debt Service'!E$27/12,0))</f>
        <v>0</v>
      </c>
      <c r="G270" s="376">
        <f>IF(-SUM(G$20:G269)+G$15&lt;0.000001,0,IF($C270&gt;='H-32A-WP06 - Debt Service'!F$24,'H-32A-WP06 - Debt Service'!F$27/12,0))</f>
        <v>0</v>
      </c>
      <c r="H270" s="376">
        <f>IF(-SUM(H$20:H269)+H$15&lt;0.000001,0,IF($C270&gt;='H-32A-WP06 - Debt Service'!G$24,'H-32A-WP06 - Debt Service'!G$27/12,0))</f>
        <v>0</v>
      </c>
      <c r="I270" s="376">
        <f>IF(-SUM(I$20:I269)+I$15&lt;0.000001,0,IF($C270&gt;='H-32A-WP06 - Debt Service'!H$24,'H-32A-WP06 - Debt Service'!H$27/12,0))</f>
        <v>0</v>
      </c>
      <c r="J270" s="376">
        <f>IF(-SUM(J$20:J269)+J$15&lt;0.000001,0,IF($C270&gt;='H-32A-WP06 - Debt Service'!I$24,'H-32A-WP06 - Debt Service'!I$27/12,0))</f>
        <v>0</v>
      </c>
      <c r="K270" s="376">
        <f>IF(-SUM(K$20:K269)+K$15&lt;0.000001,0,IF($C270&gt;='H-32A-WP06 - Debt Service'!J$24,'H-32A-WP06 - Debt Service'!J$27/12,0))</f>
        <v>0</v>
      </c>
      <c r="L270" s="376">
        <f>IF(-SUM(L$20:L269)+L$15&lt;0.000001,0,IF($C270&gt;='H-32A-WP06 - Debt Service'!K$24,'H-32A-WP06 - Debt Service'!K$27/12,0))</f>
        <v>0</v>
      </c>
      <c r="M270" s="376">
        <f>IF(-SUM(M$20:M269)+M$15&lt;0.000001,0,IF($C270&gt;='H-32A-WP06 - Debt Service'!L$24,'H-32A-WP06 - Debt Service'!L$27/12,0))</f>
        <v>0</v>
      </c>
      <c r="O270" s="364">
        <f t="shared" si="13"/>
        <v>2039</v>
      </c>
      <c r="P270" s="390">
        <f t="shared" si="15"/>
        <v>51075</v>
      </c>
      <c r="Q270" s="376">
        <f>IF(-SUM(Q$20:Q269)+Q$15&lt;0.000001,0,IF($C270&gt;='H-32A-WP06 - Debt Service'!P$24,'H-32A-WP06 - Debt Service'!P$27/12,0))</f>
        <v>0</v>
      </c>
      <c r="R270" s="376">
        <f>IF(-SUM(R$20:R269)+R$15&lt;0.000001,0,IF($C270&gt;='H-32A-WP06 - Debt Service'!Q$24,'H-32A-WP06 - Debt Service'!Q$27/12,0))</f>
        <v>0</v>
      </c>
      <c r="S270" s="376">
        <f>IF(-SUM(S$20:S269)+S$15&lt;0.000001,0,IF($C270&gt;='H-32A-WP06 - Debt Service'!R$24,'H-32A-WP06 - Debt Service'!R$27/12,0))</f>
        <v>0</v>
      </c>
      <c r="T270" s="376">
        <f>IF(-SUM(T$20:T269)+T$15&lt;0.000001,0,IF($C270&gt;='H-32A-WP06 - Debt Service'!S$24,'H-32A-WP06 - Debt Service'!S$27/12,0))</f>
        <v>0</v>
      </c>
      <c r="U270" s="376">
        <f>IF(-SUM(U$20:U269)+U$15&lt;0.000001,0,IF($C270&gt;='H-32A-WP06 - Debt Service'!T$24,'H-32A-WP06 - Debt Service'!T$27/12,0))</f>
        <v>0</v>
      </c>
      <c r="V270" s="376">
        <f>IF(-SUM(V$20:V269)+V$15&lt;0.000001,0,IF($C270&gt;='H-32A-WP06 - Debt Service'!U$24,'H-32A-WP06 - Debt Service'!U$27/12,0))</f>
        <v>0</v>
      </c>
      <c r="W270" s="376">
        <f>IF(-SUM(W$20:W269)+W$15&lt;0.000001,0,IF($C270&gt;='H-32A-WP06 - Debt Service'!V$24,'H-32A-WP06 - Debt Service'!V$27/12,0))</f>
        <v>0</v>
      </c>
      <c r="X270" s="376">
        <f>IF(-SUM(X$20:X269)+X$15&lt;0.000001,0,IF($C270&gt;='H-32A-WP06 - Debt Service'!W$24,'H-32A-WP06 - Debt Service'!W$27/12,0))</f>
        <v>0</v>
      </c>
      <c r="Y270" s="376">
        <f>IF(-SUM(Y$20:Y269)+Y$15&lt;0.000001,0,IF($C270&gt;='H-32A-WP06 - Debt Service'!X$24,'H-32A-WP06 - Debt Service'!X$27/12,0))</f>
        <v>0</v>
      </c>
      <c r="Z270" s="376">
        <f>IF($C270&gt;='H-32A-WP06 - Debt Service'!Y$24,'H-32A-WP06 - Debt Service'!Y$27/12,0)</f>
        <v>0</v>
      </c>
    </row>
    <row r="271" spans="2:26">
      <c r="B271" s="364">
        <f t="shared" si="12"/>
        <v>2039</v>
      </c>
      <c r="C271" s="390">
        <f t="shared" si="14"/>
        <v>51105</v>
      </c>
      <c r="D271" s="376">
        <f>IF(-SUM(D$20:D270)+D$15&lt;0.000001,0,IF($C271&gt;='H-32A-WP06 - Debt Service'!C$24,'H-32A-WP06 - Debt Service'!C$27/12,0))</f>
        <v>0</v>
      </c>
      <c r="E271" s="376">
        <f>IF(-SUM(E$20:E270)+E$15&lt;0.000001,0,IF($C271&gt;='H-32A-WP06 - Debt Service'!D$24,'H-32A-WP06 - Debt Service'!D$27/12,0))</f>
        <v>0</v>
      </c>
      <c r="F271" s="376">
        <f>IF(-SUM(F$20:F270)+F$15&lt;0.000001,0,IF($C271&gt;='H-32A-WP06 - Debt Service'!E$24,'H-32A-WP06 - Debt Service'!E$27/12,0))</f>
        <v>0</v>
      </c>
      <c r="G271" s="376">
        <f>IF(-SUM(G$20:G270)+G$15&lt;0.000001,0,IF($C271&gt;='H-32A-WP06 - Debt Service'!F$24,'H-32A-WP06 - Debt Service'!F$27/12,0))</f>
        <v>0</v>
      </c>
      <c r="H271" s="376">
        <f>IF(-SUM(H$20:H270)+H$15&lt;0.000001,0,IF($C271&gt;='H-32A-WP06 - Debt Service'!G$24,'H-32A-WP06 - Debt Service'!G$27/12,0))</f>
        <v>0</v>
      </c>
      <c r="I271" s="376">
        <f>IF(-SUM(I$20:I270)+I$15&lt;0.000001,0,IF($C271&gt;='H-32A-WP06 - Debt Service'!H$24,'H-32A-WP06 - Debt Service'!H$27/12,0))</f>
        <v>0</v>
      </c>
      <c r="J271" s="376">
        <f>IF(-SUM(J$20:J270)+J$15&lt;0.000001,0,IF($C271&gt;='H-32A-WP06 - Debt Service'!I$24,'H-32A-WP06 - Debt Service'!I$27/12,0))</f>
        <v>0</v>
      </c>
      <c r="K271" s="376">
        <f>IF(-SUM(K$20:K270)+K$15&lt;0.000001,0,IF($C271&gt;='H-32A-WP06 - Debt Service'!J$24,'H-32A-WP06 - Debt Service'!J$27/12,0))</f>
        <v>0</v>
      </c>
      <c r="L271" s="376">
        <f>IF(-SUM(L$20:L270)+L$15&lt;0.000001,0,IF($C271&gt;='H-32A-WP06 - Debt Service'!K$24,'H-32A-WP06 - Debt Service'!K$27/12,0))</f>
        <v>0</v>
      </c>
      <c r="M271" s="376">
        <f>IF(-SUM(M$20:M270)+M$15&lt;0.000001,0,IF($C271&gt;='H-32A-WP06 - Debt Service'!L$24,'H-32A-WP06 - Debt Service'!L$27/12,0))</f>
        <v>0</v>
      </c>
      <c r="O271" s="364">
        <f t="shared" si="13"/>
        <v>2039</v>
      </c>
      <c r="P271" s="390">
        <f t="shared" si="15"/>
        <v>51105</v>
      </c>
      <c r="Q271" s="376">
        <f>IF(-SUM(Q$20:Q270)+Q$15&lt;0.000001,0,IF($C271&gt;='H-32A-WP06 - Debt Service'!P$24,'H-32A-WP06 - Debt Service'!P$27/12,0))</f>
        <v>0</v>
      </c>
      <c r="R271" s="376">
        <f>IF(-SUM(R$20:R270)+R$15&lt;0.000001,0,IF($C271&gt;='H-32A-WP06 - Debt Service'!Q$24,'H-32A-WP06 - Debt Service'!Q$27/12,0))</f>
        <v>0</v>
      </c>
      <c r="S271" s="376">
        <f>IF(-SUM(S$20:S270)+S$15&lt;0.000001,0,IF($C271&gt;='H-32A-WP06 - Debt Service'!R$24,'H-32A-WP06 - Debt Service'!R$27/12,0))</f>
        <v>0</v>
      </c>
      <c r="T271" s="376">
        <f>IF(-SUM(T$20:T270)+T$15&lt;0.000001,0,IF($C271&gt;='H-32A-WP06 - Debt Service'!S$24,'H-32A-WP06 - Debt Service'!S$27/12,0))</f>
        <v>0</v>
      </c>
      <c r="U271" s="376">
        <f>IF(-SUM(U$20:U270)+U$15&lt;0.000001,0,IF($C271&gt;='H-32A-WP06 - Debt Service'!T$24,'H-32A-WP06 - Debt Service'!T$27/12,0))</f>
        <v>0</v>
      </c>
      <c r="V271" s="376">
        <f>IF(-SUM(V$20:V270)+V$15&lt;0.000001,0,IF($C271&gt;='H-32A-WP06 - Debt Service'!U$24,'H-32A-WP06 - Debt Service'!U$27/12,0))</f>
        <v>0</v>
      </c>
      <c r="W271" s="376">
        <f>IF(-SUM(W$20:W270)+W$15&lt;0.000001,0,IF($C271&gt;='H-32A-WP06 - Debt Service'!V$24,'H-32A-WP06 - Debt Service'!V$27/12,0))</f>
        <v>0</v>
      </c>
      <c r="X271" s="376">
        <f>IF(-SUM(X$20:X270)+X$15&lt;0.000001,0,IF($C271&gt;='H-32A-WP06 - Debt Service'!W$24,'H-32A-WP06 - Debt Service'!W$27/12,0))</f>
        <v>0</v>
      </c>
      <c r="Y271" s="376">
        <f>IF(-SUM(Y$20:Y270)+Y$15&lt;0.000001,0,IF($C271&gt;='H-32A-WP06 - Debt Service'!X$24,'H-32A-WP06 - Debt Service'!X$27/12,0))</f>
        <v>0</v>
      </c>
      <c r="Z271" s="376">
        <f>IF($C271&gt;='H-32A-WP06 - Debt Service'!Y$24,'H-32A-WP06 - Debt Service'!Y$27/12,0)</f>
        <v>0</v>
      </c>
    </row>
    <row r="272" spans="2:26">
      <c r="B272" s="364">
        <f t="shared" si="12"/>
        <v>2040</v>
      </c>
      <c r="C272" s="390">
        <f t="shared" si="14"/>
        <v>51136</v>
      </c>
      <c r="D272" s="376">
        <f>IF(-SUM(D$20:D271)+D$15&lt;0.000001,0,IF($C272&gt;='H-32A-WP06 - Debt Service'!C$24,'H-32A-WP06 - Debt Service'!C$27/12,0))</f>
        <v>0</v>
      </c>
      <c r="E272" s="376">
        <f>IF(-SUM(E$20:E271)+E$15&lt;0.000001,0,IF($C272&gt;='H-32A-WP06 - Debt Service'!D$24,'H-32A-WP06 - Debt Service'!D$27/12,0))</f>
        <v>0</v>
      </c>
      <c r="F272" s="376">
        <f>IF(-SUM(F$20:F271)+F$15&lt;0.000001,0,IF($C272&gt;='H-32A-WP06 - Debt Service'!E$24,'H-32A-WP06 - Debt Service'!E$27/12,0))</f>
        <v>0</v>
      </c>
      <c r="G272" s="376">
        <f>IF(-SUM(G$20:G271)+G$15&lt;0.000001,0,IF($C272&gt;='H-32A-WP06 - Debt Service'!F$24,'H-32A-WP06 - Debt Service'!F$27/12,0))</f>
        <v>0</v>
      </c>
      <c r="H272" s="376">
        <f>IF(-SUM(H$20:H271)+H$15&lt;0.000001,0,IF($C272&gt;='H-32A-WP06 - Debt Service'!G$24,'H-32A-WP06 - Debt Service'!G$27/12,0))</f>
        <v>0</v>
      </c>
      <c r="I272" s="376">
        <f>IF(-SUM(I$20:I271)+I$15&lt;0.000001,0,IF($C272&gt;='H-32A-WP06 - Debt Service'!H$24,'H-32A-WP06 - Debt Service'!H$27/12,0))</f>
        <v>0</v>
      </c>
      <c r="J272" s="376">
        <f>IF(-SUM(J$20:J271)+J$15&lt;0.000001,0,IF($C272&gt;='H-32A-WP06 - Debt Service'!I$24,'H-32A-WP06 - Debt Service'!I$27/12,0))</f>
        <v>0</v>
      </c>
      <c r="K272" s="376">
        <f>IF(-SUM(K$20:K271)+K$15&lt;0.000001,0,IF($C272&gt;='H-32A-WP06 - Debt Service'!J$24,'H-32A-WP06 - Debt Service'!J$27/12,0))</f>
        <v>0</v>
      </c>
      <c r="L272" s="376">
        <f>IF(-SUM(L$20:L271)+L$15&lt;0.000001,0,IF($C272&gt;='H-32A-WP06 - Debt Service'!K$24,'H-32A-WP06 - Debt Service'!K$27/12,0))</f>
        <v>0</v>
      </c>
      <c r="M272" s="376">
        <f>IF(-SUM(M$20:M271)+M$15&lt;0.000001,0,IF($C272&gt;='H-32A-WP06 - Debt Service'!L$24,'H-32A-WP06 - Debt Service'!L$27/12,0))</f>
        <v>0</v>
      </c>
      <c r="O272" s="364">
        <f t="shared" si="13"/>
        <v>2040</v>
      </c>
      <c r="P272" s="390">
        <f t="shared" si="15"/>
        <v>51136</v>
      </c>
      <c r="Q272" s="376">
        <f>IF(-SUM(Q$20:Q271)+Q$15&lt;0.000001,0,IF($C272&gt;='H-32A-WP06 - Debt Service'!P$24,'H-32A-WP06 - Debt Service'!P$27/12,0))</f>
        <v>0</v>
      </c>
      <c r="R272" s="376">
        <f>IF(-SUM(R$20:R271)+R$15&lt;0.000001,0,IF($C272&gt;='H-32A-WP06 - Debt Service'!Q$24,'H-32A-WP06 - Debt Service'!Q$27/12,0))</f>
        <v>0</v>
      </c>
      <c r="S272" s="376">
        <f>IF(-SUM(S$20:S271)+S$15&lt;0.000001,0,IF($C272&gt;='H-32A-WP06 - Debt Service'!R$24,'H-32A-WP06 - Debt Service'!R$27/12,0))</f>
        <v>0</v>
      </c>
      <c r="T272" s="376">
        <f>IF(-SUM(T$20:T271)+T$15&lt;0.000001,0,IF($C272&gt;='H-32A-WP06 - Debt Service'!S$24,'H-32A-WP06 - Debt Service'!S$27/12,0))</f>
        <v>0</v>
      </c>
      <c r="U272" s="376">
        <f>IF(-SUM(U$20:U271)+U$15&lt;0.000001,0,IF($C272&gt;='H-32A-WP06 - Debt Service'!T$24,'H-32A-WP06 - Debt Service'!T$27/12,0))</f>
        <v>0</v>
      </c>
      <c r="V272" s="376">
        <f>IF(-SUM(V$20:V271)+V$15&lt;0.000001,0,IF($C272&gt;='H-32A-WP06 - Debt Service'!U$24,'H-32A-WP06 - Debt Service'!U$27/12,0))</f>
        <v>0</v>
      </c>
      <c r="W272" s="376">
        <f>IF(-SUM(W$20:W271)+W$15&lt;0.000001,0,IF($C272&gt;='H-32A-WP06 - Debt Service'!V$24,'H-32A-WP06 - Debt Service'!V$27/12,0))</f>
        <v>0</v>
      </c>
      <c r="X272" s="376">
        <f>IF(-SUM(X$20:X271)+X$15&lt;0.000001,0,IF($C272&gt;='H-32A-WP06 - Debt Service'!W$24,'H-32A-WP06 - Debt Service'!W$27/12,0))</f>
        <v>0</v>
      </c>
      <c r="Y272" s="376">
        <f>IF(-SUM(Y$20:Y271)+Y$15&lt;0.000001,0,IF($C272&gt;='H-32A-WP06 - Debt Service'!X$24,'H-32A-WP06 - Debt Service'!X$27/12,0))</f>
        <v>0</v>
      </c>
      <c r="Z272" s="376">
        <f>IF($C272&gt;='H-32A-WP06 - Debt Service'!Y$24,'H-32A-WP06 - Debt Service'!Y$27/12,0)</f>
        <v>0</v>
      </c>
    </row>
    <row r="273" spans="2:26">
      <c r="B273" s="364">
        <f t="shared" si="12"/>
        <v>2040</v>
      </c>
      <c r="C273" s="390">
        <f t="shared" si="14"/>
        <v>51167</v>
      </c>
      <c r="D273" s="376">
        <f>IF(-SUM(D$20:D272)+D$15&lt;0.000001,0,IF($C273&gt;='H-32A-WP06 - Debt Service'!C$24,'H-32A-WP06 - Debt Service'!C$27/12,0))</f>
        <v>0</v>
      </c>
      <c r="E273" s="376">
        <f>IF(-SUM(E$20:E272)+E$15&lt;0.000001,0,IF($C273&gt;='H-32A-WP06 - Debt Service'!D$24,'H-32A-WP06 - Debt Service'!D$27/12,0))</f>
        <v>0</v>
      </c>
      <c r="F273" s="376">
        <f>IF(-SUM(F$20:F272)+F$15&lt;0.000001,0,IF($C273&gt;='H-32A-WP06 - Debt Service'!E$24,'H-32A-WP06 - Debt Service'!E$27/12,0))</f>
        <v>0</v>
      </c>
      <c r="G273" s="376">
        <f>IF(-SUM(G$20:G272)+G$15&lt;0.000001,0,IF($C273&gt;='H-32A-WP06 - Debt Service'!F$24,'H-32A-WP06 - Debt Service'!F$27/12,0))</f>
        <v>0</v>
      </c>
      <c r="H273" s="376">
        <f>IF(-SUM(H$20:H272)+H$15&lt;0.000001,0,IF($C273&gt;='H-32A-WP06 - Debt Service'!G$24,'H-32A-WP06 - Debt Service'!G$27/12,0))</f>
        <v>0</v>
      </c>
      <c r="I273" s="376">
        <f>IF(-SUM(I$20:I272)+I$15&lt;0.000001,0,IF($C273&gt;='H-32A-WP06 - Debt Service'!H$24,'H-32A-WP06 - Debt Service'!H$27/12,0))</f>
        <v>0</v>
      </c>
      <c r="J273" s="376">
        <f>IF(-SUM(J$20:J272)+J$15&lt;0.000001,0,IF($C273&gt;='H-32A-WP06 - Debt Service'!I$24,'H-32A-WP06 - Debt Service'!I$27/12,0))</f>
        <v>0</v>
      </c>
      <c r="K273" s="376">
        <f>IF(-SUM(K$20:K272)+K$15&lt;0.000001,0,IF($C273&gt;='H-32A-WP06 - Debt Service'!J$24,'H-32A-WP06 - Debt Service'!J$27/12,0))</f>
        <v>0</v>
      </c>
      <c r="L273" s="376">
        <f>IF(-SUM(L$20:L272)+L$15&lt;0.000001,0,IF($C273&gt;='H-32A-WP06 - Debt Service'!K$24,'H-32A-WP06 - Debt Service'!K$27/12,0))</f>
        <v>0</v>
      </c>
      <c r="M273" s="376">
        <f>IF(-SUM(M$20:M272)+M$15&lt;0.000001,0,IF($C273&gt;='H-32A-WP06 - Debt Service'!L$24,'H-32A-WP06 - Debt Service'!L$27/12,0))</f>
        <v>0</v>
      </c>
      <c r="O273" s="364">
        <f t="shared" si="13"/>
        <v>2040</v>
      </c>
      <c r="P273" s="390">
        <f t="shared" si="15"/>
        <v>51167</v>
      </c>
      <c r="Q273" s="376">
        <f>IF(-SUM(Q$20:Q272)+Q$15&lt;0.000001,0,IF($C273&gt;='H-32A-WP06 - Debt Service'!P$24,'H-32A-WP06 - Debt Service'!P$27/12,0))</f>
        <v>0</v>
      </c>
      <c r="R273" s="376">
        <f>IF(-SUM(R$20:R272)+R$15&lt;0.000001,0,IF($C273&gt;='H-32A-WP06 - Debt Service'!Q$24,'H-32A-WP06 - Debt Service'!Q$27/12,0))</f>
        <v>0</v>
      </c>
      <c r="S273" s="376">
        <f>IF(-SUM(S$20:S272)+S$15&lt;0.000001,0,IF($C273&gt;='H-32A-WP06 - Debt Service'!R$24,'H-32A-WP06 - Debt Service'!R$27/12,0))</f>
        <v>0</v>
      </c>
      <c r="T273" s="376">
        <f>IF(-SUM(T$20:T272)+T$15&lt;0.000001,0,IF($C273&gt;='H-32A-WP06 - Debt Service'!S$24,'H-32A-WP06 - Debt Service'!S$27/12,0))</f>
        <v>0</v>
      </c>
      <c r="U273" s="376">
        <f>IF(-SUM(U$20:U272)+U$15&lt;0.000001,0,IF($C273&gt;='H-32A-WP06 - Debt Service'!T$24,'H-32A-WP06 - Debt Service'!T$27/12,0))</f>
        <v>0</v>
      </c>
      <c r="V273" s="376">
        <f>IF(-SUM(V$20:V272)+V$15&lt;0.000001,0,IF($C273&gt;='H-32A-WP06 - Debt Service'!U$24,'H-32A-WP06 - Debt Service'!U$27/12,0))</f>
        <v>0</v>
      </c>
      <c r="W273" s="376">
        <f>IF(-SUM(W$20:W272)+W$15&lt;0.000001,0,IF($C273&gt;='H-32A-WP06 - Debt Service'!V$24,'H-32A-WP06 - Debt Service'!V$27/12,0))</f>
        <v>0</v>
      </c>
      <c r="X273" s="376">
        <f>IF(-SUM(X$20:X272)+X$15&lt;0.000001,0,IF($C273&gt;='H-32A-WP06 - Debt Service'!W$24,'H-32A-WP06 - Debt Service'!W$27/12,0))</f>
        <v>0</v>
      </c>
      <c r="Y273" s="376">
        <f>IF(-SUM(Y$20:Y272)+Y$15&lt;0.000001,0,IF($C273&gt;='H-32A-WP06 - Debt Service'!X$24,'H-32A-WP06 - Debt Service'!X$27/12,0))</f>
        <v>0</v>
      </c>
      <c r="Z273" s="376">
        <f>IF($C273&gt;='H-32A-WP06 - Debt Service'!Y$24,'H-32A-WP06 - Debt Service'!Y$27/12,0)</f>
        <v>0</v>
      </c>
    </row>
    <row r="274" spans="2:26">
      <c r="B274" s="364">
        <f t="shared" si="12"/>
        <v>2040</v>
      </c>
      <c r="C274" s="390">
        <f t="shared" si="14"/>
        <v>51196</v>
      </c>
      <c r="D274" s="376">
        <f>IF(-SUM(D$20:D273)+D$15&lt;0.000001,0,IF($C274&gt;='H-32A-WP06 - Debt Service'!C$24,'H-32A-WP06 - Debt Service'!C$27/12,0))</f>
        <v>0</v>
      </c>
      <c r="E274" s="376">
        <f>IF(-SUM(E$20:E273)+E$15&lt;0.000001,0,IF($C274&gt;='H-32A-WP06 - Debt Service'!D$24,'H-32A-WP06 - Debt Service'!D$27/12,0))</f>
        <v>0</v>
      </c>
      <c r="F274" s="376">
        <f>IF(-SUM(F$20:F273)+F$15&lt;0.000001,0,IF($C274&gt;='H-32A-WP06 - Debt Service'!E$24,'H-32A-WP06 - Debt Service'!E$27/12,0))</f>
        <v>0</v>
      </c>
      <c r="G274" s="376">
        <f>IF(-SUM(G$20:G273)+G$15&lt;0.000001,0,IF($C274&gt;='H-32A-WP06 - Debt Service'!F$24,'H-32A-WP06 - Debt Service'!F$27/12,0))</f>
        <v>0</v>
      </c>
      <c r="H274" s="376">
        <f>IF(-SUM(H$20:H273)+H$15&lt;0.000001,0,IF($C274&gt;='H-32A-WP06 - Debt Service'!G$24,'H-32A-WP06 - Debt Service'!G$27/12,0))</f>
        <v>0</v>
      </c>
      <c r="I274" s="376">
        <f>IF(-SUM(I$20:I273)+I$15&lt;0.000001,0,IF($C274&gt;='H-32A-WP06 - Debt Service'!H$24,'H-32A-WP06 - Debt Service'!H$27/12,0))</f>
        <v>0</v>
      </c>
      <c r="J274" s="376">
        <f>IF(-SUM(J$20:J273)+J$15&lt;0.000001,0,IF($C274&gt;='H-32A-WP06 - Debt Service'!I$24,'H-32A-WP06 - Debt Service'!I$27/12,0))</f>
        <v>0</v>
      </c>
      <c r="K274" s="376">
        <f>IF(-SUM(K$20:K273)+K$15&lt;0.000001,0,IF($C274&gt;='H-32A-WP06 - Debt Service'!J$24,'H-32A-WP06 - Debt Service'!J$27/12,0))</f>
        <v>0</v>
      </c>
      <c r="L274" s="376">
        <f>IF(-SUM(L$20:L273)+L$15&lt;0.000001,0,IF($C274&gt;='H-32A-WP06 - Debt Service'!K$24,'H-32A-WP06 - Debt Service'!K$27/12,0))</f>
        <v>0</v>
      </c>
      <c r="M274" s="376">
        <f>IF(-SUM(M$20:M273)+M$15&lt;0.000001,0,IF($C274&gt;='H-32A-WP06 - Debt Service'!L$24,'H-32A-WP06 - Debt Service'!L$27/12,0))</f>
        <v>0</v>
      </c>
      <c r="O274" s="364">
        <f t="shared" si="13"/>
        <v>2040</v>
      </c>
      <c r="P274" s="390">
        <f t="shared" si="15"/>
        <v>51196</v>
      </c>
      <c r="Q274" s="376">
        <f>IF(-SUM(Q$20:Q273)+Q$15&lt;0.000001,0,IF($C274&gt;='H-32A-WP06 - Debt Service'!P$24,'H-32A-WP06 - Debt Service'!P$27/12,0))</f>
        <v>0</v>
      </c>
      <c r="R274" s="376">
        <f>IF(-SUM(R$20:R273)+R$15&lt;0.000001,0,IF($C274&gt;='H-32A-WP06 - Debt Service'!Q$24,'H-32A-WP06 - Debt Service'!Q$27/12,0))</f>
        <v>0</v>
      </c>
      <c r="S274" s="376">
        <f>IF(-SUM(S$20:S273)+S$15&lt;0.000001,0,IF($C274&gt;='H-32A-WP06 - Debt Service'!R$24,'H-32A-WP06 - Debt Service'!R$27/12,0))</f>
        <v>0</v>
      </c>
      <c r="T274" s="376">
        <f>IF(-SUM(T$20:T273)+T$15&lt;0.000001,0,IF($C274&gt;='H-32A-WP06 - Debt Service'!S$24,'H-32A-WP06 - Debt Service'!S$27/12,0))</f>
        <v>0</v>
      </c>
      <c r="U274" s="376">
        <f>IF(-SUM(U$20:U273)+U$15&lt;0.000001,0,IF($C274&gt;='H-32A-WP06 - Debt Service'!T$24,'H-32A-WP06 - Debt Service'!T$27/12,0))</f>
        <v>0</v>
      </c>
      <c r="V274" s="376">
        <f>IF(-SUM(V$20:V273)+V$15&lt;0.000001,0,IF($C274&gt;='H-32A-WP06 - Debt Service'!U$24,'H-32A-WP06 - Debt Service'!U$27/12,0))</f>
        <v>0</v>
      </c>
      <c r="W274" s="376">
        <f>IF(-SUM(W$20:W273)+W$15&lt;0.000001,0,IF($C274&gt;='H-32A-WP06 - Debt Service'!V$24,'H-32A-WP06 - Debt Service'!V$27/12,0))</f>
        <v>0</v>
      </c>
      <c r="X274" s="376">
        <f>IF(-SUM(X$20:X273)+X$15&lt;0.000001,0,IF($C274&gt;='H-32A-WP06 - Debt Service'!W$24,'H-32A-WP06 - Debt Service'!W$27/12,0))</f>
        <v>0</v>
      </c>
      <c r="Y274" s="376">
        <f>IF(-SUM(Y$20:Y273)+Y$15&lt;0.000001,0,IF($C274&gt;='H-32A-WP06 - Debt Service'!X$24,'H-32A-WP06 - Debt Service'!X$27/12,0))</f>
        <v>0</v>
      </c>
      <c r="Z274" s="376">
        <f>IF($C274&gt;='H-32A-WP06 - Debt Service'!Y$24,'H-32A-WP06 - Debt Service'!Y$27/12,0)</f>
        <v>0</v>
      </c>
    </row>
    <row r="275" spans="2:26">
      <c r="B275" s="364">
        <f t="shared" si="12"/>
        <v>2040</v>
      </c>
      <c r="C275" s="390">
        <f t="shared" si="14"/>
        <v>51227</v>
      </c>
      <c r="D275" s="376">
        <f>IF(-SUM(D$20:D274)+D$15&lt;0.000001,0,IF($C275&gt;='H-32A-WP06 - Debt Service'!C$24,'H-32A-WP06 - Debt Service'!C$27/12,0))</f>
        <v>0</v>
      </c>
      <c r="E275" s="376">
        <f>IF(-SUM(E$20:E274)+E$15&lt;0.000001,0,IF($C275&gt;='H-32A-WP06 - Debt Service'!D$24,'H-32A-WP06 - Debt Service'!D$27/12,0))</f>
        <v>0</v>
      </c>
      <c r="F275" s="376">
        <f>IF(-SUM(F$20:F274)+F$15&lt;0.000001,0,IF($C275&gt;='H-32A-WP06 - Debt Service'!E$24,'H-32A-WP06 - Debt Service'!E$27/12,0))</f>
        <v>0</v>
      </c>
      <c r="G275" s="376">
        <f>IF(-SUM(G$20:G274)+G$15&lt;0.000001,0,IF($C275&gt;='H-32A-WP06 - Debt Service'!F$24,'H-32A-WP06 - Debt Service'!F$27/12,0))</f>
        <v>0</v>
      </c>
      <c r="H275" s="376">
        <f>IF(-SUM(H$20:H274)+H$15&lt;0.000001,0,IF($C275&gt;='H-32A-WP06 - Debt Service'!G$24,'H-32A-WP06 - Debt Service'!G$27/12,0))</f>
        <v>0</v>
      </c>
      <c r="I275" s="376">
        <f>IF(-SUM(I$20:I274)+I$15&lt;0.000001,0,IF($C275&gt;='H-32A-WP06 - Debt Service'!H$24,'H-32A-WP06 - Debt Service'!H$27/12,0))</f>
        <v>0</v>
      </c>
      <c r="J275" s="376">
        <f>IF(-SUM(J$20:J274)+J$15&lt;0.000001,0,IF($C275&gt;='H-32A-WP06 - Debt Service'!I$24,'H-32A-WP06 - Debt Service'!I$27/12,0))</f>
        <v>0</v>
      </c>
      <c r="K275" s="376">
        <f>IF(-SUM(K$20:K274)+K$15&lt;0.000001,0,IF($C275&gt;='H-32A-WP06 - Debt Service'!J$24,'H-32A-WP06 - Debt Service'!J$27/12,0))</f>
        <v>0</v>
      </c>
      <c r="L275" s="376">
        <f>IF(-SUM(L$20:L274)+L$15&lt;0.000001,0,IF($C275&gt;='H-32A-WP06 - Debt Service'!K$24,'H-32A-WP06 - Debt Service'!K$27/12,0))</f>
        <v>0</v>
      </c>
      <c r="M275" s="376">
        <f>IF(-SUM(M$20:M274)+M$15&lt;0.000001,0,IF($C275&gt;='H-32A-WP06 - Debt Service'!L$24,'H-32A-WP06 - Debt Service'!L$27/12,0))</f>
        <v>0</v>
      </c>
      <c r="O275" s="364">
        <f t="shared" si="13"/>
        <v>2040</v>
      </c>
      <c r="P275" s="390">
        <f t="shared" si="15"/>
        <v>51227</v>
      </c>
      <c r="Q275" s="376">
        <f>IF(-SUM(Q$20:Q274)+Q$15&lt;0.000001,0,IF($C275&gt;='H-32A-WP06 - Debt Service'!P$24,'H-32A-WP06 - Debt Service'!P$27/12,0))</f>
        <v>0</v>
      </c>
      <c r="R275" s="376">
        <f>IF(-SUM(R$20:R274)+R$15&lt;0.000001,0,IF($C275&gt;='H-32A-WP06 - Debt Service'!Q$24,'H-32A-WP06 - Debt Service'!Q$27/12,0))</f>
        <v>0</v>
      </c>
      <c r="S275" s="376">
        <f>IF(-SUM(S$20:S274)+S$15&lt;0.000001,0,IF($C275&gt;='H-32A-WP06 - Debt Service'!R$24,'H-32A-WP06 - Debt Service'!R$27/12,0))</f>
        <v>0</v>
      </c>
      <c r="T275" s="376">
        <f>IF(-SUM(T$20:T274)+T$15&lt;0.000001,0,IF($C275&gt;='H-32A-WP06 - Debt Service'!S$24,'H-32A-WP06 - Debt Service'!S$27/12,0))</f>
        <v>0</v>
      </c>
      <c r="U275" s="376">
        <f>IF(-SUM(U$20:U274)+U$15&lt;0.000001,0,IF($C275&gt;='H-32A-WP06 - Debt Service'!T$24,'H-32A-WP06 - Debt Service'!T$27/12,0))</f>
        <v>0</v>
      </c>
      <c r="V275" s="376">
        <f>IF(-SUM(V$20:V274)+V$15&lt;0.000001,0,IF($C275&gt;='H-32A-WP06 - Debt Service'!U$24,'H-32A-WP06 - Debt Service'!U$27/12,0))</f>
        <v>0</v>
      </c>
      <c r="W275" s="376">
        <f>IF(-SUM(W$20:W274)+W$15&lt;0.000001,0,IF($C275&gt;='H-32A-WP06 - Debt Service'!V$24,'H-32A-WP06 - Debt Service'!V$27/12,0))</f>
        <v>0</v>
      </c>
      <c r="X275" s="376">
        <f>IF(-SUM(X$20:X274)+X$15&lt;0.000001,0,IF($C275&gt;='H-32A-WP06 - Debt Service'!W$24,'H-32A-WP06 - Debt Service'!W$27/12,0))</f>
        <v>0</v>
      </c>
      <c r="Y275" s="376">
        <f>IF(-SUM(Y$20:Y274)+Y$15&lt;0.000001,0,IF($C275&gt;='H-32A-WP06 - Debt Service'!X$24,'H-32A-WP06 - Debt Service'!X$27/12,0))</f>
        <v>0</v>
      </c>
      <c r="Z275" s="376">
        <f>IF($C275&gt;='H-32A-WP06 - Debt Service'!Y$24,'H-32A-WP06 - Debt Service'!Y$27/12,0)</f>
        <v>0</v>
      </c>
    </row>
    <row r="276" spans="2:26">
      <c r="B276" s="364">
        <f t="shared" si="12"/>
        <v>2040</v>
      </c>
      <c r="C276" s="390">
        <f t="shared" si="14"/>
        <v>51257</v>
      </c>
      <c r="D276" s="376">
        <f>IF(-SUM(D$20:D275)+D$15&lt;0.000001,0,IF($C276&gt;='H-32A-WP06 - Debt Service'!C$24,'H-32A-WP06 - Debt Service'!C$27/12,0))</f>
        <v>0</v>
      </c>
      <c r="E276" s="376">
        <f>IF(-SUM(E$20:E275)+E$15&lt;0.000001,0,IF($C276&gt;='H-32A-WP06 - Debt Service'!D$24,'H-32A-WP06 - Debt Service'!D$27/12,0))</f>
        <v>0</v>
      </c>
      <c r="F276" s="376">
        <f>IF(-SUM(F$20:F275)+F$15&lt;0.000001,0,IF($C276&gt;='H-32A-WP06 - Debt Service'!E$24,'H-32A-WP06 - Debt Service'!E$27/12,0))</f>
        <v>0</v>
      </c>
      <c r="G276" s="376">
        <f>IF(-SUM(G$20:G275)+G$15&lt;0.000001,0,IF($C276&gt;='H-32A-WP06 - Debt Service'!F$24,'H-32A-WP06 - Debt Service'!F$27/12,0))</f>
        <v>0</v>
      </c>
      <c r="H276" s="376">
        <f>IF(-SUM(H$20:H275)+H$15&lt;0.000001,0,IF($C276&gt;='H-32A-WP06 - Debt Service'!G$24,'H-32A-WP06 - Debt Service'!G$27/12,0))</f>
        <v>0</v>
      </c>
      <c r="I276" s="376">
        <f>IF(-SUM(I$20:I275)+I$15&lt;0.000001,0,IF($C276&gt;='H-32A-WP06 - Debt Service'!H$24,'H-32A-WP06 - Debt Service'!H$27/12,0))</f>
        <v>0</v>
      </c>
      <c r="J276" s="376">
        <f>IF(-SUM(J$20:J275)+J$15&lt;0.000001,0,IF($C276&gt;='H-32A-WP06 - Debt Service'!I$24,'H-32A-WP06 - Debt Service'!I$27/12,0))</f>
        <v>0</v>
      </c>
      <c r="K276" s="376">
        <f>IF(-SUM(K$20:K275)+K$15&lt;0.000001,0,IF($C276&gt;='H-32A-WP06 - Debt Service'!J$24,'H-32A-WP06 - Debt Service'!J$27/12,0))</f>
        <v>0</v>
      </c>
      <c r="L276" s="376">
        <f>IF(-SUM(L$20:L275)+L$15&lt;0.000001,0,IF($C276&gt;='H-32A-WP06 - Debt Service'!K$24,'H-32A-WP06 - Debt Service'!K$27/12,0))</f>
        <v>0</v>
      </c>
      <c r="M276" s="376">
        <f>IF(-SUM(M$20:M275)+M$15&lt;0.000001,0,IF($C276&gt;='H-32A-WP06 - Debt Service'!L$24,'H-32A-WP06 - Debt Service'!L$27/12,0))</f>
        <v>0</v>
      </c>
      <c r="O276" s="364">
        <f t="shared" si="13"/>
        <v>2040</v>
      </c>
      <c r="P276" s="390">
        <f t="shared" si="15"/>
        <v>51257</v>
      </c>
      <c r="Q276" s="376">
        <f>IF(-SUM(Q$20:Q275)+Q$15&lt;0.000001,0,IF($C276&gt;='H-32A-WP06 - Debt Service'!P$24,'H-32A-WP06 - Debt Service'!P$27/12,0))</f>
        <v>0</v>
      </c>
      <c r="R276" s="376">
        <f>IF(-SUM(R$20:R275)+R$15&lt;0.000001,0,IF($C276&gt;='H-32A-WP06 - Debt Service'!Q$24,'H-32A-WP06 - Debt Service'!Q$27/12,0))</f>
        <v>0</v>
      </c>
      <c r="S276" s="376">
        <f>IF(-SUM(S$20:S275)+S$15&lt;0.000001,0,IF($C276&gt;='H-32A-WP06 - Debt Service'!R$24,'H-32A-WP06 - Debt Service'!R$27/12,0))</f>
        <v>0</v>
      </c>
      <c r="T276" s="376">
        <f>IF(-SUM(T$20:T275)+T$15&lt;0.000001,0,IF($C276&gt;='H-32A-WP06 - Debt Service'!S$24,'H-32A-WP06 - Debt Service'!S$27/12,0))</f>
        <v>0</v>
      </c>
      <c r="U276" s="376">
        <f>IF(-SUM(U$20:U275)+U$15&lt;0.000001,0,IF($C276&gt;='H-32A-WP06 - Debt Service'!T$24,'H-32A-WP06 - Debt Service'!T$27/12,0))</f>
        <v>0</v>
      </c>
      <c r="V276" s="376">
        <f>IF(-SUM(V$20:V275)+V$15&lt;0.000001,0,IF($C276&gt;='H-32A-WP06 - Debt Service'!U$24,'H-32A-WP06 - Debt Service'!U$27/12,0))</f>
        <v>0</v>
      </c>
      <c r="W276" s="376">
        <f>IF(-SUM(W$20:W275)+W$15&lt;0.000001,0,IF($C276&gt;='H-32A-WP06 - Debt Service'!V$24,'H-32A-WP06 - Debt Service'!V$27/12,0))</f>
        <v>0</v>
      </c>
      <c r="X276" s="376">
        <f>IF(-SUM(X$20:X275)+X$15&lt;0.000001,0,IF($C276&gt;='H-32A-WP06 - Debt Service'!W$24,'H-32A-WP06 - Debt Service'!W$27/12,0))</f>
        <v>0</v>
      </c>
      <c r="Y276" s="376">
        <f>IF(-SUM(Y$20:Y275)+Y$15&lt;0.000001,0,IF($C276&gt;='H-32A-WP06 - Debt Service'!X$24,'H-32A-WP06 - Debt Service'!X$27/12,0))</f>
        <v>0</v>
      </c>
      <c r="Z276" s="376">
        <f>IF($C276&gt;='H-32A-WP06 - Debt Service'!Y$24,'H-32A-WP06 - Debt Service'!Y$27/12,0)</f>
        <v>0</v>
      </c>
    </row>
    <row r="277" spans="2:26">
      <c r="B277" s="364">
        <f t="shared" ref="B277:B340" si="16">YEAR(C277)</f>
        <v>2040</v>
      </c>
      <c r="C277" s="390">
        <f t="shared" si="14"/>
        <v>51288</v>
      </c>
      <c r="D277" s="376">
        <f>IF(-SUM(D$20:D276)+D$15&lt;0.000001,0,IF($C277&gt;='H-32A-WP06 - Debt Service'!C$24,'H-32A-WP06 - Debt Service'!C$27/12,0))</f>
        <v>0</v>
      </c>
      <c r="E277" s="376">
        <f>IF(-SUM(E$20:E276)+E$15&lt;0.000001,0,IF($C277&gt;='H-32A-WP06 - Debt Service'!D$24,'H-32A-WP06 - Debt Service'!D$27/12,0))</f>
        <v>0</v>
      </c>
      <c r="F277" s="376">
        <f>IF(-SUM(F$20:F276)+F$15&lt;0.000001,0,IF($C277&gt;='H-32A-WP06 - Debt Service'!E$24,'H-32A-WP06 - Debt Service'!E$27/12,0))</f>
        <v>0</v>
      </c>
      <c r="G277" s="376">
        <f>IF(-SUM(G$20:G276)+G$15&lt;0.000001,0,IF($C277&gt;='H-32A-WP06 - Debt Service'!F$24,'H-32A-WP06 - Debt Service'!F$27/12,0))</f>
        <v>0</v>
      </c>
      <c r="H277" s="376">
        <f>IF(-SUM(H$20:H276)+H$15&lt;0.000001,0,IF($C277&gt;='H-32A-WP06 - Debt Service'!G$24,'H-32A-WP06 - Debt Service'!G$27/12,0))</f>
        <v>0</v>
      </c>
      <c r="I277" s="376">
        <f>IF(-SUM(I$20:I276)+I$15&lt;0.000001,0,IF($C277&gt;='H-32A-WP06 - Debt Service'!H$24,'H-32A-WP06 - Debt Service'!H$27/12,0))</f>
        <v>0</v>
      </c>
      <c r="J277" s="376">
        <f>IF(-SUM(J$20:J276)+J$15&lt;0.000001,0,IF($C277&gt;='H-32A-WP06 - Debt Service'!I$24,'H-32A-WP06 - Debt Service'!I$27/12,0))</f>
        <v>0</v>
      </c>
      <c r="K277" s="376">
        <f>IF(-SUM(K$20:K276)+K$15&lt;0.000001,0,IF($C277&gt;='H-32A-WP06 - Debt Service'!J$24,'H-32A-WP06 - Debt Service'!J$27/12,0))</f>
        <v>0</v>
      </c>
      <c r="L277" s="376">
        <f>IF(-SUM(L$20:L276)+L$15&lt;0.000001,0,IF($C277&gt;='H-32A-WP06 - Debt Service'!K$24,'H-32A-WP06 - Debt Service'!K$27/12,0))</f>
        <v>0</v>
      </c>
      <c r="M277" s="376">
        <f>IF(-SUM(M$20:M276)+M$15&lt;0.000001,0,IF($C277&gt;='H-32A-WP06 - Debt Service'!L$24,'H-32A-WP06 - Debt Service'!L$27/12,0))</f>
        <v>0</v>
      </c>
      <c r="O277" s="364">
        <f t="shared" ref="O277:O340" si="17">YEAR(P277)</f>
        <v>2040</v>
      </c>
      <c r="P277" s="390">
        <f t="shared" si="15"/>
        <v>51288</v>
      </c>
      <c r="Q277" s="376">
        <f>IF(-SUM(Q$20:Q276)+Q$15&lt;0.000001,0,IF($C277&gt;='H-32A-WP06 - Debt Service'!P$24,'H-32A-WP06 - Debt Service'!P$27/12,0))</f>
        <v>0</v>
      </c>
      <c r="R277" s="376">
        <f>IF(-SUM(R$20:R276)+R$15&lt;0.000001,0,IF($C277&gt;='H-32A-WP06 - Debt Service'!Q$24,'H-32A-WP06 - Debt Service'!Q$27/12,0))</f>
        <v>0</v>
      </c>
      <c r="S277" s="376">
        <f>IF(-SUM(S$20:S276)+S$15&lt;0.000001,0,IF($C277&gt;='H-32A-WP06 - Debt Service'!R$24,'H-32A-WP06 - Debt Service'!R$27/12,0))</f>
        <v>0</v>
      </c>
      <c r="T277" s="376">
        <f>IF(-SUM(T$20:T276)+T$15&lt;0.000001,0,IF($C277&gt;='H-32A-WP06 - Debt Service'!S$24,'H-32A-WP06 - Debt Service'!S$27/12,0))</f>
        <v>0</v>
      </c>
      <c r="U277" s="376">
        <f>IF(-SUM(U$20:U276)+U$15&lt;0.000001,0,IF($C277&gt;='H-32A-WP06 - Debt Service'!T$24,'H-32A-WP06 - Debt Service'!T$27/12,0))</f>
        <v>0</v>
      </c>
      <c r="V277" s="376">
        <f>IF(-SUM(V$20:V276)+V$15&lt;0.000001,0,IF($C277&gt;='H-32A-WP06 - Debt Service'!U$24,'H-32A-WP06 - Debt Service'!U$27/12,0))</f>
        <v>0</v>
      </c>
      <c r="W277" s="376">
        <f>IF(-SUM(W$20:W276)+W$15&lt;0.000001,0,IF($C277&gt;='H-32A-WP06 - Debt Service'!V$24,'H-32A-WP06 - Debt Service'!V$27/12,0))</f>
        <v>0</v>
      </c>
      <c r="X277" s="376">
        <f>IF(-SUM(X$20:X276)+X$15&lt;0.000001,0,IF($C277&gt;='H-32A-WP06 - Debt Service'!W$24,'H-32A-WP06 - Debt Service'!W$27/12,0))</f>
        <v>0</v>
      </c>
      <c r="Y277" s="376">
        <f>IF(-SUM(Y$20:Y276)+Y$15&lt;0.000001,0,IF($C277&gt;='H-32A-WP06 - Debt Service'!X$24,'H-32A-WP06 - Debt Service'!X$27/12,0))</f>
        <v>0</v>
      </c>
      <c r="Z277" s="376">
        <f>IF($C277&gt;='H-32A-WP06 - Debt Service'!Y$24,'H-32A-WP06 - Debt Service'!Y$27/12,0)</f>
        <v>0</v>
      </c>
    </row>
    <row r="278" spans="2:26">
      <c r="B278" s="364">
        <f t="shared" si="16"/>
        <v>2040</v>
      </c>
      <c r="C278" s="390">
        <f t="shared" ref="C278:C341" si="18">EOMONTH(C277,0)+1</f>
        <v>51318</v>
      </c>
      <c r="D278" s="376">
        <f>IF(-SUM(D$20:D277)+D$15&lt;0.000001,0,IF($C278&gt;='H-32A-WP06 - Debt Service'!C$24,'H-32A-WP06 - Debt Service'!C$27/12,0))</f>
        <v>0</v>
      </c>
      <c r="E278" s="376">
        <f>IF(-SUM(E$20:E277)+E$15&lt;0.000001,0,IF($C278&gt;='H-32A-WP06 - Debt Service'!D$24,'H-32A-WP06 - Debt Service'!D$27/12,0))</f>
        <v>0</v>
      </c>
      <c r="F278" s="376">
        <f>IF(-SUM(F$20:F277)+F$15&lt;0.000001,0,IF($C278&gt;='H-32A-WP06 - Debt Service'!E$24,'H-32A-WP06 - Debt Service'!E$27/12,0))</f>
        <v>0</v>
      </c>
      <c r="G278" s="376">
        <f>IF(-SUM(G$20:G277)+G$15&lt;0.000001,0,IF($C278&gt;='H-32A-WP06 - Debt Service'!F$24,'H-32A-WP06 - Debt Service'!F$27/12,0))</f>
        <v>0</v>
      </c>
      <c r="H278" s="376">
        <f>IF(-SUM(H$20:H277)+H$15&lt;0.000001,0,IF($C278&gt;='H-32A-WP06 - Debt Service'!G$24,'H-32A-WP06 - Debt Service'!G$27/12,0))</f>
        <v>0</v>
      </c>
      <c r="I278" s="376">
        <f>IF(-SUM(I$20:I277)+I$15&lt;0.000001,0,IF($C278&gt;='H-32A-WP06 - Debt Service'!H$24,'H-32A-WP06 - Debt Service'!H$27/12,0))</f>
        <v>0</v>
      </c>
      <c r="J278" s="376">
        <f>IF(-SUM(J$20:J277)+J$15&lt;0.000001,0,IF($C278&gt;='H-32A-WP06 - Debt Service'!I$24,'H-32A-WP06 - Debt Service'!I$27/12,0))</f>
        <v>0</v>
      </c>
      <c r="K278" s="376">
        <f>IF(-SUM(K$20:K277)+K$15&lt;0.000001,0,IF($C278&gt;='H-32A-WP06 - Debt Service'!J$24,'H-32A-WP06 - Debt Service'!J$27/12,0))</f>
        <v>0</v>
      </c>
      <c r="L278" s="376">
        <f>IF(-SUM(L$20:L277)+L$15&lt;0.000001,0,IF($C278&gt;='H-32A-WP06 - Debt Service'!K$24,'H-32A-WP06 - Debt Service'!K$27/12,0))</f>
        <v>0</v>
      </c>
      <c r="M278" s="376">
        <f>IF(-SUM(M$20:M277)+M$15&lt;0.000001,0,IF($C278&gt;='H-32A-WP06 - Debt Service'!L$24,'H-32A-WP06 - Debt Service'!L$27/12,0))</f>
        <v>0</v>
      </c>
      <c r="O278" s="364">
        <f t="shared" si="17"/>
        <v>2040</v>
      </c>
      <c r="P278" s="390">
        <f t="shared" ref="P278:P341" si="19">EOMONTH(P277,0)+1</f>
        <v>51318</v>
      </c>
      <c r="Q278" s="376">
        <f>IF(-SUM(Q$20:Q277)+Q$15&lt;0.000001,0,IF($C278&gt;='H-32A-WP06 - Debt Service'!P$24,'H-32A-WP06 - Debt Service'!P$27/12,0))</f>
        <v>0</v>
      </c>
      <c r="R278" s="376">
        <f>IF(-SUM(R$20:R277)+R$15&lt;0.000001,0,IF($C278&gt;='H-32A-WP06 - Debt Service'!Q$24,'H-32A-WP06 - Debt Service'!Q$27/12,0))</f>
        <v>0</v>
      </c>
      <c r="S278" s="376">
        <f>IF(-SUM(S$20:S277)+S$15&lt;0.000001,0,IF($C278&gt;='H-32A-WP06 - Debt Service'!R$24,'H-32A-WP06 - Debt Service'!R$27/12,0))</f>
        <v>0</v>
      </c>
      <c r="T278" s="376">
        <f>IF(-SUM(T$20:T277)+T$15&lt;0.000001,0,IF($C278&gt;='H-32A-WP06 - Debt Service'!S$24,'H-32A-WP06 - Debt Service'!S$27/12,0))</f>
        <v>0</v>
      </c>
      <c r="U278" s="376">
        <f>IF(-SUM(U$20:U277)+U$15&lt;0.000001,0,IF($C278&gt;='H-32A-WP06 - Debt Service'!T$24,'H-32A-WP06 - Debt Service'!T$27/12,0))</f>
        <v>0</v>
      </c>
      <c r="V278" s="376">
        <f>IF(-SUM(V$20:V277)+V$15&lt;0.000001,0,IF($C278&gt;='H-32A-WP06 - Debt Service'!U$24,'H-32A-WP06 - Debt Service'!U$27/12,0))</f>
        <v>0</v>
      </c>
      <c r="W278" s="376">
        <f>IF(-SUM(W$20:W277)+W$15&lt;0.000001,0,IF($C278&gt;='H-32A-WP06 - Debt Service'!V$24,'H-32A-WP06 - Debt Service'!V$27/12,0))</f>
        <v>0</v>
      </c>
      <c r="X278" s="376">
        <f>IF(-SUM(X$20:X277)+X$15&lt;0.000001,0,IF($C278&gt;='H-32A-WP06 - Debt Service'!W$24,'H-32A-WP06 - Debt Service'!W$27/12,0))</f>
        <v>0</v>
      </c>
      <c r="Y278" s="376">
        <f>IF(-SUM(Y$20:Y277)+Y$15&lt;0.000001,0,IF($C278&gt;='H-32A-WP06 - Debt Service'!X$24,'H-32A-WP06 - Debt Service'!X$27/12,0))</f>
        <v>0</v>
      </c>
      <c r="Z278" s="376">
        <f>IF($C278&gt;='H-32A-WP06 - Debt Service'!Y$24,'H-32A-WP06 - Debt Service'!Y$27/12,0)</f>
        <v>0</v>
      </c>
    </row>
    <row r="279" spans="2:26">
      <c r="B279" s="364">
        <f t="shared" si="16"/>
        <v>2040</v>
      </c>
      <c r="C279" s="390">
        <f t="shared" si="18"/>
        <v>51349</v>
      </c>
      <c r="D279" s="376">
        <f>IF(-SUM(D$20:D278)+D$15&lt;0.000001,0,IF($C279&gt;='H-32A-WP06 - Debt Service'!C$24,'H-32A-WP06 - Debt Service'!C$27/12,0))</f>
        <v>0</v>
      </c>
      <c r="E279" s="376">
        <f>IF(-SUM(E$20:E278)+E$15&lt;0.000001,0,IF($C279&gt;='H-32A-WP06 - Debt Service'!D$24,'H-32A-WP06 - Debt Service'!D$27/12,0))</f>
        <v>0</v>
      </c>
      <c r="F279" s="376">
        <f>IF(-SUM(F$20:F278)+F$15&lt;0.000001,0,IF($C279&gt;='H-32A-WP06 - Debt Service'!E$24,'H-32A-WP06 - Debt Service'!E$27/12,0))</f>
        <v>0</v>
      </c>
      <c r="G279" s="376">
        <f>IF(-SUM(G$20:G278)+G$15&lt;0.000001,0,IF($C279&gt;='H-32A-WP06 - Debt Service'!F$24,'H-32A-WP06 - Debt Service'!F$27/12,0))</f>
        <v>0</v>
      </c>
      <c r="H279" s="376">
        <f>IF(-SUM(H$20:H278)+H$15&lt;0.000001,0,IF($C279&gt;='H-32A-WP06 - Debt Service'!G$24,'H-32A-WP06 - Debt Service'!G$27/12,0))</f>
        <v>0</v>
      </c>
      <c r="I279" s="376">
        <f>IF(-SUM(I$20:I278)+I$15&lt;0.000001,0,IF($C279&gt;='H-32A-WP06 - Debt Service'!H$24,'H-32A-WP06 - Debt Service'!H$27/12,0))</f>
        <v>0</v>
      </c>
      <c r="J279" s="376">
        <f>IF(-SUM(J$20:J278)+J$15&lt;0.000001,0,IF($C279&gt;='H-32A-WP06 - Debt Service'!I$24,'H-32A-WP06 - Debt Service'!I$27/12,0))</f>
        <v>0</v>
      </c>
      <c r="K279" s="376">
        <f>IF(-SUM(K$20:K278)+K$15&lt;0.000001,0,IF($C279&gt;='H-32A-WP06 - Debt Service'!J$24,'H-32A-WP06 - Debt Service'!J$27/12,0))</f>
        <v>0</v>
      </c>
      <c r="L279" s="376">
        <f>IF(-SUM(L$20:L278)+L$15&lt;0.000001,0,IF($C279&gt;='H-32A-WP06 - Debt Service'!K$24,'H-32A-WP06 - Debt Service'!K$27/12,0))</f>
        <v>0</v>
      </c>
      <c r="M279" s="376">
        <f>IF(-SUM(M$20:M278)+M$15&lt;0.000001,0,IF($C279&gt;='H-32A-WP06 - Debt Service'!L$24,'H-32A-WP06 - Debt Service'!L$27/12,0))</f>
        <v>0</v>
      </c>
      <c r="O279" s="364">
        <f t="shared" si="17"/>
        <v>2040</v>
      </c>
      <c r="P279" s="390">
        <f t="shared" si="19"/>
        <v>51349</v>
      </c>
      <c r="Q279" s="376">
        <f>IF(-SUM(Q$20:Q278)+Q$15&lt;0.000001,0,IF($C279&gt;='H-32A-WP06 - Debt Service'!P$24,'H-32A-WP06 - Debt Service'!P$27/12,0))</f>
        <v>0</v>
      </c>
      <c r="R279" s="376">
        <f>IF(-SUM(R$20:R278)+R$15&lt;0.000001,0,IF($C279&gt;='H-32A-WP06 - Debt Service'!Q$24,'H-32A-WP06 - Debt Service'!Q$27/12,0))</f>
        <v>0</v>
      </c>
      <c r="S279" s="376">
        <f>IF(-SUM(S$20:S278)+S$15&lt;0.000001,0,IF($C279&gt;='H-32A-WP06 - Debt Service'!R$24,'H-32A-WP06 - Debt Service'!R$27/12,0))</f>
        <v>0</v>
      </c>
      <c r="T279" s="376">
        <f>IF(-SUM(T$20:T278)+T$15&lt;0.000001,0,IF($C279&gt;='H-32A-WP06 - Debt Service'!S$24,'H-32A-WP06 - Debt Service'!S$27/12,0))</f>
        <v>0</v>
      </c>
      <c r="U279" s="376">
        <f>IF(-SUM(U$20:U278)+U$15&lt;0.000001,0,IF($C279&gt;='H-32A-WP06 - Debt Service'!T$24,'H-32A-WP06 - Debt Service'!T$27/12,0))</f>
        <v>0</v>
      </c>
      <c r="V279" s="376">
        <f>IF(-SUM(V$20:V278)+V$15&lt;0.000001,0,IF($C279&gt;='H-32A-WP06 - Debt Service'!U$24,'H-32A-WP06 - Debt Service'!U$27/12,0))</f>
        <v>0</v>
      </c>
      <c r="W279" s="376">
        <f>IF(-SUM(W$20:W278)+W$15&lt;0.000001,0,IF($C279&gt;='H-32A-WP06 - Debt Service'!V$24,'H-32A-WP06 - Debt Service'!V$27/12,0))</f>
        <v>0</v>
      </c>
      <c r="X279" s="376">
        <f>IF(-SUM(X$20:X278)+X$15&lt;0.000001,0,IF($C279&gt;='H-32A-WP06 - Debt Service'!W$24,'H-32A-WP06 - Debt Service'!W$27/12,0))</f>
        <v>0</v>
      </c>
      <c r="Y279" s="376">
        <f>IF(-SUM(Y$20:Y278)+Y$15&lt;0.000001,0,IF($C279&gt;='H-32A-WP06 - Debt Service'!X$24,'H-32A-WP06 - Debt Service'!X$27/12,0))</f>
        <v>0</v>
      </c>
      <c r="Z279" s="376">
        <f>IF($C279&gt;='H-32A-WP06 - Debt Service'!Y$24,'H-32A-WP06 - Debt Service'!Y$27/12,0)</f>
        <v>0</v>
      </c>
    </row>
    <row r="280" spans="2:26">
      <c r="B280" s="364">
        <f t="shared" si="16"/>
        <v>2040</v>
      </c>
      <c r="C280" s="390">
        <f t="shared" si="18"/>
        <v>51380</v>
      </c>
      <c r="D280" s="376">
        <f>IF(-SUM(D$20:D279)+D$15&lt;0.000001,0,IF($C280&gt;='H-32A-WP06 - Debt Service'!C$24,'H-32A-WP06 - Debt Service'!C$27/12,0))</f>
        <v>0</v>
      </c>
      <c r="E280" s="376">
        <f>IF(-SUM(E$20:E279)+E$15&lt;0.000001,0,IF($C280&gt;='H-32A-WP06 - Debt Service'!D$24,'H-32A-WP06 - Debt Service'!D$27/12,0))</f>
        <v>0</v>
      </c>
      <c r="F280" s="376">
        <f>IF(-SUM(F$20:F279)+F$15&lt;0.000001,0,IF($C280&gt;='H-32A-WP06 - Debt Service'!E$24,'H-32A-WP06 - Debt Service'!E$27/12,0))</f>
        <v>0</v>
      </c>
      <c r="G280" s="376">
        <f>IF(-SUM(G$20:G279)+G$15&lt;0.000001,0,IF($C280&gt;='H-32A-WP06 - Debt Service'!F$24,'H-32A-WP06 - Debt Service'!F$27/12,0))</f>
        <v>0</v>
      </c>
      <c r="H280" s="376">
        <f>IF(-SUM(H$20:H279)+H$15&lt;0.000001,0,IF($C280&gt;='H-32A-WP06 - Debt Service'!G$24,'H-32A-WP06 - Debt Service'!G$27/12,0))</f>
        <v>0</v>
      </c>
      <c r="I280" s="376">
        <f>IF(-SUM(I$20:I279)+I$15&lt;0.000001,0,IF($C280&gt;='H-32A-WP06 - Debt Service'!H$24,'H-32A-WP06 - Debt Service'!H$27/12,0))</f>
        <v>0</v>
      </c>
      <c r="J280" s="376">
        <f>IF(-SUM(J$20:J279)+J$15&lt;0.000001,0,IF($C280&gt;='H-32A-WP06 - Debt Service'!I$24,'H-32A-WP06 - Debt Service'!I$27/12,0))</f>
        <v>0</v>
      </c>
      <c r="K280" s="376">
        <f>IF(-SUM(K$20:K279)+K$15&lt;0.000001,0,IF($C280&gt;='H-32A-WP06 - Debt Service'!J$24,'H-32A-WP06 - Debt Service'!J$27/12,0))</f>
        <v>0</v>
      </c>
      <c r="L280" s="376">
        <f>IF(-SUM(L$20:L279)+L$15&lt;0.000001,0,IF($C280&gt;='H-32A-WP06 - Debt Service'!K$24,'H-32A-WP06 - Debt Service'!K$27/12,0))</f>
        <v>0</v>
      </c>
      <c r="M280" s="376">
        <f>IF(-SUM(M$20:M279)+M$15&lt;0.000001,0,IF($C280&gt;='H-32A-WP06 - Debt Service'!L$24,'H-32A-WP06 - Debt Service'!L$27/12,0))</f>
        <v>0</v>
      </c>
      <c r="O280" s="364">
        <f t="shared" si="17"/>
        <v>2040</v>
      </c>
      <c r="P280" s="390">
        <f t="shared" si="19"/>
        <v>51380</v>
      </c>
      <c r="Q280" s="376">
        <f>IF(-SUM(Q$20:Q279)+Q$15&lt;0.000001,0,IF($C280&gt;='H-32A-WP06 - Debt Service'!P$24,'H-32A-WP06 - Debt Service'!P$27/12,0))</f>
        <v>0</v>
      </c>
      <c r="R280" s="376">
        <f>IF(-SUM(R$20:R279)+R$15&lt;0.000001,0,IF($C280&gt;='H-32A-WP06 - Debt Service'!Q$24,'H-32A-WP06 - Debt Service'!Q$27/12,0))</f>
        <v>0</v>
      </c>
      <c r="S280" s="376">
        <f>IF(-SUM(S$20:S279)+S$15&lt;0.000001,0,IF($C280&gt;='H-32A-WP06 - Debt Service'!R$24,'H-32A-WP06 - Debt Service'!R$27/12,0))</f>
        <v>0</v>
      </c>
      <c r="T280" s="376">
        <f>IF(-SUM(T$20:T279)+T$15&lt;0.000001,0,IF($C280&gt;='H-32A-WP06 - Debt Service'!S$24,'H-32A-WP06 - Debt Service'!S$27/12,0))</f>
        <v>0</v>
      </c>
      <c r="U280" s="376">
        <f>IF(-SUM(U$20:U279)+U$15&lt;0.000001,0,IF($C280&gt;='H-32A-WP06 - Debt Service'!T$24,'H-32A-WP06 - Debt Service'!T$27/12,0))</f>
        <v>0</v>
      </c>
      <c r="V280" s="376">
        <f>IF(-SUM(V$20:V279)+V$15&lt;0.000001,0,IF($C280&gt;='H-32A-WP06 - Debt Service'!U$24,'H-32A-WP06 - Debt Service'!U$27/12,0))</f>
        <v>0</v>
      </c>
      <c r="W280" s="376">
        <f>IF(-SUM(W$20:W279)+W$15&lt;0.000001,0,IF($C280&gt;='H-32A-WP06 - Debt Service'!V$24,'H-32A-WP06 - Debt Service'!V$27/12,0))</f>
        <v>0</v>
      </c>
      <c r="X280" s="376">
        <f>IF(-SUM(X$20:X279)+X$15&lt;0.000001,0,IF($C280&gt;='H-32A-WP06 - Debt Service'!W$24,'H-32A-WP06 - Debt Service'!W$27/12,0))</f>
        <v>0</v>
      </c>
      <c r="Y280" s="376">
        <f>IF(-SUM(Y$20:Y279)+Y$15&lt;0.000001,0,IF($C280&gt;='H-32A-WP06 - Debt Service'!X$24,'H-32A-WP06 - Debt Service'!X$27/12,0))</f>
        <v>0</v>
      </c>
      <c r="Z280" s="376">
        <f>IF($C280&gt;='H-32A-WP06 - Debt Service'!Y$24,'H-32A-WP06 - Debt Service'!Y$27/12,0)</f>
        <v>0</v>
      </c>
    </row>
    <row r="281" spans="2:26">
      <c r="B281" s="364">
        <f t="shared" si="16"/>
        <v>2040</v>
      </c>
      <c r="C281" s="390">
        <f t="shared" si="18"/>
        <v>51410</v>
      </c>
      <c r="D281" s="376">
        <f>IF(-SUM(D$20:D280)+D$15&lt;0.000001,0,IF($C281&gt;='H-32A-WP06 - Debt Service'!C$24,'H-32A-WP06 - Debt Service'!C$27/12,0))</f>
        <v>0</v>
      </c>
      <c r="E281" s="376">
        <f>IF(-SUM(E$20:E280)+E$15&lt;0.000001,0,IF($C281&gt;='H-32A-WP06 - Debt Service'!D$24,'H-32A-WP06 - Debt Service'!D$27/12,0))</f>
        <v>0</v>
      </c>
      <c r="F281" s="376">
        <f>IF(-SUM(F$20:F280)+F$15&lt;0.000001,0,IF($C281&gt;='H-32A-WP06 - Debt Service'!E$24,'H-32A-WP06 - Debt Service'!E$27/12,0))</f>
        <v>0</v>
      </c>
      <c r="G281" s="376">
        <f>IF(-SUM(G$20:G280)+G$15&lt;0.000001,0,IF($C281&gt;='H-32A-WP06 - Debt Service'!F$24,'H-32A-WP06 - Debt Service'!F$27/12,0))</f>
        <v>0</v>
      </c>
      <c r="H281" s="376">
        <f>IF(-SUM(H$20:H280)+H$15&lt;0.000001,0,IF($C281&gt;='H-32A-WP06 - Debt Service'!G$24,'H-32A-WP06 - Debt Service'!G$27/12,0))</f>
        <v>0</v>
      </c>
      <c r="I281" s="376">
        <f>IF(-SUM(I$20:I280)+I$15&lt;0.000001,0,IF($C281&gt;='H-32A-WP06 - Debt Service'!H$24,'H-32A-WP06 - Debt Service'!H$27/12,0))</f>
        <v>0</v>
      </c>
      <c r="J281" s="376">
        <f>IF(-SUM(J$20:J280)+J$15&lt;0.000001,0,IF($C281&gt;='H-32A-WP06 - Debt Service'!I$24,'H-32A-WP06 - Debt Service'!I$27/12,0))</f>
        <v>0</v>
      </c>
      <c r="K281" s="376">
        <f>IF(-SUM(K$20:K280)+K$15&lt;0.000001,0,IF($C281&gt;='H-32A-WP06 - Debt Service'!J$24,'H-32A-WP06 - Debt Service'!J$27/12,0))</f>
        <v>0</v>
      </c>
      <c r="L281" s="376">
        <f>IF(-SUM(L$20:L280)+L$15&lt;0.000001,0,IF($C281&gt;='H-32A-WP06 - Debt Service'!K$24,'H-32A-WP06 - Debt Service'!K$27/12,0))</f>
        <v>0</v>
      </c>
      <c r="M281" s="376">
        <f>IF(-SUM(M$20:M280)+M$15&lt;0.000001,0,IF($C281&gt;='H-32A-WP06 - Debt Service'!L$24,'H-32A-WP06 - Debt Service'!L$27/12,0))</f>
        <v>0</v>
      </c>
      <c r="O281" s="364">
        <f t="shared" si="17"/>
        <v>2040</v>
      </c>
      <c r="P281" s="390">
        <f t="shared" si="19"/>
        <v>51410</v>
      </c>
      <c r="Q281" s="376">
        <f>IF(-SUM(Q$20:Q280)+Q$15&lt;0.000001,0,IF($C281&gt;='H-32A-WP06 - Debt Service'!P$24,'H-32A-WP06 - Debt Service'!P$27/12,0))</f>
        <v>0</v>
      </c>
      <c r="R281" s="376">
        <f>IF(-SUM(R$20:R280)+R$15&lt;0.000001,0,IF($C281&gt;='H-32A-WP06 - Debt Service'!Q$24,'H-32A-WP06 - Debt Service'!Q$27/12,0))</f>
        <v>0</v>
      </c>
      <c r="S281" s="376">
        <f>IF(-SUM(S$20:S280)+S$15&lt;0.000001,0,IF($C281&gt;='H-32A-WP06 - Debt Service'!R$24,'H-32A-WP06 - Debt Service'!R$27/12,0))</f>
        <v>0</v>
      </c>
      <c r="T281" s="376">
        <f>IF(-SUM(T$20:T280)+T$15&lt;0.000001,0,IF($C281&gt;='H-32A-WP06 - Debt Service'!S$24,'H-32A-WP06 - Debt Service'!S$27/12,0))</f>
        <v>0</v>
      </c>
      <c r="U281" s="376">
        <f>IF(-SUM(U$20:U280)+U$15&lt;0.000001,0,IF($C281&gt;='H-32A-WP06 - Debt Service'!T$24,'H-32A-WP06 - Debt Service'!T$27/12,0))</f>
        <v>0</v>
      </c>
      <c r="V281" s="376">
        <f>IF(-SUM(V$20:V280)+V$15&lt;0.000001,0,IF($C281&gt;='H-32A-WP06 - Debt Service'!U$24,'H-32A-WP06 - Debt Service'!U$27/12,0))</f>
        <v>0</v>
      </c>
      <c r="W281" s="376">
        <f>IF(-SUM(W$20:W280)+W$15&lt;0.000001,0,IF($C281&gt;='H-32A-WP06 - Debt Service'!V$24,'H-32A-WP06 - Debt Service'!V$27/12,0))</f>
        <v>0</v>
      </c>
      <c r="X281" s="376">
        <f>IF(-SUM(X$20:X280)+X$15&lt;0.000001,0,IF($C281&gt;='H-32A-WP06 - Debt Service'!W$24,'H-32A-WP06 - Debt Service'!W$27/12,0))</f>
        <v>0</v>
      </c>
      <c r="Y281" s="376">
        <f>IF(-SUM(Y$20:Y280)+Y$15&lt;0.000001,0,IF($C281&gt;='H-32A-WP06 - Debt Service'!X$24,'H-32A-WP06 - Debt Service'!X$27/12,0))</f>
        <v>0</v>
      </c>
      <c r="Z281" s="376">
        <f>IF($C281&gt;='H-32A-WP06 - Debt Service'!Y$24,'H-32A-WP06 - Debt Service'!Y$27/12,0)</f>
        <v>0</v>
      </c>
    </row>
    <row r="282" spans="2:26">
      <c r="B282" s="364">
        <f t="shared" si="16"/>
        <v>2040</v>
      </c>
      <c r="C282" s="390">
        <f t="shared" si="18"/>
        <v>51441</v>
      </c>
      <c r="D282" s="376">
        <f>IF(-SUM(D$20:D281)+D$15&lt;0.000001,0,IF($C282&gt;='H-32A-WP06 - Debt Service'!C$24,'H-32A-WP06 - Debt Service'!C$27/12,0))</f>
        <v>0</v>
      </c>
      <c r="E282" s="376">
        <f>IF(-SUM(E$20:E281)+E$15&lt;0.000001,0,IF($C282&gt;='H-32A-WP06 - Debt Service'!D$24,'H-32A-WP06 - Debt Service'!D$27/12,0))</f>
        <v>0</v>
      </c>
      <c r="F282" s="376">
        <f>IF(-SUM(F$20:F281)+F$15&lt;0.000001,0,IF($C282&gt;='H-32A-WP06 - Debt Service'!E$24,'H-32A-WP06 - Debt Service'!E$27/12,0))</f>
        <v>0</v>
      </c>
      <c r="G282" s="376">
        <f>IF(-SUM(G$20:G281)+G$15&lt;0.000001,0,IF($C282&gt;='H-32A-WP06 - Debt Service'!F$24,'H-32A-WP06 - Debt Service'!F$27/12,0))</f>
        <v>0</v>
      </c>
      <c r="H282" s="376">
        <f>IF(-SUM(H$20:H281)+H$15&lt;0.000001,0,IF($C282&gt;='H-32A-WP06 - Debt Service'!G$24,'H-32A-WP06 - Debt Service'!G$27/12,0))</f>
        <v>0</v>
      </c>
      <c r="I282" s="376">
        <f>IF(-SUM(I$20:I281)+I$15&lt;0.000001,0,IF($C282&gt;='H-32A-WP06 - Debt Service'!H$24,'H-32A-WP06 - Debt Service'!H$27/12,0))</f>
        <v>0</v>
      </c>
      <c r="J282" s="376">
        <f>IF(-SUM(J$20:J281)+J$15&lt;0.000001,0,IF($C282&gt;='H-32A-WP06 - Debt Service'!I$24,'H-32A-WP06 - Debt Service'!I$27/12,0))</f>
        <v>0</v>
      </c>
      <c r="K282" s="376">
        <f>IF(-SUM(K$20:K281)+K$15&lt;0.000001,0,IF($C282&gt;='H-32A-WP06 - Debt Service'!J$24,'H-32A-WP06 - Debt Service'!J$27/12,0))</f>
        <v>0</v>
      </c>
      <c r="L282" s="376">
        <f>IF(-SUM(L$20:L281)+L$15&lt;0.000001,0,IF($C282&gt;='H-32A-WP06 - Debt Service'!K$24,'H-32A-WP06 - Debt Service'!K$27/12,0))</f>
        <v>0</v>
      </c>
      <c r="M282" s="376">
        <f>IF(-SUM(M$20:M281)+M$15&lt;0.000001,0,IF($C282&gt;='H-32A-WP06 - Debt Service'!L$24,'H-32A-WP06 - Debt Service'!L$27/12,0))</f>
        <v>0</v>
      </c>
      <c r="O282" s="364">
        <f t="shared" si="17"/>
        <v>2040</v>
      </c>
      <c r="P282" s="390">
        <f t="shared" si="19"/>
        <v>51441</v>
      </c>
      <c r="Q282" s="376">
        <f>IF(-SUM(Q$20:Q281)+Q$15&lt;0.000001,0,IF($C282&gt;='H-32A-WP06 - Debt Service'!P$24,'H-32A-WP06 - Debt Service'!P$27/12,0))</f>
        <v>0</v>
      </c>
      <c r="R282" s="376">
        <f>IF(-SUM(R$20:R281)+R$15&lt;0.000001,0,IF($C282&gt;='H-32A-WP06 - Debt Service'!Q$24,'H-32A-WP06 - Debt Service'!Q$27/12,0))</f>
        <v>0</v>
      </c>
      <c r="S282" s="376">
        <f>IF(-SUM(S$20:S281)+S$15&lt;0.000001,0,IF($C282&gt;='H-32A-WP06 - Debt Service'!R$24,'H-32A-WP06 - Debt Service'!R$27/12,0))</f>
        <v>0</v>
      </c>
      <c r="T282" s="376">
        <f>IF(-SUM(T$20:T281)+T$15&lt;0.000001,0,IF($C282&gt;='H-32A-WP06 - Debt Service'!S$24,'H-32A-WP06 - Debt Service'!S$27/12,0))</f>
        <v>0</v>
      </c>
      <c r="U282" s="376">
        <f>IF(-SUM(U$20:U281)+U$15&lt;0.000001,0,IF($C282&gt;='H-32A-WP06 - Debt Service'!T$24,'H-32A-WP06 - Debt Service'!T$27/12,0))</f>
        <v>0</v>
      </c>
      <c r="V282" s="376">
        <f>IF(-SUM(V$20:V281)+V$15&lt;0.000001,0,IF($C282&gt;='H-32A-WP06 - Debt Service'!U$24,'H-32A-WP06 - Debt Service'!U$27/12,0))</f>
        <v>0</v>
      </c>
      <c r="W282" s="376">
        <f>IF(-SUM(W$20:W281)+W$15&lt;0.000001,0,IF($C282&gt;='H-32A-WP06 - Debt Service'!V$24,'H-32A-WP06 - Debt Service'!V$27/12,0))</f>
        <v>0</v>
      </c>
      <c r="X282" s="376">
        <f>IF(-SUM(X$20:X281)+X$15&lt;0.000001,0,IF($C282&gt;='H-32A-WP06 - Debt Service'!W$24,'H-32A-WP06 - Debt Service'!W$27/12,0))</f>
        <v>0</v>
      </c>
      <c r="Y282" s="376">
        <f>IF(-SUM(Y$20:Y281)+Y$15&lt;0.000001,0,IF($C282&gt;='H-32A-WP06 - Debt Service'!X$24,'H-32A-WP06 - Debt Service'!X$27/12,0))</f>
        <v>0</v>
      </c>
      <c r="Z282" s="376">
        <f>IF($C282&gt;='H-32A-WP06 - Debt Service'!Y$24,'H-32A-WP06 - Debt Service'!Y$27/12,0)</f>
        <v>0</v>
      </c>
    </row>
    <row r="283" spans="2:26">
      <c r="B283" s="364">
        <f t="shared" si="16"/>
        <v>2040</v>
      </c>
      <c r="C283" s="390">
        <f t="shared" si="18"/>
        <v>51471</v>
      </c>
      <c r="D283" s="376">
        <f>IF(-SUM(D$20:D282)+D$15&lt;0.000001,0,IF($C283&gt;='H-32A-WP06 - Debt Service'!C$24,'H-32A-WP06 - Debt Service'!C$27/12,0))</f>
        <v>0</v>
      </c>
      <c r="E283" s="376">
        <f>IF(-SUM(E$20:E282)+E$15&lt;0.000001,0,IF($C283&gt;='H-32A-WP06 - Debt Service'!D$24,'H-32A-WP06 - Debt Service'!D$27/12,0))</f>
        <v>0</v>
      </c>
      <c r="F283" s="376">
        <f>IF(-SUM(F$20:F282)+F$15&lt;0.000001,0,IF($C283&gt;='H-32A-WP06 - Debt Service'!E$24,'H-32A-WP06 - Debt Service'!E$27/12,0))</f>
        <v>0</v>
      </c>
      <c r="G283" s="376">
        <f>IF(-SUM(G$20:G282)+G$15&lt;0.000001,0,IF($C283&gt;='H-32A-WP06 - Debt Service'!F$24,'H-32A-WP06 - Debt Service'!F$27/12,0))</f>
        <v>0</v>
      </c>
      <c r="H283" s="376">
        <f>IF(-SUM(H$20:H282)+H$15&lt;0.000001,0,IF($C283&gt;='H-32A-WP06 - Debt Service'!G$24,'H-32A-WP06 - Debt Service'!G$27/12,0))</f>
        <v>0</v>
      </c>
      <c r="I283" s="376">
        <f>IF(-SUM(I$20:I282)+I$15&lt;0.000001,0,IF($C283&gt;='H-32A-WP06 - Debt Service'!H$24,'H-32A-WP06 - Debt Service'!H$27/12,0))</f>
        <v>0</v>
      </c>
      <c r="J283" s="376">
        <f>IF(-SUM(J$20:J282)+J$15&lt;0.000001,0,IF($C283&gt;='H-32A-WP06 - Debt Service'!I$24,'H-32A-WP06 - Debt Service'!I$27/12,0))</f>
        <v>0</v>
      </c>
      <c r="K283" s="376">
        <f>IF(-SUM(K$20:K282)+K$15&lt;0.000001,0,IF($C283&gt;='H-32A-WP06 - Debt Service'!J$24,'H-32A-WP06 - Debt Service'!J$27/12,0))</f>
        <v>0</v>
      </c>
      <c r="L283" s="376">
        <f>IF(-SUM(L$20:L282)+L$15&lt;0.000001,0,IF($C283&gt;='H-32A-WP06 - Debt Service'!K$24,'H-32A-WP06 - Debt Service'!K$27/12,0))</f>
        <v>0</v>
      </c>
      <c r="M283" s="376">
        <f>IF(-SUM(M$20:M282)+M$15&lt;0.000001,0,IF($C283&gt;='H-32A-WP06 - Debt Service'!L$24,'H-32A-WP06 - Debt Service'!L$27/12,0))</f>
        <v>0</v>
      </c>
      <c r="O283" s="364">
        <f t="shared" si="17"/>
        <v>2040</v>
      </c>
      <c r="P283" s="390">
        <f t="shared" si="19"/>
        <v>51471</v>
      </c>
      <c r="Q283" s="376">
        <f>IF(-SUM(Q$20:Q282)+Q$15&lt;0.000001,0,IF($C283&gt;='H-32A-WP06 - Debt Service'!P$24,'H-32A-WP06 - Debt Service'!P$27/12,0))</f>
        <v>0</v>
      </c>
      <c r="R283" s="376">
        <f>IF(-SUM(R$20:R282)+R$15&lt;0.000001,0,IF($C283&gt;='H-32A-WP06 - Debt Service'!Q$24,'H-32A-WP06 - Debt Service'!Q$27/12,0))</f>
        <v>0</v>
      </c>
      <c r="S283" s="376">
        <f>IF(-SUM(S$20:S282)+S$15&lt;0.000001,0,IF($C283&gt;='H-32A-WP06 - Debt Service'!R$24,'H-32A-WP06 - Debt Service'!R$27/12,0))</f>
        <v>0</v>
      </c>
      <c r="T283" s="376">
        <f>IF(-SUM(T$20:T282)+T$15&lt;0.000001,0,IF($C283&gt;='H-32A-WP06 - Debt Service'!S$24,'H-32A-WP06 - Debt Service'!S$27/12,0))</f>
        <v>0</v>
      </c>
      <c r="U283" s="376">
        <f>IF(-SUM(U$20:U282)+U$15&lt;0.000001,0,IF($C283&gt;='H-32A-WP06 - Debt Service'!T$24,'H-32A-WP06 - Debt Service'!T$27/12,0))</f>
        <v>0</v>
      </c>
      <c r="V283" s="376">
        <f>IF(-SUM(V$20:V282)+V$15&lt;0.000001,0,IF($C283&gt;='H-32A-WP06 - Debt Service'!U$24,'H-32A-WP06 - Debt Service'!U$27/12,0))</f>
        <v>0</v>
      </c>
      <c r="W283" s="376">
        <f>IF(-SUM(W$20:W282)+W$15&lt;0.000001,0,IF($C283&gt;='H-32A-WP06 - Debt Service'!V$24,'H-32A-WP06 - Debt Service'!V$27/12,0))</f>
        <v>0</v>
      </c>
      <c r="X283" s="376">
        <f>IF(-SUM(X$20:X282)+X$15&lt;0.000001,0,IF($C283&gt;='H-32A-WP06 - Debt Service'!W$24,'H-32A-WP06 - Debt Service'!W$27/12,0))</f>
        <v>0</v>
      </c>
      <c r="Y283" s="376">
        <f>IF(-SUM(Y$20:Y282)+Y$15&lt;0.000001,0,IF($C283&gt;='H-32A-WP06 - Debt Service'!X$24,'H-32A-WP06 - Debt Service'!X$27/12,0))</f>
        <v>0</v>
      </c>
      <c r="Z283" s="376">
        <f>IF($C283&gt;='H-32A-WP06 - Debt Service'!Y$24,'H-32A-WP06 - Debt Service'!Y$27/12,0)</f>
        <v>0</v>
      </c>
    </row>
    <row r="284" spans="2:26">
      <c r="B284" s="364">
        <f t="shared" si="16"/>
        <v>2041</v>
      </c>
      <c r="C284" s="390">
        <f t="shared" si="18"/>
        <v>51502</v>
      </c>
      <c r="D284" s="376">
        <f>IF(-SUM(D$20:D283)+D$15&lt;0.000001,0,IF($C284&gt;='H-32A-WP06 - Debt Service'!C$24,'H-32A-WP06 - Debt Service'!C$27/12,0))</f>
        <v>0</v>
      </c>
      <c r="E284" s="376">
        <f>IF(-SUM(E$20:E283)+E$15&lt;0.000001,0,IF($C284&gt;='H-32A-WP06 - Debt Service'!D$24,'H-32A-WP06 - Debt Service'!D$27/12,0))</f>
        <v>0</v>
      </c>
      <c r="F284" s="376">
        <f>IF(-SUM(F$20:F283)+F$15&lt;0.000001,0,IF($C284&gt;='H-32A-WP06 - Debt Service'!E$24,'H-32A-WP06 - Debt Service'!E$27/12,0))</f>
        <v>0</v>
      </c>
      <c r="G284" s="376">
        <f>IF(-SUM(G$20:G283)+G$15&lt;0.000001,0,IF($C284&gt;='H-32A-WP06 - Debt Service'!F$24,'H-32A-WP06 - Debt Service'!F$27/12,0))</f>
        <v>0</v>
      </c>
      <c r="H284" s="376">
        <f>IF(-SUM(H$20:H283)+H$15&lt;0.000001,0,IF($C284&gt;='H-32A-WP06 - Debt Service'!G$24,'H-32A-WP06 - Debt Service'!G$27/12,0))</f>
        <v>0</v>
      </c>
      <c r="I284" s="376">
        <f>IF(-SUM(I$20:I283)+I$15&lt;0.000001,0,IF($C284&gt;='H-32A-WP06 - Debt Service'!H$24,'H-32A-WP06 - Debt Service'!H$27/12,0))</f>
        <v>0</v>
      </c>
      <c r="J284" s="376">
        <f>IF(-SUM(J$20:J283)+J$15&lt;0.000001,0,IF($C284&gt;='H-32A-WP06 - Debt Service'!I$24,'H-32A-WP06 - Debt Service'!I$27/12,0))</f>
        <v>0</v>
      </c>
      <c r="K284" s="376">
        <f>IF(-SUM(K$20:K283)+K$15&lt;0.000001,0,IF($C284&gt;='H-32A-WP06 - Debt Service'!J$24,'H-32A-WP06 - Debt Service'!J$27/12,0))</f>
        <v>0</v>
      </c>
      <c r="L284" s="376">
        <f>IF(-SUM(L$20:L283)+L$15&lt;0.000001,0,IF($C284&gt;='H-32A-WP06 - Debt Service'!K$24,'H-32A-WP06 - Debt Service'!K$27/12,0))</f>
        <v>0</v>
      </c>
      <c r="M284" s="376">
        <f>IF(-SUM(M$20:M283)+M$15&lt;0.000001,0,IF($C284&gt;='H-32A-WP06 - Debt Service'!L$24,'H-32A-WP06 - Debt Service'!L$27/12,0))</f>
        <v>0</v>
      </c>
      <c r="O284" s="364">
        <f t="shared" si="17"/>
        <v>2041</v>
      </c>
      <c r="P284" s="390">
        <f t="shared" si="19"/>
        <v>51502</v>
      </c>
      <c r="Q284" s="376">
        <f>IF(-SUM(Q$20:Q283)+Q$15&lt;0.000001,0,IF($C284&gt;='H-32A-WP06 - Debt Service'!P$24,'H-32A-WP06 - Debt Service'!P$27/12,0))</f>
        <v>0</v>
      </c>
      <c r="R284" s="376">
        <f>IF(-SUM(R$20:R283)+R$15&lt;0.000001,0,IF($C284&gt;='H-32A-WP06 - Debt Service'!Q$24,'H-32A-WP06 - Debt Service'!Q$27/12,0))</f>
        <v>0</v>
      </c>
      <c r="S284" s="376">
        <f>IF(-SUM(S$20:S283)+S$15&lt;0.000001,0,IF($C284&gt;='H-32A-WP06 - Debt Service'!R$24,'H-32A-WP06 - Debt Service'!R$27/12,0))</f>
        <v>0</v>
      </c>
      <c r="T284" s="376">
        <f>IF(-SUM(T$20:T283)+T$15&lt;0.000001,0,IF($C284&gt;='H-32A-WP06 - Debt Service'!S$24,'H-32A-WP06 - Debt Service'!S$27/12,0))</f>
        <v>0</v>
      </c>
      <c r="U284" s="376">
        <f>IF(-SUM(U$20:U283)+U$15&lt;0.000001,0,IF($C284&gt;='H-32A-WP06 - Debt Service'!T$24,'H-32A-WP06 - Debt Service'!T$27/12,0))</f>
        <v>0</v>
      </c>
      <c r="V284" s="376">
        <f>IF(-SUM(V$20:V283)+V$15&lt;0.000001,0,IF($C284&gt;='H-32A-WP06 - Debt Service'!U$24,'H-32A-WP06 - Debt Service'!U$27/12,0))</f>
        <v>0</v>
      </c>
      <c r="W284" s="376">
        <f>IF(-SUM(W$20:W283)+W$15&lt;0.000001,0,IF($C284&gt;='H-32A-WP06 - Debt Service'!V$24,'H-32A-WP06 - Debt Service'!V$27/12,0))</f>
        <v>0</v>
      </c>
      <c r="X284" s="376">
        <f>IF(-SUM(X$20:X283)+X$15&lt;0.000001,0,IF($C284&gt;='H-32A-WP06 - Debt Service'!W$24,'H-32A-WP06 - Debt Service'!W$27/12,0))</f>
        <v>0</v>
      </c>
      <c r="Y284" s="376">
        <f>IF(-SUM(Y$20:Y283)+Y$15&lt;0.000001,0,IF($C284&gt;='H-32A-WP06 - Debt Service'!X$24,'H-32A-WP06 - Debt Service'!X$27/12,0))</f>
        <v>0</v>
      </c>
      <c r="Z284" s="376">
        <f>IF($C284&gt;='H-32A-WP06 - Debt Service'!Y$24,'H-32A-WP06 - Debt Service'!Y$27/12,0)</f>
        <v>0</v>
      </c>
    </row>
    <row r="285" spans="2:26">
      <c r="B285" s="364">
        <f t="shared" si="16"/>
        <v>2041</v>
      </c>
      <c r="C285" s="390">
        <f t="shared" si="18"/>
        <v>51533</v>
      </c>
      <c r="D285" s="376">
        <f>IF(-SUM(D$20:D284)+D$15&lt;0.000001,0,IF($C285&gt;='H-32A-WP06 - Debt Service'!C$24,'H-32A-WP06 - Debt Service'!C$27/12,0))</f>
        <v>0</v>
      </c>
      <c r="E285" s="376">
        <f>IF(-SUM(E$20:E284)+E$15&lt;0.000001,0,IF($C285&gt;='H-32A-WP06 - Debt Service'!D$24,'H-32A-WP06 - Debt Service'!D$27/12,0))</f>
        <v>0</v>
      </c>
      <c r="F285" s="376">
        <f>IF(-SUM(F$20:F284)+F$15&lt;0.000001,0,IF($C285&gt;='H-32A-WP06 - Debt Service'!E$24,'H-32A-WP06 - Debt Service'!E$27/12,0))</f>
        <v>0</v>
      </c>
      <c r="G285" s="376">
        <f>IF(-SUM(G$20:G284)+G$15&lt;0.000001,0,IF($C285&gt;='H-32A-WP06 - Debt Service'!F$24,'H-32A-WP06 - Debt Service'!F$27/12,0))</f>
        <v>0</v>
      </c>
      <c r="H285" s="376">
        <f>IF(-SUM(H$20:H284)+H$15&lt;0.000001,0,IF($C285&gt;='H-32A-WP06 - Debt Service'!G$24,'H-32A-WP06 - Debt Service'!G$27/12,0))</f>
        <v>0</v>
      </c>
      <c r="I285" s="376">
        <f>IF(-SUM(I$20:I284)+I$15&lt;0.000001,0,IF($C285&gt;='H-32A-WP06 - Debt Service'!H$24,'H-32A-WP06 - Debt Service'!H$27/12,0))</f>
        <v>0</v>
      </c>
      <c r="J285" s="376">
        <f>IF(-SUM(J$20:J284)+J$15&lt;0.000001,0,IF($C285&gt;='H-32A-WP06 - Debt Service'!I$24,'H-32A-WP06 - Debt Service'!I$27/12,0))</f>
        <v>0</v>
      </c>
      <c r="K285" s="376">
        <f>IF(-SUM(K$20:K284)+K$15&lt;0.000001,0,IF($C285&gt;='H-32A-WP06 - Debt Service'!J$24,'H-32A-WP06 - Debt Service'!J$27/12,0))</f>
        <v>0</v>
      </c>
      <c r="L285" s="376">
        <f>IF(-SUM(L$20:L284)+L$15&lt;0.000001,0,IF($C285&gt;='H-32A-WP06 - Debt Service'!K$24,'H-32A-WP06 - Debt Service'!K$27/12,0))</f>
        <v>0</v>
      </c>
      <c r="M285" s="376">
        <f>IF(-SUM(M$20:M284)+M$15&lt;0.000001,0,IF($C285&gt;='H-32A-WP06 - Debt Service'!L$24,'H-32A-WP06 - Debt Service'!L$27/12,0))</f>
        <v>0</v>
      </c>
      <c r="O285" s="364">
        <f t="shared" si="17"/>
        <v>2041</v>
      </c>
      <c r="P285" s="390">
        <f t="shared" si="19"/>
        <v>51533</v>
      </c>
      <c r="Q285" s="376">
        <f>IF(-SUM(Q$20:Q284)+Q$15&lt;0.000001,0,IF($C285&gt;='H-32A-WP06 - Debt Service'!P$24,'H-32A-WP06 - Debt Service'!P$27/12,0))</f>
        <v>0</v>
      </c>
      <c r="R285" s="376">
        <f>IF(-SUM(R$20:R284)+R$15&lt;0.000001,0,IF($C285&gt;='H-32A-WP06 - Debt Service'!Q$24,'H-32A-WP06 - Debt Service'!Q$27/12,0))</f>
        <v>0</v>
      </c>
      <c r="S285" s="376">
        <f>IF(-SUM(S$20:S284)+S$15&lt;0.000001,0,IF($C285&gt;='H-32A-WP06 - Debt Service'!R$24,'H-32A-WP06 - Debt Service'!R$27/12,0))</f>
        <v>0</v>
      </c>
      <c r="T285" s="376">
        <f>IF(-SUM(T$20:T284)+T$15&lt;0.000001,0,IF($C285&gt;='H-32A-WP06 - Debt Service'!S$24,'H-32A-WP06 - Debt Service'!S$27/12,0))</f>
        <v>0</v>
      </c>
      <c r="U285" s="376">
        <f>IF(-SUM(U$20:U284)+U$15&lt;0.000001,0,IF($C285&gt;='H-32A-WP06 - Debt Service'!T$24,'H-32A-WP06 - Debt Service'!T$27/12,0))</f>
        <v>0</v>
      </c>
      <c r="V285" s="376">
        <f>IF(-SUM(V$20:V284)+V$15&lt;0.000001,0,IF($C285&gt;='H-32A-WP06 - Debt Service'!U$24,'H-32A-WP06 - Debt Service'!U$27/12,0))</f>
        <v>0</v>
      </c>
      <c r="W285" s="376">
        <f>IF(-SUM(W$20:W284)+W$15&lt;0.000001,0,IF($C285&gt;='H-32A-WP06 - Debt Service'!V$24,'H-32A-WP06 - Debt Service'!V$27/12,0))</f>
        <v>0</v>
      </c>
      <c r="X285" s="376">
        <f>IF(-SUM(X$20:X284)+X$15&lt;0.000001,0,IF($C285&gt;='H-32A-WP06 - Debt Service'!W$24,'H-32A-WP06 - Debt Service'!W$27/12,0))</f>
        <v>0</v>
      </c>
      <c r="Y285" s="376">
        <f>IF(-SUM(Y$20:Y284)+Y$15&lt;0.000001,0,IF($C285&gt;='H-32A-WP06 - Debt Service'!X$24,'H-32A-WP06 - Debt Service'!X$27/12,0))</f>
        <v>0</v>
      </c>
      <c r="Z285" s="376">
        <f>IF($C285&gt;='H-32A-WP06 - Debt Service'!Y$24,'H-32A-WP06 - Debt Service'!Y$27/12,0)</f>
        <v>0</v>
      </c>
    </row>
    <row r="286" spans="2:26">
      <c r="B286" s="364">
        <f t="shared" si="16"/>
        <v>2041</v>
      </c>
      <c r="C286" s="390">
        <f t="shared" si="18"/>
        <v>51561</v>
      </c>
      <c r="D286" s="376">
        <f>IF(-SUM(D$20:D285)+D$15&lt;0.000001,0,IF($C286&gt;='H-32A-WP06 - Debt Service'!C$24,'H-32A-WP06 - Debt Service'!C$27/12,0))</f>
        <v>0</v>
      </c>
      <c r="E286" s="376">
        <f>IF(-SUM(E$20:E285)+E$15&lt;0.000001,0,IF($C286&gt;='H-32A-WP06 - Debt Service'!D$24,'H-32A-WP06 - Debt Service'!D$27/12,0))</f>
        <v>0</v>
      </c>
      <c r="F286" s="376">
        <f>IF(-SUM(F$20:F285)+F$15&lt;0.000001,0,IF($C286&gt;='H-32A-WP06 - Debt Service'!E$24,'H-32A-WP06 - Debt Service'!E$27/12,0))</f>
        <v>0</v>
      </c>
      <c r="G286" s="376">
        <f>IF(-SUM(G$20:G285)+G$15&lt;0.000001,0,IF($C286&gt;='H-32A-WP06 - Debt Service'!F$24,'H-32A-WP06 - Debt Service'!F$27/12,0))</f>
        <v>0</v>
      </c>
      <c r="H286" s="376">
        <f>IF(-SUM(H$20:H285)+H$15&lt;0.000001,0,IF($C286&gt;='H-32A-WP06 - Debt Service'!G$24,'H-32A-WP06 - Debt Service'!G$27/12,0))</f>
        <v>0</v>
      </c>
      <c r="I286" s="376">
        <f>IF(-SUM(I$20:I285)+I$15&lt;0.000001,0,IF($C286&gt;='H-32A-WP06 - Debt Service'!H$24,'H-32A-WP06 - Debt Service'!H$27/12,0))</f>
        <v>0</v>
      </c>
      <c r="J286" s="376">
        <f>IF(-SUM(J$20:J285)+J$15&lt;0.000001,0,IF($C286&gt;='H-32A-WP06 - Debt Service'!I$24,'H-32A-WP06 - Debt Service'!I$27/12,0))</f>
        <v>0</v>
      </c>
      <c r="K286" s="376">
        <f>IF(-SUM(K$20:K285)+K$15&lt;0.000001,0,IF($C286&gt;='H-32A-WP06 - Debt Service'!J$24,'H-32A-WP06 - Debt Service'!J$27/12,0))</f>
        <v>0</v>
      </c>
      <c r="L286" s="376">
        <f>IF(-SUM(L$20:L285)+L$15&lt;0.000001,0,IF($C286&gt;='H-32A-WP06 - Debt Service'!K$24,'H-32A-WP06 - Debt Service'!K$27/12,0))</f>
        <v>0</v>
      </c>
      <c r="M286" s="376">
        <f>IF(-SUM(M$20:M285)+M$15&lt;0.000001,0,IF($C286&gt;='H-32A-WP06 - Debt Service'!L$24,'H-32A-WP06 - Debt Service'!L$27/12,0))</f>
        <v>0</v>
      </c>
      <c r="O286" s="364">
        <f t="shared" si="17"/>
        <v>2041</v>
      </c>
      <c r="P286" s="390">
        <f t="shared" si="19"/>
        <v>51561</v>
      </c>
      <c r="Q286" s="376">
        <f>IF(-SUM(Q$20:Q285)+Q$15&lt;0.000001,0,IF($C286&gt;='H-32A-WP06 - Debt Service'!P$24,'H-32A-WP06 - Debt Service'!P$27/12,0))</f>
        <v>0</v>
      </c>
      <c r="R286" s="376">
        <f>IF(-SUM(R$20:R285)+R$15&lt;0.000001,0,IF($C286&gt;='H-32A-WP06 - Debt Service'!Q$24,'H-32A-WP06 - Debt Service'!Q$27/12,0))</f>
        <v>0</v>
      </c>
      <c r="S286" s="376">
        <f>IF(-SUM(S$20:S285)+S$15&lt;0.000001,0,IF($C286&gt;='H-32A-WP06 - Debt Service'!R$24,'H-32A-WP06 - Debt Service'!R$27/12,0))</f>
        <v>0</v>
      </c>
      <c r="T286" s="376">
        <f>IF(-SUM(T$20:T285)+T$15&lt;0.000001,0,IF($C286&gt;='H-32A-WP06 - Debt Service'!S$24,'H-32A-WP06 - Debt Service'!S$27/12,0))</f>
        <v>0</v>
      </c>
      <c r="U286" s="376">
        <f>IF(-SUM(U$20:U285)+U$15&lt;0.000001,0,IF($C286&gt;='H-32A-WP06 - Debt Service'!T$24,'H-32A-WP06 - Debt Service'!T$27/12,0))</f>
        <v>0</v>
      </c>
      <c r="V286" s="376">
        <f>IF(-SUM(V$20:V285)+V$15&lt;0.000001,0,IF($C286&gt;='H-32A-WP06 - Debt Service'!U$24,'H-32A-WP06 - Debt Service'!U$27/12,0))</f>
        <v>0</v>
      </c>
      <c r="W286" s="376">
        <f>IF(-SUM(W$20:W285)+W$15&lt;0.000001,0,IF($C286&gt;='H-32A-WP06 - Debt Service'!V$24,'H-32A-WP06 - Debt Service'!V$27/12,0))</f>
        <v>0</v>
      </c>
      <c r="X286" s="376">
        <f>IF(-SUM(X$20:X285)+X$15&lt;0.000001,0,IF($C286&gt;='H-32A-WP06 - Debt Service'!W$24,'H-32A-WP06 - Debt Service'!W$27/12,0))</f>
        <v>0</v>
      </c>
      <c r="Y286" s="376">
        <f>IF(-SUM(Y$20:Y285)+Y$15&lt;0.000001,0,IF($C286&gt;='H-32A-WP06 - Debt Service'!X$24,'H-32A-WP06 - Debt Service'!X$27/12,0))</f>
        <v>0</v>
      </c>
      <c r="Z286" s="376">
        <f>IF($C286&gt;='H-32A-WP06 - Debt Service'!Y$24,'H-32A-WP06 - Debt Service'!Y$27/12,0)</f>
        <v>0</v>
      </c>
    </row>
    <row r="287" spans="2:26">
      <c r="B287" s="364">
        <f t="shared" si="16"/>
        <v>2041</v>
      </c>
      <c r="C287" s="390">
        <f t="shared" si="18"/>
        <v>51592</v>
      </c>
      <c r="D287" s="376">
        <f>IF(-SUM(D$20:D286)+D$15&lt;0.000001,0,IF($C287&gt;='H-32A-WP06 - Debt Service'!C$24,'H-32A-WP06 - Debt Service'!C$27/12,0))</f>
        <v>0</v>
      </c>
      <c r="E287" s="376">
        <f>IF(-SUM(E$20:E286)+E$15&lt;0.000001,0,IF($C287&gt;='H-32A-WP06 - Debt Service'!D$24,'H-32A-WP06 - Debt Service'!D$27/12,0))</f>
        <v>0</v>
      </c>
      <c r="F287" s="376">
        <f>IF(-SUM(F$20:F286)+F$15&lt;0.000001,0,IF($C287&gt;='H-32A-WP06 - Debt Service'!E$24,'H-32A-WP06 - Debt Service'!E$27/12,0))</f>
        <v>0</v>
      </c>
      <c r="G287" s="376">
        <f>IF(-SUM(G$20:G286)+G$15&lt;0.000001,0,IF($C287&gt;='H-32A-WP06 - Debt Service'!F$24,'H-32A-WP06 - Debt Service'!F$27/12,0))</f>
        <v>0</v>
      </c>
      <c r="H287" s="376">
        <f>IF(-SUM(H$20:H286)+H$15&lt;0.000001,0,IF($C287&gt;='H-32A-WP06 - Debt Service'!G$24,'H-32A-WP06 - Debt Service'!G$27/12,0))</f>
        <v>0</v>
      </c>
      <c r="I287" s="376">
        <f>IF(-SUM(I$20:I286)+I$15&lt;0.000001,0,IF($C287&gt;='H-32A-WP06 - Debt Service'!H$24,'H-32A-WP06 - Debt Service'!H$27/12,0))</f>
        <v>0</v>
      </c>
      <c r="J287" s="376">
        <f>IF(-SUM(J$20:J286)+J$15&lt;0.000001,0,IF($C287&gt;='H-32A-WP06 - Debt Service'!I$24,'H-32A-WP06 - Debt Service'!I$27/12,0))</f>
        <v>0</v>
      </c>
      <c r="K287" s="376">
        <f>IF(-SUM(K$20:K286)+K$15&lt;0.000001,0,IF($C287&gt;='H-32A-WP06 - Debt Service'!J$24,'H-32A-WP06 - Debt Service'!J$27/12,0))</f>
        <v>0</v>
      </c>
      <c r="L287" s="376">
        <f>IF(-SUM(L$20:L286)+L$15&lt;0.000001,0,IF($C287&gt;='H-32A-WP06 - Debt Service'!K$24,'H-32A-WP06 - Debt Service'!K$27/12,0))</f>
        <v>0</v>
      </c>
      <c r="M287" s="376">
        <f>IF(-SUM(M$20:M286)+M$15&lt;0.000001,0,IF($C287&gt;='H-32A-WP06 - Debt Service'!L$24,'H-32A-WP06 - Debt Service'!L$27/12,0))</f>
        <v>0</v>
      </c>
      <c r="O287" s="364">
        <f t="shared" si="17"/>
        <v>2041</v>
      </c>
      <c r="P287" s="390">
        <f t="shared" si="19"/>
        <v>51592</v>
      </c>
      <c r="Q287" s="376">
        <f>IF(-SUM(Q$20:Q286)+Q$15&lt;0.000001,0,IF($C287&gt;='H-32A-WP06 - Debt Service'!P$24,'H-32A-WP06 - Debt Service'!P$27/12,0))</f>
        <v>0</v>
      </c>
      <c r="R287" s="376">
        <f>IF(-SUM(R$20:R286)+R$15&lt;0.000001,0,IF($C287&gt;='H-32A-WP06 - Debt Service'!Q$24,'H-32A-WP06 - Debt Service'!Q$27/12,0))</f>
        <v>0</v>
      </c>
      <c r="S287" s="376">
        <f>IF(-SUM(S$20:S286)+S$15&lt;0.000001,0,IF($C287&gt;='H-32A-WP06 - Debt Service'!R$24,'H-32A-WP06 - Debt Service'!R$27/12,0))</f>
        <v>0</v>
      </c>
      <c r="T287" s="376">
        <f>IF(-SUM(T$20:T286)+T$15&lt;0.000001,0,IF($C287&gt;='H-32A-WP06 - Debt Service'!S$24,'H-32A-WP06 - Debt Service'!S$27/12,0))</f>
        <v>0</v>
      </c>
      <c r="U287" s="376">
        <f>IF(-SUM(U$20:U286)+U$15&lt;0.000001,0,IF($C287&gt;='H-32A-WP06 - Debt Service'!T$24,'H-32A-WP06 - Debt Service'!T$27/12,0))</f>
        <v>0</v>
      </c>
      <c r="V287" s="376">
        <f>IF(-SUM(V$20:V286)+V$15&lt;0.000001,0,IF($C287&gt;='H-32A-WP06 - Debt Service'!U$24,'H-32A-WP06 - Debt Service'!U$27/12,0))</f>
        <v>0</v>
      </c>
      <c r="W287" s="376">
        <f>IF(-SUM(W$20:W286)+W$15&lt;0.000001,0,IF($C287&gt;='H-32A-WP06 - Debt Service'!V$24,'H-32A-WP06 - Debt Service'!V$27/12,0))</f>
        <v>0</v>
      </c>
      <c r="X287" s="376">
        <f>IF(-SUM(X$20:X286)+X$15&lt;0.000001,0,IF($C287&gt;='H-32A-WP06 - Debt Service'!W$24,'H-32A-WP06 - Debt Service'!W$27/12,0))</f>
        <v>0</v>
      </c>
      <c r="Y287" s="376">
        <f>IF(-SUM(Y$20:Y286)+Y$15&lt;0.000001,0,IF($C287&gt;='H-32A-WP06 - Debt Service'!X$24,'H-32A-WP06 - Debt Service'!X$27/12,0))</f>
        <v>0</v>
      </c>
      <c r="Z287" s="376">
        <f>IF($C287&gt;='H-32A-WP06 - Debt Service'!Y$24,'H-32A-WP06 - Debt Service'!Y$27/12,0)</f>
        <v>0</v>
      </c>
    </row>
    <row r="288" spans="2:26">
      <c r="B288" s="364">
        <f t="shared" si="16"/>
        <v>2041</v>
      </c>
      <c r="C288" s="390">
        <f t="shared" si="18"/>
        <v>51622</v>
      </c>
      <c r="D288" s="376">
        <f>IF(-SUM(D$20:D287)+D$15&lt;0.000001,0,IF($C288&gt;='H-32A-WP06 - Debt Service'!C$24,'H-32A-WP06 - Debt Service'!C$27/12,0))</f>
        <v>0</v>
      </c>
      <c r="E288" s="376">
        <f>IF(-SUM(E$20:E287)+E$15&lt;0.000001,0,IF($C288&gt;='H-32A-WP06 - Debt Service'!D$24,'H-32A-WP06 - Debt Service'!D$27/12,0))</f>
        <v>0</v>
      </c>
      <c r="F288" s="376">
        <f>IF(-SUM(F$20:F287)+F$15&lt;0.000001,0,IF($C288&gt;='H-32A-WP06 - Debt Service'!E$24,'H-32A-WP06 - Debt Service'!E$27/12,0))</f>
        <v>0</v>
      </c>
      <c r="G288" s="376">
        <f>IF(-SUM(G$20:G287)+G$15&lt;0.000001,0,IF($C288&gt;='H-32A-WP06 - Debt Service'!F$24,'H-32A-WP06 - Debt Service'!F$27/12,0))</f>
        <v>0</v>
      </c>
      <c r="H288" s="376">
        <f>IF(-SUM(H$20:H287)+H$15&lt;0.000001,0,IF($C288&gt;='H-32A-WP06 - Debt Service'!G$24,'H-32A-WP06 - Debt Service'!G$27/12,0))</f>
        <v>0</v>
      </c>
      <c r="I288" s="376">
        <f>IF(-SUM(I$20:I287)+I$15&lt;0.000001,0,IF($C288&gt;='H-32A-WP06 - Debt Service'!H$24,'H-32A-WP06 - Debt Service'!H$27/12,0))</f>
        <v>0</v>
      </c>
      <c r="J288" s="376">
        <f>IF(-SUM(J$20:J287)+J$15&lt;0.000001,0,IF($C288&gt;='H-32A-WP06 - Debt Service'!I$24,'H-32A-WP06 - Debt Service'!I$27/12,0))</f>
        <v>0</v>
      </c>
      <c r="K288" s="376">
        <f>IF(-SUM(K$20:K287)+K$15&lt;0.000001,0,IF($C288&gt;='H-32A-WP06 - Debt Service'!J$24,'H-32A-WP06 - Debt Service'!J$27/12,0))</f>
        <v>0</v>
      </c>
      <c r="L288" s="376">
        <f>IF(-SUM(L$20:L287)+L$15&lt;0.000001,0,IF($C288&gt;='H-32A-WP06 - Debt Service'!K$24,'H-32A-WP06 - Debt Service'!K$27/12,0))</f>
        <v>0</v>
      </c>
      <c r="M288" s="376">
        <f>IF(-SUM(M$20:M287)+M$15&lt;0.000001,0,IF($C288&gt;='H-32A-WP06 - Debt Service'!L$24,'H-32A-WP06 - Debt Service'!L$27/12,0))</f>
        <v>0</v>
      </c>
      <c r="O288" s="364">
        <f t="shared" si="17"/>
        <v>2041</v>
      </c>
      <c r="P288" s="390">
        <f t="shared" si="19"/>
        <v>51622</v>
      </c>
      <c r="Q288" s="376">
        <f>IF(-SUM(Q$20:Q287)+Q$15&lt;0.000001,0,IF($C288&gt;='H-32A-WP06 - Debt Service'!P$24,'H-32A-WP06 - Debt Service'!P$27/12,0))</f>
        <v>0</v>
      </c>
      <c r="R288" s="376">
        <f>IF(-SUM(R$20:R287)+R$15&lt;0.000001,0,IF($C288&gt;='H-32A-WP06 - Debt Service'!Q$24,'H-32A-WP06 - Debt Service'!Q$27/12,0))</f>
        <v>0</v>
      </c>
      <c r="S288" s="376">
        <f>IF(-SUM(S$20:S287)+S$15&lt;0.000001,0,IF($C288&gt;='H-32A-WP06 - Debt Service'!R$24,'H-32A-WP06 - Debt Service'!R$27/12,0))</f>
        <v>0</v>
      </c>
      <c r="T288" s="376">
        <f>IF(-SUM(T$20:T287)+T$15&lt;0.000001,0,IF($C288&gt;='H-32A-WP06 - Debt Service'!S$24,'H-32A-WP06 - Debt Service'!S$27/12,0))</f>
        <v>0</v>
      </c>
      <c r="U288" s="376">
        <f>IF(-SUM(U$20:U287)+U$15&lt;0.000001,0,IF($C288&gt;='H-32A-WP06 - Debt Service'!T$24,'H-32A-WP06 - Debt Service'!T$27/12,0))</f>
        <v>0</v>
      </c>
      <c r="V288" s="376">
        <f>IF(-SUM(V$20:V287)+V$15&lt;0.000001,0,IF($C288&gt;='H-32A-WP06 - Debt Service'!U$24,'H-32A-WP06 - Debt Service'!U$27/12,0))</f>
        <v>0</v>
      </c>
      <c r="W288" s="376">
        <f>IF(-SUM(W$20:W287)+W$15&lt;0.000001,0,IF($C288&gt;='H-32A-WP06 - Debt Service'!V$24,'H-32A-WP06 - Debt Service'!V$27/12,0))</f>
        <v>0</v>
      </c>
      <c r="X288" s="376">
        <f>IF(-SUM(X$20:X287)+X$15&lt;0.000001,0,IF($C288&gt;='H-32A-WP06 - Debt Service'!W$24,'H-32A-WP06 - Debt Service'!W$27/12,0))</f>
        <v>0</v>
      </c>
      <c r="Y288" s="376">
        <f>IF(-SUM(Y$20:Y287)+Y$15&lt;0.000001,0,IF($C288&gt;='H-32A-WP06 - Debt Service'!X$24,'H-32A-WP06 - Debt Service'!X$27/12,0))</f>
        <v>0</v>
      </c>
      <c r="Z288" s="376">
        <f>IF($C288&gt;='H-32A-WP06 - Debt Service'!Y$24,'H-32A-WP06 - Debt Service'!Y$27/12,0)</f>
        <v>0</v>
      </c>
    </row>
    <row r="289" spans="2:26">
      <c r="B289" s="364">
        <f t="shared" si="16"/>
        <v>2041</v>
      </c>
      <c r="C289" s="390">
        <f t="shared" si="18"/>
        <v>51653</v>
      </c>
      <c r="D289" s="376">
        <f>IF(-SUM(D$20:D288)+D$15&lt;0.000001,0,IF($C289&gt;='H-32A-WP06 - Debt Service'!C$24,'H-32A-WP06 - Debt Service'!C$27/12,0))</f>
        <v>0</v>
      </c>
      <c r="E289" s="376">
        <f>IF(-SUM(E$20:E288)+E$15&lt;0.000001,0,IF($C289&gt;='H-32A-WP06 - Debt Service'!D$24,'H-32A-WP06 - Debt Service'!D$27/12,0))</f>
        <v>0</v>
      </c>
      <c r="F289" s="376">
        <f>IF(-SUM(F$20:F288)+F$15&lt;0.000001,0,IF($C289&gt;='H-32A-WP06 - Debt Service'!E$24,'H-32A-WP06 - Debt Service'!E$27/12,0))</f>
        <v>0</v>
      </c>
      <c r="G289" s="376">
        <f>IF(-SUM(G$20:G288)+G$15&lt;0.000001,0,IF($C289&gt;='H-32A-WP06 - Debt Service'!F$24,'H-32A-WP06 - Debt Service'!F$27/12,0))</f>
        <v>0</v>
      </c>
      <c r="H289" s="376">
        <f>IF(-SUM(H$20:H288)+H$15&lt;0.000001,0,IF($C289&gt;='H-32A-WP06 - Debt Service'!G$24,'H-32A-WP06 - Debt Service'!G$27/12,0))</f>
        <v>0</v>
      </c>
      <c r="I289" s="376">
        <f>IF(-SUM(I$20:I288)+I$15&lt;0.000001,0,IF($C289&gt;='H-32A-WP06 - Debt Service'!H$24,'H-32A-WP06 - Debt Service'!H$27/12,0))</f>
        <v>0</v>
      </c>
      <c r="J289" s="376">
        <f>IF(-SUM(J$20:J288)+J$15&lt;0.000001,0,IF($C289&gt;='H-32A-WP06 - Debt Service'!I$24,'H-32A-WP06 - Debt Service'!I$27/12,0))</f>
        <v>0</v>
      </c>
      <c r="K289" s="376">
        <f>IF(-SUM(K$20:K288)+K$15&lt;0.000001,0,IF($C289&gt;='H-32A-WP06 - Debt Service'!J$24,'H-32A-WP06 - Debt Service'!J$27/12,0))</f>
        <v>0</v>
      </c>
      <c r="L289" s="376">
        <f>IF(-SUM(L$20:L288)+L$15&lt;0.000001,0,IF($C289&gt;='H-32A-WP06 - Debt Service'!K$24,'H-32A-WP06 - Debt Service'!K$27/12,0))</f>
        <v>0</v>
      </c>
      <c r="M289" s="376">
        <f>IF(-SUM(M$20:M288)+M$15&lt;0.000001,0,IF($C289&gt;='H-32A-WP06 - Debt Service'!L$24,'H-32A-WP06 - Debt Service'!L$27/12,0))</f>
        <v>0</v>
      </c>
      <c r="O289" s="364">
        <f t="shared" si="17"/>
        <v>2041</v>
      </c>
      <c r="P289" s="390">
        <f t="shared" si="19"/>
        <v>51653</v>
      </c>
      <c r="Q289" s="376">
        <f>IF(-SUM(Q$20:Q288)+Q$15&lt;0.000001,0,IF($C289&gt;='H-32A-WP06 - Debt Service'!P$24,'H-32A-WP06 - Debt Service'!P$27/12,0))</f>
        <v>0</v>
      </c>
      <c r="R289" s="376">
        <f>IF(-SUM(R$20:R288)+R$15&lt;0.000001,0,IF($C289&gt;='H-32A-WP06 - Debt Service'!Q$24,'H-32A-WP06 - Debt Service'!Q$27/12,0))</f>
        <v>0</v>
      </c>
      <c r="S289" s="376">
        <f>IF(-SUM(S$20:S288)+S$15&lt;0.000001,0,IF($C289&gt;='H-32A-WP06 - Debt Service'!R$24,'H-32A-WP06 - Debt Service'!R$27/12,0))</f>
        <v>0</v>
      </c>
      <c r="T289" s="376">
        <f>IF(-SUM(T$20:T288)+T$15&lt;0.000001,0,IF($C289&gt;='H-32A-WP06 - Debt Service'!S$24,'H-32A-WP06 - Debt Service'!S$27/12,0))</f>
        <v>0</v>
      </c>
      <c r="U289" s="376">
        <f>IF(-SUM(U$20:U288)+U$15&lt;0.000001,0,IF($C289&gt;='H-32A-WP06 - Debt Service'!T$24,'H-32A-WP06 - Debt Service'!T$27/12,0))</f>
        <v>0</v>
      </c>
      <c r="V289" s="376">
        <f>IF(-SUM(V$20:V288)+V$15&lt;0.000001,0,IF($C289&gt;='H-32A-WP06 - Debt Service'!U$24,'H-32A-WP06 - Debt Service'!U$27/12,0))</f>
        <v>0</v>
      </c>
      <c r="W289" s="376">
        <f>IF(-SUM(W$20:W288)+W$15&lt;0.000001,0,IF($C289&gt;='H-32A-WP06 - Debt Service'!V$24,'H-32A-WP06 - Debt Service'!V$27/12,0))</f>
        <v>0</v>
      </c>
      <c r="X289" s="376">
        <f>IF(-SUM(X$20:X288)+X$15&lt;0.000001,0,IF($C289&gt;='H-32A-WP06 - Debt Service'!W$24,'H-32A-WP06 - Debt Service'!W$27/12,0))</f>
        <v>0</v>
      </c>
      <c r="Y289" s="376">
        <f>IF(-SUM(Y$20:Y288)+Y$15&lt;0.000001,0,IF($C289&gt;='H-32A-WP06 - Debt Service'!X$24,'H-32A-WP06 - Debt Service'!X$27/12,0))</f>
        <v>0</v>
      </c>
      <c r="Z289" s="376">
        <f>IF($C289&gt;='H-32A-WP06 - Debt Service'!Y$24,'H-32A-WP06 - Debt Service'!Y$27/12,0)</f>
        <v>0</v>
      </c>
    </row>
    <row r="290" spans="2:26">
      <c r="B290" s="364">
        <f t="shared" si="16"/>
        <v>2041</v>
      </c>
      <c r="C290" s="390">
        <f t="shared" si="18"/>
        <v>51683</v>
      </c>
      <c r="D290" s="376">
        <f>IF(-SUM(D$20:D289)+D$15&lt;0.000001,0,IF($C290&gt;='H-32A-WP06 - Debt Service'!C$24,'H-32A-WP06 - Debt Service'!C$27/12,0))</f>
        <v>0</v>
      </c>
      <c r="E290" s="376">
        <f>IF(-SUM(E$20:E289)+E$15&lt;0.000001,0,IF($C290&gt;='H-32A-WP06 - Debt Service'!D$24,'H-32A-WP06 - Debt Service'!D$27/12,0))</f>
        <v>0</v>
      </c>
      <c r="F290" s="376">
        <f>IF(-SUM(F$20:F289)+F$15&lt;0.000001,0,IF($C290&gt;='H-32A-WP06 - Debt Service'!E$24,'H-32A-WP06 - Debt Service'!E$27/12,0))</f>
        <v>0</v>
      </c>
      <c r="G290" s="376">
        <f>IF(-SUM(G$20:G289)+G$15&lt;0.000001,0,IF($C290&gt;='H-32A-WP06 - Debt Service'!F$24,'H-32A-WP06 - Debt Service'!F$27/12,0))</f>
        <v>0</v>
      </c>
      <c r="H290" s="376">
        <f>IF(-SUM(H$20:H289)+H$15&lt;0.000001,0,IF($C290&gt;='H-32A-WP06 - Debt Service'!G$24,'H-32A-WP06 - Debt Service'!G$27/12,0))</f>
        <v>0</v>
      </c>
      <c r="I290" s="376">
        <f>IF(-SUM(I$20:I289)+I$15&lt;0.000001,0,IF($C290&gt;='H-32A-WP06 - Debt Service'!H$24,'H-32A-WP06 - Debt Service'!H$27/12,0))</f>
        <v>0</v>
      </c>
      <c r="J290" s="376">
        <f>IF(-SUM(J$20:J289)+J$15&lt;0.000001,0,IF($C290&gt;='H-32A-WP06 - Debt Service'!I$24,'H-32A-WP06 - Debt Service'!I$27/12,0))</f>
        <v>0</v>
      </c>
      <c r="K290" s="376">
        <f>IF(-SUM(K$20:K289)+K$15&lt;0.000001,0,IF($C290&gt;='H-32A-WP06 - Debt Service'!J$24,'H-32A-WP06 - Debt Service'!J$27/12,0))</f>
        <v>0</v>
      </c>
      <c r="L290" s="376">
        <f>IF(-SUM(L$20:L289)+L$15&lt;0.000001,0,IF($C290&gt;='H-32A-WP06 - Debt Service'!K$24,'H-32A-WP06 - Debt Service'!K$27/12,0))</f>
        <v>0</v>
      </c>
      <c r="M290" s="376">
        <f>IF(-SUM(M$20:M289)+M$15&lt;0.000001,0,IF($C290&gt;='H-32A-WP06 - Debt Service'!L$24,'H-32A-WP06 - Debt Service'!L$27/12,0))</f>
        <v>0</v>
      </c>
      <c r="O290" s="364">
        <f t="shared" si="17"/>
        <v>2041</v>
      </c>
      <c r="P290" s="390">
        <f t="shared" si="19"/>
        <v>51683</v>
      </c>
      <c r="Q290" s="376">
        <f>IF(-SUM(Q$20:Q289)+Q$15&lt;0.000001,0,IF($C290&gt;='H-32A-WP06 - Debt Service'!P$24,'H-32A-WP06 - Debt Service'!P$27/12,0))</f>
        <v>0</v>
      </c>
      <c r="R290" s="376">
        <f>IF(-SUM(R$20:R289)+R$15&lt;0.000001,0,IF($C290&gt;='H-32A-WP06 - Debt Service'!Q$24,'H-32A-WP06 - Debt Service'!Q$27/12,0))</f>
        <v>0</v>
      </c>
      <c r="S290" s="376">
        <f>IF(-SUM(S$20:S289)+S$15&lt;0.000001,0,IF($C290&gt;='H-32A-WP06 - Debt Service'!R$24,'H-32A-WP06 - Debt Service'!R$27/12,0))</f>
        <v>0</v>
      </c>
      <c r="T290" s="376">
        <f>IF(-SUM(T$20:T289)+T$15&lt;0.000001,0,IF($C290&gt;='H-32A-WP06 - Debt Service'!S$24,'H-32A-WP06 - Debt Service'!S$27/12,0))</f>
        <v>0</v>
      </c>
      <c r="U290" s="376">
        <f>IF(-SUM(U$20:U289)+U$15&lt;0.000001,0,IF($C290&gt;='H-32A-WP06 - Debt Service'!T$24,'H-32A-WP06 - Debt Service'!T$27/12,0))</f>
        <v>0</v>
      </c>
      <c r="V290" s="376">
        <f>IF(-SUM(V$20:V289)+V$15&lt;0.000001,0,IF($C290&gt;='H-32A-WP06 - Debt Service'!U$24,'H-32A-WP06 - Debt Service'!U$27/12,0))</f>
        <v>0</v>
      </c>
      <c r="W290" s="376">
        <f>IF(-SUM(W$20:W289)+W$15&lt;0.000001,0,IF($C290&gt;='H-32A-WP06 - Debt Service'!V$24,'H-32A-WP06 - Debt Service'!V$27/12,0))</f>
        <v>0</v>
      </c>
      <c r="X290" s="376">
        <f>IF(-SUM(X$20:X289)+X$15&lt;0.000001,0,IF($C290&gt;='H-32A-WP06 - Debt Service'!W$24,'H-32A-WP06 - Debt Service'!W$27/12,0))</f>
        <v>0</v>
      </c>
      <c r="Y290" s="376">
        <f>IF(-SUM(Y$20:Y289)+Y$15&lt;0.000001,0,IF($C290&gt;='H-32A-WP06 - Debt Service'!X$24,'H-32A-WP06 - Debt Service'!X$27/12,0))</f>
        <v>0</v>
      </c>
      <c r="Z290" s="376">
        <f>IF($C290&gt;='H-32A-WP06 - Debt Service'!Y$24,'H-32A-WP06 - Debt Service'!Y$27/12,0)</f>
        <v>0</v>
      </c>
    </row>
    <row r="291" spans="2:26">
      <c r="B291" s="364">
        <f t="shared" si="16"/>
        <v>2041</v>
      </c>
      <c r="C291" s="390">
        <f t="shared" si="18"/>
        <v>51714</v>
      </c>
      <c r="D291" s="376">
        <f>IF(-SUM(D$20:D290)+D$15&lt;0.000001,0,IF($C291&gt;='H-32A-WP06 - Debt Service'!C$24,'H-32A-WP06 - Debt Service'!C$27/12,0))</f>
        <v>0</v>
      </c>
      <c r="E291" s="376">
        <f>IF(-SUM(E$20:E290)+E$15&lt;0.000001,0,IF($C291&gt;='H-32A-WP06 - Debt Service'!D$24,'H-32A-WP06 - Debt Service'!D$27/12,0))</f>
        <v>0</v>
      </c>
      <c r="F291" s="376">
        <f>IF(-SUM(F$20:F290)+F$15&lt;0.000001,0,IF($C291&gt;='H-32A-WP06 - Debt Service'!E$24,'H-32A-WP06 - Debt Service'!E$27/12,0))</f>
        <v>0</v>
      </c>
      <c r="G291" s="376">
        <f>IF(-SUM(G$20:G290)+G$15&lt;0.000001,0,IF($C291&gt;='H-32A-WP06 - Debt Service'!F$24,'H-32A-WP06 - Debt Service'!F$27/12,0))</f>
        <v>0</v>
      </c>
      <c r="H291" s="376">
        <f>IF(-SUM(H$20:H290)+H$15&lt;0.000001,0,IF($C291&gt;='H-32A-WP06 - Debt Service'!G$24,'H-32A-WP06 - Debt Service'!G$27/12,0))</f>
        <v>0</v>
      </c>
      <c r="I291" s="376">
        <f>IF(-SUM(I$20:I290)+I$15&lt;0.000001,0,IF($C291&gt;='H-32A-WP06 - Debt Service'!H$24,'H-32A-WP06 - Debt Service'!H$27/12,0))</f>
        <v>0</v>
      </c>
      <c r="J291" s="376">
        <f>IF(-SUM(J$20:J290)+J$15&lt;0.000001,0,IF($C291&gt;='H-32A-WP06 - Debt Service'!I$24,'H-32A-WP06 - Debt Service'!I$27/12,0))</f>
        <v>0</v>
      </c>
      <c r="K291" s="376">
        <f>IF(-SUM(K$20:K290)+K$15&lt;0.000001,0,IF($C291&gt;='H-32A-WP06 - Debt Service'!J$24,'H-32A-WP06 - Debt Service'!J$27/12,0))</f>
        <v>0</v>
      </c>
      <c r="L291" s="376">
        <f>IF(-SUM(L$20:L290)+L$15&lt;0.000001,0,IF($C291&gt;='H-32A-WP06 - Debt Service'!K$24,'H-32A-WP06 - Debt Service'!K$27/12,0))</f>
        <v>0</v>
      </c>
      <c r="M291" s="376">
        <f>IF(-SUM(M$20:M290)+M$15&lt;0.000001,0,IF($C291&gt;='H-32A-WP06 - Debt Service'!L$24,'H-32A-WP06 - Debt Service'!L$27/12,0))</f>
        <v>0</v>
      </c>
      <c r="O291" s="364">
        <f t="shared" si="17"/>
        <v>2041</v>
      </c>
      <c r="P291" s="390">
        <f t="shared" si="19"/>
        <v>51714</v>
      </c>
      <c r="Q291" s="376">
        <f>IF(-SUM(Q$20:Q290)+Q$15&lt;0.000001,0,IF($C291&gt;='H-32A-WP06 - Debt Service'!P$24,'H-32A-WP06 - Debt Service'!P$27/12,0))</f>
        <v>0</v>
      </c>
      <c r="R291" s="376">
        <f>IF(-SUM(R$20:R290)+R$15&lt;0.000001,0,IF($C291&gt;='H-32A-WP06 - Debt Service'!Q$24,'H-32A-WP06 - Debt Service'!Q$27/12,0))</f>
        <v>0</v>
      </c>
      <c r="S291" s="376">
        <f>IF(-SUM(S$20:S290)+S$15&lt;0.000001,0,IF($C291&gt;='H-32A-WP06 - Debt Service'!R$24,'H-32A-WP06 - Debt Service'!R$27/12,0))</f>
        <v>0</v>
      </c>
      <c r="T291" s="376">
        <f>IF(-SUM(T$20:T290)+T$15&lt;0.000001,0,IF($C291&gt;='H-32A-WP06 - Debt Service'!S$24,'H-32A-WP06 - Debt Service'!S$27/12,0))</f>
        <v>0</v>
      </c>
      <c r="U291" s="376">
        <f>IF(-SUM(U$20:U290)+U$15&lt;0.000001,0,IF($C291&gt;='H-32A-WP06 - Debt Service'!T$24,'H-32A-WP06 - Debt Service'!T$27/12,0))</f>
        <v>0</v>
      </c>
      <c r="V291" s="376">
        <f>IF(-SUM(V$20:V290)+V$15&lt;0.000001,0,IF($C291&gt;='H-32A-WP06 - Debt Service'!U$24,'H-32A-WP06 - Debt Service'!U$27/12,0))</f>
        <v>0</v>
      </c>
      <c r="W291" s="376">
        <f>IF(-SUM(W$20:W290)+W$15&lt;0.000001,0,IF($C291&gt;='H-32A-WP06 - Debt Service'!V$24,'H-32A-WP06 - Debt Service'!V$27/12,0))</f>
        <v>0</v>
      </c>
      <c r="X291" s="376">
        <f>IF(-SUM(X$20:X290)+X$15&lt;0.000001,0,IF($C291&gt;='H-32A-WP06 - Debt Service'!W$24,'H-32A-WP06 - Debt Service'!W$27/12,0))</f>
        <v>0</v>
      </c>
      <c r="Y291" s="376">
        <f>IF(-SUM(Y$20:Y290)+Y$15&lt;0.000001,0,IF($C291&gt;='H-32A-WP06 - Debt Service'!X$24,'H-32A-WP06 - Debt Service'!X$27/12,0))</f>
        <v>0</v>
      </c>
      <c r="Z291" s="376">
        <f>IF($C291&gt;='H-32A-WP06 - Debt Service'!Y$24,'H-32A-WP06 - Debt Service'!Y$27/12,0)</f>
        <v>0</v>
      </c>
    </row>
    <row r="292" spans="2:26">
      <c r="B292" s="364">
        <f t="shared" si="16"/>
        <v>2041</v>
      </c>
      <c r="C292" s="390">
        <f t="shared" si="18"/>
        <v>51745</v>
      </c>
      <c r="D292" s="376">
        <f>IF(-SUM(D$20:D291)+D$15&lt;0.000001,0,IF($C292&gt;='H-32A-WP06 - Debt Service'!C$24,'H-32A-WP06 - Debt Service'!C$27/12,0))</f>
        <v>0</v>
      </c>
      <c r="E292" s="376">
        <f>IF(-SUM(E$20:E291)+E$15&lt;0.000001,0,IF($C292&gt;='H-32A-WP06 - Debt Service'!D$24,'H-32A-WP06 - Debt Service'!D$27/12,0))</f>
        <v>0</v>
      </c>
      <c r="F292" s="376">
        <f>IF(-SUM(F$20:F291)+F$15&lt;0.000001,0,IF($C292&gt;='H-32A-WP06 - Debt Service'!E$24,'H-32A-WP06 - Debt Service'!E$27/12,0))</f>
        <v>0</v>
      </c>
      <c r="G292" s="376">
        <f>IF(-SUM(G$20:G291)+G$15&lt;0.000001,0,IF($C292&gt;='H-32A-WP06 - Debt Service'!F$24,'H-32A-WP06 - Debt Service'!F$27/12,0))</f>
        <v>0</v>
      </c>
      <c r="H292" s="376">
        <f>IF(-SUM(H$20:H291)+H$15&lt;0.000001,0,IF($C292&gt;='H-32A-WP06 - Debt Service'!G$24,'H-32A-WP06 - Debt Service'!G$27/12,0))</f>
        <v>0</v>
      </c>
      <c r="I292" s="376">
        <f>IF(-SUM(I$20:I291)+I$15&lt;0.000001,0,IF($C292&gt;='H-32A-WP06 - Debt Service'!H$24,'H-32A-WP06 - Debt Service'!H$27/12,0))</f>
        <v>0</v>
      </c>
      <c r="J292" s="376">
        <f>IF(-SUM(J$20:J291)+J$15&lt;0.000001,0,IF($C292&gt;='H-32A-WP06 - Debt Service'!I$24,'H-32A-WP06 - Debt Service'!I$27/12,0))</f>
        <v>0</v>
      </c>
      <c r="K292" s="376">
        <f>IF(-SUM(K$20:K291)+K$15&lt;0.000001,0,IF($C292&gt;='H-32A-WP06 - Debt Service'!J$24,'H-32A-WP06 - Debt Service'!J$27/12,0))</f>
        <v>0</v>
      </c>
      <c r="L292" s="376">
        <f>IF(-SUM(L$20:L291)+L$15&lt;0.000001,0,IF($C292&gt;='H-32A-WP06 - Debt Service'!K$24,'H-32A-WP06 - Debt Service'!K$27/12,0))</f>
        <v>0</v>
      </c>
      <c r="M292" s="376">
        <f>IF(-SUM(M$20:M291)+M$15&lt;0.000001,0,IF($C292&gt;='H-32A-WP06 - Debt Service'!L$24,'H-32A-WP06 - Debt Service'!L$27/12,0))</f>
        <v>0</v>
      </c>
      <c r="O292" s="364">
        <f t="shared" si="17"/>
        <v>2041</v>
      </c>
      <c r="P292" s="390">
        <f t="shared" si="19"/>
        <v>51745</v>
      </c>
      <c r="Q292" s="376">
        <f>IF(-SUM(Q$20:Q291)+Q$15&lt;0.000001,0,IF($C292&gt;='H-32A-WP06 - Debt Service'!P$24,'H-32A-WP06 - Debt Service'!P$27/12,0))</f>
        <v>0</v>
      </c>
      <c r="R292" s="376">
        <f>IF(-SUM(R$20:R291)+R$15&lt;0.000001,0,IF($C292&gt;='H-32A-WP06 - Debt Service'!Q$24,'H-32A-WP06 - Debt Service'!Q$27/12,0))</f>
        <v>0</v>
      </c>
      <c r="S292" s="376">
        <f>IF(-SUM(S$20:S291)+S$15&lt;0.000001,0,IF($C292&gt;='H-32A-WP06 - Debt Service'!R$24,'H-32A-WP06 - Debt Service'!R$27/12,0))</f>
        <v>0</v>
      </c>
      <c r="T292" s="376">
        <f>IF(-SUM(T$20:T291)+T$15&lt;0.000001,0,IF($C292&gt;='H-32A-WP06 - Debt Service'!S$24,'H-32A-WP06 - Debt Service'!S$27/12,0))</f>
        <v>0</v>
      </c>
      <c r="U292" s="376">
        <f>IF(-SUM(U$20:U291)+U$15&lt;0.000001,0,IF($C292&gt;='H-32A-WP06 - Debt Service'!T$24,'H-32A-WP06 - Debt Service'!T$27/12,0))</f>
        <v>0</v>
      </c>
      <c r="V292" s="376">
        <f>IF(-SUM(V$20:V291)+V$15&lt;0.000001,0,IF($C292&gt;='H-32A-WP06 - Debt Service'!U$24,'H-32A-WP06 - Debt Service'!U$27/12,0))</f>
        <v>0</v>
      </c>
      <c r="W292" s="376">
        <f>IF(-SUM(W$20:W291)+W$15&lt;0.000001,0,IF($C292&gt;='H-32A-WP06 - Debt Service'!V$24,'H-32A-WP06 - Debt Service'!V$27/12,0))</f>
        <v>0</v>
      </c>
      <c r="X292" s="376">
        <f>IF(-SUM(X$20:X291)+X$15&lt;0.000001,0,IF($C292&gt;='H-32A-WP06 - Debt Service'!W$24,'H-32A-WP06 - Debt Service'!W$27/12,0))</f>
        <v>0</v>
      </c>
      <c r="Y292" s="376">
        <f>IF(-SUM(Y$20:Y291)+Y$15&lt;0.000001,0,IF($C292&gt;='H-32A-WP06 - Debt Service'!X$24,'H-32A-WP06 - Debt Service'!X$27/12,0))</f>
        <v>0</v>
      </c>
      <c r="Z292" s="376">
        <f>IF($C292&gt;='H-32A-WP06 - Debt Service'!Y$24,'H-32A-WP06 - Debt Service'!Y$27/12,0)</f>
        <v>0</v>
      </c>
    </row>
    <row r="293" spans="2:26">
      <c r="B293" s="364">
        <f t="shared" si="16"/>
        <v>2041</v>
      </c>
      <c r="C293" s="390">
        <f t="shared" si="18"/>
        <v>51775</v>
      </c>
      <c r="D293" s="376">
        <f>IF(-SUM(D$20:D292)+D$15&lt;0.000001,0,IF($C293&gt;='H-32A-WP06 - Debt Service'!C$24,'H-32A-WP06 - Debt Service'!C$27/12,0))</f>
        <v>0</v>
      </c>
      <c r="E293" s="376">
        <f>IF(-SUM(E$20:E292)+E$15&lt;0.000001,0,IF($C293&gt;='H-32A-WP06 - Debt Service'!D$24,'H-32A-WP06 - Debt Service'!D$27/12,0))</f>
        <v>0</v>
      </c>
      <c r="F293" s="376">
        <f>IF(-SUM(F$20:F292)+F$15&lt;0.000001,0,IF($C293&gt;='H-32A-WP06 - Debt Service'!E$24,'H-32A-WP06 - Debt Service'!E$27/12,0))</f>
        <v>0</v>
      </c>
      <c r="G293" s="376">
        <f>IF(-SUM(G$20:G292)+G$15&lt;0.000001,0,IF($C293&gt;='H-32A-WP06 - Debt Service'!F$24,'H-32A-WP06 - Debt Service'!F$27/12,0))</f>
        <v>0</v>
      </c>
      <c r="H293" s="376">
        <f>IF(-SUM(H$20:H292)+H$15&lt;0.000001,0,IF($C293&gt;='H-32A-WP06 - Debt Service'!G$24,'H-32A-WP06 - Debt Service'!G$27/12,0))</f>
        <v>0</v>
      </c>
      <c r="I293" s="376">
        <f>IF(-SUM(I$20:I292)+I$15&lt;0.000001,0,IF($C293&gt;='H-32A-WP06 - Debt Service'!H$24,'H-32A-WP06 - Debt Service'!H$27/12,0))</f>
        <v>0</v>
      </c>
      <c r="J293" s="376">
        <f>IF(-SUM(J$20:J292)+J$15&lt;0.000001,0,IF($C293&gt;='H-32A-WP06 - Debt Service'!I$24,'H-32A-WP06 - Debt Service'!I$27/12,0))</f>
        <v>0</v>
      </c>
      <c r="K293" s="376">
        <f>IF(-SUM(K$20:K292)+K$15&lt;0.000001,0,IF($C293&gt;='H-32A-WP06 - Debt Service'!J$24,'H-32A-WP06 - Debt Service'!J$27/12,0))</f>
        <v>0</v>
      </c>
      <c r="L293" s="376">
        <f>IF(-SUM(L$20:L292)+L$15&lt;0.000001,0,IF($C293&gt;='H-32A-WP06 - Debt Service'!K$24,'H-32A-WP06 - Debt Service'!K$27/12,0))</f>
        <v>0</v>
      </c>
      <c r="M293" s="376">
        <f>IF(-SUM(M$20:M292)+M$15&lt;0.000001,0,IF($C293&gt;='H-32A-WP06 - Debt Service'!L$24,'H-32A-WP06 - Debt Service'!L$27/12,0))</f>
        <v>0</v>
      </c>
      <c r="O293" s="364">
        <f t="shared" si="17"/>
        <v>2041</v>
      </c>
      <c r="P293" s="390">
        <f t="shared" si="19"/>
        <v>51775</v>
      </c>
      <c r="Q293" s="376">
        <f>IF(-SUM(Q$20:Q292)+Q$15&lt;0.000001,0,IF($C293&gt;='H-32A-WP06 - Debt Service'!P$24,'H-32A-WP06 - Debt Service'!P$27/12,0))</f>
        <v>0</v>
      </c>
      <c r="R293" s="376">
        <f>IF(-SUM(R$20:R292)+R$15&lt;0.000001,0,IF($C293&gt;='H-32A-WP06 - Debt Service'!Q$24,'H-32A-WP06 - Debt Service'!Q$27/12,0))</f>
        <v>0</v>
      </c>
      <c r="S293" s="376">
        <f>IF(-SUM(S$20:S292)+S$15&lt;0.000001,0,IF($C293&gt;='H-32A-WP06 - Debt Service'!R$24,'H-32A-WP06 - Debt Service'!R$27/12,0))</f>
        <v>0</v>
      </c>
      <c r="T293" s="376">
        <f>IF(-SUM(T$20:T292)+T$15&lt;0.000001,0,IF($C293&gt;='H-32A-WP06 - Debt Service'!S$24,'H-32A-WP06 - Debt Service'!S$27/12,0))</f>
        <v>0</v>
      </c>
      <c r="U293" s="376">
        <f>IF(-SUM(U$20:U292)+U$15&lt;0.000001,0,IF($C293&gt;='H-32A-WP06 - Debt Service'!T$24,'H-32A-WP06 - Debt Service'!T$27/12,0))</f>
        <v>0</v>
      </c>
      <c r="V293" s="376">
        <f>IF(-SUM(V$20:V292)+V$15&lt;0.000001,0,IF($C293&gt;='H-32A-WP06 - Debt Service'!U$24,'H-32A-WP06 - Debt Service'!U$27/12,0))</f>
        <v>0</v>
      </c>
      <c r="W293" s="376">
        <f>IF(-SUM(W$20:W292)+W$15&lt;0.000001,0,IF($C293&gt;='H-32A-WP06 - Debt Service'!V$24,'H-32A-WP06 - Debt Service'!V$27/12,0))</f>
        <v>0</v>
      </c>
      <c r="X293" s="376">
        <f>IF(-SUM(X$20:X292)+X$15&lt;0.000001,0,IF($C293&gt;='H-32A-WP06 - Debt Service'!W$24,'H-32A-WP06 - Debt Service'!W$27/12,0))</f>
        <v>0</v>
      </c>
      <c r="Y293" s="376">
        <f>IF(-SUM(Y$20:Y292)+Y$15&lt;0.000001,0,IF($C293&gt;='H-32A-WP06 - Debt Service'!X$24,'H-32A-WP06 - Debt Service'!X$27/12,0))</f>
        <v>0</v>
      </c>
      <c r="Z293" s="376">
        <f>IF($C293&gt;='H-32A-WP06 - Debt Service'!Y$24,'H-32A-WP06 - Debt Service'!Y$27/12,0)</f>
        <v>0</v>
      </c>
    </row>
    <row r="294" spans="2:26">
      <c r="B294" s="364">
        <f t="shared" si="16"/>
        <v>2041</v>
      </c>
      <c r="C294" s="390">
        <f t="shared" si="18"/>
        <v>51806</v>
      </c>
      <c r="D294" s="376">
        <f>IF(-SUM(D$20:D293)+D$15&lt;0.000001,0,IF($C294&gt;='H-32A-WP06 - Debt Service'!C$24,'H-32A-WP06 - Debt Service'!C$27/12,0))</f>
        <v>0</v>
      </c>
      <c r="E294" s="376">
        <f>IF(-SUM(E$20:E293)+E$15&lt;0.000001,0,IF($C294&gt;='H-32A-WP06 - Debt Service'!D$24,'H-32A-WP06 - Debt Service'!D$27/12,0))</f>
        <v>0</v>
      </c>
      <c r="F294" s="376">
        <f>IF(-SUM(F$20:F293)+F$15&lt;0.000001,0,IF($C294&gt;='H-32A-WP06 - Debt Service'!E$24,'H-32A-WP06 - Debt Service'!E$27/12,0))</f>
        <v>0</v>
      </c>
      <c r="G294" s="376">
        <f>IF(-SUM(G$20:G293)+G$15&lt;0.000001,0,IF($C294&gt;='H-32A-WP06 - Debt Service'!F$24,'H-32A-WP06 - Debt Service'!F$27/12,0))</f>
        <v>0</v>
      </c>
      <c r="H294" s="376">
        <f>IF(-SUM(H$20:H293)+H$15&lt;0.000001,0,IF($C294&gt;='H-32A-WP06 - Debt Service'!G$24,'H-32A-WP06 - Debt Service'!G$27/12,0))</f>
        <v>0</v>
      </c>
      <c r="I294" s="376">
        <f>IF(-SUM(I$20:I293)+I$15&lt;0.000001,0,IF($C294&gt;='H-32A-WP06 - Debt Service'!H$24,'H-32A-WP06 - Debt Service'!H$27/12,0))</f>
        <v>0</v>
      </c>
      <c r="J294" s="376">
        <f>IF(-SUM(J$20:J293)+J$15&lt;0.000001,0,IF($C294&gt;='H-32A-WP06 - Debt Service'!I$24,'H-32A-WP06 - Debt Service'!I$27/12,0))</f>
        <v>0</v>
      </c>
      <c r="K294" s="376">
        <f>IF(-SUM(K$20:K293)+K$15&lt;0.000001,0,IF($C294&gt;='H-32A-WP06 - Debt Service'!J$24,'H-32A-WP06 - Debt Service'!J$27/12,0))</f>
        <v>0</v>
      </c>
      <c r="L294" s="376">
        <f>IF(-SUM(L$20:L293)+L$15&lt;0.000001,0,IF($C294&gt;='H-32A-WP06 - Debt Service'!K$24,'H-32A-WP06 - Debt Service'!K$27/12,0))</f>
        <v>0</v>
      </c>
      <c r="M294" s="376">
        <f>IF(-SUM(M$20:M293)+M$15&lt;0.000001,0,IF($C294&gt;='H-32A-WP06 - Debt Service'!L$24,'H-32A-WP06 - Debt Service'!L$27/12,0))</f>
        <v>0</v>
      </c>
      <c r="O294" s="364">
        <f t="shared" si="17"/>
        <v>2041</v>
      </c>
      <c r="P294" s="390">
        <f t="shared" si="19"/>
        <v>51806</v>
      </c>
      <c r="Q294" s="376">
        <f>IF(-SUM(Q$20:Q293)+Q$15&lt;0.000001,0,IF($C294&gt;='H-32A-WP06 - Debt Service'!P$24,'H-32A-WP06 - Debt Service'!P$27/12,0))</f>
        <v>0</v>
      </c>
      <c r="R294" s="376">
        <f>IF(-SUM(R$20:R293)+R$15&lt;0.000001,0,IF($C294&gt;='H-32A-WP06 - Debt Service'!Q$24,'H-32A-WP06 - Debt Service'!Q$27/12,0))</f>
        <v>0</v>
      </c>
      <c r="S294" s="376">
        <f>IF(-SUM(S$20:S293)+S$15&lt;0.000001,0,IF($C294&gt;='H-32A-WP06 - Debt Service'!R$24,'H-32A-WP06 - Debt Service'!R$27/12,0))</f>
        <v>0</v>
      </c>
      <c r="T294" s="376">
        <f>IF(-SUM(T$20:T293)+T$15&lt;0.000001,0,IF($C294&gt;='H-32A-WP06 - Debt Service'!S$24,'H-32A-WP06 - Debt Service'!S$27/12,0))</f>
        <v>0</v>
      </c>
      <c r="U294" s="376">
        <f>IF(-SUM(U$20:U293)+U$15&lt;0.000001,0,IF($C294&gt;='H-32A-WP06 - Debt Service'!T$24,'H-32A-WP06 - Debt Service'!T$27/12,0))</f>
        <v>0</v>
      </c>
      <c r="V294" s="376">
        <f>IF(-SUM(V$20:V293)+V$15&lt;0.000001,0,IF($C294&gt;='H-32A-WP06 - Debt Service'!U$24,'H-32A-WP06 - Debt Service'!U$27/12,0))</f>
        <v>0</v>
      </c>
      <c r="W294" s="376">
        <f>IF(-SUM(W$20:W293)+W$15&lt;0.000001,0,IF($C294&gt;='H-32A-WP06 - Debt Service'!V$24,'H-32A-WP06 - Debt Service'!V$27/12,0))</f>
        <v>0</v>
      </c>
      <c r="X294" s="376">
        <f>IF(-SUM(X$20:X293)+X$15&lt;0.000001,0,IF($C294&gt;='H-32A-WP06 - Debt Service'!W$24,'H-32A-WP06 - Debt Service'!W$27/12,0))</f>
        <v>0</v>
      </c>
      <c r="Y294" s="376">
        <f>IF(-SUM(Y$20:Y293)+Y$15&lt;0.000001,0,IF($C294&gt;='H-32A-WP06 - Debt Service'!X$24,'H-32A-WP06 - Debt Service'!X$27/12,0))</f>
        <v>0</v>
      </c>
      <c r="Z294" s="376">
        <f>IF($C294&gt;='H-32A-WP06 - Debt Service'!Y$24,'H-32A-WP06 - Debt Service'!Y$27/12,0)</f>
        <v>0</v>
      </c>
    </row>
    <row r="295" spans="2:26">
      <c r="B295" s="364">
        <f t="shared" si="16"/>
        <v>2041</v>
      </c>
      <c r="C295" s="390">
        <f t="shared" si="18"/>
        <v>51836</v>
      </c>
      <c r="D295" s="376">
        <f>IF(-SUM(D$20:D294)+D$15&lt;0.000001,0,IF($C295&gt;='H-32A-WP06 - Debt Service'!C$24,'H-32A-WP06 - Debt Service'!C$27/12,0))</f>
        <v>0</v>
      </c>
      <c r="E295" s="376">
        <f>IF(-SUM(E$20:E294)+E$15&lt;0.000001,0,IF($C295&gt;='H-32A-WP06 - Debt Service'!D$24,'H-32A-WP06 - Debt Service'!D$27/12,0))</f>
        <v>0</v>
      </c>
      <c r="F295" s="376">
        <f>IF(-SUM(F$20:F294)+F$15&lt;0.000001,0,IF($C295&gt;='H-32A-WP06 - Debt Service'!E$24,'H-32A-WP06 - Debt Service'!E$27/12,0))</f>
        <v>0</v>
      </c>
      <c r="G295" s="376">
        <f>IF(-SUM(G$20:G294)+G$15&lt;0.000001,0,IF($C295&gt;='H-32A-WP06 - Debt Service'!F$24,'H-32A-WP06 - Debt Service'!F$27/12,0))</f>
        <v>0</v>
      </c>
      <c r="H295" s="376">
        <f>IF(-SUM(H$20:H294)+H$15&lt;0.000001,0,IF($C295&gt;='H-32A-WP06 - Debt Service'!G$24,'H-32A-WP06 - Debt Service'!G$27/12,0))</f>
        <v>0</v>
      </c>
      <c r="I295" s="376">
        <f>IF(-SUM(I$20:I294)+I$15&lt;0.000001,0,IF($C295&gt;='H-32A-WP06 - Debt Service'!H$24,'H-32A-WP06 - Debt Service'!H$27/12,0))</f>
        <v>0</v>
      </c>
      <c r="J295" s="376">
        <f>IF(-SUM(J$20:J294)+J$15&lt;0.000001,0,IF($C295&gt;='H-32A-WP06 - Debt Service'!I$24,'H-32A-WP06 - Debt Service'!I$27/12,0))</f>
        <v>0</v>
      </c>
      <c r="K295" s="376">
        <f>IF(-SUM(K$20:K294)+K$15&lt;0.000001,0,IF($C295&gt;='H-32A-WP06 - Debt Service'!J$24,'H-32A-WP06 - Debt Service'!J$27/12,0))</f>
        <v>0</v>
      </c>
      <c r="L295" s="376">
        <f>IF(-SUM(L$20:L294)+L$15&lt;0.000001,0,IF($C295&gt;='H-32A-WP06 - Debt Service'!K$24,'H-32A-WP06 - Debt Service'!K$27/12,0))</f>
        <v>0</v>
      </c>
      <c r="M295" s="376">
        <f>IF(-SUM(M$20:M294)+M$15&lt;0.000001,0,IF($C295&gt;='H-32A-WP06 - Debt Service'!L$24,'H-32A-WP06 - Debt Service'!L$27/12,0))</f>
        <v>0</v>
      </c>
      <c r="O295" s="364">
        <f t="shared" si="17"/>
        <v>2041</v>
      </c>
      <c r="P295" s="390">
        <f t="shared" si="19"/>
        <v>51836</v>
      </c>
      <c r="Q295" s="376">
        <f>IF(-SUM(Q$20:Q294)+Q$15&lt;0.000001,0,IF($C295&gt;='H-32A-WP06 - Debt Service'!P$24,'H-32A-WP06 - Debt Service'!P$27/12,0))</f>
        <v>0</v>
      </c>
      <c r="R295" s="376">
        <f>IF(-SUM(R$20:R294)+R$15&lt;0.000001,0,IF($C295&gt;='H-32A-WP06 - Debt Service'!Q$24,'H-32A-WP06 - Debt Service'!Q$27/12,0))</f>
        <v>0</v>
      </c>
      <c r="S295" s="376">
        <f>IF(-SUM(S$20:S294)+S$15&lt;0.000001,0,IF($C295&gt;='H-32A-WP06 - Debt Service'!R$24,'H-32A-WP06 - Debt Service'!R$27/12,0))</f>
        <v>0</v>
      </c>
      <c r="T295" s="376">
        <f>IF(-SUM(T$20:T294)+T$15&lt;0.000001,0,IF($C295&gt;='H-32A-WP06 - Debt Service'!S$24,'H-32A-WP06 - Debt Service'!S$27/12,0))</f>
        <v>0</v>
      </c>
      <c r="U295" s="376">
        <f>IF(-SUM(U$20:U294)+U$15&lt;0.000001,0,IF($C295&gt;='H-32A-WP06 - Debt Service'!T$24,'H-32A-WP06 - Debt Service'!T$27/12,0))</f>
        <v>0</v>
      </c>
      <c r="V295" s="376">
        <f>IF(-SUM(V$20:V294)+V$15&lt;0.000001,0,IF($C295&gt;='H-32A-WP06 - Debt Service'!U$24,'H-32A-WP06 - Debt Service'!U$27/12,0))</f>
        <v>0</v>
      </c>
      <c r="W295" s="376">
        <f>IF(-SUM(W$20:W294)+W$15&lt;0.000001,0,IF($C295&gt;='H-32A-WP06 - Debt Service'!V$24,'H-32A-WP06 - Debt Service'!V$27/12,0))</f>
        <v>0</v>
      </c>
      <c r="X295" s="376">
        <f>IF(-SUM(X$20:X294)+X$15&lt;0.000001,0,IF($C295&gt;='H-32A-WP06 - Debt Service'!W$24,'H-32A-WP06 - Debt Service'!W$27/12,0))</f>
        <v>0</v>
      </c>
      <c r="Y295" s="376">
        <f>IF(-SUM(Y$20:Y294)+Y$15&lt;0.000001,0,IF($C295&gt;='H-32A-WP06 - Debt Service'!X$24,'H-32A-WP06 - Debt Service'!X$27/12,0))</f>
        <v>0</v>
      </c>
      <c r="Z295" s="376">
        <f>IF($C295&gt;='H-32A-WP06 - Debt Service'!Y$24,'H-32A-WP06 - Debt Service'!Y$27/12,0)</f>
        <v>0</v>
      </c>
    </row>
    <row r="296" spans="2:26">
      <c r="B296" s="364">
        <f t="shared" si="16"/>
        <v>2042</v>
      </c>
      <c r="C296" s="390">
        <f t="shared" si="18"/>
        <v>51867</v>
      </c>
      <c r="D296" s="376">
        <f>IF(-SUM(D$20:D295)+D$15&lt;0.000001,0,IF($C296&gt;='H-32A-WP06 - Debt Service'!C$24,'H-32A-WP06 - Debt Service'!C$27/12,0))</f>
        <v>0</v>
      </c>
      <c r="E296" s="376">
        <f>IF(-SUM(E$20:E295)+E$15&lt;0.000001,0,IF($C296&gt;='H-32A-WP06 - Debt Service'!D$24,'H-32A-WP06 - Debt Service'!D$27/12,0))</f>
        <v>0</v>
      </c>
      <c r="F296" s="376">
        <f>IF(-SUM(F$20:F295)+F$15&lt;0.000001,0,IF($C296&gt;='H-32A-WP06 - Debt Service'!E$24,'H-32A-WP06 - Debt Service'!E$27/12,0))</f>
        <v>0</v>
      </c>
      <c r="G296" s="376">
        <f>IF(-SUM(G$20:G295)+G$15&lt;0.000001,0,IF($C296&gt;='H-32A-WP06 - Debt Service'!F$24,'H-32A-WP06 - Debt Service'!F$27/12,0))</f>
        <v>0</v>
      </c>
      <c r="H296" s="376">
        <f>IF(-SUM(H$20:H295)+H$15&lt;0.000001,0,IF($C296&gt;='H-32A-WP06 - Debt Service'!G$24,'H-32A-WP06 - Debt Service'!G$27/12,0))</f>
        <v>0</v>
      </c>
      <c r="I296" s="376">
        <f>IF(-SUM(I$20:I295)+I$15&lt;0.000001,0,IF($C296&gt;='H-32A-WP06 - Debt Service'!H$24,'H-32A-WP06 - Debt Service'!H$27/12,0))</f>
        <v>0</v>
      </c>
      <c r="J296" s="376">
        <f>IF(-SUM(J$20:J295)+J$15&lt;0.000001,0,IF($C296&gt;='H-32A-WP06 - Debt Service'!I$24,'H-32A-WP06 - Debt Service'!I$27/12,0))</f>
        <v>0</v>
      </c>
      <c r="K296" s="376">
        <f>IF(-SUM(K$20:K295)+K$15&lt;0.000001,0,IF($C296&gt;='H-32A-WP06 - Debt Service'!J$24,'H-32A-WP06 - Debt Service'!J$27/12,0))</f>
        <v>0</v>
      </c>
      <c r="L296" s="376">
        <f>IF(-SUM(L$20:L295)+L$15&lt;0.000001,0,IF($C296&gt;='H-32A-WP06 - Debt Service'!K$24,'H-32A-WP06 - Debt Service'!K$27/12,0))</f>
        <v>0</v>
      </c>
      <c r="M296" s="376">
        <f>IF(-SUM(M$20:M295)+M$15&lt;0.000001,0,IF($C296&gt;='H-32A-WP06 - Debt Service'!L$24,'H-32A-WP06 - Debt Service'!L$27/12,0))</f>
        <v>0</v>
      </c>
      <c r="O296" s="364">
        <f t="shared" si="17"/>
        <v>2042</v>
      </c>
      <c r="P296" s="390">
        <f t="shared" si="19"/>
        <v>51867</v>
      </c>
      <c r="Q296" s="376">
        <f>IF(-SUM(Q$20:Q295)+Q$15&lt;0.000001,0,IF($C296&gt;='H-32A-WP06 - Debt Service'!P$24,'H-32A-WP06 - Debt Service'!P$27/12,0))</f>
        <v>0</v>
      </c>
      <c r="R296" s="376">
        <f>IF(-SUM(R$20:R295)+R$15&lt;0.000001,0,IF($C296&gt;='H-32A-WP06 - Debt Service'!Q$24,'H-32A-WP06 - Debt Service'!Q$27/12,0))</f>
        <v>0</v>
      </c>
      <c r="S296" s="376">
        <f>IF(-SUM(S$20:S295)+S$15&lt;0.000001,0,IF($C296&gt;='H-32A-WP06 - Debt Service'!R$24,'H-32A-WP06 - Debt Service'!R$27/12,0))</f>
        <v>0</v>
      </c>
      <c r="T296" s="376">
        <f>IF(-SUM(T$20:T295)+T$15&lt;0.000001,0,IF($C296&gt;='H-32A-WP06 - Debt Service'!S$24,'H-32A-WP06 - Debt Service'!S$27/12,0))</f>
        <v>0</v>
      </c>
      <c r="U296" s="376">
        <f>IF(-SUM(U$20:U295)+U$15&lt;0.000001,0,IF($C296&gt;='H-32A-WP06 - Debt Service'!T$24,'H-32A-WP06 - Debt Service'!T$27/12,0))</f>
        <v>0</v>
      </c>
      <c r="V296" s="376">
        <f>IF(-SUM(V$20:V295)+V$15&lt;0.000001,0,IF($C296&gt;='H-32A-WP06 - Debt Service'!U$24,'H-32A-WP06 - Debt Service'!U$27/12,0))</f>
        <v>0</v>
      </c>
      <c r="W296" s="376">
        <f>IF(-SUM(W$20:W295)+W$15&lt;0.000001,0,IF($C296&gt;='H-32A-WP06 - Debt Service'!V$24,'H-32A-WP06 - Debt Service'!V$27/12,0))</f>
        <v>0</v>
      </c>
      <c r="X296" s="376">
        <f>IF(-SUM(X$20:X295)+X$15&lt;0.000001,0,IF($C296&gt;='H-32A-WP06 - Debt Service'!W$24,'H-32A-WP06 - Debt Service'!W$27/12,0))</f>
        <v>0</v>
      </c>
      <c r="Y296" s="376">
        <f>IF(-SUM(Y$20:Y295)+Y$15&lt;0.000001,0,IF($C296&gt;='H-32A-WP06 - Debt Service'!X$24,'H-32A-WP06 - Debt Service'!X$27/12,0))</f>
        <v>0</v>
      </c>
      <c r="Z296" s="376">
        <f>IF($C296&gt;='H-32A-WP06 - Debt Service'!Y$24,'H-32A-WP06 - Debt Service'!Y$27/12,0)</f>
        <v>0</v>
      </c>
    </row>
    <row r="297" spans="2:26">
      <c r="B297" s="364">
        <f t="shared" si="16"/>
        <v>2042</v>
      </c>
      <c r="C297" s="390">
        <f t="shared" si="18"/>
        <v>51898</v>
      </c>
      <c r="D297" s="376">
        <f>IF(-SUM(D$20:D296)+D$15&lt;0.000001,0,IF($C297&gt;='H-32A-WP06 - Debt Service'!C$24,'H-32A-WP06 - Debt Service'!C$27/12,0))</f>
        <v>0</v>
      </c>
      <c r="E297" s="376">
        <f>IF(-SUM(E$20:E296)+E$15&lt;0.000001,0,IF($C297&gt;='H-32A-WP06 - Debt Service'!D$24,'H-32A-WP06 - Debt Service'!D$27/12,0))</f>
        <v>0</v>
      </c>
      <c r="F297" s="376">
        <f>IF(-SUM(F$20:F296)+F$15&lt;0.000001,0,IF($C297&gt;='H-32A-WP06 - Debt Service'!E$24,'H-32A-WP06 - Debt Service'!E$27/12,0))</f>
        <v>0</v>
      </c>
      <c r="G297" s="376">
        <f>IF(-SUM(G$20:G296)+G$15&lt;0.000001,0,IF($C297&gt;='H-32A-WP06 - Debt Service'!F$24,'H-32A-WP06 - Debt Service'!F$27/12,0))</f>
        <v>0</v>
      </c>
      <c r="H297" s="376">
        <f>IF(-SUM(H$20:H296)+H$15&lt;0.000001,0,IF($C297&gt;='H-32A-WP06 - Debt Service'!G$24,'H-32A-WP06 - Debt Service'!G$27/12,0))</f>
        <v>0</v>
      </c>
      <c r="I297" s="376">
        <f>IF(-SUM(I$20:I296)+I$15&lt;0.000001,0,IF($C297&gt;='H-32A-WP06 - Debt Service'!H$24,'H-32A-WP06 - Debt Service'!H$27/12,0))</f>
        <v>0</v>
      </c>
      <c r="J297" s="376">
        <f>IF(-SUM(J$20:J296)+J$15&lt;0.000001,0,IF($C297&gt;='H-32A-WP06 - Debt Service'!I$24,'H-32A-WP06 - Debt Service'!I$27/12,0))</f>
        <v>0</v>
      </c>
      <c r="K297" s="376">
        <f>IF(-SUM(K$20:K296)+K$15&lt;0.000001,0,IF($C297&gt;='H-32A-WP06 - Debt Service'!J$24,'H-32A-WP06 - Debt Service'!J$27/12,0))</f>
        <v>0</v>
      </c>
      <c r="L297" s="376">
        <f>IF(-SUM(L$20:L296)+L$15&lt;0.000001,0,IF($C297&gt;='H-32A-WP06 - Debt Service'!K$24,'H-32A-WP06 - Debt Service'!K$27/12,0))</f>
        <v>0</v>
      </c>
      <c r="M297" s="376">
        <f>IF(-SUM(M$20:M296)+M$15&lt;0.000001,0,IF($C297&gt;='H-32A-WP06 - Debt Service'!L$24,'H-32A-WP06 - Debt Service'!L$27/12,0))</f>
        <v>0</v>
      </c>
      <c r="O297" s="364">
        <f t="shared" si="17"/>
        <v>2042</v>
      </c>
      <c r="P297" s="390">
        <f t="shared" si="19"/>
        <v>51898</v>
      </c>
      <c r="Q297" s="376">
        <f>IF(-SUM(Q$20:Q296)+Q$15&lt;0.000001,0,IF($C297&gt;='H-32A-WP06 - Debt Service'!P$24,'H-32A-WP06 - Debt Service'!P$27/12,0))</f>
        <v>0</v>
      </c>
      <c r="R297" s="376">
        <f>IF(-SUM(R$20:R296)+R$15&lt;0.000001,0,IF($C297&gt;='H-32A-WP06 - Debt Service'!Q$24,'H-32A-WP06 - Debt Service'!Q$27/12,0))</f>
        <v>0</v>
      </c>
      <c r="S297" s="376">
        <f>IF(-SUM(S$20:S296)+S$15&lt;0.000001,0,IF($C297&gt;='H-32A-WP06 - Debt Service'!R$24,'H-32A-WP06 - Debt Service'!R$27/12,0))</f>
        <v>0</v>
      </c>
      <c r="T297" s="376">
        <f>IF(-SUM(T$20:T296)+T$15&lt;0.000001,0,IF($C297&gt;='H-32A-WP06 - Debt Service'!S$24,'H-32A-WP06 - Debt Service'!S$27/12,0))</f>
        <v>0</v>
      </c>
      <c r="U297" s="376">
        <f>IF(-SUM(U$20:U296)+U$15&lt;0.000001,0,IF($C297&gt;='H-32A-WP06 - Debt Service'!T$24,'H-32A-WP06 - Debt Service'!T$27/12,0))</f>
        <v>0</v>
      </c>
      <c r="V297" s="376">
        <f>IF(-SUM(V$20:V296)+V$15&lt;0.000001,0,IF($C297&gt;='H-32A-WP06 - Debt Service'!U$24,'H-32A-WP06 - Debt Service'!U$27/12,0))</f>
        <v>0</v>
      </c>
      <c r="W297" s="376">
        <f>IF(-SUM(W$20:W296)+W$15&lt;0.000001,0,IF($C297&gt;='H-32A-WP06 - Debt Service'!V$24,'H-32A-WP06 - Debt Service'!V$27/12,0))</f>
        <v>0</v>
      </c>
      <c r="X297" s="376">
        <f>IF(-SUM(X$20:X296)+X$15&lt;0.000001,0,IF($C297&gt;='H-32A-WP06 - Debt Service'!W$24,'H-32A-WP06 - Debt Service'!W$27/12,0))</f>
        <v>0</v>
      </c>
      <c r="Y297" s="376">
        <f>IF(-SUM(Y$20:Y296)+Y$15&lt;0.000001,0,IF($C297&gt;='H-32A-WP06 - Debt Service'!X$24,'H-32A-WP06 - Debt Service'!X$27/12,0))</f>
        <v>0</v>
      </c>
      <c r="Z297" s="376">
        <f>IF($C297&gt;='H-32A-WP06 - Debt Service'!Y$24,'H-32A-WP06 - Debt Service'!Y$27/12,0)</f>
        <v>0</v>
      </c>
    </row>
    <row r="298" spans="2:26">
      <c r="B298" s="364">
        <f t="shared" si="16"/>
        <v>2042</v>
      </c>
      <c r="C298" s="390">
        <f t="shared" si="18"/>
        <v>51926</v>
      </c>
      <c r="D298" s="376">
        <f>IF(-SUM(D$20:D297)+D$15&lt;0.000001,0,IF($C298&gt;='H-32A-WP06 - Debt Service'!C$24,'H-32A-WP06 - Debt Service'!C$27/12,0))</f>
        <v>0</v>
      </c>
      <c r="E298" s="376">
        <f>IF(-SUM(E$20:E297)+E$15&lt;0.000001,0,IF($C298&gt;='H-32A-WP06 - Debt Service'!D$24,'H-32A-WP06 - Debt Service'!D$27/12,0))</f>
        <v>0</v>
      </c>
      <c r="F298" s="376">
        <f>IF(-SUM(F$20:F297)+F$15&lt;0.000001,0,IF($C298&gt;='H-32A-WP06 - Debt Service'!E$24,'H-32A-WP06 - Debt Service'!E$27/12,0))</f>
        <v>0</v>
      </c>
      <c r="G298" s="376">
        <f>IF(-SUM(G$20:G297)+G$15&lt;0.000001,0,IF($C298&gt;='H-32A-WP06 - Debt Service'!F$24,'H-32A-WP06 - Debt Service'!F$27/12,0))</f>
        <v>0</v>
      </c>
      <c r="H298" s="376">
        <f>IF(-SUM(H$20:H297)+H$15&lt;0.000001,0,IF($C298&gt;='H-32A-WP06 - Debt Service'!G$24,'H-32A-WP06 - Debt Service'!G$27/12,0))</f>
        <v>0</v>
      </c>
      <c r="I298" s="376">
        <f>IF(-SUM(I$20:I297)+I$15&lt;0.000001,0,IF($C298&gt;='H-32A-WP06 - Debt Service'!H$24,'H-32A-WP06 - Debt Service'!H$27/12,0))</f>
        <v>0</v>
      </c>
      <c r="J298" s="376">
        <f>IF(-SUM(J$20:J297)+J$15&lt;0.000001,0,IF($C298&gt;='H-32A-WP06 - Debt Service'!I$24,'H-32A-WP06 - Debt Service'!I$27/12,0))</f>
        <v>0</v>
      </c>
      <c r="K298" s="376">
        <f>IF(-SUM(K$20:K297)+K$15&lt;0.000001,0,IF($C298&gt;='H-32A-WP06 - Debt Service'!J$24,'H-32A-WP06 - Debt Service'!J$27/12,0))</f>
        <v>0</v>
      </c>
      <c r="L298" s="376">
        <f>IF(-SUM(L$20:L297)+L$15&lt;0.000001,0,IF($C298&gt;='H-32A-WP06 - Debt Service'!K$24,'H-32A-WP06 - Debt Service'!K$27/12,0))</f>
        <v>0</v>
      </c>
      <c r="M298" s="376">
        <f>IF(-SUM(M$20:M297)+M$15&lt;0.000001,0,IF($C298&gt;='H-32A-WP06 - Debt Service'!L$24,'H-32A-WP06 - Debt Service'!L$27/12,0))</f>
        <v>0</v>
      </c>
      <c r="O298" s="364">
        <f t="shared" si="17"/>
        <v>2042</v>
      </c>
      <c r="P298" s="390">
        <f t="shared" si="19"/>
        <v>51926</v>
      </c>
      <c r="Q298" s="376">
        <f>IF(-SUM(Q$20:Q297)+Q$15&lt;0.000001,0,IF($C298&gt;='H-32A-WP06 - Debt Service'!P$24,'H-32A-WP06 - Debt Service'!P$27/12,0))</f>
        <v>0</v>
      </c>
      <c r="R298" s="376">
        <f>IF(-SUM(R$20:R297)+R$15&lt;0.000001,0,IF($C298&gt;='H-32A-WP06 - Debt Service'!Q$24,'H-32A-WP06 - Debt Service'!Q$27/12,0))</f>
        <v>0</v>
      </c>
      <c r="S298" s="376">
        <f>IF(-SUM(S$20:S297)+S$15&lt;0.000001,0,IF($C298&gt;='H-32A-WP06 - Debt Service'!R$24,'H-32A-WP06 - Debt Service'!R$27/12,0))</f>
        <v>0</v>
      </c>
      <c r="T298" s="376">
        <f>IF(-SUM(T$20:T297)+T$15&lt;0.000001,0,IF($C298&gt;='H-32A-WP06 - Debt Service'!S$24,'H-32A-WP06 - Debt Service'!S$27/12,0))</f>
        <v>0</v>
      </c>
      <c r="U298" s="376">
        <f>IF(-SUM(U$20:U297)+U$15&lt;0.000001,0,IF($C298&gt;='H-32A-WP06 - Debt Service'!T$24,'H-32A-WP06 - Debt Service'!T$27/12,0))</f>
        <v>0</v>
      </c>
      <c r="V298" s="376">
        <f>IF(-SUM(V$20:V297)+V$15&lt;0.000001,0,IF($C298&gt;='H-32A-WP06 - Debt Service'!U$24,'H-32A-WP06 - Debt Service'!U$27/12,0))</f>
        <v>0</v>
      </c>
      <c r="W298" s="376">
        <f>IF(-SUM(W$20:W297)+W$15&lt;0.000001,0,IF($C298&gt;='H-32A-WP06 - Debt Service'!V$24,'H-32A-WP06 - Debt Service'!V$27/12,0))</f>
        <v>0</v>
      </c>
      <c r="X298" s="376">
        <f>IF(-SUM(X$20:X297)+X$15&lt;0.000001,0,IF($C298&gt;='H-32A-WP06 - Debt Service'!W$24,'H-32A-WP06 - Debt Service'!W$27/12,0))</f>
        <v>0</v>
      </c>
      <c r="Y298" s="376">
        <f>IF(-SUM(Y$20:Y297)+Y$15&lt;0.000001,0,IF($C298&gt;='H-32A-WP06 - Debt Service'!X$24,'H-32A-WP06 - Debt Service'!X$27/12,0))</f>
        <v>0</v>
      </c>
      <c r="Z298" s="376">
        <f>IF($C298&gt;='H-32A-WP06 - Debt Service'!Y$24,'H-32A-WP06 - Debt Service'!Y$27/12,0)</f>
        <v>0</v>
      </c>
    </row>
    <row r="299" spans="2:26">
      <c r="B299" s="364">
        <f t="shared" si="16"/>
        <v>2042</v>
      </c>
      <c r="C299" s="390">
        <f t="shared" si="18"/>
        <v>51957</v>
      </c>
      <c r="D299" s="376">
        <f>IF(-SUM(D$20:D298)+D$15&lt;0.000001,0,IF($C299&gt;='H-32A-WP06 - Debt Service'!C$24,'H-32A-WP06 - Debt Service'!C$27/12,0))</f>
        <v>0</v>
      </c>
      <c r="E299" s="376">
        <f>IF(-SUM(E$20:E298)+E$15&lt;0.000001,0,IF($C299&gt;='H-32A-WP06 - Debt Service'!D$24,'H-32A-WP06 - Debt Service'!D$27/12,0))</f>
        <v>0</v>
      </c>
      <c r="F299" s="376">
        <f>IF(-SUM(F$20:F298)+F$15&lt;0.000001,0,IF($C299&gt;='H-32A-WP06 - Debt Service'!E$24,'H-32A-WP06 - Debt Service'!E$27/12,0))</f>
        <v>0</v>
      </c>
      <c r="G299" s="376">
        <f>IF(-SUM(G$20:G298)+G$15&lt;0.000001,0,IF($C299&gt;='H-32A-WP06 - Debt Service'!F$24,'H-32A-WP06 - Debt Service'!F$27/12,0))</f>
        <v>0</v>
      </c>
      <c r="H299" s="376">
        <f>IF(-SUM(H$20:H298)+H$15&lt;0.000001,0,IF($C299&gt;='H-32A-WP06 - Debt Service'!G$24,'H-32A-WP06 - Debt Service'!G$27/12,0))</f>
        <v>0</v>
      </c>
      <c r="I299" s="376">
        <f>IF(-SUM(I$20:I298)+I$15&lt;0.000001,0,IF($C299&gt;='H-32A-WP06 - Debt Service'!H$24,'H-32A-WP06 - Debt Service'!H$27/12,0))</f>
        <v>0</v>
      </c>
      <c r="J299" s="376">
        <f>IF(-SUM(J$20:J298)+J$15&lt;0.000001,0,IF($C299&gt;='H-32A-WP06 - Debt Service'!I$24,'H-32A-WP06 - Debt Service'!I$27/12,0))</f>
        <v>0</v>
      </c>
      <c r="K299" s="376">
        <f>IF(-SUM(K$20:K298)+K$15&lt;0.000001,0,IF($C299&gt;='H-32A-WP06 - Debt Service'!J$24,'H-32A-WP06 - Debt Service'!J$27/12,0))</f>
        <v>0</v>
      </c>
      <c r="L299" s="376">
        <f>IF(-SUM(L$20:L298)+L$15&lt;0.000001,0,IF($C299&gt;='H-32A-WP06 - Debt Service'!K$24,'H-32A-WP06 - Debt Service'!K$27/12,0))</f>
        <v>0</v>
      </c>
      <c r="M299" s="376">
        <f>IF(-SUM(M$20:M298)+M$15&lt;0.000001,0,IF($C299&gt;='H-32A-WP06 - Debt Service'!L$24,'H-32A-WP06 - Debt Service'!L$27/12,0))</f>
        <v>0</v>
      </c>
      <c r="O299" s="364">
        <f t="shared" si="17"/>
        <v>2042</v>
      </c>
      <c r="P299" s="390">
        <f t="shared" si="19"/>
        <v>51957</v>
      </c>
      <c r="Q299" s="376">
        <f>IF(-SUM(Q$20:Q298)+Q$15&lt;0.000001,0,IF($C299&gt;='H-32A-WP06 - Debt Service'!P$24,'H-32A-WP06 - Debt Service'!P$27/12,0))</f>
        <v>0</v>
      </c>
      <c r="R299" s="376">
        <f>IF(-SUM(R$20:R298)+R$15&lt;0.000001,0,IF($C299&gt;='H-32A-WP06 - Debt Service'!Q$24,'H-32A-WP06 - Debt Service'!Q$27/12,0))</f>
        <v>0</v>
      </c>
      <c r="S299" s="376">
        <f>IF(-SUM(S$20:S298)+S$15&lt;0.000001,0,IF($C299&gt;='H-32A-WP06 - Debt Service'!R$24,'H-32A-WP06 - Debt Service'!R$27/12,0))</f>
        <v>0</v>
      </c>
      <c r="T299" s="376">
        <f>IF(-SUM(T$20:T298)+T$15&lt;0.000001,0,IF($C299&gt;='H-32A-WP06 - Debt Service'!S$24,'H-32A-WP06 - Debt Service'!S$27/12,0))</f>
        <v>0</v>
      </c>
      <c r="U299" s="376">
        <f>IF(-SUM(U$20:U298)+U$15&lt;0.000001,0,IF($C299&gt;='H-32A-WP06 - Debt Service'!T$24,'H-32A-WP06 - Debt Service'!T$27/12,0))</f>
        <v>0</v>
      </c>
      <c r="V299" s="376">
        <f>IF(-SUM(V$20:V298)+V$15&lt;0.000001,0,IF($C299&gt;='H-32A-WP06 - Debt Service'!U$24,'H-32A-WP06 - Debt Service'!U$27/12,0))</f>
        <v>0</v>
      </c>
      <c r="W299" s="376">
        <f>IF(-SUM(W$20:W298)+W$15&lt;0.000001,0,IF($C299&gt;='H-32A-WP06 - Debt Service'!V$24,'H-32A-WP06 - Debt Service'!V$27/12,0))</f>
        <v>0</v>
      </c>
      <c r="X299" s="376">
        <f>IF(-SUM(X$20:X298)+X$15&lt;0.000001,0,IF($C299&gt;='H-32A-WP06 - Debt Service'!W$24,'H-32A-WP06 - Debt Service'!W$27/12,0))</f>
        <v>0</v>
      </c>
      <c r="Y299" s="376">
        <f>IF(-SUM(Y$20:Y298)+Y$15&lt;0.000001,0,IF($C299&gt;='H-32A-WP06 - Debt Service'!X$24,'H-32A-WP06 - Debt Service'!X$27/12,0))</f>
        <v>0</v>
      </c>
      <c r="Z299" s="376">
        <f>IF($C299&gt;='H-32A-WP06 - Debt Service'!Y$24,'H-32A-WP06 - Debt Service'!Y$27/12,0)</f>
        <v>0</v>
      </c>
    </row>
    <row r="300" spans="2:26">
      <c r="B300" s="364">
        <f t="shared" si="16"/>
        <v>2042</v>
      </c>
      <c r="C300" s="390">
        <f t="shared" si="18"/>
        <v>51987</v>
      </c>
      <c r="D300" s="376">
        <f>IF(-SUM(D$20:D299)+D$15&lt;0.000001,0,IF($C300&gt;='H-32A-WP06 - Debt Service'!C$24,'H-32A-WP06 - Debt Service'!C$27/12,0))</f>
        <v>0</v>
      </c>
      <c r="E300" s="376">
        <f>IF(-SUM(E$20:E299)+E$15&lt;0.000001,0,IF($C300&gt;='H-32A-WP06 - Debt Service'!D$24,'H-32A-WP06 - Debt Service'!D$27/12,0))</f>
        <v>0</v>
      </c>
      <c r="F300" s="376">
        <f>IF(-SUM(F$20:F299)+F$15&lt;0.000001,0,IF($C300&gt;='H-32A-WP06 - Debt Service'!E$24,'H-32A-WP06 - Debt Service'!E$27/12,0))</f>
        <v>0</v>
      </c>
      <c r="G300" s="376">
        <f>IF(-SUM(G$20:G299)+G$15&lt;0.000001,0,IF($C300&gt;='H-32A-WP06 - Debt Service'!F$24,'H-32A-WP06 - Debt Service'!F$27/12,0))</f>
        <v>0</v>
      </c>
      <c r="H300" s="376">
        <f>IF(-SUM(H$20:H299)+H$15&lt;0.000001,0,IF($C300&gt;='H-32A-WP06 - Debt Service'!G$24,'H-32A-WP06 - Debt Service'!G$27/12,0))</f>
        <v>0</v>
      </c>
      <c r="I300" s="376">
        <f>IF(-SUM(I$20:I299)+I$15&lt;0.000001,0,IF($C300&gt;='H-32A-WP06 - Debt Service'!H$24,'H-32A-WP06 - Debt Service'!H$27/12,0))</f>
        <v>0</v>
      </c>
      <c r="J300" s="376">
        <f>IF(-SUM(J$20:J299)+J$15&lt;0.000001,0,IF($C300&gt;='H-32A-WP06 - Debt Service'!I$24,'H-32A-WP06 - Debt Service'!I$27/12,0))</f>
        <v>0</v>
      </c>
      <c r="K300" s="376">
        <f>IF(-SUM(K$20:K299)+K$15&lt;0.000001,0,IF($C300&gt;='H-32A-WP06 - Debt Service'!J$24,'H-32A-WP06 - Debt Service'!J$27/12,0))</f>
        <v>0</v>
      </c>
      <c r="L300" s="376">
        <f>IF(-SUM(L$20:L299)+L$15&lt;0.000001,0,IF($C300&gt;='H-32A-WP06 - Debt Service'!K$24,'H-32A-WP06 - Debt Service'!K$27/12,0))</f>
        <v>0</v>
      </c>
      <c r="M300" s="376">
        <f>IF(-SUM(M$20:M299)+M$15&lt;0.000001,0,IF($C300&gt;='H-32A-WP06 - Debt Service'!L$24,'H-32A-WP06 - Debt Service'!L$27/12,0))</f>
        <v>0</v>
      </c>
      <c r="O300" s="364">
        <f t="shared" si="17"/>
        <v>2042</v>
      </c>
      <c r="P300" s="390">
        <f t="shared" si="19"/>
        <v>51987</v>
      </c>
      <c r="Q300" s="376">
        <f>IF(-SUM(Q$20:Q299)+Q$15&lt;0.000001,0,IF($C300&gt;='H-32A-WP06 - Debt Service'!P$24,'H-32A-WP06 - Debt Service'!P$27/12,0))</f>
        <v>0</v>
      </c>
      <c r="R300" s="376">
        <f>IF(-SUM(R$20:R299)+R$15&lt;0.000001,0,IF($C300&gt;='H-32A-WP06 - Debt Service'!Q$24,'H-32A-WP06 - Debt Service'!Q$27/12,0))</f>
        <v>0</v>
      </c>
      <c r="S300" s="376">
        <f>IF(-SUM(S$20:S299)+S$15&lt;0.000001,0,IF($C300&gt;='H-32A-WP06 - Debt Service'!R$24,'H-32A-WP06 - Debt Service'!R$27/12,0))</f>
        <v>0</v>
      </c>
      <c r="T300" s="376">
        <f>IF(-SUM(T$20:T299)+T$15&lt;0.000001,0,IF($C300&gt;='H-32A-WP06 - Debt Service'!S$24,'H-32A-WP06 - Debt Service'!S$27/12,0))</f>
        <v>0</v>
      </c>
      <c r="U300" s="376">
        <f>IF(-SUM(U$20:U299)+U$15&lt;0.000001,0,IF($C300&gt;='H-32A-WP06 - Debt Service'!T$24,'H-32A-WP06 - Debt Service'!T$27/12,0))</f>
        <v>0</v>
      </c>
      <c r="V300" s="376">
        <f>IF(-SUM(V$20:V299)+V$15&lt;0.000001,0,IF($C300&gt;='H-32A-WP06 - Debt Service'!U$24,'H-32A-WP06 - Debt Service'!U$27/12,0))</f>
        <v>0</v>
      </c>
      <c r="W300" s="376">
        <f>IF(-SUM(W$20:W299)+W$15&lt;0.000001,0,IF($C300&gt;='H-32A-WP06 - Debt Service'!V$24,'H-32A-WP06 - Debt Service'!V$27/12,0))</f>
        <v>0</v>
      </c>
      <c r="X300" s="376">
        <f>IF(-SUM(X$20:X299)+X$15&lt;0.000001,0,IF($C300&gt;='H-32A-WP06 - Debt Service'!W$24,'H-32A-WP06 - Debt Service'!W$27/12,0))</f>
        <v>0</v>
      </c>
      <c r="Y300" s="376">
        <f>IF(-SUM(Y$20:Y299)+Y$15&lt;0.000001,0,IF($C300&gt;='H-32A-WP06 - Debt Service'!X$24,'H-32A-WP06 - Debt Service'!X$27/12,0))</f>
        <v>0</v>
      </c>
      <c r="Z300" s="376">
        <f>IF($C300&gt;='H-32A-WP06 - Debt Service'!Y$24,'H-32A-WP06 - Debt Service'!Y$27/12,0)</f>
        <v>0</v>
      </c>
    </row>
    <row r="301" spans="2:26">
      <c r="B301" s="364">
        <f t="shared" si="16"/>
        <v>2042</v>
      </c>
      <c r="C301" s="390">
        <f t="shared" si="18"/>
        <v>52018</v>
      </c>
      <c r="D301" s="376">
        <f>IF(-SUM(D$20:D300)+D$15&lt;0.000001,0,IF($C301&gt;='H-32A-WP06 - Debt Service'!C$24,'H-32A-WP06 - Debt Service'!C$27/12,0))</f>
        <v>0</v>
      </c>
      <c r="E301" s="376">
        <f>IF(-SUM(E$20:E300)+E$15&lt;0.000001,0,IF($C301&gt;='H-32A-WP06 - Debt Service'!D$24,'H-32A-WP06 - Debt Service'!D$27/12,0))</f>
        <v>0</v>
      </c>
      <c r="F301" s="376">
        <f>IF(-SUM(F$20:F300)+F$15&lt;0.000001,0,IF($C301&gt;='H-32A-WP06 - Debt Service'!E$24,'H-32A-WP06 - Debt Service'!E$27/12,0))</f>
        <v>0</v>
      </c>
      <c r="G301" s="376">
        <f>IF(-SUM(G$20:G300)+G$15&lt;0.000001,0,IF($C301&gt;='H-32A-WP06 - Debt Service'!F$24,'H-32A-WP06 - Debt Service'!F$27/12,0))</f>
        <v>0</v>
      </c>
      <c r="H301" s="376">
        <f>IF(-SUM(H$20:H300)+H$15&lt;0.000001,0,IF($C301&gt;='H-32A-WP06 - Debt Service'!G$24,'H-32A-WP06 - Debt Service'!G$27/12,0))</f>
        <v>0</v>
      </c>
      <c r="I301" s="376">
        <f>IF(-SUM(I$20:I300)+I$15&lt;0.000001,0,IF($C301&gt;='H-32A-WP06 - Debt Service'!H$24,'H-32A-WP06 - Debt Service'!H$27/12,0))</f>
        <v>0</v>
      </c>
      <c r="J301" s="376">
        <f>IF(-SUM(J$20:J300)+J$15&lt;0.000001,0,IF($C301&gt;='H-32A-WP06 - Debt Service'!I$24,'H-32A-WP06 - Debt Service'!I$27/12,0))</f>
        <v>0</v>
      </c>
      <c r="K301" s="376">
        <f>IF(-SUM(K$20:K300)+K$15&lt;0.000001,0,IF($C301&gt;='H-32A-WP06 - Debt Service'!J$24,'H-32A-WP06 - Debt Service'!J$27/12,0))</f>
        <v>0</v>
      </c>
      <c r="L301" s="376">
        <f>IF(-SUM(L$20:L300)+L$15&lt;0.000001,0,IF($C301&gt;='H-32A-WP06 - Debt Service'!K$24,'H-32A-WP06 - Debt Service'!K$27/12,0))</f>
        <v>0</v>
      </c>
      <c r="M301" s="376">
        <f>IF(-SUM(M$20:M300)+M$15&lt;0.000001,0,IF($C301&gt;='H-32A-WP06 - Debt Service'!L$24,'H-32A-WP06 - Debt Service'!L$27/12,0))</f>
        <v>0</v>
      </c>
      <c r="O301" s="364">
        <f t="shared" si="17"/>
        <v>2042</v>
      </c>
      <c r="P301" s="390">
        <f t="shared" si="19"/>
        <v>52018</v>
      </c>
      <c r="Q301" s="376">
        <f>IF(-SUM(Q$20:Q300)+Q$15&lt;0.000001,0,IF($C301&gt;='H-32A-WP06 - Debt Service'!P$24,'H-32A-WP06 - Debt Service'!P$27/12,0))</f>
        <v>0</v>
      </c>
      <c r="R301" s="376">
        <f>IF(-SUM(R$20:R300)+R$15&lt;0.000001,0,IF($C301&gt;='H-32A-WP06 - Debt Service'!Q$24,'H-32A-WP06 - Debt Service'!Q$27/12,0))</f>
        <v>0</v>
      </c>
      <c r="S301" s="376">
        <f>IF(-SUM(S$20:S300)+S$15&lt;0.000001,0,IF($C301&gt;='H-32A-WP06 - Debt Service'!R$24,'H-32A-WP06 - Debt Service'!R$27/12,0))</f>
        <v>0</v>
      </c>
      <c r="T301" s="376">
        <f>IF(-SUM(T$20:T300)+T$15&lt;0.000001,0,IF($C301&gt;='H-32A-WP06 - Debt Service'!S$24,'H-32A-WP06 - Debt Service'!S$27/12,0))</f>
        <v>0</v>
      </c>
      <c r="U301" s="376">
        <f>IF(-SUM(U$20:U300)+U$15&lt;0.000001,0,IF($C301&gt;='H-32A-WP06 - Debt Service'!T$24,'H-32A-WP06 - Debt Service'!T$27/12,0))</f>
        <v>0</v>
      </c>
      <c r="V301" s="376">
        <f>IF(-SUM(V$20:V300)+V$15&lt;0.000001,0,IF($C301&gt;='H-32A-WP06 - Debt Service'!U$24,'H-32A-WP06 - Debt Service'!U$27/12,0))</f>
        <v>0</v>
      </c>
      <c r="W301" s="376">
        <f>IF(-SUM(W$20:W300)+W$15&lt;0.000001,0,IF($C301&gt;='H-32A-WP06 - Debt Service'!V$24,'H-32A-WP06 - Debt Service'!V$27/12,0))</f>
        <v>0</v>
      </c>
      <c r="X301" s="376">
        <f>IF(-SUM(X$20:X300)+X$15&lt;0.000001,0,IF($C301&gt;='H-32A-WP06 - Debt Service'!W$24,'H-32A-WP06 - Debt Service'!W$27/12,0))</f>
        <v>0</v>
      </c>
      <c r="Y301" s="376">
        <f>IF(-SUM(Y$20:Y300)+Y$15&lt;0.000001,0,IF($C301&gt;='H-32A-WP06 - Debt Service'!X$24,'H-32A-WP06 - Debt Service'!X$27/12,0))</f>
        <v>0</v>
      </c>
      <c r="Z301" s="376">
        <f>IF($C301&gt;='H-32A-WP06 - Debt Service'!Y$24,'H-32A-WP06 - Debt Service'!Y$27/12,0)</f>
        <v>0</v>
      </c>
    </row>
    <row r="302" spans="2:26">
      <c r="B302" s="364">
        <f t="shared" si="16"/>
        <v>2042</v>
      </c>
      <c r="C302" s="390">
        <f t="shared" si="18"/>
        <v>52048</v>
      </c>
      <c r="D302" s="376">
        <f>IF(-SUM(D$20:D301)+D$15&lt;0.000001,0,IF($C302&gt;='H-32A-WP06 - Debt Service'!C$24,'H-32A-WP06 - Debt Service'!C$27/12,0))</f>
        <v>0</v>
      </c>
      <c r="E302" s="376">
        <f>IF(-SUM(E$20:E301)+E$15&lt;0.000001,0,IF($C302&gt;='H-32A-WP06 - Debt Service'!D$24,'H-32A-WP06 - Debt Service'!D$27/12,0))</f>
        <v>0</v>
      </c>
      <c r="F302" s="376">
        <f>IF(-SUM(F$20:F301)+F$15&lt;0.000001,0,IF($C302&gt;='H-32A-WP06 - Debt Service'!E$24,'H-32A-WP06 - Debt Service'!E$27/12,0))</f>
        <v>0</v>
      </c>
      <c r="G302" s="376">
        <f>IF(-SUM(G$20:G301)+G$15&lt;0.000001,0,IF($C302&gt;='H-32A-WP06 - Debt Service'!F$24,'H-32A-WP06 - Debt Service'!F$27/12,0))</f>
        <v>0</v>
      </c>
      <c r="H302" s="376">
        <f>IF(-SUM(H$20:H301)+H$15&lt;0.000001,0,IF($C302&gt;='H-32A-WP06 - Debt Service'!G$24,'H-32A-WP06 - Debt Service'!G$27/12,0))</f>
        <v>0</v>
      </c>
      <c r="I302" s="376">
        <f>IF(-SUM(I$20:I301)+I$15&lt;0.000001,0,IF($C302&gt;='H-32A-WP06 - Debt Service'!H$24,'H-32A-WP06 - Debt Service'!H$27/12,0))</f>
        <v>0</v>
      </c>
      <c r="J302" s="376">
        <f>IF(-SUM(J$20:J301)+J$15&lt;0.000001,0,IF($C302&gt;='H-32A-WP06 - Debt Service'!I$24,'H-32A-WP06 - Debt Service'!I$27/12,0))</f>
        <v>0</v>
      </c>
      <c r="K302" s="376">
        <f>IF(-SUM(K$20:K301)+K$15&lt;0.000001,0,IF($C302&gt;='H-32A-WP06 - Debt Service'!J$24,'H-32A-WP06 - Debt Service'!J$27/12,0))</f>
        <v>0</v>
      </c>
      <c r="L302" s="376">
        <f>IF(-SUM(L$20:L301)+L$15&lt;0.000001,0,IF($C302&gt;='H-32A-WP06 - Debt Service'!K$24,'H-32A-WP06 - Debt Service'!K$27/12,0))</f>
        <v>0</v>
      </c>
      <c r="M302" s="376">
        <f>IF(-SUM(M$20:M301)+M$15&lt;0.000001,0,IF($C302&gt;='H-32A-WP06 - Debt Service'!L$24,'H-32A-WP06 - Debt Service'!L$27/12,0))</f>
        <v>0</v>
      </c>
      <c r="O302" s="364">
        <f t="shared" si="17"/>
        <v>2042</v>
      </c>
      <c r="P302" s="390">
        <f t="shared" si="19"/>
        <v>52048</v>
      </c>
      <c r="Q302" s="376">
        <f>IF(-SUM(Q$20:Q301)+Q$15&lt;0.000001,0,IF($C302&gt;='H-32A-WP06 - Debt Service'!P$24,'H-32A-WP06 - Debt Service'!P$27/12,0))</f>
        <v>0</v>
      </c>
      <c r="R302" s="376">
        <f>IF(-SUM(R$20:R301)+R$15&lt;0.000001,0,IF($C302&gt;='H-32A-WP06 - Debt Service'!Q$24,'H-32A-WP06 - Debt Service'!Q$27/12,0))</f>
        <v>0</v>
      </c>
      <c r="S302" s="376">
        <f>IF(-SUM(S$20:S301)+S$15&lt;0.000001,0,IF($C302&gt;='H-32A-WP06 - Debt Service'!R$24,'H-32A-WP06 - Debt Service'!R$27/12,0))</f>
        <v>0</v>
      </c>
      <c r="T302" s="376">
        <f>IF(-SUM(T$20:T301)+T$15&lt;0.000001,0,IF($C302&gt;='H-32A-WP06 - Debt Service'!S$24,'H-32A-WP06 - Debt Service'!S$27/12,0))</f>
        <v>0</v>
      </c>
      <c r="U302" s="376">
        <f>IF(-SUM(U$20:U301)+U$15&lt;0.000001,0,IF($C302&gt;='H-32A-WP06 - Debt Service'!T$24,'H-32A-WP06 - Debt Service'!T$27/12,0))</f>
        <v>0</v>
      </c>
      <c r="V302" s="376">
        <f>IF(-SUM(V$20:V301)+V$15&lt;0.000001,0,IF($C302&gt;='H-32A-WP06 - Debt Service'!U$24,'H-32A-WP06 - Debt Service'!U$27/12,0))</f>
        <v>0</v>
      </c>
      <c r="W302" s="376">
        <f>IF(-SUM(W$20:W301)+W$15&lt;0.000001,0,IF($C302&gt;='H-32A-WP06 - Debt Service'!V$24,'H-32A-WP06 - Debt Service'!V$27/12,0))</f>
        <v>0</v>
      </c>
      <c r="X302" s="376">
        <f>IF(-SUM(X$20:X301)+X$15&lt;0.000001,0,IF($C302&gt;='H-32A-WP06 - Debt Service'!W$24,'H-32A-WP06 - Debt Service'!W$27/12,0))</f>
        <v>0</v>
      </c>
      <c r="Y302" s="376">
        <f>IF(-SUM(Y$20:Y301)+Y$15&lt;0.000001,0,IF($C302&gt;='H-32A-WP06 - Debt Service'!X$24,'H-32A-WP06 - Debt Service'!X$27/12,0))</f>
        <v>0</v>
      </c>
      <c r="Z302" s="376">
        <f>IF($C302&gt;='H-32A-WP06 - Debt Service'!Y$24,'H-32A-WP06 - Debt Service'!Y$27/12,0)</f>
        <v>0</v>
      </c>
    </row>
    <row r="303" spans="2:26">
      <c r="B303" s="364">
        <f t="shared" si="16"/>
        <v>2042</v>
      </c>
      <c r="C303" s="390">
        <f t="shared" si="18"/>
        <v>52079</v>
      </c>
      <c r="D303" s="376">
        <f>IF(-SUM(D$20:D302)+D$15&lt;0.000001,0,IF($C303&gt;='H-32A-WP06 - Debt Service'!C$24,'H-32A-WP06 - Debt Service'!C$27/12,0))</f>
        <v>0</v>
      </c>
      <c r="E303" s="376">
        <f>IF(-SUM(E$20:E302)+E$15&lt;0.000001,0,IF($C303&gt;='H-32A-WP06 - Debt Service'!D$24,'H-32A-WP06 - Debt Service'!D$27/12,0))</f>
        <v>0</v>
      </c>
      <c r="F303" s="376">
        <f>IF(-SUM(F$20:F302)+F$15&lt;0.000001,0,IF($C303&gt;='H-32A-WP06 - Debt Service'!E$24,'H-32A-WP06 - Debt Service'!E$27/12,0))</f>
        <v>0</v>
      </c>
      <c r="G303" s="376">
        <f>IF(-SUM(G$20:G302)+G$15&lt;0.000001,0,IF($C303&gt;='H-32A-WP06 - Debt Service'!F$24,'H-32A-WP06 - Debt Service'!F$27/12,0))</f>
        <v>0</v>
      </c>
      <c r="H303" s="376">
        <f>IF(-SUM(H$20:H302)+H$15&lt;0.000001,0,IF($C303&gt;='H-32A-WP06 - Debt Service'!G$24,'H-32A-WP06 - Debt Service'!G$27/12,0))</f>
        <v>0</v>
      </c>
      <c r="I303" s="376">
        <f>IF(-SUM(I$20:I302)+I$15&lt;0.000001,0,IF($C303&gt;='H-32A-WP06 - Debt Service'!H$24,'H-32A-WP06 - Debt Service'!H$27/12,0))</f>
        <v>0</v>
      </c>
      <c r="J303" s="376">
        <f>IF(-SUM(J$20:J302)+J$15&lt;0.000001,0,IF($C303&gt;='H-32A-WP06 - Debt Service'!I$24,'H-32A-WP06 - Debt Service'!I$27/12,0))</f>
        <v>0</v>
      </c>
      <c r="K303" s="376">
        <f>IF(-SUM(K$20:K302)+K$15&lt;0.000001,0,IF($C303&gt;='H-32A-WP06 - Debt Service'!J$24,'H-32A-WP06 - Debt Service'!J$27/12,0))</f>
        <v>0</v>
      </c>
      <c r="L303" s="376">
        <f>IF(-SUM(L$20:L302)+L$15&lt;0.000001,0,IF($C303&gt;='H-32A-WP06 - Debt Service'!K$24,'H-32A-WP06 - Debt Service'!K$27/12,0))</f>
        <v>0</v>
      </c>
      <c r="M303" s="376">
        <f>IF(-SUM(M$20:M302)+M$15&lt;0.000001,0,IF($C303&gt;='H-32A-WP06 - Debt Service'!L$24,'H-32A-WP06 - Debt Service'!L$27/12,0))</f>
        <v>0</v>
      </c>
      <c r="O303" s="364">
        <f t="shared" si="17"/>
        <v>2042</v>
      </c>
      <c r="P303" s="390">
        <f t="shared" si="19"/>
        <v>52079</v>
      </c>
      <c r="Q303" s="376">
        <f>IF(-SUM(Q$20:Q302)+Q$15&lt;0.000001,0,IF($C303&gt;='H-32A-WP06 - Debt Service'!P$24,'H-32A-WP06 - Debt Service'!P$27/12,0))</f>
        <v>0</v>
      </c>
      <c r="R303" s="376">
        <f>IF(-SUM(R$20:R302)+R$15&lt;0.000001,0,IF($C303&gt;='H-32A-WP06 - Debt Service'!Q$24,'H-32A-WP06 - Debt Service'!Q$27/12,0))</f>
        <v>0</v>
      </c>
      <c r="S303" s="376">
        <f>IF(-SUM(S$20:S302)+S$15&lt;0.000001,0,IF($C303&gt;='H-32A-WP06 - Debt Service'!R$24,'H-32A-WP06 - Debt Service'!R$27/12,0))</f>
        <v>0</v>
      </c>
      <c r="T303" s="376">
        <f>IF(-SUM(T$20:T302)+T$15&lt;0.000001,0,IF($C303&gt;='H-32A-WP06 - Debt Service'!S$24,'H-32A-WP06 - Debt Service'!S$27/12,0))</f>
        <v>0</v>
      </c>
      <c r="U303" s="376">
        <f>IF(-SUM(U$20:U302)+U$15&lt;0.000001,0,IF($C303&gt;='H-32A-WP06 - Debt Service'!T$24,'H-32A-WP06 - Debt Service'!T$27/12,0))</f>
        <v>0</v>
      </c>
      <c r="V303" s="376">
        <f>IF(-SUM(V$20:V302)+V$15&lt;0.000001,0,IF($C303&gt;='H-32A-WP06 - Debt Service'!U$24,'H-32A-WP06 - Debt Service'!U$27/12,0))</f>
        <v>0</v>
      </c>
      <c r="W303" s="376">
        <f>IF(-SUM(W$20:W302)+W$15&lt;0.000001,0,IF($C303&gt;='H-32A-WP06 - Debt Service'!V$24,'H-32A-WP06 - Debt Service'!V$27/12,0))</f>
        <v>0</v>
      </c>
      <c r="X303" s="376">
        <f>IF(-SUM(X$20:X302)+X$15&lt;0.000001,0,IF($C303&gt;='H-32A-WP06 - Debt Service'!W$24,'H-32A-WP06 - Debt Service'!W$27/12,0))</f>
        <v>0</v>
      </c>
      <c r="Y303" s="376">
        <f>IF(-SUM(Y$20:Y302)+Y$15&lt;0.000001,0,IF($C303&gt;='H-32A-WP06 - Debt Service'!X$24,'H-32A-WP06 - Debt Service'!X$27/12,0))</f>
        <v>0</v>
      </c>
      <c r="Z303" s="376">
        <f>IF($C303&gt;='H-32A-WP06 - Debt Service'!Y$24,'H-32A-WP06 - Debt Service'!Y$27/12,0)</f>
        <v>0</v>
      </c>
    </row>
    <row r="304" spans="2:26">
      <c r="B304" s="364">
        <f t="shared" si="16"/>
        <v>2042</v>
      </c>
      <c r="C304" s="390">
        <f t="shared" si="18"/>
        <v>52110</v>
      </c>
      <c r="D304" s="376">
        <f>IF(-SUM(D$20:D303)+D$15&lt;0.000001,0,IF($C304&gt;='H-32A-WP06 - Debt Service'!C$24,'H-32A-WP06 - Debt Service'!C$27/12,0))</f>
        <v>0</v>
      </c>
      <c r="E304" s="376">
        <f>IF(-SUM(E$20:E303)+E$15&lt;0.000001,0,IF($C304&gt;='H-32A-WP06 - Debt Service'!D$24,'H-32A-WP06 - Debt Service'!D$27/12,0))</f>
        <v>0</v>
      </c>
      <c r="F304" s="376">
        <f>IF(-SUM(F$20:F303)+F$15&lt;0.000001,0,IF($C304&gt;='H-32A-WP06 - Debt Service'!E$24,'H-32A-WP06 - Debt Service'!E$27/12,0))</f>
        <v>0</v>
      </c>
      <c r="G304" s="376">
        <f>IF(-SUM(G$20:G303)+G$15&lt;0.000001,0,IF($C304&gt;='H-32A-WP06 - Debt Service'!F$24,'H-32A-WP06 - Debt Service'!F$27/12,0))</f>
        <v>0</v>
      </c>
      <c r="H304" s="376">
        <f>IF(-SUM(H$20:H303)+H$15&lt;0.000001,0,IF($C304&gt;='H-32A-WP06 - Debt Service'!G$24,'H-32A-WP06 - Debt Service'!G$27/12,0))</f>
        <v>0</v>
      </c>
      <c r="I304" s="376">
        <f>IF(-SUM(I$20:I303)+I$15&lt;0.000001,0,IF($C304&gt;='H-32A-WP06 - Debt Service'!H$24,'H-32A-WP06 - Debt Service'!H$27/12,0))</f>
        <v>0</v>
      </c>
      <c r="J304" s="376">
        <f>IF(-SUM(J$20:J303)+J$15&lt;0.000001,0,IF($C304&gt;='H-32A-WP06 - Debt Service'!I$24,'H-32A-WP06 - Debt Service'!I$27/12,0))</f>
        <v>0</v>
      </c>
      <c r="K304" s="376">
        <f>IF(-SUM(K$20:K303)+K$15&lt;0.000001,0,IF($C304&gt;='H-32A-WP06 - Debt Service'!J$24,'H-32A-WP06 - Debt Service'!J$27/12,0))</f>
        <v>0</v>
      </c>
      <c r="L304" s="376">
        <f>IF(-SUM(L$20:L303)+L$15&lt;0.000001,0,IF($C304&gt;='H-32A-WP06 - Debt Service'!K$24,'H-32A-WP06 - Debt Service'!K$27/12,0))</f>
        <v>0</v>
      </c>
      <c r="M304" s="376">
        <f>IF(-SUM(M$20:M303)+M$15&lt;0.000001,0,IF($C304&gt;='H-32A-WP06 - Debt Service'!L$24,'H-32A-WP06 - Debt Service'!L$27/12,0))</f>
        <v>0</v>
      </c>
      <c r="O304" s="364">
        <f t="shared" si="17"/>
        <v>2042</v>
      </c>
      <c r="P304" s="390">
        <f t="shared" si="19"/>
        <v>52110</v>
      </c>
      <c r="Q304" s="376">
        <f>IF(-SUM(Q$20:Q303)+Q$15&lt;0.000001,0,IF($C304&gt;='H-32A-WP06 - Debt Service'!P$24,'H-32A-WP06 - Debt Service'!P$27/12,0))</f>
        <v>0</v>
      </c>
      <c r="R304" s="376">
        <f>IF(-SUM(R$20:R303)+R$15&lt;0.000001,0,IF($C304&gt;='H-32A-WP06 - Debt Service'!Q$24,'H-32A-WP06 - Debt Service'!Q$27/12,0))</f>
        <v>0</v>
      </c>
      <c r="S304" s="376">
        <f>IF(-SUM(S$20:S303)+S$15&lt;0.000001,0,IF($C304&gt;='H-32A-WP06 - Debt Service'!R$24,'H-32A-WP06 - Debt Service'!R$27/12,0))</f>
        <v>0</v>
      </c>
      <c r="T304" s="376">
        <f>IF(-SUM(T$20:T303)+T$15&lt;0.000001,0,IF($C304&gt;='H-32A-WP06 - Debt Service'!S$24,'H-32A-WP06 - Debt Service'!S$27/12,0))</f>
        <v>0</v>
      </c>
      <c r="U304" s="376">
        <f>IF(-SUM(U$20:U303)+U$15&lt;0.000001,0,IF($C304&gt;='H-32A-WP06 - Debt Service'!T$24,'H-32A-WP06 - Debt Service'!T$27/12,0))</f>
        <v>0</v>
      </c>
      <c r="V304" s="376">
        <f>IF(-SUM(V$20:V303)+V$15&lt;0.000001,0,IF($C304&gt;='H-32A-WP06 - Debt Service'!U$24,'H-32A-WP06 - Debt Service'!U$27/12,0))</f>
        <v>0</v>
      </c>
      <c r="W304" s="376">
        <f>IF(-SUM(W$20:W303)+W$15&lt;0.000001,0,IF($C304&gt;='H-32A-WP06 - Debt Service'!V$24,'H-32A-WP06 - Debt Service'!V$27/12,0))</f>
        <v>0</v>
      </c>
      <c r="X304" s="376">
        <f>IF(-SUM(X$20:X303)+X$15&lt;0.000001,0,IF($C304&gt;='H-32A-WP06 - Debt Service'!W$24,'H-32A-WP06 - Debt Service'!W$27/12,0))</f>
        <v>0</v>
      </c>
      <c r="Y304" s="376">
        <f>IF(-SUM(Y$20:Y303)+Y$15&lt;0.000001,0,IF($C304&gt;='H-32A-WP06 - Debt Service'!X$24,'H-32A-WP06 - Debt Service'!X$27/12,0))</f>
        <v>0</v>
      </c>
      <c r="Z304" s="376">
        <f>IF($C304&gt;='H-32A-WP06 - Debt Service'!Y$24,'H-32A-WP06 - Debt Service'!Y$27/12,0)</f>
        <v>0</v>
      </c>
    </row>
    <row r="305" spans="2:26">
      <c r="B305" s="364">
        <f t="shared" si="16"/>
        <v>2042</v>
      </c>
      <c r="C305" s="390">
        <f t="shared" si="18"/>
        <v>52140</v>
      </c>
      <c r="D305" s="376">
        <f>IF(-SUM(D$20:D304)+D$15&lt;0.000001,0,IF($C305&gt;='H-32A-WP06 - Debt Service'!C$24,'H-32A-WP06 - Debt Service'!C$27/12,0))</f>
        <v>0</v>
      </c>
      <c r="E305" s="376">
        <f>IF(-SUM(E$20:E304)+E$15&lt;0.000001,0,IF($C305&gt;='H-32A-WP06 - Debt Service'!D$24,'H-32A-WP06 - Debt Service'!D$27/12,0))</f>
        <v>0</v>
      </c>
      <c r="F305" s="376">
        <f>IF(-SUM(F$20:F304)+F$15&lt;0.000001,0,IF($C305&gt;='H-32A-WP06 - Debt Service'!E$24,'H-32A-WP06 - Debt Service'!E$27/12,0))</f>
        <v>0</v>
      </c>
      <c r="G305" s="376">
        <f>IF(-SUM(G$20:G304)+G$15&lt;0.000001,0,IF($C305&gt;='H-32A-WP06 - Debt Service'!F$24,'H-32A-WP06 - Debt Service'!F$27/12,0))</f>
        <v>0</v>
      </c>
      <c r="H305" s="376">
        <f>IF(-SUM(H$20:H304)+H$15&lt;0.000001,0,IF($C305&gt;='H-32A-WP06 - Debt Service'!G$24,'H-32A-WP06 - Debt Service'!G$27/12,0))</f>
        <v>0</v>
      </c>
      <c r="I305" s="376">
        <f>IF(-SUM(I$20:I304)+I$15&lt;0.000001,0,IF($C305&gt;='H-32A-WP06 - Debt Service'!H$24,'H-32A-WP06 - Debt Service'!H$27/12,0))</f>
        <v>0</v>
      </c>
      <c r="J305" s="376">
        <f>IF(-SUM(J$20:J304)+J$15&lt;0.000001,0,IF($C305&gt;='H-32A-WP06 - Debt Service'!I$24,'H-32A-WP06 - Debt Service'!I$27/12,0))</f>
        <v>0</v>
      </c>
      <c r="K305" s="376">
        <f>IF(-SUM(K$20:K304)+K$15&lt;0.000001,0,IF($C305&gt;='H-32A-WP06 - Debt Service'!J$24,'H-32A-WP06 - Debt Service'!J$27/12,0))</f>
        <v>0</v>
      </c>
      <c r="L305" s="376">
        <f>IF(-SUM(L$20:L304)+L$15&lt;0.000001,0,IF($C305&gt;='H-32A-WP06 - Debt Service'!K$24,'H-32A-WP06 - Debt Service'!K$27/12,0))</f>
        <v>0</v>
      </c>
      <c r="M305" s="376">
        <f>IF(-SUM(M$20:M304)+M$15&lt;0.000001,0,IF($C305&gt;='H-32A-WP06 - Debt Service'!L$24,'H-32A-WP06 - Debt Service'!L$27/12,0))</f>
        <v>0</v>
      </c>
      <c r="O305" s="364">
        <f t="shared" si="17"/>
        <v>2042</v>
      </c>
      <c r="P305" s="390">
        <f t="shared" si="19"/>
        <v>52140</v>
      </c>
      <c r="Q305" s="376">
        <f>IF(-SUM(Q$20:Q304)+Q$15&lt;0.000001,0,IF($C305&gt;='H-32A-WP06 - Debt Service'!P$24,'H-32A-WP06 - Debt Service'!P$27/12,0))</f>
        <v>0</v>
      </c>
      <c r="R305" s="376">
        <f>IF(-SUM(R$20:R304)+R$15&lt;0.000001,0,IF($C305&gt;='H-32A-WP06 - Debt Service'!Q$24,'H-32A-WP06 - Debt Service'!Q$27/12,0))</f>
        <v>0</v>
      </c>
      <c r="S305" s="376">
        <f>IF(-SUM(S$20:S304)+S$15&lt;0.000001,0,IF($C305&gt;='H-32A-WP06 - Debt Service'!R$24,'H-32A-WP06 - Debt Service'!R$27/12,0))</f>
        <v>0</v>
      </c>
      <c r="T305" s="376">
        <f>IF(-SUM(T$20:T304)+T$15&lt;0.000001,0,IF($C305&gt;='H-32A-WP06 - Debt Service'!S$24,'H-32A-WP06 - Debt Service'!S$27/12,0))</f>
        <v>0</v>
      </c>
      <c r="U305" s="376">
        <f>IF(-SUM(U$20:U304)+U$15&lt;0.000001,0,IF($C305&gt;='H-32A-WP06 - Debt Service'!T$24,'H-32A-WP06 - Debt Service'!T$27/12,0))</f>
        <v>0</v>
      </c>
      <c r="V305" s="376">
        <f>IF(-SUM(V$20:V304)+V$15&lt;0.000001,0,IF($C305&gt;='H-32A-WP06 - Debt Service'!U$24,'H-32A-WP06 - Debt Service'!U$27/12,0))</f>
        <v>0</v>
      </c>
      <c r="W305" s="376">
        <f>IF(-SUM(W$20:W304)+W$15&lt;0.000001,0,IF($C305&gt;='H-32A-WP06 - Debt Service'!V$24,'H-32A-WP06 - Debt Service'!V$27/12,0))</f>
        <v>0</v>
      </c>
      <c r="X305" s="376">
        <f>IF(-SUM(X$20:X304)+X$15&lt;0.000001,0,IF($C305&gt;='H-32A-WP06 - Debt Service'!W$24,'H-32A-WP06 - Debt Service'!W$27/12,0))</f>
        <v>0</v>
      </c>
      <c r="Y305" s="376">
        <f>IF(-SUM(Y$20:Y304)+Y$15&lt;0.000001,0,IF($C305&gt;='H-32A-WP06 - Debt Service'!X$24,'H-32A-WP06 - Debt Service'!X$27/12,0))</f>
        <v>0</v>
      </c>
      <c r="Z305" s="376">
        <f>IF($C305&gt;='H-32A-WP06 - Debt Service'!Y$24,'H-32A-WP06 - Debt Service'!Y$27/12,0)</f>
        <v>0</v>
      </c>
    </row>
    <row r="306" spans="2:26">
      <c r="B306" s="364">
        <f t="shared" si="16"/>
        <v>2042</v>
      </c>
      <c r="C306" s="390">
        <f t="shared" si="18"/>
        <v>52171</v>
      </c>
      <c r="D306" s="376">
        <f>IF(-SUM(D$20:D305)+D$15&lt;0.000001,0,IF($C306&gt;='H-32A-WP06 - Debt Service'!C$24,'H-32A-WP06 - Debt Service'!C$27/12,0))</f>
        <v>0</v>
      </c>
      <c r="E306" s="376">
        <f>IF(-SUM(E$20:E305)+E$15&lt;0.000001,0,IF($C306&gt;='H-32A-WP06 - Debt Service'!D$24,'H-32A-WP06 - Debt Service'!D$27/12,0))</f>
        <v>0</v>
      </c>
      <c r="F306" s="376">
        <f>IF(-SUM(F$20:F305)+F$15&lt;0.000001,0,IF($C306&gt;='H-32A-WP06 - Debt Service'!E$24,'H-32A-WP06 - Debt Service'!E$27/12,0))</f>
        <v>0</v>
      </c>
      <c r="G306" s="376">
        <f>IF(-SUM(G$20:G305)+G$15&lt;0.000001,0,IF($C306&gt;='H-32A-WP06 - Debt Service'!F$24,'H-32A-WP06 - Debt Service'!F$27/12,0))</f>
        <v>0</v>
      </c>
      <c r="H306" s="376">
        <f>IF(-SUM(H$20:H305)+H$15&lt;0.000001,0,IF($C306&gt;='H-32A-WP06 - Debt Service'!G$24,'H-32A-WP06 - Debt Service'!G$27/12,0))</f>
        <v>0</v>
      </c>
      <c r="I306" s="376">
        <f>IF(-SUM(I$20:I305)+I$15&lt;0.000001,0,IF($C306&gt;='H-32A-WP06 - Debt Service'!H$24,'H-32A-WP06 - Debt Service'!H$27/12,0))</f>
        <v>0</v>
      </c>
      <c r="J306" s="376">
        <f>IF(-SUM(J$20:J305)+J$15&lt;0.000001,0,IF($C306&gt;='H-32A-WP06 - Debt Service'!I$24,'H-32A-WP06 - Debt Service'!I$27/12,0))</f>
        <v>0</v>
      </c>
      <c r="K306" s="376">
        <f>IF(-SUM(K$20:K305)+K$15&lt;0.000001,0,IF($C306&gt;='H-32A-WP06 - Debt Service'!J$24,'H-32A-WP06 - Debt Service'!J$27/12,0))</f>
        <v>0</v>
      </c>
      <c r="L306" s="376">
        <f>IF(-SUM(L$20:L305)+L$15&lt;0.000001,0,IF($C306&gt;='H-32A-WP06 - Debt Service'!K$24,'H-32A-WP06 - Debt Service'!K$27/12,0))</f>
        <v>0</v>
      </c>
      <c r="M306" s="376">
        <f>IF(-SUM(M$20:M305)+M$15&lt;0.000001,0,IF($C306&gt;='H-32A-WP06 - Debt Service'!L$24,'H-32A-WP06 - Debt Service'!L$27/12,0))</f>
        <v>0</v>
      </c>
      <c r="O306" s="364">
        <f t="shared" si="17"/>
        <v>2042</v>
      </c>
      <c r="P306" s="390">
        <f t="shared" si="19"/>
        <v>52171</v>
      </c>
      <c r="Q306" s="376">
        <f>IF(-SUM(Q$20:Q305)+Q$15&lt;0.000001,0,IF($C306&gt;='H-32A-WP06 - Debt Service'!P$24,'H-32A-WP06 - Debt Service'!P$27/12,0))</f>
        <v>0</v>
      </c>
      <c r="R306" s="376">
        <f>IF(-SUM(R$20:R305)+R$15&lt;0.000001,0,IF($C306&gt;='H-32A-WP06 - Debt Service'!Q$24,'H-32A-WP06 - Debt Service'!Q$27/12,0))</f>
        <v>0</v>
      </c>
      <c r="S306" s="376">
        <f>IF(-SUM(S$20:S305)+S$15&lt;0.000001,0,IF($C306&gt;='H-32A-WP06 - Debt Service'!R$24,'H-32A-WP06 - Debt Service'!R$27/12,0))</f>
        <v>0</v>
      </c>
      <c r="T306" s="376">
        <f>IF(-SUM(T$20:T305)+T$15&lt;0.000001,0,IF($C306&gt;='H-32A-WP06 - Debt Service'!S$24,'H-32A-WP06 - Debt Service'!S$27/12,0))</f>
        <v>0</v>
      </c>
      <c r="U306" s="376">
        <f>IF(-SUM(U$20:U305)+U$15&lt;0.000001,0,IF($C306&gt;='H-32A-WP06 - Debt Service'!T$24,'H-32A-WP06 - Debt Service'!T$27/12,0))</f>
        <v>0</v>
      </c>
      <c r="V306" s="376">
        <f>IF(-SUM(V$20:V305)+V$15&lt;0.000001,0,IF($C306&gt;='H-32A-WP06 - Debt Service'!U$24,'H-32A-WP06 - Debt Service'!U$27/12,0))</f>
        <v>0</v>
      </c>
      <c r="W306" s="376">
        <f>IF(-SUM(W$20:W305)+W$15&lt;0.000001,0,IF($C306&gt;='H-32A-WP06 - Debt Service'!V$24,'H-32A-WP06 - Debt Service'!V$27/12,0))</f>
        <v>0</v>
      </c>
      <c r="X306" s="376">
        <f>IF(-SUM(X$20:X305)+X$15&lt;0.000001,0,IF($C306&gt;='H-32A-WP06 - Debt Service'!W$24,'H-32A-WP06 - Debt Service'!W$27/12,0))</f>
        <v>0</v>
      </c>
      <c r="Y306" s="376">
        <f>IF(-SUM(Y$20:Y305)+Y$15&lt;0.000001,0,IF($C306&gt;='H-32A-WP06 - Debt Service'!X$24,'H-32A-WP06 - Debt Service'!X$27/12,0))</f>
        <v>0</v>
      </c>
      <c r="Z306" s="376">
        <f>IF($C306&gt;='H-32A-WP06 - Debt Service'!Y$24,'H-32A-WP06 - Debt Service'!Y$27/12,0)</f>
        <v>0</v>
      </c>
    </row>
    <row r="307" spans="2:26">
      <c r="B307" s="364">
        <f t="shared" si="16"/>
        <v>2042</v>
      </c>
      <c r="C307" s="390">
        <f t="shared" si="18"/>
        <v>52201</v>
      </c>
      <c r="D307" s="376">
        <f>IF(-SUM(D$20:D306)+D$15&lt;0.000001,0,IF($C307&gt;='H-32A-WP06 - Debt Service'!C$24,'H-32A-WP06 - Debt Service'!C$27/12,0))</f>
        <v>0</v>
      </c>
      <c r="E307" s="376">
        <f>IF(-SUM(E$20:E306)+E$15&lt;0.000001,0,IF($C307&gt;='H-32A-WP06 - Debt Service'!D$24,'H-32A-WP06 - Debt Service'!D$27/12,0))</f>
        <v>0</v>
      </c>
      <c r="F307" s="376">
        <f>IF(-SUM(F$20:F306)+F$15&lt;0.000001,0,IF($C307&gt;='H-32A-WP06 - Debt Service'!E$24,'H-32A-WP06 - Debt Service'!E$27/12,0))</f>
        <v>0</v>
      </c>
      <c r="G307" s="376">
        <f>IF(-SUM(G$20:G306)+G$15&lt;0.000001,0,IF($C307&gt;='H-32A-WP06 - Debt Service'!F$24,'H-32A-WP06 - Debt Service'!F$27/12,0))</f>
        <v>0</v>
      </c>
      <c r="H307" s="376">
        <f>IF(-SUM(H$20:H306)+H$15&lt;0.000001,0,IF($C307&gt;='H-32A-WP06 - Debt Service'!G$24,'H-32A-WP06 - Debt Service'!G$27/12,0))</f>
        <v>0</v>
      </c>
      <c r="I307" s="376">
        <f>IF(-SUM(I$20:I306)+I$15&lt;0.000001,0,IF($C307&gt;='H-32A-WP06 - Debt Service'!H$24,'H-32A-WP06 - Debt Service'!H$27/12,0))</f>
        <v>0</v>
      </c>
      <c r="J307" s="376">
        <f>IF(-SUM(J$20:J306)+J$15&lt;0.000001,0,IF($C307&gt;='H-32A-WP06 - Debt Service'!I$24,'H-32A-WP06 - Debt Service'!I$27/12,0))</f>
        <v>0</v>
      </c>
      <c r="K307" s="376">
        <f>IF(-SUM(K$20:K306)+K$15&lt;0.000001,0,IF($C307&gt;='H-32A-WP06 - Debt Service'!J$24,'H-32A-WP06 - Debt Service'!J$27/12,0))</f>
        <v>0</v>
      </c>
      <c r="L307" s="376">
        <f>IF(-SUM(L$20:L306)+L$15&lt;0.000001,0,IF($C307&gt;='H-32A-WP06 - Debt Service'!K$24,'H-32A-WP06 - Debt Service'!K$27/12,0))</f>
        <v>0</v>
      </c>
      <c r="M307" s="376">
        <f>IF(-SUM(M$20:M306)+M$15&lt;0.000001,0,IF($C307&gt;='H-32A-WP06 - Debt Service'!L$24,'H-32A-WP06 - Debt Service'!L$27/12,0))</f>
        <v>0</v>
      </c>
      <c r="O307" s="364">
        <f t="shared" si="17"/>
        <v>2042</v>
      </c>
      <c r="P307" s="390">
        <f t="shared" si="19"/>
        <v>52201</v>
      </c>
      <c r="Q307" s="376">
        <f>IF(-SUM(Q$20:Q306)+Q$15&lt;0.000001,0,IF($C307&gt;='H-32A-WP06 - Debt Service'!P$24,'H-32A-WP06 - Debt Service'!P$27/12,0))</f>
        <v>0</v>
      </c>
      <c r="R307" s="376">
        <f>IF(-SUM(R$20:R306)+R$15&lt;0.000001,0,IF($C307&gt;='H-32A-WP06 - Debt Service'!Q$24,'H-32A-WP06 - Debt Service'!Q$27/12,0))</f>
        <v>0</v>
      </c>
      <c r="S307" s="376">
        <f>IF(-SUM(S$20:S306)+S$15&lt;0.000001,0,IF($C307&gt;='H-32A-WP06 - Debt Service'!R$24,'H-32A-WP06 - Debt Service'!R$27/12,0))</f>
        <v>0</v>
      </c>
      <c r="T307" s="376">
        <f>IF(-SUM(T$20:T306)+T$15&lt;0.000001,0,IF($C307&gt;='H-32A-WP06 - Debt Service'!S$24,'H-32A-WP06 - Debt Service'!S$27/12,0))</f>
        <v>0</v>
      </c>
      <c r="U307" s="376">
        <f>IF(-SUM(U$20:U306)+U$15&lt;0.000001,0,IF($C307&gt;='H-32A-WP06 - Debt Service'!T$24,'H-32A-WP06 - Debt Service'!T$27/12,0))</f>
        <v>0</v>
      </c>
      <c r="V307" s="376">
        <f>IF(-SUM(V$20:V306)+V$15&lt;0.000001,0,IF($C307&gt;='H-32A-WP06 - Debt Service'!U$24,'H-32A-WP06 - Debt Service'!U$27/12,0))</f>
        <v>0</v>
      </c>
      <c r="W307" s="376">
        <f>IF(-SUM(W$20:W306)+W$15&lt;0.000001,0,IF($C307&gt;='H-32A-WP06 - Debt Service'!V$24,'H-32A-WP06 - Debt Service'!V$27/12,0))</f>
        <v>0</v>
      </c>
      <c r="X307" s="376">
        <f>IF(-SUM(X$20:X306)+X$15&lt;0.000001,0,IF($C307&gt;='H-32A-WP06 - Debt Service'!W$24,'H-32A-WP06 - Debt Service'!W$27/12,0))</f>
        <v>0</v>
      </c>
      <c r="Y307" s="376">
        <f>IF(-SUM(Y$20:Y306)+Y$15&lt;0.000001,0,IF($C307&gt;='H-32A-WP06 - Debt Service'!X$24,'H-32A-WP06 - Debt Service'!X$27/12,0))</f>
        <v>0</v>
      </c>
      <c r="Z307" s="376">
        <f>IF($C307&gt;='H-32A-WP06 - Debt Service'!Y$24,'H-32A-WP06 - Debt Service'!Y$27/12,0)</f>
        <v>0</v>
      </c>
    </row>
    <row r="308" spans="2:26">
      <c r="B308" s="364">
        <f t="shared" si="16"/>
        <v>2043</v>
      </c>
      <c r="C308" s="390">
        <f t="shared" si="18"/>
        <v>52232</v>
      </c>
      <c r="D308" s="376">
        <f>IF(-SUM(D$20:D307)+D$15&lt;0.000001,0,IF($C308&gt;='H-32A-WP06 - Debt Service'!C$24,'H-32A-WP06 - Debt Service'!C$27/12,0))</f>
        <v>0</v>
      </c>
      <c r="E308" s="376">
        <f>IF(-SUM(E$20:E307)+E$15&lt;0.000001,0,IF($C308&gt;='H-32A-WP06 - Debt Service'!D$24,'H-32A-WP06 - Debt Service'!D$27/12,0))</f>
        <v>0</v>
      </c>
      <c r="F308" s="376">
        <f>IF(-SUM(F$20:F307)+F$15&lt;0.000001,0,IF($C308&gt;='H-32A-WP06 - Debt Service'!E$24,'H-32A-WP06 - Debt Service'!E$27/12,0))</f>
        <v>0</v>
      </c>
      <c r="G308" s="376">
        <f>IF(-SUM(G$20:G307)+G$15&lt;0.000001,0,IF($C308&gt;='H-32A-WP06 - Debt Service'!F$24,'H-32A-WP06 - Debt Service'!F$27/12,0))</f>
        <v>0</v>
      </c>
      <c r="H308" s="376">
        <f>IF(-SUM(H$20:H307)+H$15&lt;0.000001,0,IF($C308&gt;='H-32A-WP06 - Debt Service'!G$24,'H-32A-WP06 - Debt Service'!G$27/12,0))</f>
        <v>0</v>
      </c>
      <c r="I308" s="376">
        <f>IF(-SUM(I$20:I307)+I$15&lt;0.000001,0,IF($C308&gt;='H-32A-WP06 - Debt Service'!H$24,'H-32A-WP06 - Debt Service'!H$27/12,0))</f>
        <v>0</v>
      </c>
      <c r="J308" s="376">
        <f>IF(-SUM(J$20:J307)+J$15&lt;0.000001,0,IF($C308&gt;='H-32A-WP06 - Debt Service'!I$24,'H-32A-WP06 - Debt Service'!I$27/12,0))</f>
        <v>0</v>
      </c>
      <c r="K308" s="376">
        <f>IF(-SUM(K$20:K307)+K$15&lt;0.000001,0,IF($C308&gt;='H-32A-WP06 - Debt Service'!J$24,'H-32A-WP06 - Debt Service'!J$27/12,0))</f>
        <v>0</v>
      </c>
      <c r="L308" s="376">
        <f>IF(-SUM(L$20:L307)+L$15&lt;0.000001,0,IF($C308&gt;='H-32A-WP06 - Debt Service'!K$24,'H-32A-WP06 - Debt Service'!K$27/12,0))</f>
        <v>0</v>
      </c>
      <c r="M308" s="376">
        <f>IF(-SUM(M$20:M307)+M$15&lt;0.000001,0,IF($C308&gt;='H-32A-WP06 - Debt Service'!L$24,'H-32A-WP06 - Debt Service'!L$27/12,0))</f>
        <v>0</v>
      </c>
      <c r="O308" s="364">
        <f t="shared" si="17"/>
        <v>2043</v>
      </c>
      <c r="P308" s="390">
        <f t="shared" si="19"/>
        <v>52232</v>
      </c>
      <c r="Q308" s="376">
        <f>IF(-SUM(Q$20:Q307)+Q$15&lt;0.000001,0,IF($C308&gt;='H-32A-WP06 - Debt Service'!P$24,'H-32A-WP06 - Debt Service'!P$27/12,0))</f>
        <v>0</v>
      </c>
      <c r="R308" s="376">
        <f>IF(-SUM(R$20:R307)+R$15&lt;0.000001,0,IF($C308&gt;='H-32A-WP06 - Debt Service'!Q$24,'H-32A-WP06 - Debt Service'!Q$27/12,0))</f>
        <v>0</v>
      </c>
      <c r="S308" s="376">
        <f>IF(-SUM(S$20:S307)+S$15&lt;0.000001,0,IF($C308&gt;='H-32A-WP06 - Debt Service'!R$24,'H-32A-WP06 - Debt Service'!R$27/12,0))</f>
        <v>0</v>
      </c>
      <c r="T308" s="376">
        <f>IF(-SUM(T$20:T307)+T$15&lt;0.000001,0,IF($C308&gt;='H-32A-WP06 - Debt Service'!S$24,'H-32A-WP06 - Debt Service'!S$27/12,0))</f>
        <v>0</v>
      </c>
      <c r="U308" s="376">
        <f>IF(-SUM(U$20:U307)+U$15&lt;0.000001,0,IF($C308&gt;='H-32A-WP06 - Debt Service'!T$24,'H-32A-WP06 - Debt Service'!T$27/12,0))</f>
        <v>0</v>
      </c>
      <c r="V308" s="376">
        <f>IF(-SUM(V$20:V307)+V$15&lt;0.000001,0,IF($C308&gt;='H-32A-WP06 - Debt Service'!U$24,'H-32A-WP06 - Debt Service'!U$27/12,0))</f>
        <v>0</v>
      </c>
      <c r="W308" s="376">
        <f>IF(-SUM(W$20:W307)+W$15&lt;0.000001,0,IF($C308&gt;='H-32A-WP06 - Debt Service'!V$24,'H-32A-WP06 - Debt Service'!V$27/12,0))</f>
        <v>0</v>
      </c>
      <c r="X308" s="376">
        <f>IF(-SUM(X$20:X307)+X$15&lt;0.000001,0,IF($C308&gt;='H-32A-WP06 - Debt Service'!W$24,'H-32A-WP06 - Debt Service'!W$27/12,0))</f>
        <v>0</v>
      </c>
      <c r="Y308" s="376">
        <f>IF(-SUM(Y$20:Y307)+Y$15&lt;0.000001,0,IF($C308&gt;='H-32A-WP06 - Debt Service'!X$24,'H-32A-WP06 - Debt Service'!X$27/12,0))</f>
        <v>0</v>
      </c>
      <c r="Z308" s="376">
        <f>IF($C308&gt;='H-32A-WP06 - Debt Service'!Y$24,'H-32A-WP06 - Debt Service'!Y$27/12,0)</f>
        <v>0</v>
      </c>
    </row>
    <row r="309" spans="2:26">
      <c r="B309" s="364">
        <f t="shared" si="16"/>
        <v>2043</v>
      </c>
      <c r="C309" s="390">
        <f t="shared" si="18"/>
        <v>52263</v>
      </c>
      <c r="D309" s="376">
        <f>IF(-SUM(D$20:D308)+D$15&lt;0.000001,0,IF($C309&gt;='H-32A-WP06 - Debt Service'!C$24,'H-32A-WP06 - Debt Service'!C$27/12,0))</f>
        <v>0</v>
      </c>
      <c r="E309" s="376">
        <f>IF(-SUM(E$20:E308)+E$15&lt;0.000001,0,IF($C309&gt;='H-32A-WP06 - Debt Service'!D$24,'H-32A-WP06 - Debt Service'!D$27/12,0))</f>
        <v>0</v>
      </c>
      <c r="F309" s="376">
        <f>IF(-SUM(F$20:F308)+F$15&lt;0.000001,0,IF($C309&gt;='H-32A-WP06 - Debt Service'!E$24,'H-32A-WP06 - Debt Service'!E$27/12,0))</f>
        <v>0</v>
      </c>
      <c r="G309" s="376">
        <f>IF(-SUM(G$20:G308)+G$15&lt;0.000001,0,IF($C309&gt;='H-32A-WP06 - Debt Service'!F$24,'H-32A-WP06 - Debt Service'!F$27/12,0))</f>
        <v>0</v>
      </c>
      <c r="H309" s="376">
        <f>IF(-SUM(H$20:H308)+H$15&lt;0.000001,0,IF($C309&gt;='H-32A-WP06 - Debt Service'!G$24,'H-32A-WP06 - Debt Service'!G$27/12,0))</f>
        <v>0</v>
      </c>
      <c r="I309" s="376">
        <f>IF(-SUM(I$20:I308)+I$15&lt;0.000001,0,IF($C309&gt;='H-32A-WP06 - Debt Service'!H$24,'H-32A-WP06 - Debt Service'!H$27/12,0))</f>
        <v>0</v>
      </c>
      <c r="J309" s="376">
        <f>IF(-SUM(J$20:J308)+J$15&lt;0.000001,0,IF($C309&gt;='H-32A-WP06 - Debt Service'!I$24,'H-32A-WP06 - Debt Service'!I$27/12,0))</f>
        <v>0</v>
      </c>
      <c r="K309" s="376">
        <f>IF(-SUM(K$20:K308)+K$15&lt;0.000001,0,IF($C309&gt;='H-32A-WP06 - Debt Service'!J$24,'H-32A-WP06 - Debt Service'!J$27/12,0))</f>
        <v>0</v>
      </c>
      <c r="L309" s="376">
        <f>IF(-SUM(L$20:L308)+L$15&lt;0.000001,0,IF($C309&gt;='H-32A-WP06 - Debt Service'!K$24,'H-32A-WP06 - Debt Service'!K$27/12,0))</f>
        <v>0</v>
      </c>
      <c r="M309" s="376">
        <f>IF(-SUM(M$20:M308)+M$15&lt;0.000001,0,IF($C309&gt;='H-32A-WP06 - Debt Service'!L$24,'H-32A-WP06 - Debt Service'!L$27/12,0))</f>
        <v>0</v>
      </c>
      <c r="O309" s="364">
        <f t="shared" si="17"/>
        <v>2043</v>
      </c>
      <c r="P309" s="390">
        <f t="shared" si="19"/>
        <v>52263</v>
      </c>
      <c r="Q309" s="376">
        <f>IF(-SUM(Q$20:Q308)+Q$15&lt;0.000001,0,IF($C309&gt;='H-32A-WP06 - Debt Service'!P$24,'H-32A-WP06 - Debt Service'!P$27/12,0))</f>
        <v>0</v>
      </c>
      <c r="R309" s="376">
        <f>IF(-SUM(R$20:R308)+R$15&lt;0.000001,0,IF($C309&gt;='H-32A-WP06 - Debt Service'!Q$24,'H-32A-WP06 - Debt Service'!Q$27/12,0))</f>
        <v>0</v>
      </c>
      <c r="S309" s="376">
        <f>IF(-SUM(S$20:S308)+S$15&lt;0.000001,0,IF($C309&gt;='H-32A-WP06 - Debt Service'!R$24,'H-32A-WP06 - Debt Service'!R$27/12,0))</f>
        <v>0</v>
      </c>
      <c r="T309" s="376">
        <f>IF(-SUM(T$20:T308)+T$15&lt;0.000001,0,IF($C309&gt;='H-32A-WP06 - Debt Service'!S$24,'H-32A-WP06 - Debt Service'!S$27/12,0))</f>
        <v>0</v>
      </c>
      <c r="U309" s="376">
        <f>IF(-SUM(U$20:U308)+U$15&lt;0.000001,0,IF($C309&gt;='H-32A-WP06 - Debt Service'!T$24,'H-32A-WP06 - Debt Service'!T$27/12,0))</f>
        <v>0</v>
      </c>
      <c r="V309" s="376">
        <f>IF(-SUM(V$20:V308)+V$15&lt;0.000001,0,IF($C309&gt;='H-32A-WP06 - Debt Service'!U$24,'H-32A-WP06 - Debt Service'!U$27/12,0))</f>
        <v>0</v>
      </c>
      <c r="W309" s="376">
        <f>IF(-SUM(W$20:W308)+W$15&lt;0.000001,0,IF($C309&gt;='H-32A-WP06 - Debt Service'!V$24,'H-32A-WP06 - Debt Service'!V$27/12,0))</f>
        <v>0</v>
      </c>
      <c r="X309" s="376">
        <f>IF(-SUM(X$20:X308)+X$15&lt;0.000001,0,IF($C309&gt;='H-32A-WP06 - Debt Service'!W$24,'H-32A-WP06 - Debt Service'!W$27/12,0))</f>
        <v>0</v>
      </c>
      <c r="Y309" s="376">
        <f>IF(-SUM(Y$20:Y308)+Y$15&lt;0.000001,0,IF($C309&gt;='H-32A-WP06 - Debt Service'!X$24,'H-32A-WP06 - Debt Service'!X$27/12,0))</f>
        <v>0</v>
      </c>
      <c r="Z309" s="376">
        <f>IF($C309&gt;='H-32A-WP06 - Debt Service'!Y$24,'H-32A-WP06 - Debt Service'!Y$27/12,0)</f>
        <v>0</v>
      </c>
    </row>
    <row r="310" spans="2:26">
      <c r="B310" s="364">
        <f t="shared" si="16"/>
        <v>2043</v>
      </c>
      <c r="C310" s="390">
        <f t="shared" si="18"/>
        <v>52291</v>
      </c>
      <c r="D310" s="376">
        <f>IF(-SUM(D$20:D309)+D$15&lt;0.000001,0,IF($C310&gt;='H-32A-WP06 - Debt Service'!C$24,'H-32A-WP06 - Debt Service'!C$27/12,0))</f>
        <v>0</v>
      </c>
      <c r="E310" s="376">
        <f>IF(-SUM(E$20:E309)+E$15&lt;0.000001,0,IF($C310&gt;='H-32A-WP06 - Debt Service'!D$24,'H-32A-WP06 - Debt Service'!D$27/12,0))</f>
        <v>0</v>
      </c>
      <c r="F310" s="376">
        <f>IF(-SUM(F$20:F309)+F$15&lt;0.000001,0,IF($C310&gt;='H-32A-WP06 - Debt Service'!E$24,'H-32A-WP06 - Debt Service'!E$27/12,0))</f>
        <v>0</v>
      </c>
      <c r="G310" s="376">
        <f>IF(-SUM(G$20:G309)+G$15&lt;0.000001,0,IF($C310&gt;='H-32A-WP06 - Debt Service'!F$24,'H-32A-WP06 - Debt Service'!F$27/12,0))</f>
        <v>0</v>
      </c>
      <c r="H310" s="376">
        <f>IF(-SUM(H$20:H309)+H$15&lt;0.000001,0,IF($C310&gt;='H-32A-WP06 - Debt Service'!G$24,'H-32A-WP06 - Debt Service'!G$27/12,0))</f>
        <v>0</v>
      </c>
      <c r="I310" s="376">
        <f>IF(-SUM(I$20:I309)+I$15&lt;0.000001,0,IF($C310&gt;='H-32A-WP06 - Debt Service'!H$24,'H-32A-WP06 - Debt Service'!H$27/12,0))</f>
        <v>0</v>
      </c>
      <c r="J310" s="376">
        <f>IF(-SUM(J$20:J309)+J$15&lt;0.000001,0,IF($C310&gt;='H-32A-WP06 - Debt Service'!I$24,'H-32A-WP06 - Debt Service'!I$27/12,0))</f>
        <v>0</v>
      </c>
      <c r="K310" s="376">
        <f>IF(-SUM(K$20:K309)+K$15&lt;0.000001,0,IF($C310&gt;='H-32A-WP06 - Debt Service'!J$24,'H-32A-WP06 - Debt Service'!J$27/12,0))</f>
        <v>0</v>
      </c>
      <c r="L310" s="376">
        <f>IF(-SUM(L$20:L309)+L$15&lt;0.000001,0,IF($C310&gt;='H-32A-WP06 - Debt Service'!K$24,'H-32A-WP06 - Debt Service'!K$27/12,0))</f>
        <v>0</v>
      </c>
      <c r="M310" s="376">
        <f>IF(-SUM(M$20:M309)+M$15&lt;0.000001,0,IF($C310&gt;='H-32A-WP06 - Debt Service'!L$24,'H-32A-WP06 - Debt Service'!L$27/12,0))</f>
        <v>0</v>
      </c>
      <c r="O310" s="364">
        <f t="shared" si="17"/>
        <v>2043</v>
      </c>
      <c r="P310" s="390">
        <f t="shared" si="19"/>
        <v>52291</v>
      </c>
      <c r="Q310" s="376">
        <f>IF(-SUM(Q$20:Q309)+Q$15&lt;0.000001,0,IF($C310&gt;='H-32A-WP06 - Debt Service'!P$24,'H-32A-WP06 - Debt Service'!P$27/12,0))</f>
        <v>0</v>
      </c>
      <c r="R310" s="376">
        <f>IF(-SUM(R$20:R309)+R$15&lt;0.000001,0,IF($C310&gt;='H-32A-WP06 - Debt Service'!Q$24,'H-32A-WP06 - Debt Service'!Q$27/12,0))</f>
        <v>0</v>
      </c>
      <c r="S310" s="376">
        <f>IF(-SUM(S$20:S309)+S$15&lt;0.000001,0,IF($C310&gt;='H-32A-WP06 - Debt Service'!R$24,'H-32A-WP06 - Debt Service'!R$27/12,0))</f>
        <v>0</v>
      </c>
      <c r="T310" s="376">
        <f>IF(-SUM(T$20:T309)+T$15&lt;0.000001,0,IF($C310&gt;='H-32A-WP06 - Debt Service'!S$24,'H-32A-WP06 - Debt Service'!S$27/12,0))</f>
        <v>0</v>
      </c>
      <c r="U310" s="376">
        <f>IF(-SUM(U$20:U309)+U$15&lt;0.000001,0,IF($C310&gt;='H-32A-WP06 - Debt Service'!T$24,'H-32A-WP06 - Debt Service'!T$27/12,0))</f>
        <v>0</v>
      </c>
      <c r="V310" s="376">
        <f>IF(-SUM(V$20:V309)+V$15&lt;0.000001,0,IF($C310&gt;='H-32A-WP06 - Debt Service'!U$24,'H-32A-WP06 - Debt Service'!U$27/12,0))</f>
        <v>0</v>
      </c>
      <c r="W310" s="376">
        <f>IF(-SUM(W$20:W309)+W$15&lt;0.000001,0,IF($C310&gt;='H-32A-WP06 - Debt Service'!V$24,'H-32A-WP06 - Debt Service'!V$27/12,0))</f>
        <v>0</v>
      </c>
      <c r="X310" s="376">
        <f>IF(-SUM(X$20:X309)+X$15&lt;0.000001,0,IF($C310&gt;='H-32A-WP06 - Debt Service'!W$24,'H-32A-WP06 - Debt Service'!W$27/12,0))</f>
        <v>0</v>
      </c>
      <c r="Y310" s="376">
        <f>IF(-SUM(Y$20:Y309)+Y$15&lt;0.000001,0,IF($C310&gt;='H-32A-WP06 - Debt Service'!X$24,'H-32A-WP06 - Debt Service'!X$27/12,0))</f>
        <v>0</v>
      </c>
      <c r="Z310" s="376">
        <f>IF($C310&gt;='H-32A-WP06 - Debt Service'!Y$24,'H-32A-WP06 - Debt Service'!Y$27/12,0)</f>
        <v>0</v>
      </c>
    </row>
    <row r="311" spans="2:26">
      <c r="B311" s="364">
        <f t="shared" si="16"/>
        <v>2043</v>
      </c>
      <c r="C311" s="390">
        <f t="shared" si="18"/>
        <v>52322</v>
      </c>
      <c r="D311" s="376">
        <f>IF(-SUM(D$20:D310)+D$15&lt;0.000001,0,IF($C311&gt;='H-32A-WP06 - Debt Service'!C$24,'H-32A-WP06 - Debt Service'!C$27/12,0))</f>
        <v>0</v>
      </c>
      <c r="E311" s="376">
        <f>IF(-SUM(E$20:E310)+E$15&lt;0.000001,0,IF($C311&gt;='H-32A-WP06 - Debt Service'!D$24,'H-32A-WP06 - Debt Service'!D$27/12,0))</f>
        <v>0</v>
      </c>
      <c r="F311" s="376">
        <f>IF(-SUM(F$20:F310)+F$15&lt;0.000001,0,IF($C311&gt;='H-32A-WP06 - Debt Service'!E$24,'H-32A-WP06 - Debt Service'!E$27/12,0))</f>
        <v>0</v>
      </c>
      <c r="G311" s="376">
        <f>IF(-SUM(G$20:G310)+G$15&lt;0.000001,0,IF($C311&gt;='H-32A-WP06 - Debt Service'!F$24,'H-32A-WP06 - Debt Service'!F$27/12,0))</f>
        <v>0</v>
      </c>
      <c r="H311" s="376">
        <f>IF(-SUM(H$20:H310)+H$15&lt;0.000001,0,IF($C311&gt;='H-32A-WP06 - Debt Service'!G$24,'H-32A-WP06 - Debt Service'!G$27/12,0))</f>
        <v>0</v>
      </c>
      <c r="I311" s="376">
        <f>IF(-SUM(I$20:I310)+I$15&lt;0.000001,0,IF($C311&gt;='H-32A-WP06 - Debt Service'!H$24,'H-32A-WP06 - Debt Service'!H$27/12,0))</f>
        <v>0</v>
      </c>
      <c r="J311" s="376">
        <f>IF(-SUM(J$20:J310)+J$15&lt;0.000001,0,IF($C311&gt;='H-32A-WP06 - Debt Service'!I$24,'H-32A-WP06 - Debt Service'!I$27/12,0))</f>
        <v>0</v>
      </c>
      <c r="K311" s="376">
        <f>IF(-SUM(K$20:K310)+K$15&lt;0.000001,0,IF($C311&gt;='H-32A-WP06 - Debt Service'!J$24,'H-32A-WP06 - Debt Service'!J$27/12,0))</f>
        <v>0</v>
      </c>
      <c r="L311" s="376">
        <f>IF(-SUM(L$20:L310)+L$15&lt;0.000001,0,IF($C311&gt;='H-32A-WP06 - Debt Service'!K$24,'H-32A-WP06 - Debt Service'!K$27/12,0))</f>
        <v>0</v>
      </c>
      <c r="M311" s="376">
        <f>IF(-SUM(M$20:M310)+M$15&lt;0.000001,0,IF($C311&gt;='H-32A-WP06 - Debt Service'!L$24,'H-32A-WP06 - Debt Service'!L$27/12,0))</f>
        <v>0</v>
      </c>
      <c r="O311" s="364">
        <f t="shared" si="17"/>
        <v>2043</v>
      </c>
      <c r="P311" s="390">
        <f t="shared" si="19"/>
        <v>52322</v>
      </c>
      <c r="Q311" s="376">
        <f>IF(-SUM(Q$20:Q310)+Q$15&lt;0.000001,0,IF($C311&gt;='H-32A-WP06 - Debt Service'!P$24,'H-32A-WP06 - Debt Service'!P$27/12,0))</f>
        <v>0</v>
      </c>
      <c r="R311" s="376">
        <f>IF(-SUM(R$20:R310)+R$15&lt;0.000001,0,IF($C311&gt;='H-32A-WP06 - Debt Service'!Q$24,'H-32A-WP06 - Debt Service'!Q$27/12,0))</f>
        <v>0</v>
      </c>
      <c r="S311" s="376">
        <f>IF(-SUM(S$20:S310)+S$15&lt;0.000001,0,IF($C311&gt;='H-32A-WP06 - Debt Service'!R$24,'H-32A-WP06 - Debt Service'!R$27/12,0))</f>
        <v>0</v>
      </c>
      <c r="T311" s="376">
        <f>IF(-SUM(T$20:T310)+T$15&lt;0.000001,0,IF($C311&gt;='H-32A-WP06 - Debt Service'!S$24,'H-32A-WP06 - Debt Service'!S$27/12,0))</f>
        <v>0</v>
      </c>
      <c r="U311" s="376">
        <f>IF(-SUM(U$20:U310)+U$15&lt;0.000001,0,IF($C311&gt;='H-32A-WP06 - Debt Service'!T$24,'H-32A-WP06 - Debt Service'!T$27/12,0))</f>
        <v>0</v>
      </c>
      <c r="V311" s="376">
        <f>IF(-SUM(V$20:V310)+V$15&lt;0.000001,0,IF($C311&gt;='H-32A-WP06 - Debt Service'!U$24,'H-32A-WP06 - Debt Service'!U$27/12,0))</f>
        <v>0</v>
      </c>
      <c r="W311" s="376">
        <f>IF(-SUM(W$20:W310)+W$15&lt;0.000001,0,IF($C311&gt;='H-32A-WP06 - Debt Service'!V$24,'H-32A-WP06 - Debt Service'!V$27/12,0))</f>
        <v>0</v>
      </c>
      <c r="X311" s="376">
        <f>IF(-SUM(X$20:X310)+X$15&lt;0.000001,0,IF($C311&gt;='H-32A-WP06 - Debt Service'!W$24,'H-32A-WP06 - Debt Service'!W$27/12,0))</f>
        <v>0</v>
      </c>
      <c r="Y311" s="376">
        <f>IF(-SUM(Y$20:Y310)+Y$15&lt;0.000001,0,IF($C311&gt;='H-32A-WP06 - Debt Service'!X$24,'H-32A-WP06 - Debt Service'!X$27/12,0))</f>
        <v>0</v>
      </c>
      <c r="Z311" s="376">
        <f>IF($C311&gt;='H-32A-WP06 - Debt Service'!Y$24,'H-32A-WP06 - Debt Service'!Y$27/12,0)</f>
        <v>0</v>
      </c>
    </row>
    <row r="312" spans="2:26">
      <c r="B312" s="364">
        <f t="shared" si="16"/>
        <v>2043</v>
      </c>
      <c r="C312" s="390">
        <f t="shared" si="18"/>
        <v>52352</v>
      </c>
      <c r="D312" s="376">
        <f>IF(-SUM(D$20:D311)+D$15&lt;0.000001,0,IF($C312&gt;='H-32A-WP06 - Debt Service'!C$24,'H-32A-WP06 - Debt Service'!C$27/12,0))</f>
        <v>0</v>
      </c>
      <c r="E312" s="376">
        <f>IF(-SUM(E$20:E311)+E$15&lt;0.000001,0,IF($C312&gt;='H-32A-WP06 - Debt Service'!D$24,'H-32A-WP06 - Debt Service'!D$27/12,0))</f>
        <v>0</v>
      </c>
      <c r="F312" s="376">
        <f>IF(-SUM(F$20:F311)+F$15&lt;0.000001,0,IF($C312&gt;='H-32A-WP06 - Debt Service'!E$24,'H-32A-WP06 - Debt Service'!E$27/12,0))</f>
        <v>0</v>
      </c>
      <c r="G312" s="376">
        <f>IF(-SUM(G$20:G311)+G$15&lt;0.000001,0,IF($C312&gt;='H-32A-WP06 - Debt Service'!F$24,'H-32A-WP06 - Debt Service'!F$27/12,0))</f>
        <v>0</v>
      </c>
      <c r="H312" s="376">
        <f>IF(-SUM(H$20:H311)+H$15&lt;0.000001,0,IF($C312&gt;='H-32A-WP06 - Debt Service'!G$24,'H-32A-WP06 - Debt Service'!G$27/12,0))</f>
        <v>0</v>
      </c>
      <c r="I312" s="376">
        <f>IF(-SUM(I$20:I311)+I$15&lt;0.000001,0,IF($C312&gt;='H-32A-WP06 - Debt Service'!H$24,'H-32A-WP06 - Debt Service'!H$27/12,0))</f>
        <v>0</v>
      </c>
      <c r="J312" s="376">
        <f>IF(-SUM(J$20:J311)+J$15&lt;0.000001,0,IF($C312&gt;='H-32A-WP06 - Debt Service'!I$24,'H-32A-WP06 - Debt Service'!I$27/12,0))</f>
        <v>0</v>
      </c>
      <c r="K312" s="376">
        <f>IF(-SUM(K$20:K311)+K$15&lt;0.000001,0,IF($C312&gt;='H-32A-WP06 - Debt Service'!J$24,'H-32A-WP06 - Debt Service'!J$27/12,0))</f>
        <v>0</v>
      </c>
      <c r="L312" s="376">
        <f>IF(-SUM(L$20:L311)+L$15&lt;0.000001,0,IF($C312&gt;='H-32A-WP06 - Debt Service'!K$24,'H-32A-WP06 - Debt Service'!K$27/12,0))</f>
        <v>0</v>
      </c>
      <c r="M312" s="376">
        <f>IF(-SUM(M$20:M311)+M$15&lt;0.000001,0,IF($C312&gt;='H-32A-WP06 - Debt Service'!L$24,'H-32A-WP06 - Debt Service'!L$27/12,0))</f>
        <v>0</v>
      </c>
      <c r="O312" s="364">
        <f t="shared" si="17"/>
        <v>2043</v>
      </c>
      <c r="P312" s="390">
        <f t="shared" si="19"/>
        <v>52352</v>
      </c>
      <c r="Q312" s="376">
        <f>IF(-SUM(Q$20:Q311)+Q$15&lt;0.000001,0,IF($C312&gt;='H-32A-WP06 - Debt Service'!P$24,'H-32A-WP06 - Debt Service'!P$27/12,0))</f>
        <v>0</v>
      </c>
      <c r="R312" s="376">
        <f>IF(-SUM(R$20:R311)+R$15&lt;0.000001,0,IF($C312&gt;='H-32A-WP06 - Debt Service'!Q$24,'H-32A-WP06 - Debt Service'!Q$27/12,0))</f>
        <v>0</v>
      </c>
      <c r="S312" s="376">
        <f>IF(-SUM(S$20:S311)+S$15&lt;0.000001,0,IF($C312&gt;='H-32A-WP06 - Debt Service'!R$24,'H-32A-WP06 - Debt Service'!R$27/12,0))</f>
        <v>0</v>
      </c>
      <c r="T312" s="376">
        <f>IF(-SUM(T$20:T311)+T$15&lt;0.000001,0,IF($C312&gt;='H-32A-WP06 - Debt Service'!S$24,'H-32A-WP06 - Debt Service'!S$27/12,0))</f>
        <v>0</v>
      </c>
      <c r="U312" s="376">
        <f>IF(-SUM(U$20:U311)+U$15&lt;0.000001,0,IF($C312&gt;='H-32A-WP06 - Debt Service'!T$24,'H-32A-WP06 - Debt Service'!T$27/12,0))</f>
        <v>0</v>
      </c>
      <c r="V312" s="376">
        <f>IF(-SUM(V$20:V311)+V$15&lt;0.000001,0,IF($C312&gt;='H-32A-WP06 - Debt Service'!U$24,'H-32A-WP06 - Debt Service'!U$27/12,0))</f>
        <v>0</v>
      </c>
      <c r="W312" s="376">
        <f>IF(-SUM(W$20:W311)+W$15&lt;0.000001,0,IF($C312&gt;='H-32A-WP06 - Debt Service'!V$24,'H-32A-WP06 - Debt Service'!V$27/12,0))</f>
        <v>0</v>
      </c>
      <c r="X312" s="376">
        <f>IF(-SUM(X$20:X311)+X$15&lt;0.000001,0,IF($C312&gt;='H-32A-WP06 - Debt Service'!W$24,'H-32A-WP06 - Debt Service'!W$27/12,0))</f>
        <v>0</v>
      </c>
      <c r="Y312" s="376">
        <f>IF(-SUM(Y$20:Y311)+Y$15&lt;0.000001,0,IF($C312&gt;='H-32A-WP06 - Debt Service'!X$24,'H-32A-WP06 - Debt Service'!X$27/12,0))</f>
        <v>0</v>
      </c>
      <c r="Z312" s="376">
        <f>IF($C312&gt;='H-32A-WP06 - Debt Service'!Y$24,'H-32A-WP06 - Debt Service'!Y$27/12,0)</f>
        <v>0</v>
      </c>
    </row>
    <row r="313" spans="2:26">
      <c r="B313" s="364">
        <f t="shared" si="16"/>
        <v>2043</v>
      </c>
      <c r="C313" s="390">
        <f t="shared" si="18"/>
        <v>52383</v>
      </c>
      <c r="D313" s="376">
        <f>IF(-SUM(D$20:D312)+D$15&lt;0.000001,0,IF($C313&gt;='H-32A-WP06 - Debt Service'!C$24,'H-32A-WP06 - Debt Service'!C$27/12,0))</f>
        <v>0</v>
      </c>
      <c r="E313" s="376">
        <f>IF(-SUM(E$20:E312)+E$15&lt;0.000001,0,IF($C313&gt;='H-32A-WP06 - Debt Service'!D$24,'H-32A-WP06 - Debt Service'!D$27/12,0))</f>
        <v>0</v>
      </c>
      <c r="F313" s="376">
        <f>IF(-SUM(F$20:F312)+F$15&lt;0.000001,0,IF($C313&gt;='H-32A-WP06 - Debt Service'!E$24,'H-32A-WP06 - Debt Service'!E$27/12,0))</f>
        <v>0</v>
      </c>
      <c r="G313" s="376">
        <f>IF(-SUM(G$20:G312)+G$15&lt;0.000001,0,IF($C313&gt;='H-32A-WP06 - Debt Service'!F$24,'H-32A-WP06 - Debt Service'!F$27/12,0))</f>
        <v>0</v>
      </c>
      <c r="H313" s="376">
        <f>IF(-SUM(H$20:H312)+H$15&lt;0.000001,0,IF($C313&gt;='H-32A-WP06 - Debt Service'!G$24,'H-32A-WP06 - Debt Service'!G$27/12,0))</f>
        <v>0</v>
      </c>
      <c r="I313" s="376">
        <f>IF(-SUM(I$20:I312)+I$15&lt;0.000001,0,IF($C313&gt;='H-32A-WP06 - Debt Service'!H$24,'H-32A-WP06 - Debt Service'!H$27/12,0))</f>
        <v>0</v>
      </c>
      <c r="J313" s="376">
        <f>IF(-SUM(J$20:J312)+J$15&lt;0.000001,0,IF($C313&gt;='H-32A-WP06 - Debt Service'!I$24,'H-32A-WP06 - Debt Service'!I$27/12,0))</f>
        <v>0</v>
      </c>
      <c r="K313" s="376">
        <f>IF(-SUM(K$20:K312)+K$15&lt;0.000001,0,IF($C313&gt;='H-32A-WP06 - Debt Service'!J$24,'H-32A-WP06 - Debt Service'!J$27/12,0))</f>
        <v>0</v>
      </c>
      <c r="L313" s="376">
        <f>IF(-SUM(L$20:L312)+L$15&lt;0.000001,0,IF($C313&gt;='H-32A-WP06 - Debt Service'!K$24,'H-32A-WP06 - Debt Service'!K$27/12,0))</f>
        <v>0</v>
      </c>
      <c r="M313" s="376">
        <f>IF(-SUM(M$20:M312)+M$15&lt;0.000001,0,IF($C313&gt;='H-32A-WP06 - Debt Service'!L$24,'H-32A-WP06 - Debt Service'!L$27/12,0))</f>
        <v>0</v>
      </c>
      <c r="O313" s="364">
        <f t="shared" si="17"/>
        <v>2043</v>
      </c>
      <c r="P313" s="390">
        <f t="shared" si="19"/>
        <v>52383</v>
      </c>
      <c r="Q313" s="376">
        <f>IF(-SUM(Q$20:Q312)+Q$15&lt;0.000001,0,IF($C313&gt;='H-32A-WP06 - Debt Service'!P$24,'H-32A-WP06 - Debt Service'!P$27/12,0))</f>
        <v>0</v>
      </c>
      <c r="R313" s="376">
        <f>IF(-SUM(R$20:R312)+R$15&lt;0.000001,0,IF($C313&gt;='H-32A-WP06 - Debt Service'!Q$24,'H-32A-WP06 - Debt Service'!Q$27/12,0))</f>
        <v>0</v>
      </c>
      <c r="S313" s="376">
        <f>IF(-SUM(S$20:S312)+S$15&lt;0.000001,0,IF($C313&gt;='H-32A-WP06 - Debt Service'!R$24,'H-32A-WP06 - Debt Service'!R$27/12,0))</f>
        <v>0</v>
      </c>
      <c r="T313" s="376">
        <f>IF(-SUM(T$20:T312)+T$15&lt;0.000001,0,IF($C313&gt;='H-32A-WP06 - Debt Service'!S$24,'H-32A-WP06 - Debt Service'!S$27/12,0))</f>
        <v>0</v>
      </c>
      <c r="U313" s="376">
        <f>IF(-SUM(U$20:U312)+U$15&lt;0.000001,0,IF($C313&gt;='H-32A-WP06 - Debt Service'!T$24,'H-32A-WP06 - Debt Service'!T$27/12,0))</f>
        <v>0</v>
      </c>
      <c r="V313" s="376">
        <f>IF(-SUM(V$20:V312)+V$15&lt;0.000001,0,IF($C313&gt;='H-32A-WP06 - Debt Service'!U$24,'H-32A-WP06 - Debt Service'!U$27/12,0))</f>
        <v>0</v>
      </c>
      <c r="W313" s="376">
        <f>IF(-SUM(W$20:W312)+W$15&lt;0.000001,0,IF($C313&gt;='H-32A-WP06 - Debt Service'!V$24,'H-32A-WP06 - Debt Service'!V$27/12,0))</f>
        <v>0</v>
      </c>
      <c r="X313" s="376">
        <f>IF(-SUM(X$20:X312)+X$15&lt;0.000001,0,IF($C313&gt;='H-32A-WP06 - Debt Service'!W$24,'H-32A-WP06 - Debt Service'!W$27/12,0))</f>
        <v>0</v>
      </c>
      <c r="Y313" s="376">
        <f>IF(-SUM(Y$20:Y312)+Y$15&lt;0.000001,0,IF($C313&gt;='H-32A-WP06 - Debt Service'!X$24,'H-32A-WP06 - Debt Service'!X$27/12,0))</f>
        <v>0</v>
      </c>
      <c r="Z313" s="376">
        <f>IF($C313&gt;='H-32A-WP06 - Debt Service'!Y$24,'H-32A-WP06 - Debt Service'!Y$27/12,0)</f>
        <v>0</v>
      </c>
    </row>
    <row r="314" spans="2:26">
      <c r="B314" s="364">
        <f t="shared" si="16"/>
        <v>2043</v>
      </c>
      <c r="C314" s="390">
        <f t="shared" si="18"/>
        <v>52413</v>
      </c>
      <c r="D314" s="376">
        <f>IF(-SUM(D$20:D313)+D$15&lt;0.000001,0,IF($C314&gt;='H-32A-WP06 - Debt Service'!C$24,'H-32A-WP06 - Debt Service'!C$27/12,0))</f>
        <v>0</v>
      </c>
      <c r="E314" s="376">
        <f>IF(-SUM(E$20:E313)+E$15&lt;0.000001,0,IF($C314&gt;='H-32A-WP06 - Debt Service'!D$24,'H-32A-WP06 - Debt Service'!D$27/12,0))</f>
        <v>0</v>
      </c>
      <c r="F314" s="376">
        <f>IF(-SUM(F$20:F313)+F$15&lt;0.000001,0,IF($C314&gt;='H-32A-WP06 - Debt Service'!E$24,'H-32A-WP06 - Debt Service'!E$27/12,0))</f>
        <v>0</v>
      </c>
      <c r="G314" s="376">
        <f>IF(-SUM(G$20:G313)+G$15&lt;0.000001,0,IF($C314&gt;='H-32A-WP06 - Debt Service'!F$24,'H-32A-WP06 - Debt Service'!F$27/12,0))</f>
        <v>0</v>
      </c>
      <c r="H314" s="376">
        <f>IF(-SUM(H$20:H313)+H$15&lt;0.000001,0,IF($C314&gt;='H-32A-WP06 - Debt Service'!G$24,'H-32A-WP06 - Debt Service'!G$27/12,0))</f>
        <v>0</v>
      </c>
      <c r="I314" s="376">
        <f>IF(-SUM(I$20:I313)+I$15&lt;0.000001,0,IF($C314&gt;='H-32A-WP06 - Debt Service'!H$24,'H-32A-WP06 - Debt Service'!H$27/12,0))</f>
        <v>0</v>
      </c>
      <c r="J314" s="376">
        <f>IF(-SUM(J$20:J313)+J$15&lt;0.000001,0,IF($C314&gt;='H-32A-WP06 - Debt Service'!I$24,'H-32A-WP06 - Debt Service'!I$27/12,0))</f>
        <v>0</v>
      </c>
      <c r="K314" s="376">
        <f>IF(-SUM(K$20:K313)+K$15&lt;0.000001,0,IF($C314&gt;='H-32A-WP06 - Debt Service'!J$24,'H-32A-WP06 - Debt Service'!J$27/12,0))</f>
        <v>0</v>
      </c>
      <c r="L314" s="376">
        <f>IF(-SUM(L$20:L313)+L$15&lt;0.000001,0,IF($C314&gt;='H-32A-WP06 - Debt Service'!K$24,'H-32A-WP06 - Debt Service'!K$27/12,0))</f>
        <v>0</v>
      </c>
      <c r="M314" s="376">
        <f>IF(-SUM(M$20:M313)+M$15&lt;0.000001,0,IF($C314&gt;='H-32A-WP06 - Debt Service'!L$24,'H-32A-WP06 - Debt Service'!L$27/12,0))</f>
        <v>0</v>
      </c>
      <c r="O314" s="364">
        <f t="shared" si="17"/>
        <v>2043</v>
      </c>
      <c r="P314" s="390">
        <f t="shared" si="19"/>
        <v>52413</v>
      </c>
      <c r="Q314" s="376">
        <f>IF(-SUM(Q$20:Q313)+Q$15&lt;0.000001,0,IF($C314&gt;='H-32A-WP06 - Debt Service'!P$24,'H-32A-WP06 - Debt Service'!P$27/12,0))</f>
        <v>0</v>
      </c>
      <c r="R314" s="376">
        <f>IF(-SUM(R$20:R313)+R$15&lt;0.000001,0,IF($C314&gt;='H-32A-WP06 - Debt Service'!Q$24,'H-32A-WP06 - Debt Service'!Q$27/12,0))</f>
        <v>0</v>
      </c>
      <c r="S314" s="376">
        <f>IF(-SUM(S$20:S313)+S$15&lt;0.000001,0,IF($C314&gt;='H-32A-WP06 - Debt Service'!R$24,'H-32A-WP06 - Debt Service'!R$27/12,0))</f>
        <v>0</v>
      </c>
      <c r="T314" s="376">
        <f>IF(-SUM(T$20:T313)+T$15&lt;0.000001,0,IF($C314&gt;='H-32A-WP06 - Debt Service'!S$24,'H-32A-WP06 - Debt Service'!S$27/12,0))</f>
        <v>0</v>
      </c>
      <c r="U314" s="376">
        <f>IF(-SUM(U$20:U313)+U$15&lt;0.000001,0,IF($C314&gt;='H-32A-WP06 - Debt Service'!T$24,'H-32A-WP06 - Debt Service'!T$27/12,0))</f>
        <v>0</v>
      </c>
      <c r="V314" s="376">
        <f>IF(-SUM(V$20:V313)+V$15&lt;0.000001,0,IF($C314&gt;='H-32A-WP06 - Debt Service'!U$24,'H-32A-WP06 - Debt Service'!U$27/12,0))</f>
        <v>0</v>
      </c>
      <c r="W314" s="376">
        <f>IF(-SUM(W$20:W313)+W$15&lt;0.000001,0,IF($C314&gt;='H-32A-WP06 - Debt Service'!V$24,'H-32A-WP06 - Debt Service'!V$27/12,0))</f>
        <v>0</v>
      </c>
      <c r="X314" s="376">
        <f>IF(-SUM(X$20:X313)+X$15&lt;0.000001,0,IF($C314&gt;='H-32A-WP06 - Debt Service'!W$24,'H-32A-WP06 - Debt Service'!W$27/12,0))</f>
        <v>0</v>
      </c>
      <c r="Y314" s="376">
        <f>IF(-SUM(Y$20:Y313)+Y$15&lt;0.000001,0,IF($C314&gt;='H-32A-WP06 - Debt Service'!X$24,'H-32A-WP06 - Debt Service'!X$27/12,0))</f>
        <v>0</v>
      </c>
      <c r="Z314" s="376">
        <f>IF($C314&gt;='H-32A-WP06 - Debt Service'!Y$24,'H-32A-WP06 - Debt Service'!Y$27/12,0)</f>
        <v>0</v>
      </c>
    </row>
    <row r="315" spans="2:26">
      <c r="B315" s="364">
        <f t="shared" si="16"/>
        <v>2043</v>
      </c>
      <c r="C315" s="390">
        <f t="shared" si="18"/>
        <v>52444</v>
      </c>
      <c r="D315" s="376">
        <f>IF(-SUM(D$20:D314)+D$15&lt;0.000001,0,IF($C315&gt;='H-32A-WP06 - Debt Service'!C$24,'H-32A-WP06 - Debt Service'!C$27/12,0))</f>
        <v>0</v>
      </c>
      <c r="E315" s="376">
        <f>IF(-SUM(E$20:E314)+E$15&lt;0.000001,0,IF($C315&gt;='H-32A-WP06 - Debt Service'!D$24,'H-32A-WP06 - Debt Service'!D$27/12,0))</f>
        <v>0</v>
      </c>
      <c r="F315" s="376">
        <f>IF(-SUM(F$20:F314)+F$15&lt;0.000001,0,IF($C315&gt;='H-32A-WP06 - Debt Service'!E$24,'H-32A-WP06 - Debt Service'!E$27/12,0))</f>
        <v>0</v>
      </c>
      <c r="G315" s="376">
        <f>IF(-SUM(G$20:G314)+G$15&lt;0.000001,0,IF($C315&gt;='H-32A-WP06 - Debt Service'!F$24,'H-32A-WP06 - Debt Service'!F$27/12,0))</f>
        <v>0</v>
      </c>
      <c r="H315" s="376">
        <f>IF(-SUM(H$20:H314)+H$15&lt;0.000001,0,IF($C315&gt;='H-32A-WP06 - Debt Service'!G$24,'H-32A-WP06 - Debt Service'!G$27/12,0))</f>
        <v>0</v>
      </c>
      <c r="I315" s="376">
        <f>IF(-SUM(I$20:I314)+I$15&lt;0.000001,0,IF($C315&gt;='H-32A-WP06 - Debt Service'!H$24,'H-32A-WP06 - Debt Service'!H$27/12,0))</f>
        <v>0</v>
      </c>
      <c r="J315" s="376">
        <f>IF(-SUM(J$20:J314)+J$15&lt;0.000001,0,IF($C315&gt;='H-32A-WP06 - Debt Service'!I$24,'H-32A-WP06 - Debt Service'!I$27/12,0))</f>
        <v>0</v>
      </c>
      <c r="K315" s="376">
        <f>IF(-SUM(K$20:K314)+K$15&lt;0.000001,0,IF($C315&gt;='H-32A-WP06 - Debt Service'!J$24,'H-32A-WP06 - Debt Service'!J$27/12,0))</f>
        <v>0</v>
      </c>
      <c r="L315" s="376">
        <f>IF(-SUM(L$20:L314)+L$15&lt;0.000001,0,IF($C315&gt;='H-32A-WP06 - Debt Service'!K$24,'H-32A-WP06 - Debt Service'!K$27/12,0))</f>
        <v>0</v>
      </c>
      <c r="M315" s="376">
        <f>IF(-SUM(M$20:M314)+M$15&lt;0.000001,0,IF($C315&gt;='H-32A-WP06 - Debt Service'!L$24,'H-32A-WP06 - Debt Service'!L$27/12,0))</f>
        <v>0</v>
      </c>
      <c r="O315" s="364">
        <f t="shared" si="17"/>
        <v>2043</v>
      </c>
      <c r="P315" s="390">
        <f t="shared" si="19"/>
        <v>52444</v>
      </c>
      <c r="Q315" s="376">
        <f>IF(-SUM(Q$20:Q314)+Q$15&lt;0.000001,0,IF($C315&gt;='H-32A-WP06 - Debt Service'!P$24,'H-32A-WP06 - Debt Service'!P$27/12,0))</f>
        <v>0</v>
      </c>
      <c r="R315" s="376">
        <f>IF(-SUM(R$20:R314)+R$15&lt;0.000001,0,IF($C315&gt;='H-32A-WP06 - Debt Service'!Q$24,'H-32A-WP06 - Debt Service'!Q$27/12,0))</f>
        <v>0</v>
      </c>
      <c r="S315" s="376">
        <f>IF(-SUM(S$20:S314)+S$15&lt;0.000001,0,IF($C315&gt;='H-32A-WP06 - Debt Service'!R$24,'H-32A-WP06 - Debt Service'!R$27/12,0))</f>
        <v>0</v>
      </c>
      <c r="T315" s="376">
        <f>IF(-SUM(T$20:T314)+T$15&lt;0.000001,0,IF($C315&gt;='H-32A-WP06 - Debt Service'!S$24,'H-32A-WP06 - Debt Service'!S$27/12,0))</f>
        <v>0</v>
      </c>
      <c r="U315" s="376">
        <f>IF(-SUM(U$20:U314)+U$15&lt;0.000001,0,IF($C315&gt;='H-32A-WP06 - Debt Service'!T$24,'H-32A-WP06 - Debt Service'!T$27/12,0))</f>
        <v>0</v>
      </c>
      <c r="V315" s="376">
        <f>IF(-SUM(V$20:V314)+V$15&lt;0.000001,0,IF($C315&gt;='H-32A-WP06 - Debt Service'!U$24,'H-32A-WP06 - Debt Service'!U$27/12,0))</f>
        <v>0</v>
      </c>
      <c r="W315" s="376">
        <f>IF(-SUM(W$20:W314)+W$15&lt;0.000001,0,IF($C315&gt;='H-32A-WP06 - Debt Service'!V$24,'H-32A-WP06 - Debt Service'!V$27/12,0))</f>
        <v>0</v>
      </c>
      <c r="X315" s="376">
        <f>IF(-SUM(X$20:X314)+X$15&lt;0.000001,0,IF($C315&gt;='H-32A-WP06 - Debt Service'!W$24,'H-32A-WP06 - Debt Service'!W$27/12,0))</f>
        <v>0</v>
      </c>
      <c r="Y315" s="376">
        <f>IF(-SUM(Y$20:Y314)+Y$15&lt;0.000001,0,IF($C315&gt;='H-32A-WP06 - Debt Service'!X$24,'H-32A-WP06 - Debt Service'!X$27/12,0))</f>
        <v>0</v>
      </c>
      <c r="Z315" s="376">
        <f>IF($C315&gt;='H-32A-WP06 - Debt Service'!Y$24,'H-32A-WP06 - Debt Service'!Y$27/12,0)</f>
        <v>0</v>
      </c>
    </row>
    <row r="316" spans="2:26">
      <c r="B316" s="364">
        <f t="shared" si="16"/>
        <v>2043</v>
      </c>
      <c r="C316" s="390">
        <f t="shared" si="18"/>
        <v>52475</v>
      </c>
      <c r="D316" s="376">
        <f>IF(-SUM(D$20:D315)+D$15&lt;0.000001,0,IF($C316&gt;='H-32A-WP06 - Debt Service'!C$24,'H-32A-WP06 - Debt Service'!C$27/12,0))</f>
        <v>0</v>
      </c>
      <c r="E316" s="376">
        <f>IF(-SUM(E$20:E315)+E$15&lt;0.000001,0,IF($C316&gt;='H-32A-WP06 - Debt Service'!D$24,'H-32A-WP06 - Debt Service'!D$27/12,0))</f>
        <v>0</v>
      </c>
      <c r="F316" s="376">
        <f>IF(-SUM(F$20:F315)+F$15&lt;0.000001,0,IF($C316&gt;='H-32A-WP06 - Debt Service'!E$24,'H-32A-WP06 - Debt Service'!E$27/12,0))</f>
        <v>0</v>
      </c>
      <c r="G316" s="376">
        <f>IF(-SUM(G$20:G315)+G$15&lt;0.000001,0,IF($C316&gt;='H-32A-WP06 - Debt Service'!F$24,'H-32A-WP06 - Debt Service'!F$27/12,0))</f>
        <v>0</v>
      </c>
      <c r="H316" s="376">
        <f>IF(-SUM(H$20:H315)+H$15&lt;0.000001,0,IF($C316&gt;='H-32A-WP06 - Debt Service'!G$24,'H-32A-WP06 - Debt Service'!G$27/12,0))</f>
        <v>0</v>
      </c>
      <c r="I316" s="376">
        <f>IF(-SUM(I$20:I315)+I$15&lt;0.000001,0,IF($C316&gt;='H-32A-WP06 - Debt Service'!H$24,'H-32A-WP06 - Debt Service'!H$27/12,0))</f>
        <v>0</v>
      </c>
      <c r="J316" s="376">
        <f>IF(-SUM(J$20:J315)+J$15&lt;0.000001,0,IF($C316&gt;='H-32A-WP06 - Debt Service'!I$24,'H-32A-WP06 - Debt Service'!I$27/12,0))</f>
        <v>0</v>
      </c>
      <c r="K316" s="376">
        <f>IF(-SUM(K$20:K315)+K$15&lt;0.000001,0,IF($C316&gt;='H-32A-WP06 - Debt Service'!J$24,'H-32A-WP06 - Debt Service'!J$27/12,0))</f>
        <v>0</v>
      </c>
      <c r="L316" s="376">
        <f>IF(-SUM(L$20:L315)+L$15&lt;0.000001,0,IF($C316&gt;='H-32A-WP06 - Debt Service'!K$24,'H-32A-WP06 - Debt Service'!K$27/12,0))</f>
        <v>0</v>
      </c>
      <c r="M316" s="376">
        <f>IF(-SUM(M$20:M315)+M$15&lt;0.000001,0,IF($C316&gt;='H-32A-WP06 - Debt Service'!L$24,'H-32A-WP06 - Debt Service'!L$27/12,0))</f>
        <v>0</v>
      </c>
      <c r="O316" s="364">
        <f t="shared" si="17"/>
        <v>2043</v>
      </c>
      <c r="P316" s="390">
        <f t="shared" si="19"/>
        <v>52475</v>
      </c>
      <c r="Q316" s="376">
        <f>IF(-SUM(Q$20:Q315)+Q$15&lt;0.000001,0,IF($C316&gt;='H-32A-WP06 - Debt Service'!P$24,'H-32A-WP06 - Debt Service'!P$27/12,0))</f>
        <v>0</v>
      </c>
      <c r="R316" s="376">
        <f>IF(-SUM(R$20:R315)+R$15&lt;0.000001,0,IF($C316&gt;='H-32A-WP06 - Debt Service'!Q$24,'H-32A-WP06 - Debt Service'!Q$27/12,0))</f>
        <v>0</v>
      </c>
      <c r="S316" s="376">
        <f>IF(-SUM(S$20:S315)+S$15&lt;0.000001,0,IF($C316&gt;='H-32A-WP06 - Debt Service'!R$24,'H-32A-WP06 - Debt Service'!R$27/12,0))</f>
        <v>0</v>
      </c>
      <c r="T316" s="376">
        <f>IF(-SUM(T$20:T315)+T$15&lt;0.000001,0,IF($C316&gt;='H-32A-WP06 - Debt Service'!S$24,'H-32A-WP06 - Debt Service'!S$27/12,0))</f>
        <v>0</v>
      </c>
      <c r="U316" s="376">
        <f>IF(-SUM(U$20:U315)+U$15&lt;0.000001,0,IF($C316&gt;='H-32A-WP06 - Debt Service'!T$24,'H-32A-WP06 - Debt Service'!T$27/12,0))</f>
        <v>0</v>
      </c>
      <c r="V316" s="376">
        <f>IF(-SUM(V$20:V315)+V$15&lt;0.000001,0,IF($C316&gt;='H-32A-WP06 - Debt Service'!U$24,'H-32A-WP06 - Debt Service'!U$27/12,0))</f>
        <v>0</v>
      </c>
      <c r="W316" s="376">
        <f>IF(-SUM(W$20:W315)+W$15&lt;0.000001,0,IF($C316&gt;='H-32A-WP06 - Debt Service'!V$24,'H-32A-WP06 - Debt Service'!V$27/12,0))</f>
        <v>0</v>
      </c>
      <c r="X316" s="376">
        <f>IF(-SUM(X$20:X315)+X$15&lt;0.000001,0,IF($C316&gt;='H-32A-WP06 - Debt Service'!W$24,'H-32A-WP06 - Debt Service'!W$27/12,0))</f>
        <v>0</v>
      </c>
      <c r="Y316" s="376">
        <f>IF(-SUM(Y$20:Y315)+Y$15&lt;0.000001,0,IF($C316&gt;='H-32A-WP06 - Debt Service'!X$24,'H-32A-WP06 - Debt Service'!X$27/12,0))</f>
        <v>0</v>
      </c>
      <c r="Z316" s="376">
        <f>IF($C316&gt;='H-32A-WP06 - Debt Service'!Y$24,'H-32A-WP06 - Debt Service'!Y$27/12,0)</f>
        <v>0</v>
      </c>
    </row>
    <row r="317" spans="2:26">
      <c r="B317" s="364">
        <f t="shared" si="16"/>
        <v>2043</v>
      </c>
      <c r="C317" s="390">
        <f t="shared" si="18"/>
        <v>52505</v>
      </c>
      <c r="D317" s="376">
        <f>IF(-SUM(D$20:D316)+D$15&lt;0.000001,0,IF($C317&gt;='H-32A-WP06 - Debt Service'!C$24,'H-32A-WP06 - Debt Service'!C$27/12,0))</f>
        <v>0</v>
      </c>
      <c r="E317" s="376">
        <f>IF(-SUM(E$20:E316)+E$15&lt;0.000001,0,IF($C317&gt;='H-32A-WP06 - Debt Service'!D$24,'H-32A-WP06 - Debt Service'!D$27/12,0))</f>
        <v>0</v>
      </c>
      <c r="F317" s="376">
        <f>IF(-SUM(F$20:F316)+F$15&lt;0.000001,0,IF($C317&gt;='H-32A-WP06 - Debt Service'!E$24,'H-32A-WP06 - Debt Service'!E$27/12,0))</f>
        <v>0</v>
      </c>
      <c r="G317" s="376">
        <f>IF(-SUM(G$20:G316)+G$15&lt;0.000001,0,IF($C317&gt;='H-32A-WP06 - Debt Service'!F$24,'H-32A-WP06 - Debt Service'!F$27/12,0))</f>
        <v>0</v>
      </c>
      <c r="H317" s="376">
        <f>IF(-SUM(H$20:H316)+H$15&lt;0.000001,0,IF($C317&gt;='H-32A-WP06 - Debt Service'!G$24,'H-32A-WP06 - Debt Service'!G$27/12,0))</f>
        <v>0</v>
      </c>
      <c r="I317" s="376">
        <f>IF(-SUM(I$20:I316)+I$15&lt;0.000001,0,IF($C317&gt;='H-32A-WP06 - Debt Service'!H$24,'H-32A-WP06 - Debt Service'!H$27/12,0))</f>
        <v>0</v>
      </c>
      <c r="J317" s="376">
        <f>IF(-SUM(J$20:J316)+J$15&lt;0.000001,0,IF($C317&gt;='H-32A-WP06 - Debt Service'!I$24,'H-32A-WP06 - Debt Service'!I$27/12,0))</f>
        <v>0</v>
      </c>
      <c r="K317" s="376">
        <f>IF(-SUM(K$20:K316)+K$15&lt;0.000001,0,IF($C317&gt;='H-32A-WP06 - Debt Service'!J$24,'H-32A-WP06 - Debt Service'!J$27/12,0))</f>
        <v>0</v>
      </c>
      <c r="L317" s="376">
        <f>IF(-SUM(L$20:L316)+L$15&lt;0.000001,0,IF($C317&gt;='H-32A-WP06 - Debt Service'!K$24,'H-32A-WP06 - Debt Service'!K$27/12,0))</f>
        <v>0</v>
      </c>
      <c r="M317" s="376">
        <f>IF(-SUM(M$20:M316)+M$15&lt;0.000001,0,IF($C317&gt;='H-32A-WP06 - Debt Service'!L$24,'H-32A-WP06 - Debt Service'!L$27/12,0))</f>
        <v>0</v>
      </c>
      <c r="O317" s="364">
        <f t="shared" si="17"/>
        <v>2043</v>
      </c>
      <c r="P317" s="390">
        <f t="shared" si="19"/>
        <v>52505</v>
      </c>
      <c r="Q317" s="376">
        <f>IF(-SUM(Q$20:Q316)+Q$15&lt;0.000001,0,IF($C317&gt;='H-32A-WP06 - Debt Service'!P$24,'H-32A-WP06 - Debt Service'!P$27/12,0))</f>
        <v>0</v>
      </c>
      <c r="R317" s="376">
        <f>IF(-SUM(R$20:R316)+R$15&lt;0.000001,0,IF($C317&gt;='H-32A-WP06 - Debt Service'!Q$24,'H-32A-WP06 - Debt Service'!Q$27/12,0))</f>
        <v>0</v>
      </c>
      <c r="S317" s="376">
        <f>IF(-SUM(S$20:S316)+S$15&lt;0.000001,0,IF($C317&gt;='H-32A-WP06 - Debt Service'!R$24,'H-32A-WP06 - Debt Service'!R$27/12,0))</f>
        <v>0</v>
      </c>
      <c r="T317" s="376">
        <f>IF(-SUM(T$20:T316)+T$15&lt;0.000001,0,IF($C317&gt;='H-32A-WP06 - Debt Service'!S$24,'H-32A-WP06 - Debt Service'!S$27/12,0))</f>
        <v>0</v>
      </c>
      <c r="U317" s="376">
        <f>IF(-SUM(U$20:U316)+U$15&lt;0.000001,0,IF($C317&gt;='H-32A-WP06 - Debt Service'!T$24,'H-32A-WP06 - Debt Service'!T$27/12,0))</f>
        <v>0</v>
      </c>
      <c r="V317" s="376">
        <f>IF(-SUM(V$20:V316)+V$15&lt;0.000001,0,IF($C317&gt;='H-32A-WP06 - Debt Service'!U$24,'H-32A-WP06 - Debt Service'!U$27/12,0))</f>
        <v>0</v>
      </c>
      <c r="W317" s="376">
        <f>IF(-SUM(W$20:W316)+W$15&lt;0.000001,0,IF($C317&gt;='H-32A-WP06 - Debt Service'!V$24,'H-32A-WP06 - Debt Service'!V$27/12,0))</f>
        <v>0</v>
      </c>
      <c r="X317" s="376">
        <f>IF(-SUM(X$20:X316)+X$15&lt;0.000001,0,IF($C317&gt;='H-32A-WP06 - Debt Service'!W$24,'H-32A-WP06 - Debt Service'!W$27/12,0))</f>
        <v>0</v>
      </c>
      <c r="Y317" s="376">
        <f>IF(-SUM(Y$20:Y316)+Y$15&lt;0.000001,0,IF($C317&gt;='H-32A-WP06 - Debt Service'!X$24,'H-32A-WP06 - Debt Service'!X$27/12,0))</f>
        <v>0</v>
      </c>
      <c r="Z317" s="376">
        <f>IF($C317&gt;='H-32A-WP06 - Debt Service'!Y$24,'H-32A-WP06 - Debt Service'!Y$27/12,0)</f>
        <v>0</v>
      </c>
    </row>
    <row r="318" spans="2:26">
      <c r="B318" s="364">
        <f t="shared" si="16"/>
        <v>2043</v>
      </c>
      <c r="C318" s="390">
        <f t="shared" si="18"/>
        <v>52536</v>
      </c>
      <c r="D318" s="376">
        <f>IF(-SUM(D$20:D317)+D$15&lt;0.000001,0,IF($C318&gt;='H-32A-WP06 - Debt Service'!C$24,'H-32A-WP06 - Debt Service'!C$27/12,0))</f>
        <v>0</v>
      </c>
      <c r="E318" s="376">
        <f>IF(-SUM(E$20:E317)+E$15&lt;0.000001,0,IF($C318&gt;='H-32A-WP06 - Debt Service'!D$24,'H-32A-WP06 - Debt Service'!D$27/12,0))</f>
        <v>0</v>
      </c>
      <c r="F318" s="376">
        <f>IF(-SUM(F$20:F317)+F$15&lt;0.000001,0,IF($C318&gt;='H-32A-WP06 - Debt Service'!E$24,'H-32A-WP06 - Debt Service'!E$27/12,0))</f>
        <v>0</v>
      </c>
      <c r="G318" s="376">
        <f>IF(-SUM(G$20:G317)+G$15&lt;0.000001,0,IF($C318&gt;='H-32A-WP06 - Debt Service'!F$24,'H-32A-WP06 - Debt Service'!F$27/12,0))</f>
        <v>0</v>
      </c>
      <c r="H318" s="376">
        <f>IF(-SUM(H$20:H317)+H$15&lt;0.000001,0,IF($C318&gt;='H-32A-WP06 - Debt Service'!G$24,'H-32A-WP06 - Debt Service'!G$27/12,0))</f>
        <v>0</v>
      </c>
      <c r="I318" s="376">
        <f>IF(-SUM(I$20:I317)+I$15&lt;0.000001,0,IF($C318&gt;='H-32A-WP06 - Debt Service'!H$24,'H-32A-WP06 - Debt Service'!H$27/12,0))</f>
        <v>0</v>
      </c>
      <c r="J318" s="376">
        <f>IF(-SUM(J$20:J317)+J$15&lt;0.000001,0,IF($C318&gt;='H-32A-WP06 - Debt Service'!I$24,'H-32A-WP06 - Debt Service'!I$27/12,0))</f>
        <v>0</v>
      </c>
      <c r="K318" s="376">
        <f>IF(-SUM(K$20:K317)+K$15&lt;0.000001,0,IF($C318&gt;='H-32A-WP06 - Debt Service'!J$24,'H-32A-WP06 - Debt Service'!J$27/12,0))</f>
        <v>0</v>
      </c>
      <c r="L318" s="376">
        <f>IF(-SUM(L$20:L317)+L$15&lt;0.000001,0,IF($C318&gt;='H-32A-WP06 - Debt Service'!K$24,'H-32A-WP06 - Debt Service'!K$27/12,0))</f>
        <v>0</v>
      </c>
      <c r="M318" s="376">
        <f>IF(-SUM(M$20:M317)+M$15&lt;0.000001,0,IF($C318&gt;='H-32A-WP06 - Debt Service'!L$24,'H-32A-WP06 - Debt Service'!L$27/12,0))</f>
        <v>0</v>
      </c>
      <c r="O318" s="364">
        <f t="shared" si="17"/>
        <v>2043</v>
      </c>
      <c r="P318" s="390">
        <f t="shared" si="19"/>
        <v>52536</v>
      </c>
      <c r="Q318" s="376">
        <f>IF(-SUM(Q$20:Q317)+Q$15&lt;0.000001,0,IF($C318&gt;='H-32A-WP06 - Debt Service'!P$24,'H-32A-WP06 - Debt Service'!P$27/12,0))</f>
        <v>0</v>
      </c>
      <c r="R318" s="376">
        <f>IF(-SUM(R$20:R317)+R$15&lt;0.000001,0,IF($C318&gt;='H-32A-WP06 - Debt Service'!Q$24,'H-32A-WP06 - Debt Service'!Q$27/12,0))</f>
        <v>0</v>
      </c>
      <c r="S318" s="376">
        <f>IF(-SUM(S$20:S317)+S$15&lt;0.000001,0,IF($C318&gt;='H-32A-WP06 - Debt Service'!R$24,'H-32A-WP06 - Debt Service'!R$27/12,0))</f>
        <v>0</v>
      </c>
      <c r="T318" s="376">
        <f>IF(-SUM(T$20:T317)+T$15&lt;0.000001,0,IF($C318&gt;='H-32A-WP06 - Debt Service'!S$24,'H-32A-WP06 - Debt Service'!S$27/12,0))</f>
        <v>0</v>
      </c>
      <c r="U318" s="376">
        <f>IF(-SUM(U$20:U317)+U$15&lt;0.000001,0,IF($C318&gt;='H-32A-WP06 - Debt Service'!T$24,'H-32A-WP06 - Debt Service'!T$27/12,0))</f>
        <v>0</v>
      </c>
      <c r="V318" s="376">
        <f>IF(-SUM(V$20:V317)+V$15&lt;0.000001,0,IF($C318&gt;='H-32A-WP06 - Debt Service'!U$24,'H-32A-WP06 - Debt Service'!U$27/12,0))</f>
        <v>0</v>
      </c>
      <c r="W318" s="376">
        <f>IF(-SUM(W$20:W317)+W$15&lt;0.000001,0,IF($C318&gt;='H-32A-WP06 - Debt Service'!V$24,'H-32A-WP06 - Debt Service'!V$27/12,0))</f>
        <v>0</v>
      </c>
      <c r="X318" s="376">
        <f>IF(-SUM(X$20:X317)+X$15&lt;0.000001,0,IF($C318&gt;='H-32A-WP06 - Debt Service'!W$24,'H-32A-WP06 - Debt Service'!W$27/12,0))</f>
        <v>0</v>
      </c>
      <c r="Y318" s="376">
        <f>IF(-SUM(Y$20:Y317)+Y$15&lt;0.000001,0,IF($C318&gt;='H-32A-WP06 - Debt Service'!X$24,'H-32A-WP06 - Debt Service'!X$27/12,0))</f>
        <v>0</v>
      </c>
      <c r="Z318" s="376">
        <f>IF($C318&gt;='H-32A-WP06 - Debt Service'!Y$24,'H-32A-WP06 - Debt Service'!Y$27/12,0)</f>
        <v>0</v>
      </c>
    </row>
    <row r="319" spans="2:26">
      <c r="B319" s="364">
        <f t="shared" si="16"/>
        <v>2043</v>
      </c>
      <c r="C319" s="390">
        <f t="shared" si="18"/>
        <v>52566</v>
      </c>
      <c r="D319" s="376">
        <f>IF(-SUM(D$20:D318)+D$15&lt;0.000001,0,IF($C319&gt;='H-32A-WP06 - Debt Service'!C$24,'H-32A-WP06 - Debt Service'!C$27/12,0))</f>
        <v>0</v>
      </c>
      <c r="E319" s="376">
        <f>IF(-SUM(E$20:E318)+E$15&lt;0.000001,0,IF($C319&gt;='H-32A-WP06 - Debt Service'!D$24,'H-32A-WP06 - Debt Service'!D$27/12,0))</f>
        <v>0</v>
      </c>
      <c r="F319" s="376">
        <f>IF(-SUM(F$20:F318)+F$15&lt;0.000001,0,IF($C319&gt;='H-32A-WP06 - Debt Service'!E$24,'H-32A-WP06 - Debt Service'!E$27/12,0))</f>
        <v>0</v>
      </c>
      <c r="G319" s="376">
        <f>IF(-SUM(G$20:G318)+G$15&lt;0.000001,0,IF($C319&gt;='H-32A-WP06 - Debt Service'!F$24,'H-32A-WP06 - Debt Service'!F$27/12,0))</f>
        <v>0</v>
      </c>
      <c r="H319" s="376">
        <f>IF(-SUM(H$20:H318)+H$15&lt;0.000001,0,IF($C319&gt;='H-32A-WP06 - Debt Service'!G$24,'H-32A-WP06 - Debt Service'!G$27/12,0))</f>
        <v>0</v>
      </c>
      <c r="I319" s="376">
        <f>IF(-SUM(I$20:I318)+I$15&lt;0.000001,0,IF($C319&gt;='H-32A-WP06 - Debt Service'!H$24,'H-32A-WP06 - Debt Service'!H$27/12,0))</f>
        <v>0</v>
      </c>
      <c r="J319" s="376">
        <f>IF(-SUM(J$20:J318)+J$15&lt;0.000001,0,IF($C319&gt;='H-32A-WP06 - Debt Service'!I$24,'H-32A-WP06 - Debt Service'!I$27/12,0))</f>
        <v>0</v>
      </c>
      <c r="K319" s="376">
        <f>IF(-SUM(K$20:K318)+K$15&lt;0.000001,0,IF($C319&gt;='H-32A-WP06 - Debt Service'!J$24,'H-32A-WP06 - Debt Service'!J$27/12,0))</f>
        <v>0</v>
      </c>
      <c r="L319" s="376">
        <f>IF(-SUM(L$20:L318)+L$15&lt;0.000001,0,IF($C319&gt;='H-32A-WP06 - Debt Service'!K$24,'H-32A-WP06 - Debt Service'!K$27/12,0))</f>
        <v>0</v>
      </c>
      <c r="M319" s="376">
        <f>IF(-SUM(M$20:M318)+M$15&lt;0.000001,0,IF($C319&gt;='H-32A-WP06 - Debt Service'!L$24,'H-32A-WP06 - Debt Service'!L$27/12,0))</f>
        <v>0</v>
      </c>
      <c r="O319" s="364">
        <f t="shared" si="17"/>
        <v>2043</v>
      </c>
      <c r="P319" s="390">
        <f t="shared" si="19"/>
        <v>52566</v>
      </c>
      <c r="Q319" s="376">
        <f>IF(-SUM(Q$20:Q318)+Q$15&lt;0.000001,0,IF($C319&gt;='H-32A-WP06 - Debt Service'!P$24,'H-32A-WP06 - Debt Service'!P$27/12,0))</f>
        <v>0</v>
      </c>
      <c r="R319" s="376">
        <f>IF(-SUM(R$20:R318)+R$15&lt;0.000001,0,IF($C319&gt;='H-32A-WP06 - Debt Service'!Q$24,'H-32A-WP06 - Debt Service'!Q$27/12,0))</f>
        <v>0</v>
      </c>
      <c r="S319" s="376">
        <f>IF(-SUM(S$20:S318)+S$15&lt;0.000001,0,IF($C319&gt;='H-32A-WP06 - Debt Service'!R$24,'H-32A-WP06 - Debt Service'!R$27/12,0))</f>
        <v>0</v>
      </c>
      <c r="T319" s="376">
        <f>IF(-SUM(T$20:T318)+T$15&lt;0.000001,0,IF($C319&gt;='H-32A-WP06 - Debt Service'!S$24,'H-32A-WP06 - Debt Service'!S$27/12,0))</f>
        <v>0</v>
      </c>
      <c r="U319" s="376">
        <f>IF(-SUM(U$20:U318)+U$15&lt;0.000001,0,IF($C319&gt;='H-32A-WP06 - Debt Service'!T$24,'H-32A-WP06 - Debt Service'!T$27/12,0))</f>
        <v>0</v>
      </c>
      <c r="V319" s="376">
        <f>IF(-SUM(V$20:V318)+V$15&lt;0.000001,0,IF($C319&gt;='H-32A-WP06 - Debt Service'!U$24,'H-32A-WP06 - Debt Service'!U$27/12,0))</f>
        <v>0</v>
      </c>
      <c r="W319" s="376">
        <f>IF(-SUM(W$20:W318)+W$15&lt;0.000001,0,IF($C319&gt;='H-32A-WP06 - Debt Service'!V$24,'H-32A-WP06 - Debt Service'!V$27/12,0))</f>
        <v>0</v>
      </c>
      <c r="X319" s="376">
        <f>IF(-SUM(X$20:X318)+X$15&lt;0.000001,0,IF($C319&gt;='H-32A-WP06 - Debt Service'!W$24,'H-32A-WP06 - Debt Service'!W$27/12,0))</f>
        <v>0</v>
      </c>
      <c r="Y319" s="376">
        <f>IF(-SUM(Y$20:Y318)+Y$15&lt;0.000001,0,IF($C319&gt;='H-32A-WP06 - Debt Service'!X$24,'H-32A-WP06 - Debt Service'!X$27/12,0))</f>
        <v>0</v>
      </c>
      <c r="Z319" s="376">
        <f>IF($C319&gt;='H-32A-WP06 - Debt Service'!Y$24,'H-32A-WP06 - Debt Service'!Y$27/12,0)</f>
        <v>0</v>
      </c>
    </row>
    <row r="320" spans="2:26">
      <c r="B320" s="364">
        <f t="shared" si="16"/>
        <v>2044</v>
      </c>
      <c r="C320" s="390">
        <f t="shared" si="18"/>
        <v>52597</v>
      </c>
      <c r="D320" s="376">
        <f>IF(-SUM(D$20:D319)+D$15&lt;0.000001,0,IF($C320&gt;='H-32A-WP06 - Debt Service'!C$24,'H-32A-WP06 - Debt Service'!C$27/12,0))</f>
        <v>0</v>
      </c>
      <c r="E320" s="376">
        <f>IF(-SUM(E$20:E319)+E$15&lt;0.000001,0,IF($C320&gt;='H-32A-WP06 - Debt Service'!D$24,'H-32A-WP06 - Debt Service'!D$27/12,0))</f>
        <v>0</v>
      </c>
      <c r="F320" s="376">
        <f>IF(-SUM(F$20:F319)+F$15&lt;0.000001,0,IF($C320&gt;='H-32A-WP06 - Debt Service'!E$24,'H-32A-WP06 - Debt Service'!E$27/12,0))</f>
        <v>0</v>
      </c>
      <c r="G320" s="376">
        <f>IF(-SUM(G$20:G319)+G$15&lt;0.000001,0,IF($C320&gt;='H-32A-WP06 - Debt Service'!F$24,'H-32A-WP06 - Debt Service'!F$27/12,0))</f>
        <v>0</v>
      </c>
      <c r="H320" s="376">
        <f>IF(-SUM(H$20:H319)+H$15&lt;0.000001,0,IF($C320&gt;='H-32A-WP06 - Debt Service'!G$24,'H-32A-WP06 - Debt Service'!G$27/12,0))</f>
        <v>0</v>
      </c>
      <c r="I320" s="376">
        <f>IF(-SUM(I$20:I319)+I$15&lt;0.000001,0,IF($C320&gt;='H-32A-WP06 - Debt Service'!H$24,'H-32A-WP06 - Debt Service'!H$27/12,0))</f>
        <v>0</v>
      </c>
      <c r="J320" s="376">
        <f>IF(-SUM(J$20:J319)+J$15&lt;0.000001,0,IF($C320&gt;='H-32A-WP06 - Debt Service'!I$24,'H-32A-WP06 - Debt Service'!I$27/12,0))</f>
        <v>0</v>
      </c>
      <c r="K320" s="376">
        <f>IF(-SUM(K$20:K319)+K$15&lt;0.000001,0,IF($C320&gt;='H-32A-WP06 - Debt Service'!J$24,'H-32A-WP06 - Debt Service'!J$27/12,0))</f>
        <v>0</v>
      </c>
      <c r="L320" s="376">
        <f>IF(-SUM(L$20:L319)+L$15&lt;0.000001,0,IF($C320&gt;='H-32A-WP06 - Debt Service'!K$24,'H-32A-WP06 - Debt Service'!K$27/12,0))</f>
        <v>0</v>
      </c>
      <c r="M320" s="376">
        <f>IF(-SUM(M$20:M319)+M$15&lt;0.000001,0,IF($C320&gt;='H-32A-WP06 - Debt Service'!L$24,'H-32A-WP06 - Debt Service'!L$27/12,0))</f>
        <v>0</v>
      </c>
      <c r="O320" s="364">
        <f t="shared" si="17"/>
        <v>2044</v>
      </c>
      <c r="P320" s="390">
        <f t="shared" si="19"/>
        <v>52597</v>
      </c>
      <c r="Q320" s="376">
        <f>IF(-SUM(Q$20:Q319)+Q$15&lt;0.000001,0,IF($C320&gt;='H-32A-WP06 - Debt Service'!P$24,'H-32A-WP06 - Debt Service'!P$27/12,0))</f>
        <v>0</v>
      </c>
      <c r="R320" s="376">
        <f>IF(-SUM(R$20:R319)+R$15&lt;0.000001,0,IF($C320&gt;='H-32A-WP06 - Debt Service'!Q$24,'H-32A-WP06 - Debt Service'!Q$27/12,0))</f>
        <v>0</v>
      </c>
      <c r="S320" s="376">
        <f>IF(-SUM(S$20:S319)+S$15&lt;0.000001,0,IF($C320&gt;='H-32A-WP06 - Debt Service'!R$24,'H-32A-WP06 - Debt Service'!R$27/12,0))</f>
        <v>0</v>
      </c>
      <c r="T320" s="376">
        <f>IF(-SUM(T$20:T319)+T$15&lt;0.000001,0,IF($C320&gt;='H-32A-WP06 - Debt Service'!S$24,'H-32A-WP06 - Debt Service'!S$27/12,0))</f>
        <v>0</v>
      </c>
      <c r="U320" s="376">
        <f>IF(-SUM(U$20:U319)+U$15&lt;0.000001,0,IF($C320&gt;='H-32A-WP06 - Debt Service'!T$24,'H-32A-WP06 - Debt Service'!T$27/12,0))</f>
        <v>0</v>
      </c>
      <c r="V320" s="376">
        <f>IF(-SUM(V$20:V319)+V$15&lt;0.000001,0,IF($C320&gt;='H-32A-WP06 - Debt Service'!U$24,'H-32A-WP06 - Debt Service'!U$27/12,0))</f>
        <v>0</v>
      </c>
      <c r="W320" s="376">
        <f>IF(-SUM(W$20:W319)+W$15&lt;0.000001,0,IF($C320&gt;='H-32A-WP06 - Debt Service'!V$24,'H-32A-WP06 - Debt Service'!V$27/12,0))</f>
        <v>0</v>
      </c>
      <c r="X320" s="376">
        <f>IF(-SUM(X$20:X319)+X$15&lt;0.000001,0,IF($C320&gt;='H-32A-WP06 - Debt Service'!W$24,'H-32A-WP06 - Debt Service'!W$27/12,0))</f>
        <v>0</v>
      </c>
      <c r="Y320" s="376">
        <f>IF(-SUM(Y$20:Y319)+Y$15&lt;0.000001,0,IF($C320&gt;='H-32A-WP06 - Debt Service'!X$24,'H-32A-WP06 - Debt Service'!X$27/12,0))</f>
        <v>0</v>
      </c>
      <c r="Z320" s="376">
        <f>IF($C320&gt;='H-32A-WP06 - Debt Service'!Y$24,'H-32A-WP06 - Debt Service'!Y$27/12,0)</f>
        <v>0</v>
      </c>
    </row>
    <row r="321" spans="2:26">
      <c r="B321" s="364">
        <f t="shared" si="16"/>
        <v>2044</v>
      </c>
      <c r="C321" s="390">
        <f t="shared" si="18"/>
        <v>52628</v>
      </c>
      <c r="D321" s="376">
        <f>IF(-SUM(D$20:D320)+D$15&lt;0.000001,0,IF($C321&gt;='H-32A-WP06 - Debt Service'!C$24,'H-32A-WP06 - Debt Service'!C$27/12,0))</f>
        <v>0</v>
      </c>
      <c r="E321" s="376">
        <f>IF(-SUM(E$20:E320)+E$15&lt;0.000001,0,IF($C321&gt;='H-32A-WP06 - Debt Service'!D$24,'H-32A-WP06 - Debt Service'!D$27/12,0))</f>
        <v>0</v>
      </c>
      <c r="F321" s="376">
        <f>IF(-SUM(F$20:F320)+F$15&lt;0.000001,0,IF($C321&gt;='H-32A-WP06 - Debt Service'!E$24,'H-32A-WP06 - Debt Service'!E$27/12,0))</f>
        <v>0</v>
      </c>
      <c r="G321" s="376">
        <f>IF(-SUM(G$20:G320)+G$15&lt;0.000001,0,IF($C321&gt;='H-32A-WP06 - Debt Service'!F$24,'H-32A-WP06 - Debt Service'!F$27/12,0))</f>
        <v>0</v>
      </c>
      <c r="H321" s="376">
        <f>IF(-SUM(H$20:H320)+H$15&lt;0.000001,0,IF($C321&gt;='H-32A-WP06 - Debt Service'!G$24,'H-32A-WP06 - Debt Service'!G$27/12,0))</f>
        <v>0</v>
      </c>
      <c r="I321" s="376">
        <f>IF(-SUM(I$20:I320)+I$15&lt;0.000001,0,IF($C321&gt;='H-32A-WP06 - Debt Service'!H$24,'H-32A-WP06 - Debt Service'!H$27/12,0))</f>
        <v>0</v>
      </c>
      <c r="J321" s="376">
        <f>IF(-SUM(J$20:J320)+J$15&lt;0.000001,0,IF($C321&gt;='H-32A-WP06 - Debt Service'!I$24,'H-32A-WP06 - Debt Service'!I$27/12,0))</f>
        <v>0</v>
      </c>
      <c r="K321" s="376">
        <f>IF(-SUM(K$20:K320)+K$15&lt;0.000001,0,IF($C321&gt;='H-32A-WP06 - Debt Service'!J$24,'H-32A-WP06 - Debt Service'!J$27/12,0))</f>
        <v>0</v>
      </c>
      <c r="L321" s="376">
        <f>IF(-SUM(L$20:L320)+L$15&lt;0.000001,0,IF($C321&gt;='H-32A-WP06 - Debt Service'!K$24,'H-32A-WP06 - Debt Service'!K$27/12,0))</f>
        <v>0</v>
      </c>
      <c r="M321" s="376">
        <f>IF(-SUM(M$20:M320)+M$15&lt;0.000001,0,IF($C321&gt;='H-32A-WP06 - Debt Service'!L$24,'H-32A-WP06 - Debt Service'!L$27/12,0))</f>
        <v>0</v>
      </c>
      <c r="O321" s="364">
        <f t="shared" si="17"/>
        <v>2044</v>
      </c>
      <c r="P321" s="390">
        <f t="shared" si="19"/>
        <v>52628</v>
      </c>
      <c r="Q321" s="376">
        <f>IF(-SUM(Q$20:Q320)+Q$15&lt;0.000001,0,IF($C321&gt;='H-32A-WP06 - Debt Service'!P$24,'H-32A-WP06 - Debt Service'!P$27/12,0))</f>
        <v>0</v>
      </c>
      <c r="R321" s="376">
        <f>IF(-SUM(R$20:R320)+R$15&lt;0.000001,0,IF($C321&gt;='H-32A-WP06 - Debt Service'!Q$24,'H-32A-WP06 - Debt Service'!Q$27/12,0))</f>
        <v>0</v>
      </c>
      <c r="S321" s="376">
        <f>IF(-SUM(S$20:S320)+S$15&lt;0.000001,0,IF($C321&gt;='H-32A-WP06 - Debt Service'!R$24,'H-32A-WP06 - Debt Service'!R$27/12,0))</f>
        <v>0</v>
      </c>
      <c r="T321" s="376">
        <f>IF(-SUM(T$20:T320)+T$15&lt;0.000001,0,IF($C321&gt;='H-32A-WP06 - Debt Service'!S$24,'H-32A-WP06 - Debt Service'!S$27/12,0))</f>
        <v>0</v>
      </c>
      <c r="U321" s="376">
        <f>IF(-SUM(U$20:U320)+U$15&lt;0.000001,0,IF($C321&gt;='H-32A-WP06 - Debt Service'!T$24,'H-32A-WP06 - Debt Service'!T$27/12,0))</f>
        <v>0</v>
      </c>
      <c r="V321" s="376">
        <f>IF(-SUM(V$20:V320)+V$15&lt;0.000001,0,IF($C321&gt;='H-32A-WP06 - Debt Service'!U$24,'H-32A-WP06 - Debt Service'!U$27/12,0))</f>
        <v>0</v>
      </c>
      <c r="W321" s="376">
        <f>IF(-SUM(W$20:W320)+W$15&lt;0.000001,0,IF($C321&gt;='H-32A-WP06 - Debt Service'!V$24,'H-32A-WP06 - Debt Service'!V$27/12,0))</f>
        <v>0</v>
      </c>
      <c r="X321" s="376">
        <f>IF(-SUM(X$20:X320)+X$15&lt;0.000001,0,IF($C321&gt;='H-32A-WP06 - Debt Service'!W$24,'H-32A-WP06 - Debt Service'!W$27/12,0))</f>
        <v>0</v>
      </c>
      <c r="Y321" s="376">
        <f>IF(-SUM(Y$20:Y320)+Y$15&lt;0.000001,0,IF($C321&gt;='H-32A-WP06 - Debt Service'!X$24,'H-32A-WP06 - Debt Service'!X$27/12,0))</f>
        <v>0</v>
      </c>
      <c r="Z321" s="376">
        <f>IF($C321&gt;='H-32A-WP06 - Debt Service'!Y$24,'H-32A-WP06 - Debt Service'!Y$27/12,0)</f>
        <v>0</v>
      </c>
    </row>
    <row r="322" spans="2:26">
      <c r="B322" s="364">
        <f t="shared" si="16"/>
        <v>2044</v>
      </c>
      <c r="C322" s="390">
        <f t="shared" si="18"/>
        <v>52657</v>
      </c>
      <c r="D322" s="376">
        <f>IF(-SUM(D$20:D321)+D$15&lt;0.000001,0,IF($C322&gt;='H-32A-WP06 - Debt Service'!C$24,'H-32A-WP06 - Debt Service'!C$27/12,0))</f>
        <v>0</v>
      </c>
      <c r="E322" s="376">
        <f>IF(-SUM(E$20:E321)+E$15&lt;0.000001,0,IF($C322&gt;='H-32A-WP06 - Debt Service'!D$24,'H-32A-WP06 - Debt Service'!D$27/12,0))</f>
        <v>0</v>
      </c>
      <c r="F322" s="376">
        <f>IF(-SUM(F$20:F321)+F$15&lt;0.000001,0,IF($C322&gt;='H-32A-WP06 - Debt Service'!E$24,'H-32A-WP06 - Debt Service'!E$27/12,0))</f>
        <v>0</v>
      </c>
      <c r="G322" s="376">
        <f>IF(-SUM(G$20:G321)+G$15&lt;0.000001,0,IF($C322&gt;='H-32A-WP06 - Debt Service'!F$24,'H-32A-WP06 - Debt Service'!F$27/12,0))</f>
        <v>0</v>
      </c>
      <c r="H322" s="376">
        <f>IF(-SUM(H$20:H321)+H$15&lt;0.000001,0,IF($C322&gt;='H-32A-WP06 - Debt Service'!G$24,'H-32A-WP06 - Debt Service'!G$27/12,0))</f>
        <v>0</v>
      </c>
      <c r="I322" s="376">
        <f>IF(-SUM(I$20:I321)+I$15&lt;0.000001,0,IF($C322&gt;='H-32A-WP06 - Debt Service'!H$24,'H-32A-WP06 - Debt Service'!H$27/12,0))</f>
        <v>0</v>
      </c>
      <c r="J322" s="376">
        <f>IF(-SUM(J$20:J321)+J$15&lt;0.000001,0,IF($C322&gt;='H-32A-WP06 - Debt Service'!I$24,'H-32A-WP06 - Debt Service'!I$27/12,0))</f>
        <v>0</v>
      </c>
      <c r="K322" s="376">
        <f>IF(-SUM(K$20:K321)+K$15&lt;0.000001,0,IF($C322&gt;='H-32A-WP06 - Debt Service'!J$24,'H-32A-WP06 - Debt Service'!J$27/12,0))</f>
        <v>0</v>
      </c>
      <c r="L322" s="376">
        <f>IF(-SUM(L$20:L321)+L$15&lt;0.000001,0,IF($C322&gt;='H-32A-WP06 - Debt Service'!K$24,'H-32A-WP06 - Debt Service'!K$27/12,0))</f>
        <v>0</v>
      </c>
      <c r="M322" s="376">
        <f>IF(-SUM(M$20:M321)+M$15&lt;0.000001,0,IF($C322&gt;='H-32A-WP06 - Debt Service'!L$24,'H-32A-WP06 - Debt Service'!L$27/12,0))</f>
        <v>0</v>
      </c>
      <c r="O322" s="364">
        <f t="shared" si="17"/>
        <v>2044</v>
      </c>
      <c r="P322" s="390">
        <f t="shared" si="19"/>
        <v>52657</v>
      </c>
      <c r="Q322" s="376">
        <f>IF(-SUM(Q$20:Q321)+Q$15&lt;0.000001,0,IF($C322&gt;='H-32A-WP06 - Debt Service'!P$24,'H-32A-WP06 - Debt Service'!P$27/12,0))</f>
        <v>0</v>
      </c>
      <c r="R322" s="376">
        <f>IF(-SUM(R$20:R321)+R$15&lt;0.000001,0,IF($C322&gt;='H-32A-WP06 - Debt Service'!Q$24,'H-32A-WP06 - Debt Service'!Q$27/12,0))</f>
        <v>0</v>
      </c>
      <c r="S322" s="376">
        <f>IF(-SUM(S$20:S321)+S$15&lt;0.000001,0,IF($C322&gt;='H-32A-WP06 - Debt Service'!R$24,'H-32A-WP06 - Debt Service'!R$27/12,0))</f>
        <v>0</v>
      </c>
      <c r="T322" s="376">
        <f>IF(-SUM(T$20:T321)+T$15&lt;0.000001,0,IF($C322&gt;='H-32A-WP06 - Debt Service'!S$24,'H-32A-WP06 - Debt Service'!S$27/12,0))</f>
        <v>0</v>
      </c>
      <c r="U322" s="376">
        <f>IF(-SUM(U$20:U321)+U$15&lt;0.000001,0,IF($C322&gt;='H-32A-WP06 - Debt Service'!T$24,'H-32A-WP06 - Debt Service'!T$27/12,0))</f>
        <v>0</v>
      </c>
      <c r="V322" s="376">
        <f>IF(-SUM(V$20:V321)+V$15&lt;0.000001,0,IF($C322&gt;='H-32A-WP06 - Debt Service'!U$24,'H-32A-WP06 - Debt Service'!U$27/12,0))</f>
        <v>0</v>
      </c>
      <c r="W322" s="376">
        <f>IF(-SUM(W$20:W321)+W$15&lt;0.000001,0,IF($C322&gt;='H-32A-WP06 - Debt Service'!V$24,'H-32A-WP06 - Debt Service'!V$27/12,0))</f>
        <v>0</v>
      </c>
      <c r="X322" s="376">
        <f>IF(-SUM(X$20:X321)+X$15&lt;0.000001,0,IF($C322&gt;='H-32A-WP06 - Debt Service'!W$24,'H-32A-WP06 - Debt Service'!W$27/12,0))</f>
        <v>0</v>
      </c>
      <c r="Y322" s="376">
        <f>IF(-SUM(Y$20:Y321)+Y$15&lt;0.000001,0,IF($C322&gt;='H-32A-WP06 - Debt Service'!X$24,'H-32A-WP06 - Debt Service'!X$27/12,0))</f>
        <v>0</v>
      </c>
      <c r="Z322" s="376">
        <f>IF($C322&gt;='H-32A-WP06 - Debt Service'!Y$24,'H-32A-WP06 - Debt Service'!Y$27/12,0)</f>
        <v>0</v>
      </c>
    </row>
    <row r="323" spans="2:26">
      <c r="B323" s="364">
        <f t="shared" si="16"/>
        <v>2044</v>
      </c>
      <c r="C323" s="390">
        <f t="shared" si="18"/>
        <v>52688</v>
      </c>
      <c r="D323" s="376">
        <f>IF(-SUM(D$20:D322)+D$15&lt;0.000001,0,IF($C323&gt;='H-32A-WP06 - Debt Service'!C$24,'H-32A-WP06 - Debt Service'!C$27/12,0))</f>
        <v>0</v>
      </c>
      <c r="E323" s="376">
        <f>IF(-SUM(E$20:E322)+E$15&lt;0.000001,0,IF($C323&gt;='H-32A-WP06 - Debt Service'!D$24,'H-32A-WP06 - Debt Service'!D$27/12,0))</f>
        <v>0</v>
      </c>
      <c r="F323" s="376">
        <f>IF(-SUM(F$20:F322)+F$15&lt;0.000001,0,IF($C323&gt;='H-32A-WP06 - Debt Service'!E$24,'H-32A-WP06 - Debt Service'!E$27/12,0))</f>
        <v>0</v>
      </c>
      <c r="G323" s="376">
        <f>IF(-SUM(G$20:G322)+G$15&lt;0.000001,0,IF($C323&gt;='H-32A-WP06 - Debt Service'!F$24,'H-32A-WP06 - Debt Service'!F$27/12,0))</f>
        <v>0</v>
      </c>
      <c r="H323" s="376">
        <f>IF(-SUM(H$20:H322)+H$15&lt;0.000001,0,IF($C323&gt;='H-32A-WP06 - Debt Service'!G$24,'H-32A-WP06 - Debt Service'!G$27/12,0))</f>
        <v>0</v>
      </c>
      <c r="I323" s="376">
        <f>IF(-SUM(I$20:I322)+I$15&lt;0.000001,0,IF($C323&gt;='H-32A-WP06 - Debt Service'!H$24,'H-32A-WP06 - Debt Service'!H$27/12,0))</f>
        <v>0</v>
      </c>
      <c r="J323" s="376">
        <f>IF(-SUM(J$20:J322)+J$15&lt;0.000001,0,IF($C323&gt;='H-32A-WP06 - Debt Service'!I$24,'H-32A-WP06 - Debt Service'!I$27/12,0))</f>
        <v>0</v>
      </c>
      <c r="K323" s="376">
        <f>IF(-SUM(K$20:K322)+K$15&lt;0.000001,0,IF($C323&gt;='H-32A-WP06 - Debt Service'!J$24,'H-32A-WP06 - Debt Service'!J$27/12,0))</f>
        <v>0</v>
      </c>
      <c r="L323" s="376">
        <f>IF(-SUM(L$20:L322)+L$15&lt;0.000001,0,IF($C323&gt;='H-32A-WP06 - Debt Service'!K$24,'H-32A-WP06 - Debt Service'!K$27/12,0))</f>
        <v>0</v>
      </c>
      <c r="M323" s="376">
        <f>IF(-SUM(M$20:M322)+M$15&lt;0.000001,0,IF($C323&gt;='H-32A-WP06 - Debt Service'!L$24,'H-32A-WP06 - Debt Service'!L$27/12,0))</f>
        <v>0</v>
      </c>
      <c r="O323" s="364">
        <f t="shared" si="17"/>
        <v>2044</v>
      </c>
      <c r="P323" s="390">
        <f t="shared" si="19"/>
        <v>52688</v>
      </c>
      <c r="Q323" s="376">
        <f>IF(-SUM(Q$20:Q322)+Q$15&lt;0.000001,0,IF($C323&gt;='H-32A-WP06 - Debt Service'!P$24,'H-32A-WP06 - Debt Service'!P$27/12,0))</f>
        <v>0</v>
      </c>
      <c r="R323" s="376">
        <f>IF(-SUM(R$20:R322)+R$15&lt;0.000001,0,IF($C323&gt;='H-32A-WP06 - Debt Service'!Q$24,'H-32A-WP06 - Debt Service'!Q$27/12,0))</f>
        <v>0</v>
      </c>
      <c r="S323" s="376">
        <f>IF(-SUM(S$20:S322)+S$15&lt;0.000001,0,IF($C323&gt;='H-32A-WP06 - Debt Service'!R$24,'H-32A-WP06 - Debt Service'!R$27/12,0))</f>
        <v>0</v>
      </c>
      <c r="T323" s="376">
        <f>IF(-SUM(T$20:T322)+T$15&lt;0.000001,0,IF($C323&gt;='H-32A-WP06 - Debt Service'!S$24,'H-32A-WP06 - Debt Service'!S$27/12,0))</f>
        <v>0</v>
      </c>
      <c r="U323" s="376">
        <f>IF(-SUM(U$20:U322)+U$15&lt;0.000001,0,IF($C323&gt;='H-32A-WP06 - Debt Service'!T$24,'H-32A-WP06 - Debt Service'!T$27/12,0))</f>
        <v>0</v>
      </c>
      <c r="V323" s="376">
        <f>IF(-SUM(V$20:V322)+V$15&lt;0.000001,0,IF($C323&gt;='H-32A-WP06 - Debt Service'!U$24,'H-32A-WP06 - Debt Service'!U$27/12,0))</f>
        <v>0</v>
      </c>
      <c r="W323" s="376">
        <f>IF(-SUM(W$20:W322)+W$15&lt;0.000001,0,IF($C323&gt;='H-32A-WP06 - Debt Service'!V$24,'H-32A-WP06 - Debt Service'!V$27/12,0))</f>
        <v>0</v>
      </c>
      <c r="X323" s="376">
        <f>IF(-SUM(X$20:X322)+X$15&lt;0.000001,0,IF($C323&gt;='H-32A-WP06 - Debt Service'!W$24,'H-32A-WP06 - Debt Service'!W$27/12,0))</f>
        <v>0</v>
      </c>
      <c r="Y323" s="376">
        <f>IF(-SUM(Y$20:Y322)+Y$15&lt;0.000001,0,IF($C323&gt;='H-32A-WP06 - Debt Service'!X$24,'H-32A-WP06 - Debt Service'!X$27/12,0))</f>
        <v>0</v>
      </c>
      <c r="Z323" s="376">
        <f>IF($C323&gt;='H-32A-WP06 - Debt Service'!Y$24,'H-32A-WP06 - Debt Service'!Y$27/12,0)</f>
        <v>0</v>
      </c>
    </row>
    <row r="324" spans="2:26">
      <c r="B324" s="364">
        <f t="shared" si="16"/>
        <v>2044</v>
      </c>
      <c r="C324" s="390">
        <f t="shared" si="18"/>
        <v>52718</v>
      </c>
      <c r="D324" s="376">
        <f>IF(-SUM(D$20:D323)+D$15&lt;0.000001,0,IF($C324&gt;='H-32A-WP06 - Debt Service'!C$24,'H-32A-WP06 - Debt Service'!C$27/12,0))</f>
        <v>0</v>
      </c>
      <c r="E324" s="376">
        <f>IF(-SUM(E$20:E323)+E$15&lt;0.000001,0,IF($C324&gt;='H-32A-WP06 - Debt Service'!D$24,'H-32A-WP06 - Debt Service'!D$27/12,0))</f>
        <v>0</v>
      </c>
      <c r="F324" s="376">
        <f>IF(-SUM(F$20:F323)+F$15&lt;0.000001,0,IF($C324&gt;='H-32A-WP06 - Debt Service'!E$24,'H-32A-WP06 - Debt Service'!E$27/12,0))</f>
        <v>0</v>
      </c>
      <c r="G324" s="376">
        <f>IF(-SUM(G$20:G323)+G$15&lt;0.000001,0,IF($C324&gt;='H-32A-WP06 - Debt Service'!F$24,'H-32A-WP06 - Debt Service'!F$27/12,0))</f>
        <v>0</v>
      </c>
      <c r="H324" s="376">
        <f>IF(-SUM(H$20:H323)+H$15&lt;0.000001,0,IF($C324&gt;='H-32A-WP06 - Debt Service'!G$24,'H-32A-WP06 - Debt Service'!G$27/12,0))</f>
        <v>0</v>
      </c>
      <c r="I324" s="376">
        <f>IF(-SUM(I$20:I323)+I$15&lt;0.000001,0,IF($C324&gt;='H-32A-WP06 - Debt Service'!H$24,'H-32A-WP06 - Debt Service'!H$27/12,0))</f>
        <v>0</v>
      </c>
      <c r="J324" s="376">
        <f>IF(-SUM(J$20:J323)+J$15&lt;0.000001,0,IF($C324&gt;='H-32A-WP06 - Debt Service'!I$24,'H-32A-WP06 - Debt Service'!I$27/12,0))</f>
        <v>0</v>
      </c>
      <c r="K324" s="376">
        <f>IF(-SUM(K$20:K323)+K$15&lt;0.000001,0,IF($C324&gt;='H-32A-WP06 - Debt Service'!J$24,'H-32A-WP06 - Debt Service'!J$27/12,0))</f>
        <v>0</v>
      </c>
      <c r="L324" s="376">
        <f>IF(-SUM(L$20:L323)+L$15&lt;0.000001,0,IF($C324&gt;='H-32A-WP06 - Debt Service'!K$24,'H-32A-WP06 - Debt Service'!K$27/12,0))</f>
        <v>0</v>
      </c>
      <c r="M324" s="376">
        <f>IF(-SUM(M$20:M323)+M$15&lt;0.000001,0,IF($C324&gt;='H-32A-WP06 - Debt Service'!L$24,'H-32A-WP06 - Debt Service'!L$27/12,0))</f>
        <v>0</v>
      </c>
      <c r="O324" s="364">
        <f t="shared" si="17"/>
        <v>2044</v>
      </c>
      <c r="P324" s="390">
        <f t="shared" si="19"/>
        <v>52718</v>
      </c>
      <c r="Q324" s="376">
        <f>IF(-SUM(Q$20:Q323)+Q$15&lt;0.000001,0,IF($C324&gt;='H-32A-WP06 - Debt Service'!P$24,'H-32A-WP06 - Debt Service'!P$27/12,0))</f>
        <v>0</v>
      </c>
      <c r="R324" s="376">
        <f>IF(-SUM(R$20:R323)+R$15&lt;0.000001,0,IF($C324&gt;='H-32A-WP06 - Debt Service'!Q$24,'H-32A-WP06 - Debt Service'!Q$27/12,0))</f>
        <v>0</v>
      </c>
      <c r="S324" s="376">
        <f>IF(-SUM(S$20:S323)+S$15&lt;0.000001,0,IF($C324&gt;='H-32A-WP06 - Debt Service'!R$24,'H-32A-WP06 - Debt Service'!R$27/12,0))</f>
        <v>0</v>
      </c>
      <c r="T324" s="376">
        <f>IF(-SUM(T$20:T323)+T$15&lt;0.000001,0,IF($C324&gt;='H-32A-WP06 - Debt Service'!S$24,'H-32A-WP06 - Debt Service'!S$27/12,0))</f>
        <v>0</v>
      </c>
      <c r="U324" s="376">
        <f>IF(-SUM(U$20:U323)+U$15&lt;0.000001,0,IF($C324&gt;='H-32A-WP06 - Debt Service'!T$24,'H-32A-WP06 - Debt Service'!T$27/12,0))</f>
        <v>0</v>
      </c>
      <c r="V324" s="376">
        <f>IF(-SUM(V$20:V323)+V$15&lt;0.000001,0,IF($C324&gt;='H-32A-WP06 - Debt Service'!U$24,'H-32A-WP06 - Debt Service'!U$27/12,0))</f>
        <v>0</v>
      </c>
      <c r="W324" s="376">
        <f>IF(-SUM(W$20:W323)+W$15&lt;0.000001,0,IF($C324&gt;='H-32A-WP06 - Debt Service'!V$24,'H-32A-WP06 - Debt Service'!V$27/12,0))</f>
        <v>0</v>
      </c>
      <c r="X324" s="376">
        <f>IF(-SUM(X$20:X323)+X$15&lt;0.000001,0,IF($C324&gt;='H-32A-WP06 - Debt Service'!W$24,'H-32A-WP06 - Debt Service'!W$27/12,0))</f>
        <v>0</v>
      </c>
      <c r="Y324" s="376">
        <f>IF(-SUM(Y$20:Y323)+Y$15&lt;0.000001,0,IF($C324&gt;='H-32A-WP06 - Debt Service'!X$24,'H-32A-WP06 - Debt Service'!X$27/12,0))</f>
        <v>0</v>
      </c>
      <c r="Z324" s="376">
        <f>IF($C324&gt;='H-32A-WP06 - Debt Service'!Y$24,'H-32A-WP06 - Debt Service'!Y$27/12,0)</f>
        <v>0</v>
      </c>
    </row>
    <row r="325" spans="2:26">
      <c r="B325" s="364">
        <f t="shared" si="16"/>
        <v>2044</v>
      </c>
      <c r="C325" s="390">
        <f t="shared" si="18"/>
        <v>52749</v>
      </c>
      <c r="D325" s="376">
        <f>IF(-SUM(D$20:D324)+D$15&lt;0.000001,0,IF($C325&gt;='H-32A-WP06 - Debt Service'!C$24,'H-32A-WP06 - Debt Service'!C$27/12,0))</f>
        <v>0</v>
      </c>
      <c r="E325" s="376">
        <f>IF(-SUM(E$20:E324)+E$15&lt;0.000001,0,IF($C325&gt;='H-32A-WP06 - Debt Service'!D$24,'H-32A-WP06 - Debt Service'!D$27/12,0))</f>
        <v>0</v>
      </c>
      <c r="F325" s="376">
        <f>IF(-SUM(F$20:F324)+F$15&lt;0.000001,0,IF($C325&gt;='H-32A-WP06 - Debt Service'!E$24,'H-32A-WP06 - Debt Service'!E$27/12,0))</f>
        <v>0</v>
      </c>
      <c r="G325" s="376">
        <f>IF(-SUM(G$20:G324)+G$15&lt;0.000001,0,IF($C325&gt;='H-32A-WP06 - Debt Service'!F$24,'H-32A-WP06 - Debt Service'!F$27/12,0))</f>
        <v>0</v>
      </c>
      <c r="H325" s="376">
        <f>IF(-SUM(H$20:H324)+H$15&lt;0.000001,0,IF($C325&gt;='H-32A-WP06 - Debt Service'!G$24,'H-32A-WP06 - Debt Service'!G$27/12,0))</f>
        <v>0</v>
      </c>
      <c r="I325" s="376">
        <f>IF(-SUM(I$20:I324)+I$15&lt;0.000001,0,IF($C325&gt;='H-32A-WP06 - Debt Service'!H$24,'H-32A-WP06 - Debt Service'!H$27/12,0))</f>
        <v>0</v>
      </c>
      <c r="J325" s="376">
        <f>IF(-SUM(J$20:J324)+J$15&lt;0.000001,0,IF($C325&gt;='H-32A-WP06 - Debt Service'!I$24,'H-32A-WP06 - Debt Service'!I$27/12,0))</f>
        <v>0</v>
      </c>
      <c r="K325" s="376">
        <f>IF(-SUM(K$20:K324)+K$15&lt;0.000001,0,IF($C325&gt;='H-32A-WP06 - Debt Service'!J$24,'H-32A-WP06 - Debt Service'!J$27/12,0))</f>
        <v>0</v>
      </c>
      <c r="L325" s="376">
        <f>IF(-SUM(L$20:L324)+L$15&lt;0.000001,0,IF($C325&gt;='H-32A-WP06 - Debt Service'!K$24,'H-32A-WP06 - Debt Service'!K$27/12,0))</f>
        <v>0</v>
      </c>
      <c r="M325" s="376">
        <f>IF(-SUM(M$20:M324)+M$15&lt;0.000001,0,IF($C325&gt;='H-32A-WP06 - Debt Service'!L$24,'H-32A-WP06 - Debt Service'!L$27/12,0))</f>
        <v>0</v>
      </c>
      <c r="O325" s="364">
        <f t="shared" si="17"/>
        <v>2044</v>
      </c>
      <c r="P325" s="390">
        <f t="shared" si="19"/>
        <v>52749</v>
      </c>
      <c r="Q325" s="376">
        <f>IF(-SUM(Q$20:Q324)+Q$15&lt;0.000001,0,IF($C325&gt;='H-32A-WP06 - Debt Service'!P$24,'H-32A-WP06 - Debt Service'!P$27/12,0))</f>
        <v>0</v>
      </c>
      <c r="R325" s="376">
        <f>IF(-SUM(R$20:R324)+R$15&lt;0.000001,0,IF($C325&gt;='H-32A-WP06 - Debt Service'!Q$24,'H-32A-WP06 - Debt Service'!Q$27/12,0))</f>
        <v>0</v>
      </c>
      <c r="S325" s="376">
        <f>IF(-SUM(S$20:S324)+S$15&lt;0.000001,0,IF($C325&gt;='H-32A-WP06 - Debt Service'!R$24,'H-32A-WP06 - Debt Service'!R$27/12,0))</f>
        <v>0</v>
      </c>
      <c r="T325" s="376">
        <f>IF(-SUM(T$20:T324)+T$15&lt;0.000001,0,IF($C325&gt;='H-32A-WP06 - Debt Service'!S$24,'H-32A-WP06 - Debt Service'!S$27/12,0))</f>
        <v>0</v>
      </c>
      <c r="U325" s="376">
        <f>IF(-SUM(U$20:U324)+U$15&lt;0.000001,0,IF($C325&gt;='H-32A-WP06 - Debt Service'!T$24,'H-32A-WP06 - Debt Service'!T$27/12,0))</f>
        <v>0</v>
      </c>
      <c r="V325" s="376">
        <f>IF(-SUM(V$20:V324)+V$15&lt;0.000001,0,IF($C325&gt;='H-32A-WP06 - Debt Service'!U$24,'H-32A-WP06 - Debt Service'!U$27/12,0))</f>
        <v>0</v>
      </c>
      <c r="W325" s="376">
        <f>IF(-SUM(W$20:W324)+W$15&lt;0.000001,0,IF($C325&gt;='H-32A-WP06 - Debt Service'!V$24,'H-32A-WP06 - Debt Service'!V$27/12,0))</f>
        <v>0</v>
      </c>
      <c r="X325" s="376">
        <f>IF(-SUM(X$20:X324)+X$15&lt;0.000001,0,IF($C325&gt;='H-32A-WP06 - Debt Service'!W$24,'H-32A-WP06 - Debt Service'!W$27/12,0))</f>
        <v>0</v>
      </c>
      <c r="Y325" s="376">
        <f>IF(-SUM(Y$20:Y324)+Y$15&lt;0.000001,0,IF($C325&gt;='H-32A-WP06 - Debt Service'!X$24,'H-32A-WP06 - Debt Service'!X$27/12,0))</f>
        <v>0</v>
      </c>
      <c r="Z325" s="376">
        <f>IF($C325&gt;='H-32A-WP06 - Debt Service'!Y$24,'H-32A-WP06 - Debt Service'!Y$27/12,0)</f>
        <v>0</v>
      </c>
    </row>
    <row r="326" spans="2:26">
      <c r="B326" s="364">
        <f t="shared" si="16"/>
        <v>2044</v>
      </c>
      <c r="C326" s="390">
        <f t="shared" si="18"/>
        <v>52779</v>
      </c>
      <c r="D326" s="376">
        <f>IF(-SUM(D$20:D325)+D$15&lt;0.000001,0,IF($C326&gt;='H-32A-WP06 - Debt Service'!C$24,'H-32A-WP06 - Debt Service'!C$27/12,0))</f>
        <v>0</v>
      </c>
      <c r="E326" s="376">
        <f>IF(-SUM(E$20:E325)+E$15&lt;0.000001,0,IF($C326&gt;='H-32A-WP06 - Debt Service'!D$24,'H-32A-WP06 - Debt Service'!D$27/12,0))</f>
        <v>0</v>
      </c>
      <c r="F326" s="376">
        <f>IF(-SUM(F$20:F325)+F$15&lt;0.000001,0,IF($C326&gt;='H-32A-WP06 - Debt Service'!E$24,'H-32A-WP06 - Debt Service'!E$27/12,0))</f>
        <v>0</v>
      </c>
      <c r="G326" s="376">
        <f>IF(-SUM(G$20:G325)+G$15&lt;0.000001,0,IF($C326&gt;='H-32A-WP06 - Debt Service'!F$24,'H-32A-WP06 - Debt Service'!F$27/12,0))</f>
        <v>0</v>
      </c>
      <c r="H326" s="376">
        <f>IF(-SUM(H$20:H325)+H$15&lt;0.000001,0,IF($C326&gt;='H-32A-WP06 - Debt Service'!G$24,'H-32A-WP06 - Debt Service'!G$27/12,0))</f>
        <v>0</v>
      </c>
      <c r="I326" s="376">
        <f>IF(-SUM(I$20:I325)+I$15&lt;0.000001,0,IF($C326&gt;='H-32A-WP06 - Debt Service'!H$24,'H-32A-WP06 - Debt Service'!H$27/12,0))</f>
        <v>0</v>
      </c>
      <c r="J326" s="376">
        <f>IF(-SUM(J$20:J325)+J$15&lt;0.000001,0,IF($C326&gt;='H-32A-WP06 - Debt Service'!I$24,'H-32A-WP06 - Debt Service'!I$27/12,0))</f>
        <v>0</v>
      </c>
      <c r="K326" s="376">
        <f>IF(-SUM(K$20:K325)+K$15&lt;0.000001,0,IF($C326&gt;='H-32A-WP06 - Debt Service'!J$24,'H-32A-WP06 - Debt Service'!J$27/12,0))</f>
        <v>0</v>
      </c>
      <c r="L326" s="376">
        <f>IF(-SUM(L$20:L325)+L$15&lt;0.000001,0,IF($C326&gt;='H-32A-WP06 - Debt Service'!K$24,'H-32A-WP06 - Debt Service'!K$27/12,0))</f>
        <v>0</v>
      </c>
      <c r="M326" s="376">
        <f>IF(-SUM(M$20:M325)+M$15&lt;0.000001,0,IF($C326&gt;='H-32A-WP06 - Debt Service'!L$24,'H-32A-WP06 - Debt Service'!L$27/12,0))</f>
        <v>0</v>
      </c>
      <c r="O326" s="364">
        <f t="shared" si="17"/>
        <v>2044</v>
      </c>
      <c r="P326" s="390">
        <f t="shared" si="19"/>
        <v>52779</v>
      </c>
      <c r="Q326" s="376">
        <f>IF(-SUM(Q$20:Q325)+Q$15&lt;0.000001,0,IF($C326&gt;='H-32A-WP06 - Debt Service'!P$24,'H-32A-WP06 - Debt Service'!P$27/12,0))</f>
        <v>0</v>
      </c>
      <c r="R326" s="376">
        <f>IF(-SUM(R$20:R325)+R$15&lt;0.000001,0,IF($C326&gt;='H-32A-WP06 - Debt Service'!Q$24,'H-32A-WP06 - Debt Service'!Q$27/12,0))</f>
        <v>0</v>
      </c>
      <c r="S326" s="376">
        <f>IF(-SUM(S$20:S325)+S$15&lt;0.000001,0,IF($C326&gt;='H-32A-WP06 - Debt Service'!R$24,'H-32A-WP06 - Debt Service'!R$27/12,0))</f>
        <v>0</v>
      </c>
      <c r="T326" s="376">
        <f>IF(-SUM(T$20:T325)+T$15&lt;0.000001,0,IF($C326&gt;='H-32A-WP06 - Debt Service'!S$24,'H-32A-WP06 - Debt Service'!S$27/12,0))</f>
        <v>0</v>
      </c>
      <c r="U326" s="376">
        <f>IF(-SUM(U$20:U325)+U$15&lt;0.000001,0,IF($C326&gt;='H-32A-WP06 - Debt Service'!T$24,'H-32A-WP06 - Debt Service'!T$27/12,0))</f>
        <v>0</v>
      </c>
      <c r="V326" s="376">
        <f>IF(-SUM(V$20:V325)+V$15&lt;0.000001,0,IF($C326&gt;='H-32A-WP06 - Debt Service'!U$24,'H-32A-WP06 - Debt Service'!U$27/12,0))</f>
        <v>0</v>
      </c>
      <c r="W326" s="376">
        <f>IF(-SUM(W$20:W325)+W$15&lt;0.000001,0,IF($C326&gt;='H-32A-WP06 - Debt Service'!V$24,'H-32A-WP06 - Debt Service'!V$27/12,0))</f>
        <v>0</v>
      </c>
      <c r="X326" s="376">
        <f>IF(-SUM(X$20:X325)+X$15&lt;0.000001,0,IF($C326&gt;='H-32A-WP06 - Debt Service'!W$24,'H-32A-WP06 - Debt Service'!W$27/12,0))</f>
        <v>0</v>
      </c>
      <c r="Y326" s="376">
        <f>IF(-SUM(Y$20:Y325)+Y$15&lt;0.000001,0,IF($C326&gt;='H-32A-WP06 - Debt Service'!X$24,'H-32A-WP06 - Debt Service'!X$27/12,0))</f>
        <v>0</v>
      </c>
      <c r="Z326" s="376">
        <f>IF($C326&gt;='H-32A-WP06 - Debt Service'!Y$24,'H-32A-WP06 - Debt Service'!Y$27/12,0)</f>
        <v>0</v>
      </c>
    </row>
    <row r="327" spans="2:26">
      <c r="B327" s="364">
        <f t="shared" si="16"/>
        <v>2044</v>
      </c>
      <c r="C327" s="390">
        <f t="shared" si="18"/>
        <v>52810</v>
      </c>
      <c r="D327" s="376">
        <f>IF(-SUM(D$20:D326)+D$15&lt;0.000001,0,IF($C327&gt;='H-32A-WP06 - Debt Service'!C$24,'H-32A-WP06 - Debt Service'!C$27/12,0))</f>
        <v>0</v>
      </c>
      <c r="E327" s="376">
        <f>IF(-SUM(E$20:E326)+E$15&lt;0.000001,0,IF($C327&gt;='H-32A-WP06 - Debt Service'!D$24,'H-32A-WP06 - Debt Service'!D$27/12,0))</f>
        <v>0</v>
      </c>
      <c r="F327" s="376">
        <f>IF(-SUM(F$20:F326)+F$15&lt;0.000001,0,IF($C327&gt;='H-32A-WP06 - Debt Service'!E$24,'H-32A-WP06 - Debt Service'!E$27/12,0))</f>
        <v>0</v>
      </c>
      <c r="G327" s="376">
        <f>IF(-SUM(G$20:G326)+G$15&lt;0.000001,0,IF($C327&gt;='H-32A-WP06 - Debt Service'!F$24,'H-32A-WP06 - Debt Service'!F$27/12,0))</f>
        <v>0</v>
      </c>
      <c r="H327" s="376">
        <f>IF(-SUM(H$20:H326)+H$15&lt;0.000001,0,IF($C327&gt;='H-32A-WP06 - Debt Service'!G$24,'H-32A-WP06 - Debt Service'!G$27/12,0))</f>
        <v>0</v>
      </c>
      <c r="I327" s="376">
        <f>IF(-SUM(I$20:I326)+I$15&lt;0.000001,0,IF($C327&gt;='H-32A-WP06 - Debt Service'!H$24,'H-32A-WP06 - Debt Service'!H$27/12,0))</f>
        <v>0</v>
      </c>
      <c r="J327" s="376">
        <f>IF(-SUM(J$20:J326)+J$15&lt;0.000001,0,IF($C327&gt;='H-32A-WP06 - Debt Service'!I$24,'H-32A-WP06 - Debt Service'!I$27/12,0))</f>
        <v>0</v>
      </c>
      <c r="K327" s="376">
        <f>IF(-SUM(K$20:K326)+K$15&lt;0.000001,0,IF($C327&gt;='H-32A-WP06 - Debt Service'!J$24,'H-32A-WP06 - Debt Service'!J$27/12,0))</f>
        <v>0</v>
      </c>
      <c r="L327" s="376">
        <f>IF(-SUM(L$20:L326)+L$15&lt;0.000001,0,IF($C327&gt;='H-32A-WP06 - Debt Service'!K$24,'H-32A-WP06 - Debt Service'!K$27/12,0))</f>
        <v>0</v>
      </c>
      <c r="M327" s="376">
        <f>IF(-SUM(M$20:M326)+M$15&lt;0.000001,0,IF($C327&gt;='H-32A-WP06 - Debt Service'!L$24,'H-32A-WP06 - Debt Service'!L$27/12,0))</f>
        <v>0</v>
      </c>
      <c r="O327" s="364">
        <f t="shared" si="17"/>
        <v>2044</v>
      </c>
      <c r="P327" s="390">
        <f t="shared" si="19"/>
        <v>52810</v>
      </c>
      <c r="Q327" s="376">
        <f>IF(-SUM(Q$20:Q326)+Q$15&lt;0.000001,0,IF($C327&gt;='H-32A-WP06 - Debt Service'!P$24,'H-32A-WP06 - Debt Service'!P$27/12,0))</f>
        <v>0</v>
      </c>
      <c r="R327" s="376">
        <f>IF(-SUM(R$20:R326)+R$15&lt;0.000001,0,IF($C327&gt;='H-32A-WP06 - Debt Service'!Q$24,'H-32A-WP06 - Debt Service'!Q$27/12,0))</f>
        <v>0</v>
      </c>
      <c r="S327" s="376">
        <f>IF(-SUM(S$20:S326)+S$15&lt;0.000001,0,IF($C327&gt;='H-32A-WP06 - Debt Service'!R$24,'H-32A-WP06 - Debt Service'!R$27/12,0))</f>
        <v>0</v>
      </c>
      <c r="T327" s="376">
        <f>IF(-SUM(T$20:T326)+T$15&lt;0.000001,0,IF($C327&gt;='H-32A-WP06 - Debt Service'!S$24,'H-32A-WP06 - Debt Service'!S$27/12,0))</f>
        <v>0</v>
      </c>
      <c r="U327" s="376">
        <f>IF(-SUM(U$20:U326)+U$15&lt;0.000001,0,IF($C327&gt;='H-32A-WP06 - Debt Service'!T$24,'H-32A-WP06 - Debt Service'!T$27/12,0))</f>
        <v>0</v>
      </c>
      <c r="V327" s="376">
        <f>IF(-SUM(V$20:V326)+V$15&lt;0.000001,0,IF($C327&gt;='H-32A-WP06 - Debt Service'!U$24,'H-32A-WP06 - Debt Service'!U$27/12,0))</f>
        <v>0</v>
      </c>
      <c r="W327" s="376">
        <f>IF(-SUM(W$20:W326)+W$15&lt;0.000001,0,IF($C327&gt;='H-32A-WP06 - Debt Service'!V$24,'H-32A-WP06 - Debt Service'!V$27/12,0))</f>
        <v>0</v>
      </c>
      <c r="X327" s="376">
        <f>IF(-SUM(X$20:X326)+X$15&lt;0.000001,0,IF($C327&gt;='H-32A-WP06 - Debt Service'!W$24,'H-32A-WP06 - Debt Service'!W$27/12,0))</f>
        <v>0</v>
      </c>
      <c r="Y327" s="376">
        <f>IF(-SUM(Y$20:Y326)+Y$15&lt;0.000001,0,IF($C327&gt;='H-32A-WP06 - Debt Service'!X$24,'H-32A-WP06 - Debt Service'!X$27/12,0))</f>
        <v>0</v>
      </c>
      <c r="Z327" s="376">
        <f>IF($C327&gt;='H-32A-WP06 - Debt Service'!Y$24,'H-32A-WP06 - Debt Service'!Y$27/12,0)</f>
        <v>0</v>
      </c>
    </row>
    <row r="328" spans="2:26">
      <c r="B328" s="364">
        <f t="shared" si="16"/>
        <v>2044</v>
      </c>
      <c r="C328" s="390">
        <f t="shared" si="18"/>
        <v>52841</v>
      </c>
      <c r="D328" s="376">
        <f>IF(-SUM(D$20:D327)+D$15&lt;0.000001,0,IF($C328&gt;='H-32A-WP06 - Debt Service'!C$24,'H-32A-WP06 - Debt Service'!C$27/12,0))</f>
        <v>0</v>
      </c>
      <c r="E328" s="376">
        <f>IF(-SUM(E$20:E327)+E$15&lt;0.000001,0,IF($C328&gt;='H-32A-WP06 - Debt Service'!D$24,'H-32A-WP06 - Debt Service'!D$27/12,0))</f>
        <v>0</v>
      </c>
      <c r="F328" s="376">
        <f>IF(-SUM(F$20:F327)+F$15&lt;0.000001,0,IF($C328&gt;='H-32A-WP06 - Debt Service'!E$24,'H-32A-WP06 - Debt Service'!E$27/12,0))</f>
        <v>0</v>
      </c>
      <c r="G328" s="376">
        <f>IF(-SUM(G$20:G327)+G$15&lt;0.000001,0,IF($C328&gt;='H-32A-WP06 - Debt Service'!F$24,'H-32A-WP06 - Debt Service'!F$27/12,0))</f>
        <v>0</v>
      </c>
      <c r="H328" s="376">
        <f>IF(-SUM(H$20:H327)+H$15&lt;0.000001,0,IF($C328&gt;='H-32A-WP06 - Debt Service'!G$24,'H-32A-WP06 - Debt Service'!G$27/12,0))</f>
        <v>0</v>
      </c>
      <c r="I328" s="376">
        <f>IF(-SUM(I$20:I327)+I$15&lt;0.000001,0,IF($C328&gt;='H-32A-WP06 - Debt Service'!H$24,'H-32A-WP06 - Debt Service'!H$27/12,0))</f>
        <v>0</v>
      </c>
      <c r="J328" s="376">
        <f>IF(-SUM(J$20:J327)+J$15&lt;0.000001,0,IF($C328&gt;='H-32A-WP06 - Debt Service'!I$24,'H-32A-WP06 - Debt Service'!I$27/12,0))</f>
        <v>0</v>
      </c>
      <c r="K328" s="376">
        <f>IF(-SUM(K$20:K327)+K$15&lt;0.000001,0,IF($C328&gt;='H-32A-WP06 - Debt Service'!J$24,'H-32A-WP06 - Debt Service'!J$27/12,0))</f>
        <v>0</v>
      </c>
      <c r="L328" s="376">
        <f>IF(-SUM(L$20:L327)+L$15&lt;0.000001,0,IF($C328&gt;='H-32A-WP06 - Debt Service'!K$24,'H-32A-WP06 - Debt Service'!K$27/12,0))</f>
        <v>0</v>
      </c>
      <c r="M328" s="376">
        <f>IF(-SUM(M$20:M327)+M$15&lt;0.000001,0,IF($C328&gt;='H-32A-WP06 - Debt Service'!L$24,'H-32A-WP06 - Debt Service'!L$27/12,0))</f>
        <v>0</v>
      </c>
      <c r="O328" s="364">
        <f t="shared" si="17"/>
        <v>2044</v>
      </c>
      <c r="P328" s="390">
        <f t="shared" si="19"/>
        <v>52841</v>
      </c>
      <c r="Q328" s="376">
        <f>IF(-SUM(Q$20:Q327)+Q$15&lt;0.000001,0,IF($C328&gt;='H-32A-WP06 - Debt Service'!P$24,'H-32A-WP06 - Debt Service'!P$27/12,0))</f>
        <v>0</v>
      </c>
      <c r="R328" s="376">
        <f>IF(-SUM(R$20:R327)+R$15&lt;0.000001,0,IF($C328&gt;='H-32A-WP06 - Debt Service'!Q$24,'H-32A-WP06 - Debt Service'!Q$27/12,0))</f>
        <v>0</v>
      </c>
      <c r="S328" s="376">
        <f>IF(-SUM(S$20:S327)+S$15&lt;0.000001,0,IF($C328&gt;='H-32A-WP06 - Debt Service'!R$24,'H-32A-WP06 - Debt Service'!R$27/12,0))</f>
        <v>0</v>
      </c>
      <c r="T328" s="376">
        <f>IF(-SUM(T$20:T327)+T$15&lt;0.000001,0,IF($C328&gt;='H-32A-WP06 - Debt Service'!S$24,'H-32A-WP06 - Debt Service'!S$27/12,0))</f>
        <v>0</v>
      </c>
      <c r="U328" s="376">
        <f>IF(-SUM(U$20:U327)+U$15&lt;0.000001,0,IF($C328&gt;='H-32A-WP06 - Debt Service'!T$24,'H-32A-WP06 - Debt Service'!T$27/12,0))</f>
        <v>0</v>
      </c>
      <c r="V328" s="376">
        <f>IF(-SUM(V$20:V327)+V$15&lt;0.000001,0,IF($C328&gt;='H-32A-WP06 - Debt Service'!U$24,'H-32A-WP06 - Debt Service'!U$27/12,0))</f>
        <v>0</v>
      </c>
      <c r="W328" s="376">
        <f>IF(-SUM(W$20:W327)+W$15&lt;0.000001,0,IF($C328&gt;='H-32A-WP06 - Debt Service'!V$24,'H-32A-WP06 - Debt Service'!V$27/12,0))</f>
        <v>0</v>
      </c>
      <c r="X328" s="376">
        <f>IF(-SUM(X$20:X327)+X$15&lt;0.000001,0,IF($C328&gt;='H-32A-WP06 - Debt Service'!W$24,'H-32A-WP06 - Debt Service'!W$27/12,0))</f>
        <v>0</v>
      </c>
      <c r="Y328" s="376">
        <f>IF(-SUM(Y$20:Y327)+Y$15&lt;0.000001,0,IF($C328&gt;='H-32A-WP06 - Debt Service'!X$24,'H-32A-WP06 - Debt Service'!X$27/12,0))</f>
        <v>0</v>
      </c>
      <c r="Z328" s="376">
        <f>IF($C328&gt;='H-32A-WP06 - Debt Service'!Y$24,'H-32A-WP06 - Debt Service'!Y$27/12,0)</f>
        <v>0</v>
      </c>
    </row>
    <row r="329" spans="2:26">
      <c r="B329" s="364">
        <f t="shared" si="16"/>
        <v>2044</v>
      </c>
      <c r="C329" s="390">
        <f t="shared" si="18"/>
        <v>52871</v>
      </c>
      <c r="D329" s="376">
        <f>IF(-SUM(D$20:D328)+D$15&lt;0.000001,0,IF($C329&gt;='H-32A-WP06 - Debt Service'!C$24,'H-32A-WP06 - Debt Service'!C$27/12,0))</f>
        <v>0</v>
      </c>
      <c r="E329" s="376">
        <f>IF(-SUM(E$20:E328)+E$15&lt;0.000001,0,IF($C329&gt;='H-32A-WP06 - Debt Service'!D$24,'H-32A-WP06 - Debt Service'!D$27/12,0))</f>
        <v>0</v>
      </c>
      <c r="F329" s="376">
        <f>IF(-SUM(F$20:F328)+F$15&lt;0.000001,0,IF($C329&gt;='H-32A-WP06 - Debt Service'!E$24,'H-32A-WP06 - Debt Service'!E$27/12,0))</f>
        <v>0</v>
      </c>
      <c r="G329" s="376">
        <f>IF(-SUM(G$20:G328)+G$15&lt;0.000001,0,IF($C329&gt;='H-32A-WP06 - Debt Service'!F$24,'H-32A-WP06 - Debt Service'!F$27/12,0))</f>
        <v>0</v>
      </c>
      <c r="H329" s="376">
        <f>IF(-SUM(H$20:H328)+H$15&lt;0.000001,0,IF($C329&gt;='H-32A-WP06 - Debt Service'!G$24,'H-32A-WP06 - Debt Service'!G$27/12,0))</f>
        <v>0</v>
      </c>
      <c r="I329" s="376">
        <f>IF(-SUM(I$20:I328)+I$15&lt;0.000001,0,IF($C329&gt;='H-32A-WP06 - Debt Service'!H$24,'H-32A-WP06 - Debt Service'!H$27/12,0))</f>
        <v>0</v>
      </c>
      <c r="J329" s="376">
        <f>IF(-SUM(J$20:J328)+J$15&lt;0.000001,0,IF($C329&gt;='H-32A-WP06 - Debt Service'!I$24,'H-32A-WP06 - Debt Service'!I$27/12,0))</f>
        <v>0</v>
      </c>
      <c r="K329" s="376">
        <f>IF(-SUM(K$20:K328)+K$15&lt;0.000001,0,IF($C329&gt;='H-32A-WP06 - Debt Service'!J$24,'H-32A-WP06 - Debt Service'!J$27/12,0))</f>
        <v>0</v>
      </c>
      <c r="L329" s="376">
        <f>IF(-SUM(L$20:L328)+L$15&lt;0.000001,0,IF($C329&gt;='H-32A-WP06 - Debt Service'!K$24,'H-32A-WP06 - Debt Service'!K$27/12,0))</f>
        <v>0</v>
      </c>
      <c r="M329" s="376">
        <f>IF(-SUM(M$20:M328)+M$15&lt;0.000001,0,IF($C329&gt;='H-32A-WP06 - Debt Service'!L$24,'H-32A-WP06 - Debt Service'!L$27/12,0))</f>
        <v>0</v>
      </c>
      <c r="O329" s="364">
        <f t="shared" si="17"/>
        <v>2044</v>
      </c>
      <c r="P329" s="390">
        <f t="shared" si="19"/>
        <v>52871</v>
      </c>
      <c r="Q329" s="376">
        <f>IF(-SUM(Q$20:Q328)+Q$15&lt;0.000001,0,IF($C329&gt;='H-32A-WP06 - Debt Service'!P$24,'H-32A-WP06 - Debt Service'!P$27/12,0))</f>
        <v>0</v>
      </c>
      <c r="R329" s="376">
        <f>IF(-SUM(R$20:R328)+R$15&lt;0.000001,0,IF($C329&gt;='H-32A-WP06 - Debt Service'!Q$24,'H-32A-WP06 - Debt Service'!Q$27/12,0))</f>
        <v>0</v>
      </c>
      <c r="S329" s="376">
        <f>IF(-SUM(S$20:S328)+S$15&lt;0.000001,0,IF($C329&gt;='H-32A-WP06 - Debt Service'!R$24,'H-32A-WP06 - Debt Service'!R$27/12,0))</f>
        <v>0</v>
      </c>
      <c r="T329" s="376">
        <f>IF(-SUM(T$20:T328)+T$15&lt;0.000001,0,IF($C329&gt;='H-32A-WP06 - Debt Service'!S$24,'H-32A-WP06 - Debt Service'!S$27/12,0))</f>
        <v>0</v>
      </c>
      <c r="U329" s="376">
        <f>IF(-SUM(U$20:U328)+U$15&lt;0.000001,0,IF($C329&gt;='H-32A-WP06 - Debt Service'!T$24,'H-32A-WP06 - Debt Service'!T$27/12,0))</f>
        <v>0</v>
      </c>
      <c r="V329" s="376">
        <f>IF(-SUM(V$20:V328)+V$15&lt;0.000001,0,IF($C329&gt;='H-32A-WP06 - Debt Service'!U$24,'H-32A-WP06 - Debt Service'!U$27/12,0))</f>
        <v>0</v>
      </c>
      <c r="W329" s="376">
        <f>IF(-SUM(W$20:W328)+W$15&lt;0.000001,0,IF($C329&gt;='H-32A-WP06 - Debt Service'!V$24,'H-32A-WP06 - Debt Service'!V$27/12,0))</f>
        <v>0</v>
      </c>
      <c r="X329" s="376">
        <f>IF(-SUM(X$20:X328)+X$15&lt;0.000001,0,IF($C329&gt;='H-32A-WP06 - Debt Service'!W$24,'H-32A-WP06 - Debt Service'!W$27/12,0))</f>
        <v>0</v>
      </c>
      <c r="Y329" s="376">
        <f>IF(-SUM(Y$20:Y328)+Y$15&lt;0.000001,0,IF($C329&gt;='H-32A-WP06 - Debt Service'!X$24,'H-32A-WP06 - Debt Service'!X$27/12,0))</f>
        <v>0</v>
      </c>
      <c r="Z329" s="376">
        <f>IF($C329&gt;='H-32A-WP06 - Debt Service'!Y$24,'H-32A-WP06 - Debt Service'!Y$27/12,0)</f>
        <v>0</v>
      </c>
    </row>
    <row r="330" spans="2:26">
      <c r="B330" s="364">
        <f t="shared" si="16"/>
        <v>2044</v>
      </c>
      <c r="C330" s="390">
        <f t="shared" si="18"/>
        <v>52902</v>
      </c>
      <c r="D330" s="376">
        <f>IF(-SUM(D$20:D329)+D$15&lt;0.000001,0,IF($C330&gt;='H-32A-WP06 - Debt Service'!C$24,'H-32A-WP06 - Debt Service'!C$27/12,0))</f>
        <v>0</v>
      </c>
      <c r="E330" s="376">
        <f>IF(-SUM(E$20:E329)+E$15&lt;0.000001,0,IF($C330&gt;='H-32A-WP06 - Debt Service'!D$24,'H-32A-WP06 - Debt Service'!D$27/12,0))</f>
        <v>0</v>
      </c>
      <c r="F330" s="376">
        <f>IF(-SUM(F$20:F329)+F$15&lt;0.000001,0,IF($C330&gt;='H-32A-WP06 - Debt Service'!E$24,'H-32A-WP06 - Debt Service'!E$27/12,0))</f>
        <v>0</v>
      </c>
      <c r="G330" s="376">
        <f>IF(-SUM(G$20:G329)+G$15&lt;0.000001,0,IF($C330&gt;='H-32A-WP06 - Debt Service'!F$24,'H-32A-WP06 - Debt Service'!F$27/12,0))</f>
        <v>0</v>
      </c>
      <c r="H330" s="376">
        <f>IF(-SUM(H$20:H329)+H$15&lt;0.000001,0,IF($C330&gt;='H-32A-WP06 - Debt Service'!G$24,'H-32A-WP06 - Debt Service'!G$27/12,0))</f>
        <v>0</v>
      </c>
      <c r="I330" s="376">
        <f>IF(-SUM(I$20:I329)+I$15&lt;0.000001,0,IF($C330&gt;='H-32A-WP06 - Debt Service'!H$24,'H-32A-WP06 - Debt Service'!H$27/12,0))</f>
        <v>0</v>
      </c>
      <c r="J330" s="376">
        <f>IF(-SUM(J$20:J329)+J$15&lt;0.000001,0,IF($C330&gt;='H-32A-WP06 - Debt Service'!I$24,'H-32A-WP06 - Debt Service'!I$27/12,0))</f>
        <v>0</v>
      </c>
      <c r="K330" s="376">
        <f>IF(-SUM(K$20:K329)+K$15&lt;0.000001,0,IF($C330&gt;='H-32A-WP06 - Debt Service'!J$24,'H-32A-WP06 - Debt Service'!J$27/12,0))</f>
        <v>0</v>
      </c>
      <c r="L330" s="376">
        <f>IF(-SUM(L$20:L329)+L$15&lt;0.000001,0,IF($C330&gt;='H-32A-WP06 - Debt Service'!K$24,'H-32A-WP06 - Debt Service'!K$27/12,0))</f>
        <v>0</v>
      </c>
      <c r="M330" s="376">
        <f>IF(-SUM(M$20:M329)+M$15&lt;0.000001,0,IF($C330&gt;='H-32A-WP06 - Debt Service'!L$24,'H-32A-WP06 - Debt Service'!L$27/12,0))</f>
        <v>0</v>
      </c>
      <c r="O330" s="364">
        <f t="shared" si="17"/>
        <v>2044</v>
      </c>
      <c r="P330" s="390">
        <f t="shared" si="19"/>
        <v>52902</v>
      </c>
      <c r="Q330" s="376">
        <f>IF(-SUM(Q$20:Q329)+Q$15&lt;0.000001,0,IF($C330&gt;='H-32A-WP06 - Debt Service'!P$24,'H-32A-WP06 - Debt Service'!P$27/12,0))</f>
        <v>0</v>
      </c>
      <c r="R330" s="376">
        <f>IF(-SUM(R$20:R329)+R$15&lt;0.000001,0,IF($C330&gt;='H-32A-WP06 - Debt Service'!Q$24,'H-32A-WP06 - Debt Service'!Q$27/12,0))</f>
        <v>0</v>
      </c>
      <c r="S330" s="376">
        <f>IF(-SUM(S$20:S329)+S$15&lt;0.000001,0,IF($C330&gt;='H-32A-WP06 - Debt Service'!R$24,'H-32A-WP06 - Debt Service'!R$27/12,0))</f>
        <v>0</v>
      </c>
      <c r="T330" s="376">
        <f>IF(-SUM(T$20:T329)+T$15&lt;0.000001,0,IF($C330&gt;='H-32A-WP06 - Debt Service'!S$24,'H-32A-WP06 - Debt Service'!S$27/12,0))</f>
        <v>0</v>
      </c>
      <c r="U330" s="376">
        <f>IF(-SUM(U$20:U329)+U$15&lt;0.000001,0,IF($C330&gt;='H-32A-WP06 - Debt Service'!T$24,'H-32A-WP06 - Debt Service'!T$27/12,0))</f>
        <v>0</v>
      </c>
      <c r="V330" s="376">
        <f>IF(-SUM(V$20:V329)+V$15&lt;0.000001,0,IF($C330&gt;='H-32A-WP06 - Debt Service'!U$24,'H-32A-WP06 - Debt Service'!U$27/12,0))</f>
        <v>0</v>
      </c>
      <c r="W330" s="376">
        <f>IF(-SUM(W$20:W329)+W$15&lt;0.000001,0,IF($C330&gt;='H-32A-WP06 - Debt Service'!V$24,'H-32A-WP06 - Debt Service'!V$27/12,0))</f>
        <v>0</v>
      </c>
      <c r="X330" s="376">
        <f>IF(-SUM(X$20:X329)+X$15&lt;0.000001,0,IF($C330&gt;='H-32A-WP06 - Debt Service'!W$24,'H-32A-WP06 - Debt Service'!W$27/12,0))</f>
        <v>0</v>
      </c>
      <c r="Y330" s="376">
        <f>IF(-SUM(Y$20:Y329)+Y$15&lt;0.000001,0,IF($C330&gt;='H-32A-WP06 - Debt Service'!X$24,'H-32A-WP06 - Debt Service'!X$27/12,0))</f>
        <v>0</v>
      </c>
      <c r="Z330" s="376">
        <f>IF($C330&gt;='H-32A-WP06 - Debt Service'!Y$24,'H-32A-WP06 - Debt Service'!Y$27/12,0)</f>
        <v>0</v>
      </c>
    </row>
    <row r="331" spans="2:26">
      <c r="B331" s="364">
        <f t="shared" si="16"/>
        <v>2044</v>
      </c>
      <c r="C331" s="390">
        <f t="shared" si="18"/>
        <v>52932</v>
      </c>
      <c r="D331" s="376">
        <f>IF(-SUM(D$20:D330)+D$15&lt;0.000001,0,IF($C331&gt;='H-32A-WP06 - Debt Service'!C$24,'H-32A-WP06 - Debt Service'!C$27/12,0))</f>
        <v>0</v>
      </c>
      <c r="E331" s="376">
        <f>IF(-SUM(E$20:E330)+E$15&lt;0.000001,0,IF($C331&gt;='H-32A-WP06 - Debt Service'!D$24,'H-32A-WP06 - Debt Service'!D$27/12,0))</f>
        <v>0</v>
      </c>
      <c r="F331" s="376">
        <f>IF(-SUM(F$20:F330)+F$15&lt;0.000001,0,IF($C331&gt;='H-32A-WP06 - Debt Service'!E$24,'H-32A-WP06 - Debt Service'!E$27/12,0))</f>
        <v>0</v>
      </c>
      <c r="G331" s="376">
        <f>IF(-SUM(G$20:G330)+G$15&lt;0.000001,0,IF($C331&gt;='H-32A-WP06 - Debt Service'!F$24,'H-32A-WP06 - Debt Service'!F$27/12,0))</f>
        <v>0</v>
      </c>
      <c r="H331" s="376">
        <f>IF(-SUM(H$20:H330)+H$15&lt;0.000001,0,IF($C331&gt;='H-32A-WP06 - Debt Service'!G$24,'H-32A-WP06 - Debt Service'!G$27/12,0))</f>
        <v>0</v>
      </c>
      <c r="I331" s="376">
        <f>IF(-SUM(I$20:I330)+I$15&lt;0.000001,0,IF($C331&gt;='H-32A-WP06 - Debt Service'!H$24,'H-32A-WP06 - Debt Service'!H$27/12,0))</f>
        <v>0</v>
      </c>
      <c r="J331" s="376">
        <f>IF(-SUM(J$20:J330)+J$15&lt;0.000001,0,IF($C331&gt;='H-32A-WP06 - Debt Service'!I$24,'H-32A-WP06 - Debt Service'!I$27/12,0))</f>
        <v>0</v>
      </c>
      <c r="K331" s="376">
        <f>IF(-SUM(K$20:K330)+K$15&lt;0.000001,0,IF($C331&gt;='H-32A-WP06 - Debt Service'!J$24,'H-32A-WP06 - Debt Service'!J$27/12,0))</f>
        <v>0</v>
      </c>
      <c r="L331" s="376">
        <f>IF(-SUM(L$20:L330)+L$15&lt;0.000001,0,IF($C331&gt;='H-32A-WP06 - Debt Service'!K$24,'H-32A-WP06 - Debt Service'!K$27/12,0))</f>
        <v>0</v>
      </c>
      <c r="M331" s="376">
        <f>IF(-SUM(M$20:M330)+M$15&lt;0.000001,0,IF($C331&gt;='H-32A-WP06 - Debt Service'!L$24,'H-32A-WP06 - Debt Service'!L$27/12,0))</f>
        <v>0</v>
      </c>
      <c r="O331" s="364">
        <f t="shared" si="17"/>
        <v>2044</v>
      </c>
      <c r="P331" s="390">
        <f t="shared" si="19"/>
        <v>52932</v>
      </c>
      <c r="Q331" s="376">
        <f>IF(-SUM(Q$20:Q330)+Q$15&lt;0.000001,0,IF($C331&gt;='H-32A-WP06 - Debt Service'!P$24,'H-32A-WP06 - Debt Service'!P$27/12,0))</f>
        <v>0</v>
      </c>
      <c r="R331" s="376">
        <f>IF(-SUM(R$20:R330)+R$15&lt;0.000001,0,IF($C331&gt;='H-32A-WP06 - Debt Service'!Q$24,'H-32A-WP06 - Debt Service'!Q$27/12,0))</f>
        <v>0</v>
      </c>
      <c r="S331" s="376">
        <f>IF(-SUM(S$20:S330)+S$15&lt;0.000001,0,IF($C331&gt;='H-32A-WP06 - Debt Service'!R$24,'H-32A-WP06 - Debt Service'!R$27/12,0))</f>
        <v>0</v>
      </c>
      <c r="T331" s="376">
        <f>IF(-SUM(T$20:T330)+T$15&lt;0.000001,0,IF($C331&gt;='H-32A-WP06 - Debt Service'!S$24,'H-32A-WP06 - Debt Service'!S$27/12,0))</f>
        <v>0</v>
      </c>
      <c r="U331" s="376">
        <f>IF(-SUM(U$20:U330)+U$15&lt;0.000001,0,IF($C331&gt;='H-32A-WP06 - Debt Service'!T$24,'H-32A-WP06 - Debt Service'!T$27/12,0))</f>
        <v>0</v>
      </c>
      <c r="V331" s="376">
        <f>IF(-SUM(V$20:V330)+V$15&lt;0.000001,0,IF($C331&gt;='H-32A-WP06 - Debt Service'!U$24,'H-32A-WP06 - Debt Service'!U$27/12,0))</f>
        <v>0</v>
      </c>
      <c r="W331" s="376">
        <f>IF(-SUM(W$20:W330)+W$15&lt;0.000001,0,IF($C331&gt;='H-32A-WP06 - Debt Service'!V$24,'H-32A-WP06 - Debt Service'!V$27/12,0))</f>
        <v>0</v>
      </c>
      <c r="X331" s="376">
        <f>IF(-SUM(X$20:X330)+X$15&lt;0.000001,0,IF($C331&gt;='H-32A-WP06 - Debt Service'!W$24,'H-32A-WP06 - Debt Service'!W$27/12,0))</f>
        <v>0</v>
      </c>
      <c r="Y331" s="376">
        <f>IF(-SUM(Y$20:Y330)+Y$15&lt;0.000001,0,IF($C331&gt;='H-32A-WP06 - Debt Service'!X$24,'H-32A-WP06 - Debt Service'!X$27/12,0))</f>
        <v>0</v>
      </c>
      <c r="Z331" s="376">
        <f>IF($C331&gt;='H-32A-WP06 - Debt Service'!Y$24,'H-32A-WP06 - Debt Service'!Y$27/12,0)</f>
        <v>0</v>
      </c>
    </row>
    <row r="332" spans="2:26">
      <c r="B332" s="364">
        <f t="shared" si="16"/>
        <v>2045</v>
      </c>
      <c r="C332" s="390">
        <f t="shared" si="18"/>
        <v>52963</v>
      </c>
      <c r="D332" s="376">
        <f>IF(-SUM(D$20:D331)+D$15&lt;0.000001,0,IF($C332&gt;='H-32A-WP06 - Debt Service'!C$24,'H-32A-WP06 - Debt Service'!C$27/12,0))</f>
        <v>0</v>
      </c>
      <c r="E332" s="376">
        <f>IF(-SUM(E$20:E331)+E$15&lt;0.000001,0,IF($C332&gt;='H-32A-WP06 - Debt Service'!D$24,'H-32A-WP06 - Debt Service'!D$27/12,0))</f>
        <v>0</v>
      </c>
      <c r="F332" s="376">
        <f>IF(-SUM(F$20:F331)+F$15&lt;0.000001,0,IF($C332&gt;='H-32A-WP06 - Debt Service'!E$24,'H-32A-WP06 - Debt Service'!E$27/12,0))</f>
        <v>0</v>
      </c>
      <c r="G332" s="376">
        <f>IF(-SUM(G$20:G331)+G$15&lt;0.000001,0,IF($C332&gt;='H-32A-WP06 - Debt Service'!F$24,'H-32A-WP06 - Debt Service'!F$27/12,0))</f>
        <v>0</v>
      </c>
      <c r="H332" s="376">
        <f>IF(-SUM(H$20:H331)+H$15&lt;0.000001,0,IF($C332&gt;='H-32A-WP06 - Debt Service'!G$24,'H-32A-WP06 - Debt Service'!G$27/12,0))</f>
        <v>0</v>
      </c>
      <c r="I332" s="376">
        <f>IF(-SUM(I$20:I331)+I$15&lt;0.000001,0,IF($C332&gt;='H-32A-WP06 - Debt Service'!H$24,'H-32A-WP06 - Debt Service'!H$27/12,0))</f>
        <v>0</v>
      </c>
      <c r="J332" s="376">
        <f>IF(-SUM(J$20:J331)+J$15&lt;0.000001,0,IF($C332&gt;='H-32A-WP06 - Debt Service'!I$24,'H-32A-WP06 - Debt Service'!I$27/12,0))</f>
        <v>0</v>
      </c>
      <c r="K332" s="376">
        <f>IF(-SUM(K$20:K331)+K$15&lt;0.000001,0,IF($C332&gt;='H-32A-WP06 - Debt Service'!J$24,'H-32A-WP06 - Debt Service'!J$27/12,0))</f>
        <v>0</v>
      </c>
      <c r="L332" s="376">
        <f>IF(-SUM(L$20:L331)+L$15&lt;0.000001,0,IF($C332&gt;='H-32A-WP06 - Debt Service'!K$24,'H-32A-WP06 - Debt Service'!K$27/12,0))</f>
        <v>0</v>
      </c>
      <c r="M332" s="376">
        <f>IF(-SUM(M$20:M331)+M$15&lt;0.000001,0,IF($C332&gt;='H-32A-WP06 - Debt Service'!L$24,'H-32A-WP06 - Debt Service'!L$27/12,0))</f>
        <v>0</v>
      </c>
      <c r="O332" s="364">
        <f t="shared" si="17"/>
        <v>2045</v>
      </c>
      <c r="P332" s="390">
        <f t="shared" si="19"/>
        <v>52963</v>
      </c>
      <c r="Q332" s="376">
        <f>IF(-SUM(Q$20:Q331)+Q$15&lt;0.000001,0,IF($C332&gt;='H-32A-WP06 - Debt Service'!P$24,'H-32A-WP06 - Debt Service'!P$27/12,0))</f>
        <v>0</v>
      </c>
      <c r="R332" s="376">
        <f>IF(-SUM(R$20:R331)+R$15&lt;0.000001,0,IF($C332&gt;='H-32A-WP06 - Debt Service'!Q$24,'H-32A-WP06 - Debt Service'!Q$27/12,0))</f>
        <v>0</v>
      </c>
      <c r="S332" s="376">
        <f>IF(-SUM(S$20:S331)+S$15&lt;0.000001,0,IF($C332&gt;='H-32A-WP06 - Debt Service'!R$24,'H-32A-WP06 - Debt Service'!R$27/12,0))</f>
        <v>0</v>
      </c>
      <c r="T332" s="376">
        <f>IF(-SUM(T$20:T331)+T$15&lt;0.000001,0,IF($C332&gt;='H-32A-WP06 - Debt Service'!S$24,'H-32A-WP06 - Debt Service'!S$27/12,0))</f>
        <v>0</v>
      </c>
      <c r="U332" s="376">
        <f>IF(-SUM(U$20:U331)+U$15&lt;0.000001,0,IF($C332&gt;='H-32A-WP06 - Debt Service'!T$24,'H-32A-WP06 - Debt Service'!T$27/12,0))</f>
        <v>0</v>
      </c>
      <c r="V332" s="376">
        <f>IF(-SUM(V$20:V331)+V$15&lt;0.000001,0,IF($C332&gt;='H-32A-WP06 - Debt Service'!U$24,'H-32A-WP06 - Debt Service'!U$27/12,0))</f>
        <v>0</v>
      </c>
      <c r="W332" s="376">
        <f>IF(-SUM(W$20:W331)+W$15&lt;0.000001,0,IF($C332&gt;='H-32A-WP06 - Debt Service'!V$24,'H-32A-WP06 - Debt Service'!V$27/12,0))</f>
        <v>0</v>
      </c>
      <c r="X332" s="376">
        <f>IF(-SUM(X$20:X331)+X$15&lt;0.000001,0,IF($C332&gt;='H-32A-WP06 - Debt Service'!W$24,'H-32A-WP06 - Debt Service'!W$27/12,0))</f>
        <v>0</v>
      </c>
      <c r="Y332" s="376">
        <f>IF(-SUM(Y$20:Y331)+Y$15&lt;0.000001,0,IF($C332&gt;='H-32A-WP06 - Debt Service'!X$24,'H-32A-WP06 - Debt Service'!X$27/12,0))</f>
        <v>0</v>
      </c>
      <c r="Z332" s="376">
        <f>IF($C332&gt;='H-32A-WP06 - Debt Service'!Y$24,'H-32A-WP06 - Debt Service'!Y$27/12,0)</f>
        <v>0</v>
      </c>
    </row>
    <row r="333" spans="2:26">
      <c r="B333" s="364">
        <f t="shared" si="16"/>
        <v>2045</v>
      </c>
      <c r="C333" s="390">
        <f t="shared" si="18"/>
        <v>52994</v>
      </c>
      <c r="D333" s="376">
        <f>IF(-SUM(D$20:D332)+D$15&lt;0.000001,0,IF($C333&gt;='H-32A-WP06 - Debt Service'!C$24,'H-32A-WP06 - Debt Service'!C$27/12,0))</f>
        <v>0</v>
      </c>
      <c r="E333" s="376">
        <f>IF(-SUM(E$20:E332)+E$15&lt;0.000001,0,IF($C333&gt;='H-32A-WP06 - Debt Service'!D$24,'H-32A-WP06 - Debt Service'!D$27/12,0))</f>
        <v>0</v>
      </c>
      <c r="F333" s="376">
        <f>IF(-SUM(F$20:F332)+F$15&lt;0.000001,0,IF($C333&gt;='H-32A-WP06 - Debt Service'!E$24,'H-32A-WP06 - Debt Service'!E$27/12,0))</f>
        <v>0</v>
      </c>
      <c r="G333" s="376">
        <f>IF(-SUM(G$20:G332)+G$15&lt;0.000001,0,IF($C333&gt;='H-32A-WP06 - Debt Service'!F$24,'H-32A-WP06 - Debt Service'!F$27/12,0))</f>
        <v>0</v>
      </c>
      <c r="H333" s="376">
        <f>IF(-SUM(H$20:H332)+H$15&lt;0.000001,0,IF($C333&gt;='H-32A-WP06 - Debt Service'!G$24,'H-32A-WP06 - Debt Service'!G$27/12,0))</f>
        <v>0</v>
      </c>
      <c r="I333" s="376">
        <f>IF(-SUM(I$20:I332)+I$15&lt;0.000001,0,IF($C333&gt;='H-32A-WP06 - Debt Service'!H$24,'H-32A-WP06 - Debt Service'!H$27/12,0))</f>
        <v>0</v>
      </c>
      <c r="J333" s="376">
        <f>IF(-SUM(J$20:J332)+J$15&lt;0.000001,0,IF($C333&gt;='H-32A-WP06 - Debt Service'!I$24,'H-32A-WP06 - Debt Service'!I$27/12,0))</f>
        <v>0</v>
      </c>
      <c r="K333" s="376">
        <f>IF(-SUM(K$20:K332)+K$15&lt;0.000001,0,IF($C333&gt;='H-32A-WP06 - Debt Service'!J$24,'H-32A-WP06 - Debt Service'!J$27/12,0))</f>
        <v>0</v>
      </c>
      <c r="L333" s="376">
        <f>IF(-SUM(L$20:L332)+L$15&lt;0.000001,0,IF($C333&gt;='H-32A-WP06 - Debt Service'!K$24,'H-32A-WP06 - Debt Service'!K$27/12,0))</f>
        <v>0</v>
      </c>
      <c r="M333" s="376">
        <f>IF(-SUM(M$20:M332)+M$15&lt;0.000001,0,IF($C333&gt;='H-32A-WP06 - Debt Service'!L$24,'H-32A-WP06 - Debt Service'!L$27/12,0))</f>
        <v>0</v>
      </c>
      <c r="O333" s="364">
        <f t="shared" si="17"/>
        <v>2045</v>
      </c>
      <c r="P333" s="390">
        <f t="shared" si="19"/>
        <v>52994</v>
      </c>
      <c r="Q333" s="376">
        <f>IF(-SUM(Q$20:Q332)+Q$15&lt;0.000001,0,IF($C333&gt;='H-32A-WP06 - Debt Service'!P$24,'H-32A-WP06 - Debt Service'!P$27/12,0))</f>
        <v>0</v>
      </c>
      <c r="R333" s="376">
        <f>IF(-SUM(R$20:R332)+R$15&lt;0.000001,0,IF($C333&gt;='H-32A-WP06 - Debt Service'!Q$24,'H-32A-WP06 - Debt Service'!Q$27/12,0))</f>
        <v>0</v>
      </c>
      <c r="S333" s="376">
        <f>IF(-SUM(S$20:S332)+S$15&lt;0.000001,0,IF($C333&gt;='H-32A-WP06 - Debt Service'!R$24,'H-32A-WP06 - Debt Service'!R$27/12,0))</f>
        <v>0</v>
      </c>
      <c r="T333" s="376">
        <f>IF(-SUM(T$20:T332)+T$15&lt;0.000001,0,IF($C333&gt;='H-32A-WP06 - Debt Service'!S$24,'H-32A-WP06 - Debt Service'!S$27/12,0))</f>
        <v>0</v>
      </c>
      <c r="U333" s="376">
        <f>IF(-SUM(U$20:U332)+U$15&lt;0.000001,0,IF($C333&gt;='H-32A-WP06 - Debt Service'!T$24,'H-32A-WP06 - Debt Service'!T$27/12,0))</f>
        <v>0</v>
      </c>
      <c r="V333" s="376">
        <f>IF(-SUM(V$20:V332)+V$15&lt;0.000001,0,IF($C333&gt;='H-32A-WP06 - Debt Service'!U$24,'H-32A-WP06 - Debt Service'!U$27/12,0))</f>
        <v>0</v>
      </c>
      <c r="W333" s="376">
        <f>IF(-SUM(W$20:W332)+W$15&lt;0.000001,0,IF($C333&gt;='H-32A-WP06 - Debt Service'!V$24,'H-32A-WP06 - Debt Service'!V$27/12,0))</f>
        <v>0</v>
      </c>
      <c r="X333" s="376">
        <f>IF(-SUM(X$20:X332)+X$15&lt;0.000001,0,IF($C333&gt;='H-32A-WP06 - Debt Service'!W$24,'H-32A-WP06 - Debt Service'!W$27/12,0))</f>
        <v>0</v>
      </c>
      <c r="Y333" s="376">
        <f>IF(-SUM(Y$20:Y332)+Y$15&lt;0.000001,0,IF($C333&gt;='H-32A-WP06 - Debt Service'!X$24,'H-32A-WP06 - Debt Service'!X$27/12,0))</f>
        <v>0</v>
      </c>
      <c r="Z333" s="376">
        <f>IF($C333&gt;='H-32A-WP06 - Debt Service'!Y$24,'H-32A-WP06 - Debt Service'!Y$27/12,0)</f>
        <v>0</v>
      </c>
    </row>
    <row r="334" spans="2:26">
      <c r="B334" s="364">
        <f t="shared" si="16"/>
        <v>2045</v>
      </c>
      <c r="C334" s="390">
        <f t="shared" si="18"/>
        <v>53022</v>
      </c>
      <c r="D334" s="376">
        <f>IF(-SUM(D$20:D333)+D$15&lt;0.000001,0,IF($C334&gt;='H-32A-WP06 - Debt Service'!C$24,'H-32A-WP06 - Debt Service'!C$27/12,0))</f>
        <v>0</v>
      </c>
      <c r="E334" s="376">
        <f>IF(-SUM(E$20:E333)+E$15&lt;0.000001,0,IF($C334&gt;='H-32A-WP06 - Debt Service'!D$24,'H-32A-WP06 - Debt Service'!D$27/12,0))</f>
        <v>0</v>
      </c>
      <c r="F334" s="376">
        <f>IF(-SUM(F$20:F333)+F$15&lt;0.000001,0,IF($C334&gt;='H-32A-WP06 - Debt Service'!E$24,'H-32A-WP06 - Debt Service'!E$27/12,0))</f>
        <v>0</v>
      </c>
      <c r="G334" s="376">
        <f>IF(-SUM(G$20:G333)+G$15&lt;0.000001,0,IF($C334&gt;='H-32A-WP06 - Debt Service'!F$24,'H-32A-WP06 - Debt Service'!F$27/12,0))</f>
        <v>0</v>
      </c>
      <c r="H334" s="376">
        <f>IF(-SUM(H$20:H333)+H$15&lt;0.000001,0,IF($C334&gt;='H-32A-WP06 - Debt Service'!G$24,'H-32A-WP06 - Debt Service'!G$27/12,0))</f>
        <v>0</v>
      </c>
      <c r="I334" s="376">
        <f>IF(-SUM(I$20:I333)+I$15&lt;0.000001,0,IF($C334&gt;='H-32A-WP06 - Debt Service'!H$24,'H-32A-WP06 - Debt Service'!H$27/12,0))</f>
        <v>0</v>
      </c>
      <c r="J334" s="376">
        <f>IF(-SUM(J$20:J333)+J$15&lt;0.000001,0,IF($C334&gt;='H-32A-WP06 - Debt Service'!I$24,'H-32A-WP06 - Debt Service'!I$27/12,0))</f>
        <v>0</v>
      </c>
      <c r="K334" s="376">
        <f>IF(-SUM(K$20:K333)+K$15&lt;0.000001,0,IF($C334&gt;='H-32A-WP06 - Debt Service'!J$24,'H-32A-WP06 - Debt Service'!J$27/12,0))</f>
        <v>0</v>
      </c>
      <c r="L334" s="376">
        <f>IF(-SUM(L$20:L333)+L$15&lt;0.000001,0,IF($C334&gt;='H-32A-WP06 - Debt Service'!K$24,'H-32A-WP06 - Debt Service'!K$27/12,0))</f>
        <v>0</v>
      </c>
      <c r="M334" s="376">
        <f>IF(-SUM(M$20:M333)+M$15&lt;0.000001,0,IF($C334&gt;='H-32A-WP06 - Debt Service'!L$24,'H-32A-WP06 - Debt Service'!L$27/12,0))</f>
        <v>0</v>
      </c>
      <c r="O334" s="364">
        <f t="shared" si="17"/>
        <v>2045</v>
      </c>
      <c r="P334" s="390">
        <f t="shared" si="19"/>
        <v>53022</v>
      </c>
      <c r="Q334" s="376">
        <f>IF(-SUM(Q$20:Q333)+Q$15&lt;0.000001,0,IF($C334&gt;='H-32A-WP06 - Debt Service'!P$24,'H-32A-WP06 - Debt Service'!P$27/12,0))</f>
        <v>0</v>
      </c>
      <c r="R334" s="376">
        <f>IF(-SUM(R$20:R333)+R$15&lt;0.000001,0,IF($C334&gt;='H-32A-WP06 - Debt Service'!Q$24,'H-32A-WP06 - Debt Service'!Q$27/12,0))</f>
        <v>0</v>
      </c>
      <c r="S334" s="376">
        <f>IF(-SUM(S$20:S333)+S$15&lt;0.000001,0,IF($C334&gt;='H-32A-WP06 - Debt Service'!R$24,'H-32A-WP06 - Debt Service'!R$27/12,0))</f>
        <v>0</v>
      </c>
      <c r="T334" s="376">
        <f>IF(-SUM(T$20:T333)+T$15&lt;0.000001,0,IF($C334&gt;='H-32A-WP06 - Debt Service'!S$24,'H-32A-WP06 - Debt Service'!S$27/12,0))</f>
        <v>0</v>
      </c>
      <c r="U334" s="376">
        <f>IF(-SUM(U$20:U333)+U$15&lt;0.000001,0,IF($C334&gt;='H-32A-WP06 - Debt Service'!T$24,'H-32A-WP06 - Debt Service'!T$27/12,0))</f>
        <v>0</v>
      </c>
      <c r="V334" s="376">
        <f>IF(-SUM(V$20:V333)+V$15&lt;0.000001,0,IF($C334&gt;='H-32A-WP06 - Debt Service'!U$24,'H-32A-WP06 - Debt Service'!U$27/12,0))</f>
        <v>0</v>
      </c>
      <c r="W334" s="376">
        <f>IF(-SUM(W$20:W333)+W$15&lt;0.000001,0,IF($C334&gt;='H-32A-WP06 - Debt Service'!V$24,'H-32A-WP06 - Debt Service'!V$27/12,0))</f>
        <v>0</v>
      </c>
      <c r="X334" s="376">
        <f>IF(-SUM(X$20:X333)+X$15&lt;0.000001,0,IF($C334&gt;='H-32A-WP06 - Debt Service'!W$24,'H-32A-WP06 - Debt Service'!W$27/12,0))</f>
        <v>0</v>
      </c>
      <c r="Y334" s="376">
        <f>IF(-SUM(Y$20:Y333)+Y$15&lt;0.000001,0,IF($C334&gt;='H-32A-WP06 - Debt Service'!X$24,'H-32A-WP06 - Debt Service'!X$27/12,0))</f>
        <v>0</v>
      </c>
      <c r="Z334" s="376">
        <f>IF($C334&gt;='H-32A-WP06 - Debt Service'!Y$24,'H-32A-WP06 - Debt Service'!Y$27/12,0)</f>
        <v>0</v>
      </c>
    </row>
    <row r="335" spans="2:26">
      <c r="B335" s="364">
        <f t="shared" si="16"/>
        <v>2045</v>
      </c>
      <c r="C335" s="390">
        <f t="shared" si="18"/>
        <v>53053</v>
      </c>
      <c r="D335" s="376">
        <f>IF(-SUM(D$20:D334)+D$15&lt;0.000001,0,IF($C335&gt;='H-32A-WP06 - Debt Service'!C$24,'H-32A-WP06 - Debt Service'!C$27/12,0))</f>
        <v>0</v>
      </c>
      <c r="E335" s="376">
        <f>IF(-SUM(E$20:E334)+E$15&lt;0.000001,0,IF($C335&gt;='H-32A-WP06 - Debt Service'!D$24,'H-32A-WP06 - Debt Service'!D$27/12,0))</f>
        <v>0</v>
      </c>
      <c r="F335" s="376">
        <f>IF(-SUM(F$20:F334)+F$15&lt;0.000001,0,IF($C335&gt;='H-32A-WP06 - Debt Service'!E$24,'H-32A-WP06 - Debt Service'!E$27/12,0))</f>
        <v>0</v>
      </c>
      <c r="G335" s="376">
        <f>IF(-SUM(G$20:G334)+G$15&lt;0.000001,0,IF($C335&gt;='H-32A-WP06 - Debt Service'!F$24,'H-32A-WP06 - Debt Service'!F$27/12,0))</f>
        <v>0</v>
      </c>
      <c r="H335" s="376">
        <f>IF(-SUM(H$20:H334)+H$15&lt;0.000001,0,IF($C335&gt;='H-32A-WP06 - Debt Service'!G$24,'H-32A-WP06 - Debt Service'!G$27/12,0))</f>
        <v>0</v>
      </c>
      <c r="I335" s="376">
        <f>IF(-SUM(I$20:I334)+I$15&lt;0.000001,0,IF($C335&gt;='H-32A-WP06 - Debt Service'!H$24,'H-32A-WP06 - Debt Service'!H$27/12,0))</f>
        <v>0</v>
      </c>
      <c r="J335" s="376">
        <f>IF(-SUM(J$20:J334)+J$15&lt;0.000001,0,IF($C335&gt;='H-32A-WP06 - Debt Service'!I$24,'H-32A-WP06 - Debt Service'!I$27/12,0))</f>
        <v>0</v>
      </c>
      <c r="K335" s="376">
        <f>IF(-SUM(K$20:K334)+K$15&lt;0.000001,0,IF($C335&gt;='H-32A-WP06 - Debt Service'!J$24,'H-32A-WP06 - Debt Service'!J$27/12,0))</f>
        <v>0</v>
      </c>
      <c r="L335" s="376">
        <f>IF(-SUM(L$20:L334)+L$15&lt;0.000001,0,IF($C335&gt;='H-32A-WP06 - Debt Service'!K$24,'H-32A-WP06 - Debt Service'!K$27/12,0))</f>
        <v>0</v>
      </c>
      <c r="M335" s="376">
        <f>IF(-SUM(M$20:M334)+M$15&lt;0.000001,0,IF($C335&gt;='H-32A-WP06 - Debt Service'!L$24,'H-32A-WP06 - Debt Service'!L$27/12,0))</f>
        <v>0</v>
      </c>
      <c r="O335" s="364">
        <f t="shared" si="17"/>
        <v>2045</v>
      </c>
      <c r="P335" s="390">
        <f t="shared" si="19"/>
        <v>53053</v>
      </c>
      <c r="Q335" s="376">
        <f>IF(-SUM(Q$20:Q334)+Q$15&lt;0.000001,0,IF($C335&gt;='H-32A-WP06 - Debt Service'!P$24,'H-32A-WP06 - Debt Service'!P$27/12,0))</f>
        <v>0</v>
      </c>
      <c r="R335" s="376">
        <f>IF(-SUM(R$20:R334)+R$15&lt;0.000001,0,IF($C335&gt;='H-32A-WP06 - Debt Service'!Q$24,'H-32A-WP06 - Debt Service'!Q$27/12,0))</f>
        <v>0</v>
      </c>
      <c r="S335" s="376">
        <f>IF(-SUM(S$20:S334)+S$15&lt;0.000001,0,IF($C335&gt;='H-32A-WP06 - Debt Service'!R$24,'H-32A-WP06 - Debt Service'!R$27/12,0))</f>
        <v>0</v>
      </c>
      <c r="T335" s="376">
        <f>IF(-SUM(T$20:T334)+T$15&lt;0.000001,0,IF($C335&gt;='H-32A-WP06 - Debt Service'!S$24,'H-32A-WP06 - Debt Service'!S$27/12,0))</f>
        <v>0</v>
      </c>
      <c r="U335" s="376">
        <f>IF(-SUM(U$20:U334)+U$15&lt;0.000001,0,IF($C335&gt;='H-32A-WP06 - Debt Service'!T$24,'H-32A-WP06 - Debt Service'!T$27/12,0))</f>
        <v>0</v>
      </c>
      <c r="V335" s="376">
        <f>IF(-SUM(V$20:V334)+V$15&lt;0.000001,0,IF($C335&gt;='H-32A-WP06 - Debt Service'!U$24,'H-32A-WP06 - Debt Service'!U$27/12,0))</f>
        <v>0</v>
      </c>
      <c r="W335" s="376">
        <f>IF(-SUM(W$20:W334)+W$15&lt;0.000001,0,IF($C335&gt;='H-32A-WP06 - Debt Service'!V$24,'H-32A-WP06 - Debt Service'!V$27/12,0))</f>
        <v>0</v>
      </c>
      <c r="X335" s="376">
        <f>IF(-SUM(X$20:X334)+X$15&lt;0.000001,0,IF($C335&gt;='H-32A-WP06 - Debt Service'!W$24,'H-32A-WP06 - Debt Service'!W$27/12,0))</f>
        <v>0</v>
      </c>
      <c r="Y335" s="376">
        <f>IF(-SUM(Y$20:Y334)+Y$15&lt;0.000001,0,IF($C335&gt;='H-32A-WP06 - Debt Service'!X$24,'H-32A-WP06 - Debt Service'!X$27/12,0))</f>
        <v>0</v>
      </c>
      <c r="Z335" s="376">
        <f>IF($C335&gt;='H-32A-WP06 - Debt Service'!Y$24,'H-32A-WP06 - Debt Service'!Y$27/12,0)</f>
        <v>0</v>
      </c>
    </row>
    <row r="336" spans="2:26">
      <c r="B336" s="364">
        <f t="shared" si="16"/>
        <v>2045</v>
      </c>
      <c r="C336" s="390">
        <f t="shared" si="18"/>
        <v>53083</v>
      </c>
      <c r="D336" s="376">
        <f>IF(-SUM(D$20:D335)+D$15&lt;0.000001,0,IF($C336&gt;='H-32A-WP06 - Debt Service'!C$24,'H-32A-WP06 - Debt Service'!C$27/12,0))</f>
        <v>0</v>
      </c>
      <c r="E336" s="376">
        <f>IF(-SUM(E$20:E335)+E$15&lt;0.000001,0,IF($C336&gt;='H-32A-WP06 - Debt Service'!D$24,'H-32A-WP06 - Debt Service'!D$27/12,0))</f>
        <v>0</v>
      </c>
      <c r="F336" s="376">
        <f>IF(-SUM(F$20:F335)+F$15&lt;0.000001,0,IF($C336&gt;='H-32A-WP06 - Debt Service'!E$24,'H-32A-WP06 - Debt Service'!E$27/12,0))</f>
        <v>0</v>
      </c>
      <c r="G336" s="376">
        <f>IF(-SUM(G$20:G335)+G$15&lt;0.000001,0,IF($C336&gt;='H-32A-WP06 - Debt Service'!F$24,'H-32A-WP06 - Debt Service'!F$27/12,0))</f>
        <v>0</v>
      </c>
      <c r="H336" s="376">
        <f>IF(-SUM(H$20:H335)+H$15&lt;0.000001,0,IF($C336&gt;='H-32A-WP06 - Debt Service'!G$24,'H-32A-WP06 - Debt Service'!G$27/12,0))</f>
        <v>0</v>
      </c>
      <c r="I336" s="376">
        <f>IF(-SUM(I$20:I335)+I$15&lt;0.000001,0,IF($C336&gt;='H-32A-WP06 - Debt Service'!H$24,'H-32A-WP06 - Debt Service'!H$27/12,0))</f>
        <v>0</v>
      </c>
      <c r="J336" s="376">
        <f>IF(-SUM(J$20:J335)+J$15&lt;0.000001,0,IF($C336&gt;='H-32A-WP06 - Debt Service'!I$24,'H-32A-WP06 - Debt Service'!I$27/12,0))</f>
        <v>0</v>
      </c>
      <c r="K336" s="376">
        <f>IF(-SUM(K$20:K335)+K$15&lt;0.000001,0,IF($C336&gt;='H-32A-WP06 - Debt Service'!J$24,'H-32A-WP06 - Debt Service'!J$27/12,0))</f>
        <v>0</v>
      </c>
      <c r="L336" s="376">
        <f>IF(-SUM(L$20:L335)+L$15&lt;0.000001,0,IF($C336&gt;='H-32A-WP06 - Debt Service'!K$24,'H-32A-WP06 - Debt Service'!K$27/12,0))</f>
        <v>0</v>
      </c>
      <c r="M336" s="376">
        <f>IF(-SUM(M$20:M335)+M$15&lt;0.000001,0,IF($C336&gt;='H-32A-WP06 - Debt Service'!L$24,'H-32A-WP06 - Debt Service'!L$27/12,0))</f>
        <v>0</v>
      </c>
      <c r="O336" s="364">
        <f t="shared" si="17"/>
        <v>2045</v>
      </c>
      <c r="P336" s="390">
        <f t="shared" si="19"/>
        <v>53083</v>
      </c>
      <c r="Q336" s="376">
        <f>IF(-SUM(Q$20:Q335)+Q$15&lt;0.000001,0,IF($C336&gt;='H-32A-WP06 - Debt Service'!P$24,'H-32A-WP06 - Debt Service'!P$27/12,0))</f>
        <v>0</v>
      </c>
      <c r="R336" s="376">
        <f>IF(-SUM(R$20:R335)+R$15&lt;0.000001,0,IF($C336&gt;='H-32A-WP06 - Debt Service'!Q$24,'H-32A-WP06 - Debt Service'!Q$27/12,0))</f>
        <v>0</v>
      </c>
      <c r="S336" s="376">
        <f>IF(-SUM(S$20:S335)+S$15&lt;0.000001,0,IF($C336&gt;='H-32A-WP06 - Debt Service'!R$24,'H-32A-WP06 - Debt Service'!R$27/12,0))</f>
        <v>0</v>
      </c>
      <c r="T336" s="376">
        <f>IF(-SUM(T$20:T335)+T$15&lt;0.000001,0,IF($C336&gt;='H-32A-WP06 - Debt Service'!S$24,'H-32A-WP06 - Debt Service'!S$27/12,0))</f>
        <v>0</v>
      </c>
      <c r="U336" s="376">
        <f>IF(-SUM(U$20:U335)+U$15&lt;0.000001,0,IF($C336&gt;='H-32A-WP06 - Debt Service'!T$24,'H-32A-WP06 - Debt Service'!T$27/12,0))</f>
        <v>0</v>
      </c>
      <c r="V336" s="376">
        <f>IF(-SUM(V$20:V335)+V$15&lt;0.000001,0,IF($C336&gt;='H-32A-WP06 - Debt Service'!U$24,'H-32A-WP06 - Debt Service'!U$27/12,0))</f>
        <v>0</v>
      </c>
      <c r="W336" s="376">
        <f>IF(-SUM(W$20:W335)+W$15&lt;0.000001,0,IF($C336&gt;='H-32A-WP06 - Debt Service'!V$24,'H-32A-WP06 - Debt Service'!V$27/12,0))</f>
        <v>0</v>
      </c>
      <c r="X336" s="376">
        <f>IF(-SUM(X$20:X335)+X$15&lt;0.000001,0,IF($C336&gt;='H-32A-WP06 - Debt Service'!W$24,'H-32A-WP06 - Debt Service'!W$27/12,0))</f>
        <v>0</v>
      </c>
      <c r="Y336" s="376">
        <f>IF(-SUM(Y$20:Y335)+Y$15&lt;0.000001,0,IF($C336&gt;='H-32A-WP06 - Debt Service'!X$24,'H-32A-WP06 - Debt Service'!X$27/12,0))</f>
        <v>0</v>
      </c>
      <c r="Z336" s="376">
        <f>IF($C336&gt;='H-32A-WP06 - Debt Service'!Y$24,'H-32A-WP06 - Debt Service'!Y$27/12,0)</f>
        <v>0</v>
      </c>
    </row>
    <row r="337" spans="2:26">
      <c r="B337" s="364">
        <f t="shared" si="16"/>
        <v>2045</v>
      </c>
      <c r="C337" s="390">
        <f t="shared" si="18"/>
        <v>53114</v>
      </c>
      <c r="D337" s="376">
        <f>IF(-SUM(D$20:D336)+D$15&lt;0.000001,0,IF($C337&gt;='H-32A-WP06 - Debt Service'!C$24,'H-32A-WP06 - Debt Service'!C$27/12,0))</f>
        <v>0</v>
      </c>
      <c r="E337" s="376">
        <f>IF(-SUM(E$20:E336)+E$15&lt;0.000001,0,IF($C337&gt;='H-32A-WP06 - Debt Service'!D$24,'H-32A-WP06 - Debt Service'!D$27/12,0))</f>
        <v>0</v>
      </c>
      <c r="F337" s="376">
        <f>IF(-SUM(F$20:F336)+F$15&lt;0.000001,0,IF($C337&gt;='H-32A-WP06 - Debt Service'!E$24,'H-32A-WP06 - Debt Service'!E$27/12,0))</f>
        <v>0</v>
      </c>
      <c r="G337" s="376">
        <f>IF(-SUM(G$20:G336)+G$15&lt;0.000001,0,IF($C337&gt;='H-32A-WP06 - Debt Service'!F$24,'H-32A-WP06 - Debt Service'!F$27/12,0))</f>
        <v>0</v>
      </c>
      <c r="H337" s="376">
        <f>IF(-SUM(H$20:H336)+H$15&lt;0.000001,0,IF($C337&gt;='H-32A-WP06 - Debt Service'!G$24,'H-32A-WP06 - Debt Service'!G$27/12,0))</f>
        <v>0</v>
      </c>
      <c r="I337" s="376">
        <f>IF(-SUM(I$20:I336)+I$15&lt;0.000001,0,IF($C337&gt;='H-32A-WP06 - Debt Service'!H$24,'H-32A-WP06 - Debt Service'!H$27/12,0))</f>
        <v>0</v>
      </c>
      <c r="J337" s="376">
        <f>IF(-SUM(J$20:J336)+J$15&lt;0.000001,0,IF($C337&gt;='H-32A-WP06 - Debt Service'!I$24,'H-32A-WP06 - Debt Service'!I$27/12,0))</f>
        <v>0</v>
      </c>
      <c r="K337" s="376">
        <f>IF(-SUM(K$20:K336)+K$15&lt;0.000001,0,IF($C337&gt;='H-32A-WP06 - Debt Service'!J$24,'H-32A-WP06 - Debt Service'!J$27/12,0))</f>
        <v>0</v>
      </c>
      <c r="L337" s="376">
        <f>IF(-SUM(L$20:L336)+L$15&lt;0.000001,0,IF($C337&gt;='H-32A-WP06 - Debt Service'!K$24,'H-32A-WP06 - Debt Service'!K$27/12,0))</f>
        <v>0</v>
      </c>
      <c r="M337" s="376">
        <f>IF(-SUM(M$20:M336)+M$15&lt;0.000001,0,IF($C337&gt;='H-32A-WP06 - Debt Service'!L$24,'H-32A-WP06 - Debt Service'!L$27/12,0))</f>
        <v>0</v>
      </c>
      <c r="O337" s="364">
        <f t="shared" si="17"/>
        <v>2045</v>
      </c>
      <c r="P337" s="390">
        <f t="shared" si="19"/>
        <v>53114</v>
      </c>
      <c r="Q337" s="376">
        <f>IF(-SUM(Q$20:Q336)+Q$15&lt;0.000001,0,IF($C337&gt;='H-32A-WP06 - Debt Service'!P$24,'H-32A-WP06 - Debt Service'!P$27/12,0))</f>
        <v>0</v>
      </c>
      <c r="R337" s="376">
        <f>IF(-SUM(R$20:R336)+R$15&lt;0.000001,0,IF($C337&gt;='H-32A-WP06 - Debt Service'!Q$24,'H-32A-WP06 - Debt Service'!Q$27/12,0))</f>
        <v>0</v>
      </c>
      <c r="S337" s="376">
        <f>IF(-SUM(S$20:S336)+S$15&lt;0.000001,0,IF($C337&gt;='H-32A-WP06 - Debt Service'!R$24,'H-32A-WP06 - Debt Service'!R$27/12,0))</f>
        <v>0</v>
      </c>
      <c r="T337" s="376">
        <f>IF(-SUM(T$20:T336)+T$15&lt;0.000001,0,IF($C337&gt;='H-32A-WP06 - Debt Service'!S$24,'H-32A-WP06 - Debt Service'!S$27/12,0))</f>
        <v>0</v>
      </c>
      <c r="U337" s="376">
        <f>IF(-SUM(U$20:U336)+U$15&lt;0.000001,0,IF($C337&gt;='H-32A-WP06 - Debt Service'!T$24,'H-32A-WP06 - Debt Service'!T$27/12,0))</f>
        <v>0</v>
      </c>
      <c r="V337" s="376">
        <f>IF(-SUM(V$20:V336)+V$15&lt;0.000001,0,IF($C337&gt;='H-32A-WP06 - Debt Service'!U$24,'H-32A-WP06 - Debt Service'!U$27/12,0))</f>
        <v>0</v>
      </c>
      <c r="W337" s="376">
        <f>IF(-SUM(W$20:W336)+W$15&lt;0.000001,0,IF($C337&gt;='H-32A-WP06 - Debt Service'!V$24,'H-32A-WP06 - Debt Service'!V$27/12,0))</f>
        <v>0</v>
      </c>
      <c r="X337" s="376">
        <f>IF(-SUM(X$20:X336)+X$15&lt;0.000001,0,IF($C337&gt;='H-32A-WP06 - Debt Service'!W$24,'H-32A-WP06 - Debt Service'!W$27/12,0))</f>
        <v>0</v>
      </c>
      <c r="Y337" s="376">
        <f>IF(-SUM(Y$20:Y336)+Y$15&lt;0.000001,0,IF($C337&gt;='H-32A-WP06 - Debt Service'!X$24,'H-32A-WP06 - Debt Service'!X$27/12,0))</f>
        <v>0</v>
      </c>
      <c r="Z337" s="376">
        <f>IF($C337&gt;='H-32A-WP06 - Debt Service'!Y$24,'H-32A-WP06 - Debt Service'!Y$27/12,0)</f>
        <v>0</v>
      </c>
    </row>
    <row r="338" spans="2:26">
      <c r="B338" s="364">
        <f t="shared" si="16"/>
        <v>2045</v>
      </c>
      <c r="C338" s="390">
        <f t="shared" si="18"/>
        <v>53144</v>
      </c>
      <c r="D338" s="376">
        <f>IF(-SUM(D$20:D337)+D$15&lt;0.000001,0,IF($C338&gt;='H-32A-WP06 - Debt Service'!C$24,'H-32A-WP06 - Debt Service'!C$27/12,0))</f>
        <v>0</v>
      </c>
      <c r="E338" s="376">
        <f>IF(-SUM(E$20:E337)+E$15&lt;0.000001,0,IF($C338&gt;='H-32A-WP06 - Debt Service'!D$24,'H-32A-WP06 - Debt Service'!D$27/12,0))</f>
        <v>0</v>
      </c>
      <c r="F338" s="376">
        <f>IF(-SUM(F$20:F337)+F$15&lt;0.000001,0,IF($C338&gt;='H-32A-WP06 - Debt Service'!E$24,'H-32A-WP06 - Debt Service'!E$27/12,0))</f>
        <v>0</v>
      </c>
      <c r="G338" s="376">
        <f>IF(-SUM(G$20:G337)+G$15&lt;0.000001,0,IF($C338&gt;='H-32A-WP06 - Debt Service'!F$24,'H-32A-WP06 - Debt Service'!F$27/12,0))</f>
        <v>0</v>
      </c>
      <c r="H338" s="376">
        <f>IF(-SUM(H$20:H337)+H$15&lt;0.000001,0,IF($C338&gt;='H-32A-WP06 - Debt Service'!G$24,'H-32A-WP06 - Debt Service'!G$27/12,0))</f>
        <v>0</v>
      </c>
      <c r="I338" s="376">
        <f>IF(-SUM(I$20:I337)+I$15&lt;0.000001,0,IF($C338&gt;='H-32A-WP06 - Debt Service'!H$24,'H-32A-WP06 - Debt Service'!H$27/12,0))</f>
        <v>0</v>
      </c>
      <c r="J338" s="376">
        <f>IF(-SUM(J$20:J337)+J$15&lt;0.000001,0,IF($C338&gt;='H-32A-WP06 - Debt Service'!I$24,'H-32A-WP06 - Debt Service'!I$27/12,0))</f>
        <v>0</v>
      </c>
      <c r="K338" s="376">
        <f>IF(-SUM(K$20:K337)+K$15&lt;0.000001,0,IF($C338&gt;='H-32A-WP06 - Debt Service'!J$24,'H-32A-WP06 - Debt Service'!J$27/12,0))</f>
        <v>0</v>
      </c>
      <c r="L338" s="376">
        <f>IF(-SUM(L$20:L337)+L$15&lt;0.000001,0,IF($C338&gt;='H-32A-WP06 - Debt Service'!K$24,'H-32A-WP06 - Debt Service'!K$27/12,0))</f>
        <v>0</v>
      </c>
      <c r="M338" s="376">
        <f>IF(-SUM(M$20:M337)+M$15&lt;0.000001,0,IF($C338&gt;='H-32A-WP06 - Debt Service'!L$24,'H-32A-WP06 - Debt Service'!L$27/12,0))</f>
        <v>0</v>
      </c>
      <c r="O338" s="364">
        <f t="shared" si="17"/>
        <v>2045</v>
      </c>
      <c r="P338" s="390">
        <f t="shared" si="19"/>
        <v>53144</v>
      </c>
      <c r="Q338" s="376">
        <f>IF(-SUM(Q$20:Q337)+Q$15&lt;0.000001,0,IF($C338&gt;='H-32A-WP06 - Debt Service'!P$24,'H-32A-WP06 - Debt Service'!P$27/12,0))</f>
        <v>0</v>
      </c>
      <c r="R338" s="376">
        <f>IF(-SUM(R$20:R337)+R$15&lt;0.000001,0,IF($C338&gt;='H-32A-WP06 - Debt Service'!Q$24,'H-32A-WP06 - Debt Service'!Q$27/12,0))</f>
        <v>0</v>
      </c>
      <c r="S338" s="376">
        <f>IF(-SUM(S$20:S337)+S$15&lt;0.000001,0,IF($C338&gt;='H-32A-WP06 - Debt Service'!R$24,'H-32A-WP06 - Debt Service'!R$27/12,0))</f>
        <v>0</v>
      </c>
      <c r="T338" s="376">
        <f>IF(-SUM(T$20:T337)+T$15&lt;0.000001,0,IF($C338&gt;='H-32A-WP06 - Debt Service'!S$24,'H-32A-WP06 - Debt Service'!S$27/12,0))</f>
        <v>0</v>
      </c>
      <c r="U338" s="376">
        <f>IF(-SUM(U$20:U337)+U$15&lt;0.000001,0,IF($C338&gt;='H-32A-WP06 - Debt Service'!T$24,'H-32A-WP06 - Debt Service'!T$27/12,0))</f>
        <v>0</v>
      </c>
      <c r="V338" s="376">
        <f>IF(-SUM(V$20:V337)+V$15&lt;0.000001,0,IF($C338&gt;='H-32A-WP06 - Debt Service'!U$24,'H-32A-WP06 - Debt Service'!U$27/12,0))</f>
        <v>0</v>
      </c>
      <c r="W338" s="376">
        <f>IF(-SUM(W$20:W337)+W$15&lt;0.000001,0,IF($C338&gt;='H-32A-WP06 - Debt Service'!V$24,'H-32A-WP06 - Debt Service'!V$27/12,0))</f>
        <v>0</v>
      </c>
      <c r="X338" s="376">
        <f>IF(-SUM(X$20:X337)+X$15&lt;0.000001,0,IF($C338&gt;='H-32A-WP06 - Debt Service'!W$24,'H-32A-WP06 - Debt Service'!W$27/12,0))</f>
        <v>0</v>
      </c>
      <c r="Y338" s="376">
        <f>IF(-SUM(Y$20:Y337)+Y$15&lt;0.000001,0,IF($C338&gt;='H-32A-WP06 - Debt Service'!X$24,'H-32A-WP06 - Debt Service'!X$27/12,0))</f>
        <v>0</v>
      </c>
      <c r="Z338" s="376">
        <f>IF($C338&gt;='H-32A-WP06 - Debt Service'!Y$24,'H-32A-WP06 - Debt Service'!Y$27/12,0)</f>
        <v>0</v>
      </c>
    </row>
    <row r="339" spans="2:26">
      <c r="B339" s="364">
        <f t="shared" si="16"/>
        <v>2045</v>
      </c>
      <c r="C339" s="390">
        <f t="shared" si="18"/>
        <v>53175</v>
      </c>
      <c r="D339" s="376">
        <f>IF(-SUM(D$20:D338)+D$15&lt;0.000001,0,IF($C339&gt;='H-32A-WP06 - Debt Service'!C$24,'H-32A-WP06 - Debt Service'!C$27/12,0))</f>
        <v>0</v>
      </c>
      <c r="E339" s="376">
        <f>IF(-SUM(E$20:E338)+E$15&lt;0.000001,0,IF($C339&gt;='H-32A-WP06 - Debt Service'!D$24,'H-32A-WP06 - Debt Service'!D$27/12,0))</f>
        <v>0</v>
      </c>
      <c r="F339" s="376">
        <f>IF(-SUM(F$20:F338)+F$15&lt;0.000001,0,IF($C339&gt;='H-32A-WP06 - Debt Service'!E$24,'H-32A-WP06 - Debt Service'!E$27/12,0))</f>
        <v>0</v>
      </c>
      <c r="G339" s="376">
        <f>IF(-SUM(G$20:G338)+G$15&lt;0.000001,0,IF($C339&gt;='H-32A-WP06 - Debt Service'!F$24,'H-32A-WP06 - Debt Service'!F$27/12,0))</f>
        <v>0</v>
      </c>
      <c r="H339" s="376">
        <f>IF(-SUM(H$20:H338)+H$15&lt;0.000001,0,IF($C339&gt;='H-32A-WP06 - Debt Service'!G$24,'H-32A-WP06 - Debt Service'!G$27/12,0))</f>
        <v>0</v>
      </c>
      <c r="I339" s="376">
        <f>IF(-SUM(I$20:I338)+I$15&lt;0.000001,0,IF($C339&gt;='H-32A-WP06 - Debt Service'!H$24,'H-32A-WP06 - Debt Service'!H$27/12,0))</f>
        <v>0</v>
      </c>
      <c r="J339" s="376">
        <f>IF(-SUM(J$20:J338)+J$15&lt;0.000001,0,IF($C339&gt;='H-32A-WP06 - Debt Service'!I$24,'H-32A-WP06 - Debt Service'!I$27/12,0))</f>
        <v>0</v>
      </c>
      <c r="K339" s="376">
        <f>IF(-SUM(K$20:K338)+K$15&lt;0.000001,0,IF($C339&gt;='H-32A-WP06 - Debt Service'!J$24,'H-32A-WP06 - Debt Service'!J$27/12,0))</f>
        <v>0</v>
      </c>
      <c r="L339" s="376">
        <f>IF(-SUM(L$20:L338)+L$15&lt;0.000001,0,IF($C339&gt;='H-32A-WP06 - Debt Service'!K$24,'H-32A-WP06 - Debt Service'!K$27/12,0))</f>
        <v>0</v>
      </c>
      <c r="M339" s="376">
        <f>IF(-SUM(M$20:M338)+M$15&lt;0.000001,0,IF($C339&gt;='H-32A-WP06 - Debt Service'!L$24,'H-32A-WP06 - Debt Service'!L$27/12,0))</f>
        <v>0</v>
      </c>
      <c r="O339" s="364">
        <f t="shared" si="17"/>
        <v>2045</v>
      </c>
      <c r="P339" s="390">
        <f t="shared" si="19"/>
        <v>53175</v>
      </c>
      <c r="Q339" s="376">
        <f>IF(-SUM(Q$20:Q338)+Q$15&lt;0.000001,0,IF($C339&gt;='H-32A-WP06 - Debt Service'!P$24,'H-32A-WP06 - Debt Service'!P$27/12,0))</f>
        <v>0</v>
      </c>
      <c r="R339" s="376">
        <f>IF(-SUM(R$20:R338)+R$15&lt;0.000001,0,IF($C339&gt;='H-32A-WP06 - Debt Service'!Q$24,'H-32A-WP06 - Debt Service'!Q$27/12,0))</f>
        <v>0</v>
      </c>
      <c r="S339" s="376">
        <f>IF(-SUM(S$20:S338)+S$15&lt;0.000001,0,IF($C339&gt;='H-32A-WP06 - Debt Service'!R$24,'H-32A-WP06 - Debt Service'!R$27/12,0))</f>
        <v>0</v>
      </c>
      <c r="T339" s="376">
        <f>IF(-SUM(T$20:T338)+T$15&lt;0.000001,0,IF($C339&gt;='H-32A-WP06 - Debt Service'!S$24,'H-32A-WP06 - Debt Service'!S$27/12,0))</f>
        <v>0</v>
      </c>
      <c r="U339" s="376">
        <f>IF(-SUM(U$20:U338)+U$15&lt;0.000001,0,IF($C339&gt;='H-32A-WP06 - Debt Service'!T$24,'H-32A-WP06 - Debt Service'!T$27/12,0))</f>
        <v>0</v>
      </c>
      <c r="V339" s="376">
        <f>IF(-SUM(V$20:V338)+V$15&lt;0.000001,0,IF($C339&gt;='H-32A-WP06 - Debt Service'!U$24,'H-32A-WP06 - Debt Service'!U$27/12,0))</f>
        <v>0</v>
      </c>
      <c r="W339" s="376">
        <f>IF(-SUM(W$20:W338)+W$15&lt;0.000001,0,IF($C339&gt;='H-32A-WP06 - Debt Service'!V$24,'H-32A-WP06 - Debt Service'!V$27/12,0))</f>
        <v>0</v>
      </c>
      <c r="X339" s="376">
        <f>IF(-SUM(X$20:X338)+X$15&lt;0.000001,0,IF($C339&gt;='H-32A-WP06 - Debt Service'!W$24,'H-32A-WP06 - Debt Service'!W$27/12,0))</f>
        <v>0</v>
      </c>
      <c r="Y339" s="376">
        <f>IF(-SUM(Y$20:Y338)+Y$15&lt;0.000001,0,IF($C339&gt;='H-32A-WP06 - Debt Service'!X$24,'H-32A-WP06 - Debt Service'!X$27/12,0))</f>
        <v>0</v>
      </c>
      <c r="Z339" s="376">
        <f>IF($C339&gt;='H-32A-WP06 - Debt Service'!Y$24,'H-32A-WP06 - Debt Service'!Y$27/12,0)</f>
        <v>0</v>
      </c>
    </row>
    <row r="340" spans="2:26">
      <c r="B340" s="364">
        <f t="shared" si="16"/>
        <v>2045</v>
      </c>
      <c r="C340" s="390">
        <f t="shared" si="18"/>
        <v>53206</v>
      </c>
      <c r="D340" s="376">
        <f>IF(-SUM(D$20:D339)+D$15&lt;0.000001,0,IF($C340&gt;='H-32A-WP06 - Debt Service'!C$24,'H-32A-WP06 - Debt Service'!C$27/12,0))</f>
        <v>0</v>
      </c>
      <c r="E340" s="376">
        <f>IF(-SUM(E$20:E339)+E$15&lt;0.000001,0,IF($C340&gt;='H-32A-WP06 - Debt Service'!D$24,'H-32A-WP06 - Debt Service'!D$27/12,0))</f>
        <v>0</v>
      </c>
      <c r="F340" s="376">
        <f>IF(-SUM(F$20:F339)+F$15&lt;0.000001,0,IF($C340&gt;='H-32A-WP06 - Debt Service'!E$24,'H-32A-WP06 - Debt Service'!E$27/12,0))</f>
        <v>0</v>
      </c>
      <c r="G340" s="376">
        <f>IF(-SUM(G$20:G339)+G$15&lt;0.000001,0,IF($C340&gt;='H-32A-WP06 - Debt Service'!F$24,'H-32A-WP06 - Debt Service'!F$27/12,0))</f>
        <v>0</v>
      </c>
      <c r="H340" s="376">
        <f>IF(-SUM(H$20:H339)+H$15&lt;0.000001,0,IF($C340&gt;='H-32A-WP06 - Debt Service'!G$24,'H-32A-WP06 - Debt Service'!G$27/12,0))</f>
        <v>0</v>
      </c>
      <c r="I340" s="376">
        <f>IF(-SUM(I$20:I339)+I$15&lt;0.000001,0,IF($C340&gt;='H-32A-WP06 - Debt Service'!H$24,'H-32A-WP06 - Debt Service'!H$27/12,0))</f>
        <v>0</v>
      </c>
      <c r="J340" s="376">
        <f>IF(-SUM(J$20:J339)+J$15&lt;0.000001,0,IF($C340&gt;='H-32A-WP06 - Debt Service'!I$24,'H-32A-WP06 - Debt Service'!I$27/12,0))</f>
        <v>0</v>
      </c>
      <c r="K340" s="376">
        <f>IF(-SUM(K$20:K339)+K$15&lt;0.000001,0,IF($C340&gt;='H-32A-WP06 - Debt Service'!J$24,'H-32A-WP06 - Debt Service'!J$27/12,0))</f>
        <v>0</v>
      </c>
      <c r="L340" s="376">
        <f>IF(-SUM(L$20:L339)+L$15&lt;0.000001,0,IF($C340&gt;='H-32A-WP06 - Debt Service'!K$24,'H-32A-WP06 - Debt Service'!K$27/12,0))</f>
        <v>0</v>
      </c>
      <c r="M340" s="376">
        <f>IF(-SUM(M$20:M339)+M$15&lt;0.000001,0,IF($C340&gt;='H-32A-WP06 - Debt Service'!L$24,'H-32A-WP06 - Debt Service'!L$27/12,0))</f>
        <v>0</v>
      </c>
      <c r="O340" s="364">
        <f t="shared" si="17"/>
        <v>2045</v>
      </c>
      <c r="P340" s="390">
        <f t="shared" si="19"/>
        <v>53206</v>
      </c>
      <c r="Q340" s="376">
        <f>IF(-SUM(Q$20:Q339)+Q$15&lt;0.000001,0,IF($C340&gt;='H-32A-WP06 - Debt Service'!P$24,'H-32A-WP06 - Debt Service'!P$27/12,0))</f>
        <v>0</v>
      </c>
      <c r="R340" s="376">
        <f>IF(-SUM(R$20:R339)+R$15&lt;0.000001,0,IF($C340&gt;='H-32A-WP06 - Debt Service'!Q$24,'H-32A-WP06 - Debt Service'!Q$27/12,0))</f>
        <v>0</v>
      </c>
      <c r="S340" s="376">
        <f>IF(-SUM(S$20:S339)+S$15&lt;0.000001,0,IF($C340&gt;='H-32A-WP06 - Debt Service'!R$24,'H-32A-WP06 - Debt Service'!R$27/12,0))</f>
        <v>0</v>
      </c>
      <c r="T340" s="376">
        <f>IF(-SUM(T$20:T339)+T$15&lt;0.000001,0,IF($C340&gt;='H-32A-WP06 - Debt Service'!S$24,'H-32A-WP06 - Debt Service'!S$27/12,0))</f>
        <v>0</v>
      </c>
      <c r="U340" s="376">
        <f>IF(-SUM(U$20:U339)+U$15&lt;0.000001,0,IF($C340&gt;='H-32A-WP06 - Debt Service'!T$24,'H-32A-WP06 - Debt Service'!T$27/12,0))</f>
        <v>0</v>
      </c>
      <c r="V340" s="376">
        <f>IF(-SUM(V$20:V339)+V$15&lt;0.000001,0,IF($C340&gt;='H-32A-WP06 - Debt Service'!U$24,'H-32A-WP06 - Debt Service'!U$27/12,0))</f>
        <v>0</v>
      </c>
      <c r="W340" s="376">
        <f>IF(-SUM(W$20:W339)+W$15&lt;0.000001,0,IF($C340&gt;='H-32A-WP06 - Debt Service'!V$24,'H-32A-WP06 - Debt Service'!V$27/12,0))</f>
        <v>0</v>
      </c>
      <c r="X340" s="376">
        <f>IF(-SUM(X$20:X339)+X$15&lt;0.000001,0,IF($C340&gt;='H-32A-WP06 - Debt Service'!W$24,'H-32A-WP06 - Debt Service'!W$27/12,0))</f>
        <v>0</v>
      </c>
      <c r="Y340" s="376">
        <f>IF(-SUM(Y$20:Y339)+Y$15&lt;0.000001,0,IF($C340&gt;='H-32A-WP06 - Debt Service'!X$24,'H-32A-WP06 - Debt Service'!X$27/12,0))</f>
        <v>0</v>
      </c>
      <c r="Z340" s="376">
        <f>IF($C340&gt;='H-32A-WP06 - Debt Service'!Y$24,'H-32A-WP06 - Debt Service'!Y$27/12,0)</f>
        <v>0</v>
      </c>
    </row>
    <row r="341" spans="2:26">
      <c r="B341" s="364">
        <f t="shared" ref="B341:B404" si="20">YEAR(C341)</f>
        <v>2045</v>
      </c>
      <c r="C341" s="390">
        <f t="shared" si="18"/>
        <v>53236</v>
      </c>
      <c r="D341" s="376">
        <f>IF(-SUM(D$20:D340)+D$15&lt;0.000001,0,IF($C341&gt;='H-32A-WP06 - Debt Service'!C$24,'H-32A-WP06 - Debt Service'!C$27/12,0))</f>
        <v>0</v>
      </c>
      <c r="E341" s="376">
        <f>IF(-SUM(E$20:E340)+E$15&lt;0.000001,0,IF($C341&gt;='H-32A-WP06 - Debt Service'!D$24,'H-32A-WP06 - Debt Service'!D$27/12,0))</f>
        <v>0</v>
      </c>
      <c r="F341" s="376">
        <f>IF(-SUM(F$20:F340)+F$15&lt;0.000001,0,IF($C341&gt;='H-32A-WP06 - Debt Service'!E$24,'H-32A-WP06 - Debt Service'!E$27/12,0))</f>
        <v>0</v>
      </c>
      <c r="G341" s="376">
        <f>IF(-SUM(G$20:G340)+G$15&lt;0.000001,0,IF($C341&gt;='H-32A-WP06 - Debt Service'!F$24,'H-32A-WP06 - Debt Service'!F$27/12,0))</f>
        <v>0</v>
      </c>
      <c r="H341" s="376">
        <f>IF(-SUM(H$20:H340)+H$15&lt;0.000001,0,IF($C341&gt;='H-32A-WP06 - Debt Service'!G$24,'H-32A-WP06 - Debt Service'!G$27/12,0))</f>
        <v>0</v>
      </c>
      <c r="I341" s="376">
        <f>IF(-SUM(I$20:I340)+I$15&lt;0.000001,0,IF($C341&gt;='H-32A-WP06 - Debt Service'!H$24,'H-32A-WP06 - Debt Service'!H$27/12,0))</f>
        <v>0</v>
      </c>
      <c r="J341" s="376">
        <f>IF(-SUM(J$20:J340)+J$15&lt;0.000001,0,IF($C341&gt;='H-32A-WP06 - Debt Service'!I$24,'H-32A-WP06 - Debt Service'!I$27/12,0))</f>
        <v>0</v>
      </c>
      <c r="K341" s="376">
        <f>IF(-SUM(K$20:K340)+K$15&lt;0.000001,0,IF($C341&gt;='H-32A-WP06 - Debt Service'!J$24,'H-32A-WP06 - Debt Service'!J$27/12,0))</f>
        <v>0</v>
      </c>
      <c r="L341" s="376">
        <f>IF(-SUM(L$20:L340)+L$15&lt;0.000001,0,IF($C341&gt;='H-32A-WP06 - Debt Service'!K$24,'H-32A-WP06 - Debt Service'!K$27/12,0))</f>
        <v>0</v>
      </c>
      <c r="M341" s="376">
        <f>IF(-SUM(M$20:M340)+M$15&lt;0.000001,0,IF($C341&gt;='H-32A-WP06 - Debt Service'!L$24,'H-32A-WP06 - Debt Service'!L$27/12,0))</f>
        <v>0</v>
      </c>
      <c r="O341" s="364">
        <f t="shared" ref="O341:O404" si="21">YEAR(P341)</f>
        <v>2045</v>
      </c>
      <c r="P341" s="390">
        <f t="shared" si="19"/>
        <v>53236</v>
      </c>
      <c r="Q341" s="376">
        <f>IF(-SUM(Q$20:Q340)+Q$15&lt;0.000001,0,IF($C341&gt;='H-32A-WP06 - Debt Service'!P$24,'H-32A-WP06 - Debt Service'!P$27/12,0))</f>
        <v>0</v>
      </c>
      <c r="R341" s="376">
        <f>IF(-SUM(R$20:R340)+R$15&lt;0.000001,0,IF($C341&gt;='H-32A-WP06 - Debt Service'!Q$24,'H-32A-WP06 - Debt Service'!Q$27/12,0))</f>
        <v>0</v>
      </c>
      <c r="S341" s="376">
        <f>IF(-SUM(S$20:S340)+S$15&lt;0.000001,0,IF($C341&gt;='H-32A-WP06 - Debt Service'!R$24,'H-32A-WP06 - Debt Service'!R$27/12,0))</f>
        <v>0</v>
      </c>
      <c r="T341" s="376">
        <f>IF(-SUM(T$20:T340)+T$15&lt;0.000001,0,IF($C341&gt;='H-32A-WP06 - Debt Service'!S$24,'H-32A-WP06 - Debt Service'!S$27/12,0))</f>
        <v>0</v>
      </c>
      <c r="U341" s="376">
        <f>IF(-SUM(U$20:U340)+U$15&lt;0.000001,0,IF($C341&gt;='H-32A-WP06 - Debt Service'!T$24,'H-32A-WP06 - Debt Service'!T$27/12,0))</f>
        <v>0</v>
      </c>
      <c r="V341" s="376">
        <f>IF(-SUM(V$20:V340)+V$15&lt;0.000001,0,IF($C341&gt;='H-32A-WP06 - Debt Service'!U$24,'H-32A-WP06 - Debt Service'!U$27/12,0))</f>
        <v>0</v>
      </c>
      <c r="W341" s="376">
        <f>IF(-SUM(W$20:W340)+W$15&lt;0.000001,0,IF($C341&gt;='H-32A-WP06 - Debt Service'!V$24,'H-32A-WP06 - Debt Service'!V$27/12,0))</f>
        <v>0</v>
      </c>
      <c r="X341" s="376">
        <f>IF(-SUM(X$20:X340)+X$15&lt;0.000001,0,IF($C341&gt;='H-32A-WP06 - Debt Service'!W$24,'H-32A-WP06 - Debt Service'!W$27/12,0))</f>
        <v>0</v>
      </c>
      <c r="Y341" s="376">
        <f>IF(-SUM(Y$20:Y340)+Y$15&lt;0.000001,0,IF($C341&gt;='H-32A-WP06 - Debt Service'!X$24,'H-32A-WP06 - Debt Service'!X$27/12,0))</f>
        <v>0</v>
      </c>
      <c r="Z341" s="376">
        <f>IF($C341&gt;='H-32A-WP06 - Debt Service'!Y$24,'H-32A-WP06 - Debt Service'!Y$27/12,0)</f>
        <v>0</v>
      </c>
    </row>
    <row r="342" spans="2:26">
      <c r="B342" s="364">
        <f t="shared" si="20"/>
        <v>2045</v>
      </c>
      <c r="C342" s="390">
        <f t="shared" ref="C342:C405" si="22">EOMONTH(C341,0)+1</f>
        <v>53267</v>
      </c>
      <c r="D342" s="376">
        <f>IF(-SUM(D$20:D341)+D$15&lt;0.000001,0,IF($C342&gt;='H-32A-WP06 - Debt Service'!C$24,'H-32A-WP06 - Debt Service'!C$27/12,0))</f>
        <v>0</v>
      </c>
      <c r="E342" s="376">
        <f>IF(-SUM(E$20:E341)+E$15&lt;0.000001,0,IF($C342&gt;='H-32A-WP06 - Debt Service'!D$24,'H-32A-WP06 - Debt Service'!D$27/12,0))</f>
        <v>0</v>
      </c>
      <c r="F342" s="376">
        <f>IF(-SUM(F$20:F341)+F$15&lt;0.000001,0,IF($C342&gt;='H-32A-WP06 - Debt Service'!E$24,'H-32A-WP06 - Debt Service'!E$27/12,0))</f>
        <v>0</v>
      </c>
      <c r="G342" s="376">
        <f>IF(-SUM(G$20:G341)+G$15&lt;0.000001,0,IF($C342&gt;='H-32A-WP06 - Debt Service'!F$24,'H-32A-WP06 - Debt Service'!F$27/12,0))</f>
        <v>0</v>
      </c>
      <c r="H342" s="376">
        <f>IF(-SUM(H$20:H341)+H$15&lt;0.000001,0,IF($C342&gt;='H-32A-WP06 - Debt Service'!G$24,'H-32A-WP06 - Debt Service'!G$27/12,0))</f>
        <v>0</v>
      </c>
      <c r="I342" s="376">
        <f>IF(-SUM(I$20:I341)+I$15&lt;0.000001,0,IF($C342&gt;='H-32A-WP06 - Debt Service'!H$24,'H-32A-WP06 - Debt Service'!H$27/12,0))</f>
        <v>0</v>
      </c>
      <c r="J342" s="376">
        <f>IF(-SUM(J$20:J341)+J$15&lt;0.000001,0,IF($C342&gt;='H-32A-WP06 - Debt Service'!I$24,'H-32A-WP06 - Debt Service'!I$27/12,0))</f>
        <v>0</v>
      </c>
      <c r="K342" s="376">
        <f>IF(-SUM(K$20:K341)+K$15&lt;0.000001,0,IF($C342&gt;='H-32A-WP06 - Debt Service'!J$24,'H-32A-WP06 - Debt Service'!J$27/12,0))</f>
        <v>0</v>
      </c>
      <c r="L342" s="376">
        <f>IF(-SUM(L$20:L341)+L$15&lt;0.000001,0,IF($C342&gt;='H-32A-WP06 - Debt Service'!K$24,'H-32A-WP06 - Debt Service'!K$27/12,0))</f>
        <v>0</v>
      </c>
      <c r="M342" s="376">
        <f>IF(-SUM(M$20:M341)+M$15&lt;0.000001,0,IF($C342&gt;='H-32A-WP06 - Debt Service'!L$24,'H-32A-WP06 - Debt Service'!L$27/12,0))</f>
        <v>0</v>
      </c>
      <c r="O342" s="364">
        <f t="shared" si="21"/>
        <v>2045</v>
      </c>
      <c r="P342" s="390">
        <f t="shared" ref="P342:P405" si="23">EOMONTH(P341,0)+1</f>
        <v>53267</v>
      </c>
      <c r="Q342" s="376">
        <f>IF(-SUM(Q$20:Q341)+Q$15&lt;0.000001,0,IF($C342&gt;='H-32A-WP06 - Debt Service'!P$24,'H-32A-WP06 - Debt Service'!P$27/12,0))</f>
        <v>0</v>
      </c>
      <c r="R342" s="376">
        <f>IF(-SUM(R$20:R341)+R$15&lt;0.000001,0,IF($C342&gt;='H-32A-WP06 - Debt Service'!Q$24,'H-32A-WP06 - Debt Service'!Q$27/12,0))</f>
        <v>0</v>
      </c>
      <c r="S342" s="376">
        <f>IF(-SUM(S$20:S341)+S$15&lt;0.000001,0,IF($C342&gt;='H-32A-WP06 - Debt Service'!R$24,'H-32A-WP06 - Debt Service'!R$27/12,0))</f>
        <v>0</v>
      </c>
      <c r="T342" s="376">
        <f>IF(-SUM(T$20:T341)+T$15&lt;0.000001,0,IF($C342&gt;='H-32A-WP06 - Debt Service'!S$24,'H-32A-WP06 - Debt Service'!S$27/12,0))</f>
        <v>0</v>
      </c>
      <c r="U342" s="376">
        <f>IF(-SUM(U$20:U341)+U$15&lt;0.000001,0,IF($C342&gt;='H-32A-WP06 - Debt Service'!T$24,'H-32A-WP06 - Debt Service'!T$27/12,0))</f>
        <v>0</v>
      </c>
      <c r="V342" s="376">
        <f>IF(-SUM(V$20:V341)+V$15&lt;0.000001,0,IF($C342&gt;='H-32A-WP06 - Debt Service'!U$24,'H-32A-WP06 - Debt Service'!U$27/12,0))</f>
        <v>0</v>
      </c>
      <c r="W342" s="376">
        <f>IF(-SUM(W$20:W341)+W$15&lt;0.000001,0,IF($C342&gt;='H-32A-WP06 - Debt Service'!V$24,'H-32A-WP06 - Debt Service'!V$27/12,0))</f>
        <v>0</v>
      </c>
      <c r="X342" s="376">
        <f>IF(-SUM(X$20:X341)+X$15&lt;0.000001,0,IF($C342&gt;='H-32A-WP06 - Debt Service'!W$24,'H-32A-WP06 - Debt Service'!W$27/12,0))</f>
        <v>0</v>
      </c>
      <c r="Y342" s="376">
        <f>IF(-SUM(Y$20:Y341)+Y$15&lt;0.000001,0,IF($C342&gt;='H-32A-WP06 - Debt Service'!X$24,'H-32A-WP06 - Debt Service'!X$27/12,0))</f>
        <v>0</v>
      </c>
      <c r="Z342" s="376">
        <f>IF($C342&gt;='H-32A-WP06 - Debt Service'!Y$24,'H-32A-WP06 - Debt Service'!Y$27/12,0)</f>
        <v>0</v>
      </c>
    </row>
    <row r="343" spans="2:26">
      <c r="B343" s="364">
        <f t="shared" si="20"/>
        <v>2045</v>
      </c>
      <c r="C343" s="390">
        <f t="shared" si="22"/>
        <v>53297</v>
      </c>
      <c r="D343" s="376">
        <f>IF(-SUM(D$20:D342)+D$15&lt;0.000001,0,IF($C343&gt;='H-32A-WP06 - Debt Service'!C$24,'H-32A-WP06 - Debt Service'!C$27/12,0))</f>
        <v>0</v>
      </c>
      <c r="E343" s="376">
        <f>IF(-SUM(E$20:E342)+E$15&lt;0.000001,0,IF($C343&gt;='H-32A-WP06 - Debt Service'!D$24,'H-32A-WP06 - Debt Service'!D$27/12,0))</f>
        <v>0</v>
      </c>
      <c r="F343" s="376">
        <f>IF(-SUM(F$20:F342)+F$15&lt;0.000001,0,IF($C343&gt;='H-32A-WP06 - Debt Service'!E$24,'H-32A-WP06 - Debt Service'!E$27/12,0))</f>
        <v>0</v>
      </c>
      <c r="G343" s="376">
        <f>IF(-SUM(G$20:G342)+G$15&lt;0.000001,0,IF($C343&gt;='H-32A-WP06 - Debt Service'!F$24,'H-32A-WP06 - Debt Service'!F$27/12,0))</f>
        <v>0</v>
      </c>
      <c r="H343" s="376">
        <f>IF(-SUM(H$20:H342)+H$15&lt;0.000001,0,IF($C343&gt;='H-32A-WP06 - Debt Service'!G$24,'H-32A-WP06 - Debt Service'!G$27/12,0))</f>
        <v>0</v>
      </c>
      <c r="I343" s="376">
        <f>IF(-SUM(I$20:I342)+I$15&lt;0.000001,0,IF($C343&gt;='H-32A-WP06 - Debt Service'!H$24,'H-32A-WP06 - Debt Service'!H$27/12,0))</f>
        <v>0</v>
      </c>
      <c r="J343" s="376">
        <f>IF(-SUM(J$20:J342)+J$15&lt;0.000001,0,IF($C343&gt;='H-32A-WP06 - Debt Service'!I$24,'H-32A-WP06 - Debt Service'!I$27/12,0))</f>
        <v>0</v>
      </c>
      <c r="K343" s="376">
        <f>IF(-SUM(K$20:K342)+K$15&lt;0.000001,0,IF($C343&gt;='H-32A-WP06 - Debt Service'!J$24,'H-32A-WP06 - Debt Service'!J$27/12,0))</f>
        <v>0</v>
      </c>
      <c r="L343" s="376">
        <f>IF(-SUM(L$20:L342)+L$15&lt;0.000001,0,IF($C343&gt;='H-32A-WP06 - Debt Service'!K$24,'H-32A-WP06 - Debt Service'!K$27/12,0))</f>
        <v>0</v>
      </c>
      <c r="M343" s="376">
        <f>IF(-SUM(M$20:M342)+M$15&lt;0.000001,0,IF($C343&gt;='H-32A-WP06 - Debt Service'!L$24,'H-32A-WP06 - Debt Service'!L$27/12,0))</f>
        <v>0</v>
      </c>
      <c r="O343" s="364">
        <f t="shared" si="21"/>
        <v>2045</v>
      </c>
      <c r="P343" s="390">
        <f t="shared" si="23"/>
        <v>53297</v>
      </c>
      <c r="Q343" s="376">
        <f>IF(-SUM(Q$20:Q342)+Q$15&lt;0.000001,0,IF($C343&gt;='H-32A-WP06 - Debt Service'!P$24,'H-32A-WP06 - Debt Service'!P$27/12,0))</f>
        <v>0</v>
      </c>
      <c r="R343" s="376">
        <f>IF(-SUM(R$20:R342)+R$15&lt;0.000001,0,IF($C343&gt;='H-32A-WP06 - Debt Service'!Q$24,'H-32A-WP06 - Debt Service'!Q$27/12,0))</f>
        <v>0</v>
      </c>
      <c r="S343" s="376">
        <f>IF(-SUM(S$20:S342)+S$15&lt;0.000001,0,IF($C343&gt;='H-32A-WP06 - Debt Service'!R$24,'H-32A-WP06 - Debt Service'!R$27/12,0))</f>
        <v>0</v>
      </c>
      <c r="T343" s="376">
        <f>IF(-SUM(T$20:T342)+T$15&lt;0.000001,0,IF($C343&gt;='H-32A-WP06 - Debt Service'!S$24,'H-32A-WP06 - Debt Service'!S$27/12,0))</f>
        <v>0</v>
      </c>
      <c r="U343" s="376">
        <f>IF(-SUM(U$20:U342)+U$15&lt;0.000001,0,IF($C343&gt;='H-32A-WP06 - Debt Service'!T$24,'H-32A-WP06 - Debt Service'!T$27/12,0))</f>
        <v>0</v>
      </c>
      <c r="V343" s="376">
        <f>IF(-SUM(V$20:V342)+V$15&lt;0.000001,0,IF($C343&gt;='H-32A-WP06 - Debt Service'!U$24,'H-32A-WP06 - Debt Service'!U$27/12,0))</f>
        <v>0</v>
      </c>
      <c r="W343" s="376">
        <f>IF(-SUM(W$20:W342)+W$15&lt;0.000001,0,IF($C343&gt;='H-32A-WP06 - Debt Service'!V$24,'H-32A-WP06 - Debt Service'!V$27/12,0))</f>
        <v>0</v>
      </c>
      <c r="X343" s="376">
        <f>IF(-SUM(X$20:X342)+X$15&lt;0.000001,0,IF($C343&gt;='H-32A-WP06 - Debt Service'!W$24,'H-32A-WP06 - Debt Service'!W$27/12,0))</f>
        <v>0</v>
      </c>
      <c r="Y343" s="376">
        <f>IF(-SUM(Y$20:Y342)+Y$15&lt;0.000001,0,IF($C343&gt;='H-32A-WP06 - Debt Service'!X$24,'H-32A-WP06 - Debt Service'!X$27/12,0))</f>
        <v>0</v>
      </c>
      <c r="Z343" s="376">
        <f>IF($C343&gt;='H-32A-WP06 - Debt Service'!Y$24,'H-32A-WP06 - Debt Service'!Y$27/12,0)</f>
        <v>0</v>
      </c>
    </row>
    <row r="344" spans="2:26">
      <c r="B344" s="364">
        <f t="shared" si="20"/>
        <v>2046</v>
      </c>
      <c r="C344" s="390">
        <f t="shared" si="22"/>
        <v>53328</v>
      </c>
      <c r="D344" s="376">
        <f>IF(-SUM(D$20:D343)+D$15&lt;0.000001,0,IF($C344&gt;='H-32A-WP06 - Debt Service'!C$24,'H-32A-WP06 - Debt Service'!C$27/12,0))</f>
        <v>0</v>
      </c>
      <c r="E344" s="376">
        <f>IF(-SUM(E$20:E343)+E$15&lt;0.000001,0,IF($C344&gt;='H-32A-WP06 - Debt Service'!D$24,'H-32A-WP06 - Debt Service'!D$27/12,0))</f>
        <v>0</v>
      </c>
      <c r="F344" s="376">
        <f>IF(-SUM(F$20:F343)+F$15&lt;0.000001,0,IF($C344&gt;='H-32A-WP06 - Debt Service'!E$24,'H-32A-WP06 - Debt Service'!E$27/12,0))</f>
        <v>0</v>
      </c>
      <c r="G344" s="376">
        <f>IF(-SUM(G$20:G343)+G$15&lt;0.000001,0,IF($C344&gt;='H-32A-WP06 - Debt Service'!F$24,'H-32A-WP06 - Debt Service'!F$27/12,0))</f>
        <v>0</v>
      </c>
      <c r="H344" s="376">
        <f>IF(-SUM(H$20:H343)+H$15&lt;0.000001,0,IF($C344&gt;='H-32A-WP06 - Debt Service'!G$24,'H-32A-WP06 - Debt Service'!G$27/12,0))</f>
        <v>0</v>
      </c>
      <c r="I344" s="376">
        <f>IF(-SUM(I$20:I343)+I$15&lt;0.000001,0,IF($C344&gt;='H-32A-WP06 - Debt Service'!H$24,'H-32A-WP06 - Debt Service'!H$27/12,0))</f>
        <v>0</v>
      </c>
      <c r="J344" s="376">
        <f>IF(-SUM(J$20:J343)+J$15&lt;0.000001,0,IF($C344&gt;='H-32A-WP06 - Debt Service'!I$24,'H-32A-WP06 - Debt Service'!I$27/12,0))</f>
        <v>0</v>
      </c>
      <c r="K344" s="376">
        <f>IF(-SUM(K$20:K343)+K$15&lt;0.000001,0,IF($C344&gt;='H-32A-WP06 - Debt Service'!J$24,'H-32A-WP06 - Debt Service'!J$27/12,0))</f>
        <v>0</v>
      </c>
      <c r="L344" s="376">
        <f>IF(-SUM(L$20:L343)+L$15&lt;0.000001,0,IF($C344&gt;='H-32A-WP06 - Debt Service'!K$24,'H-32A-WP06 - Debt Service'!K$27/12,0))</f>
        <v>0</v>
      </c>
      <c r="M344" s="376">
        <f>IF(-SUM(M$20:M343)+M$15&lt;0.000001,0,IF($C344&gt;='H-32A-WP06 - Debt Service'!L$24,'H-32A-WP06 - Debt Service'!L$27/12,0))</f>
        <v>0</v>
      </c>
      <c r="O344" s="364">
        <f t="shared" si="21"/>
        <v>2046</v>
      </c>
      <c r="P344" s="390">
        <f t="shared" si="23"/>
        <v>53328</v>
      </c>
      <c r="Q344" s="376">
        <f>IF(-SUM(Q$20:Q343)+Q$15&lt;0.000001,0,IF($C344&gt;='H-32A-WP06 - Debt Service'!P$24,'H-32A-WP06 - Debt Service'!P$27/12,0))</f>
        <v>0</v>
      </c>
      <c r="R344" s="376">
        <f>IF(-SUM(R$20:R343)+R$15&lt;0.000001,0,IF($C344&gt;='H-32A-WP06 - Debt Service'!Q$24,'H-32A-WP06 - Debt Service'!Q$27/12,0))</f>
        <v>0</v>
      </c>
      <c r="S344" s="376">
        <f>IF(-SUM(S$20:S343)+S$15&lt;0.000001,0,IF($C344&gt;='H-32A-WP06 - Debt Service'!R$24,'H-32A-WP06 - Debt Service'!R$27/12,0))</f>
        <v>0</v>
      </c>
      <c r="T344" s="376">
        <f>IF(-SUM(T$20:T343)+T$15&lt;0.000001,0,IF($C344&gt;='H-32A-WP06 - Debt Service'!S$24,'H-32A-WP06 - Debt Service'!S$27/12,0))</f>
        <v>0</v>
      </c>
      <c r="U344" s="376">
        <f>IF(-SUM(U$20:U343)+U$15&lt;0.000001,0,IF($C344&gt;='H-32A-WP06 - Debt Service'!T$24,'H-32A-WP06 - Debt Service'!T$27/12,0))</f>
        <v>0</v>
      </c>
      <c r="V344" s="376">
        <f>IF(-SUM(V$20:V343)+V$15&lt;0.000001,0,IF($C344&gt;='H-32A-WP06 - Debt Service'!U$24,'H-32A-WP06 - Debt Service'!U$27/12,0))</f>
        <v>0</v>
      </c>
      <c r="W344" s="376">
        <f>IF(-SUM(W$20:W343)+W$15&lt;0.000001,0,IF($C344&gt;='H-32A-WP06 - Debt Service'!V$24,'H-32A-WP06 - Debt Service'!V$27/12,0))</f>
        <v>0</v>
      </c>
      <c r="X344" s="376">
        <f>IF(-SUM(X$20:X343)+X$15&lt;0.000001,0,IF($C344&gt;='H-32A-WP06 - Debt Service'!W$24,'H-32A-WP06 - Debt Service'!W$27/12,0))</f>
        <v>0</v>
      </c>
      <c r="Y344" s="376">
        <f>IF(-SUM(Y$20:Y343)+Y$15&lt;0.000001,0,IF($C344&gt;='H-32A-WP06 - Debt Service'!X$24,'H-32A-WP06 - Debt Service'!X$27/12,0))</f>
        <v>0</v>
      </c>
      <c r="Z344" s="376">
        <f>IF($C344&gt;='H-32A-WP06 - Debt Service'!Y$24,'H-32A-WP06 - Debt Service'!Y$27/12,0)</f>
        <v>0</v>
      </c>
    </row>
    <row r="345" spans="2:26">
      <c r="B345" s="364">
        <f t="shared" si="20"/>
        <v>2046</v>
      </c>
      <c r="C345" s="390">
        <f t="shared" si="22"/>
        <v>53359</v>
      </c>
      <c r="D345" s="376">
        <f>IF(-SUM(D$20:D344)+D$15&lt;0.000001,0,IF($C345&gt;='H-32A-WP06 - Debt Service'!C$24,'H-32A-WP06 - Debt Service'!C$27/12,0))</f>
        <v>0</v>
      </c>
      <c r="E345" s="376">
        <f>IF(-SUM(E$20:E344)+E$15&lt;0.000001,0,IF($C345&gt;='H-32A-WP06 - Debt Service'!D$24,'H-32A-WP06 - Debt Service'!D$27/12,0))</f>
        <v>0</v>
      </c>
      <c r="F345" s="376">
        <f>IF(-SUM(F$20:F344)+F$15&lt;0.000001,0,IF($C345&gt;='H-32A-WP06 - Debt Service'!E$24,'H-32A-WP06 - Debt Service'!E$27/12,0))</f>
        <v>0</v>
      </c>
      <c r="G345" s="376">
        <f>IF(-SUM(G$20:G344)+G$15&lt;0.000001,0,IF($C345&gt;='H-32A-WP06 - Debt Service'!F$24,'H-32A-WP06 - Debt Service'!F$27/12,0))</f>
        <v>0</v>
      </c>
      <c r="H345" s="376">
        <f>IF(-SUM(H$20:H344)+H$15&lt;0.000001,0,IF($C345&gt;='H-32A-WP06 - Debt Service'!G$24,'H-32A-WP06 - Debt Service'!G$27/12,0))</f>
        <v>0</v>
      </c>
      <c r="I345" s="376">
        <f>IF(-SUM(I$20:I344)+I$15&lt;0.000001,0,IF($C345&gt;='H-32A-WP06 - Debt Service'!H$24,'H-32A-WP06 - Debt Service'!H$27/12,0))</f>
        <v>0</v>
      </c>
      <c r="J345" s="376">
        <f>IF(-SUM(J$20:J344)+J$15&lt;0.000001,0,IF($C345&gt;='H-32A-WP06 - Debt Service'!I$24,'H-32A-WP06 - Debt Service'!I$27/12,0))</f>
        <v>0</v>
      </c>
      <c r="K345" s="376">
        <f>IF(-SUM(K$20:K344)+K$15&lt;0.000001,0,IF($C345&gt;='H-32A-WP06 - Debt Service'!J$24,'H-32A-WP06 - Debt Service'!J$27/12,0))</f>
        <v>0</v>
      </c>
      <c r="L345" s="376">
        <f>IF(-SUM(L$20:L344)+L$15&lt;0.000001,0,IF($C345&gt;='H-32A-WP06 - Debt Service'!K$24,'H-32A-WP06 - Debt Service'!K$27/12,0))</f>
        <v>0</v>
      </c>
      <c r="M345" s="376">
        <f>IF(-SUM(M$20:M344)+M$15&lt;0.000001,0,IF($C345&gt;='H-32A-WP06 - Debt Service'!L$24,'H-32A-WP06 - Debt Service'!L$27/12,0))</f>
        <v>0</v>
      </c>
      <c r="O345" s="364">
        <f t="shared" si="21"/>
        <v>2046</v>
      </c>
      <c r="P345" s="390">
        <f t="shared" si="23"/>
        <v>53359</v>
      </c>
      <c r="Q345" s="376">
        <f>IF(-SUM(Q$20:Q344)+Q$15&lt;0.000001,0,IF($C345&gt;='H-32A-WP06 - Debt Service'!P$24,'H-32A-WP06 - Debt Service'!P$27/12,0))</f>
        <v>0</v>
      </c>
      <c r="R345" s="376">
        <f>IF(-SUM(R$20:R344)+R$15&lt;0.000001,0,IF($C345&gt;='H-32A-WP06 - Debt Service'!Q$24,'H-32A-WP06 - Debt Service'!Q$27/12,0))</f>
        <v>0</v>
      </c>
      <c r="S345" s="376">
        <f>IF(-SUM(S$20:S344)+S$15&lt;0.000001,0,IF($C345&gt;='H-32A-WP06 - Debt Service'!R$24,'H-32A-WP06 - Debt Service'!R$27/12,0))</f>
        <v>0</v>
      </c>
      <c r="T345" s="376">
        <f>IF(-SUM(T$20:T344)+T$15&lt;0.000001,0,IF($C345&gt;='H-32A-WP06 - Debt Service'!S$24,'H-32A-WP06 - Debt Service'!S$27/12,0))</f>
        <v>0</v>
      </c>
      <c r="U345" s="376">
        <f>IF(-SUM(U$20:U344)+U$15&lt;0.000001,0,IF($C345&gt;='H-32A-WP06 - Debt Service'!T$24,'H-32A-WP06 - Debt Service'!T$27/12,0))</f>
        <v>0</v>
      </c>
      <c r="V345" s="376">
        <f>IF(-SUM(V$20:V344)+V$15&lt;0.000001,0,IF($C345&gt;='H-32A-WP06 - Debt Service'!U$24,'H-32A-WP06 - Debt Service'!U$27/12,0))</f>
        <v>0</v>
      </c>
      <c r="W345" s="376">
        <f>IF(-SUM(W$20:W344)+W$15&lt;0.000001,0,IF($C345&gt;='H-32A-WP06 - Debt Service'!V$24,'H-32A-WP06 - Debt Service'!V$27/12,0))</f>
        <v>0</v>
      </c>
      <c r="X345" s="376">
        <f>IF(-SUM(X$20:X344)+X$15&lt;0.000001,0,IF($C345&gt;='H-32A-WP06 - Debt Service'!W$24,'H-32A-WP06 - Debt Service'!W$27/12,0))</f>
        <v>0</v>
      </c>
      <c r="Y345" s="376">
        <f>IF(-SUM(Y$20:Y344)+Y$15&lt;0.000001,0,IF($C345&gt;='H-32A-WP06 - Debt Service'!X$24,'H-32A-WP06 - Debt Service'!X$27/12,0))</f>
        <v>0</v>
      </c>
      <c r="Z345" s="376">
        <f>IF($C345&gt;='H-32A-WP06 - Debt Service'!Y$24,'H-32A-WP06 - Debt Service'!Y$27/12,0)</f>
        <v>0</v>
      </c>
    </row>
    <row r="346" spans="2:26">
      <c r="B346" s="364">
        <f t="shared" si="20"/>
        <v>2046</v>
      </c>
      <c r="C346" s="390">
        <f t="shared" si="22"/>
        <v>53387</v>
      </c>
      <c r="D346" s="376">
        <f>IF(-SUM(D$20:D345)+D$15&lt;0.000001,0,IF($C346&gt;='H-32A-WP06 - Debt Service'!C$24,'H-32A-WP06 - Debt Service'!C$27/12,0))</f>
        <v>0</v>
      </c>
      <c r="E346" s="376">
        <f>IF(-SUM(E$20:E345)+E$15&lt;0.000001,0,IF($C346&gt;='H-32A-WP06 - Debt Service'!D$24,'H-32A-WP06 - Debt Service'!D$27/12,0))</f>
        <v>0</v>
      </c>
      <c r="F346" s="376">
        <f>IF(-SUM(F$20:F345)+F$15&lt;0.000001,0,IF($C346&gt;='H-32A-WP06 - Debt Service'!E$24,'H-32A-WP06 - Debt Service'!E$27/12,0))</f>
        <v>0</v>
      </c>
      <c r="G346" s="376">
        <f>IF(-SUM(G$20:G345)+G$15&lt;0.000001,0,IF($C346&gt;='H-32A-WP06 - Debt Service'!F$24,'H-32A-WP06 - Debt Service'!F$27/12,0))</f>
        <v>0</v>
      </c>
      <c r="H346" s="376">
        <f>IF(-SUM(H$20:H345)+H$15&lt;0.000001,0,IF($C346&gt;='H-32A-WP06 - Debt Service'!G$24,'H-32A-WP06 - Debt Service'!G$27/12,0))</f>
        <v>0</v>
      </c>
      <c r="I346" s="376">
        <f>IF(-SUM(I$20:I345)+I$15&lt;0.000001,0,IF($C346&gt;='H-32A-WP06 - Debt Service'!H$24,'H-32A-WP06 - Debt Service'!H$27/12,0))</f>
        <v>0</v>
      </c>
      <c r="J346" s="376">
        <f>IF(-SUM(J$20:J345)+J$15&lt;0.000001,0,IF($C346&gt;='H-32A-WP06 - Debt Service'!I$24,'H-32A-WP06 - Debt Service'!I$27/12,0))</f>
        <v>0</v>
      </c>
      <c r="K346" s="376">
        <f>IF(-SUM(K$20:K345)+K$15&lt;0.000001,0,IF($C346&gt;='H-32A-WP06 - Debt Service'!J$24,'H-32A-WP06 - Debt Service'!J$27/12,0))</f>
        <v>0</v>
      </c>
      <c r="L346" s="376">
        <f>IF(-SUM(L$20:L345)+L$15&lt;0.000001,0,IF($C346&gt;='H-32A-WP06 - Debt Service'!K$24,'H-32A-WP06 - Debt Service'!K$27/12,0))</f>
        <v>0</v>
      </c>
      <c r="M346" s="376">
        <f>IF(-SUM(M$20:M345)+M$15&lt;0.000001,0,IF($C346&gt;='H-32A-WP06 - Debt Service'!L$24,'H-32A-WP06 - Debt Service'!L$27/12,0))</f>
        <v>0</v>
      </c>
      <c r="O346" s="364">
        <f t="shared" si="21"/>
        <v>2046</v>
      </c>
      <c r="P346" s="390">
        <f t="shared" si="23"/>
        <v>53387</v>
      </c>
      <c r="Q346" s="376">
        <f>IF(-SUM(Q$20:Q345)+Q$15&lt;0.000001,0,IF($C346&gt;='H-32A-WP06 - Debt Service'!P$24,'H-32A-WP06 - Debt Service'!P$27/12,0))</f>
        <v>0</v>
      </c>
      <c r="R346" s="376">
        <f>IF(-SUM(R$20:R345)+R$15&lt;0.000001,0,IF($C346&gt;='H-32A-WP06 - Debt Service'!Q$24,'H-32A-WP06 - Debt Service'!Q$27/12,0))</f>
        <v>0</v>
      </c>
      <c r="S346" s="376">
        <f>IF(-SUM(S$20:S345)+S$15&lt;0.000001,0,IF($C346&gt;='H-32A-WP06 - Debt Service'!R$24,'H-32A-WP06 - Debt Service'!R$27/12,0))</f>
        <v>0</v>
      </c>
      <c r="T346" s="376">
        <f>IF(-SUM(T$20:T345)+T$15&lt;0.000001,0,IF($C346&gt;='H-32A-WP06 - Debt Service'!S$24,'H-32A-WP06 - Debt Service'!S$27/12,0))</f>
        <v>0</v>
      </c>
      <c r="U346" s="376">
        <f>IF(-SUM(U$20:U345)+U$15&lt;0.000001,0,IF($C346&gt;='H-32A-WP06 - Debt Service'!T$24,'H-32A-WP06 - Debt Service'!T$27/12,0))</f>
        <v>0</v>
      </c>
      <c r="V346" s="376">
        <f>IF(-SUM(V$20:V345)+V$15&lt;0.000001,0,IF($C346&gt;='H-32A-WP06 - Debt Service'!U$24,'H-32A-WP06 - Debt Service'!U$27/12,0))</f>
        <v>0</v>
      </c>
      <c r="W346" s="376">
        <f>IF(-SUM(W$20:W345)+W$15&lt;0.000001,0,IF($C346&gt;='H-32A-WP06 - Debt Service'!V$24,'H-32A-WP06 - Debt Service'!V$27/12,0))</f>
        <v>0</v>
      </c>
      <c r="X346" s="376">
        <f>IF(-SUM(X$20:X345)+X$15&lt;0.000001,0,IF($C346&gt;='H-32A-WP06 - Debt Service'!W$24,'H-32A-WP06 - Debt Service'!W$27/12,0))</f>
        <v>0</v>
      </c>
      <c r="Y346" s="376">
        <f>IF(-SUM(Y$20:Y345)+Y$15&lt;0.000001,0,IF($C346&gt;='H-32A-WP06 - Debt Service'!X$24,'H-32A-WP06 - Debt Service'!X$27/12,0))</f>
        <v>0</v>
      </c>
      <c r="Z346" s="376">
        <f>IF($C346&gt;='H-32A-WP06 - Debt Service'!Y$24,'H-32A-WP06 - Debt Service'!Y$27/12,0)</f>
        <v>0</v>
      </c>
    </row>
    <row r="347" spans="2:26">
      <c r="B347" s="364">
        <f t="shared" si="20"/>
        <v>2046</v>
      </c>
      <c r="C347" s="390">
        <f t="shared" si="22"/>
        <v>53418</v>
      </c>
      <c r="D347" s="376">
        <f>IF(-SUM(D$20:D346)+D$15&lt;0.000001,0,IF($C347&gt;='H-32A-WP06 - Debt Service'!C$24,'H-32A-WP06 - Debt Service'!C$27/12,0))</f>
        <v>0</v>
      </c>
      <c r="E347" s="376">
        <f>IF(-SUM(E$20:E346)+E$15&lt;0.000001,0,IF($C347&gt;='H-32A-WP06 - Debt Service'!D$24,'H-32A-WP06 - Debt Service'!D$27/12,0))</f>
        <v>0</v>
      </c>
      <c r="F347" s="376">
        <f>IF(-SUM(F$20:F346)+F$15&lt;0.000001,0,IF($C347&gt;='H-32A-WP06 - Debt Service'!E$24,'H-32A-WP06 - Debt Service'!E$27/12,0))</f>
        <v>0</v>
      </c>
      <c r="G347" s="376">
        <f>IF(-SUM(G$20:G346)+G$15&lt;0.000001,0,IF($C347&gt;='H-32A-WP06 - Debt Service'!F$24,'H-32A-WP06 - Debt Service'!F$27/12,0))</f>
        <v>0</v>
      </c>
      <c r="H347" s="376">
        <f>IF(-SUM(H$20:H346)+H$15&lt;0.000001,0,IF($C347&gt;='H-32A-WP06 - Debt Service'!G$24,'H-32A-WP06 - Debt Service'!G$27/12,0))</f>
        <v>0</v>
      </c>
      <c r="I347" s="376">
        <f>IF(-SUM(I$20:I346)+I$15&lt;0.000001,0,IF($C347&gt;='H-32A-WP06 - Debt Service'!H$24,'H-32A-WP06 - Debt Service'!H$27/12,0))</f>
        <v>0</v>
      </c>
      <c r="J347" s="376">
        <f>IF(-SUM(J$20:J346)+J$15&lt;0.000001,0,IF($C347&gt;='H-32A-WP06 - Debt Service'!I$24,'H-32A-WP06 - Debt Service'!I$27/12,0))</f>
        <v>0</v>
      </c>
      <c r="K347" s="376">
        <f>IF(-SUM(K$20:K346)+K$15&lt;0.000001,0,IF($C347&gt;='H-32A-WP06 - Debt Service'!J$24,'H-32A-WP06 - Debt Service'!J$27/12,0))</f>
        <v>0</v>
      </c>
      <c r="L347" s="376">
        <f>IF(-SUM(L$20:L346)+L$15&lt;0.000001,0,IF($C347&gt;='H-32A-WP06 - Debt Service'!K$24,'H-32A-WP06 - Debt Service'!K$27/12,0))</f>
        <v>0</v>
      </c>
      <c r="M347" s="376">
        <f>IF(-SUM(M$20:M346)+M$15&lt;0.000001,0,IF($C347&gt;='H-32A-WP06 - Debt Service'!L$24,'H-32A-WP06 - Debt Service'!L$27/12,0))</f>
        <v>0</v>
      </c>
      <c r="O347" s="364">
        <f t="shared" si="21"/>
        <v>2046</v>
      </c>
      <c r="P347" s="390">
        <f t="shared" si="23"/>
        <v>53418</v>
      </c>
      <c r="Q347" s="376">
        <f>IF(-SUM(Q$20:Q346)+Q$15&lt;0.000001,0,IF($C347&gt;='H-32A-WP06 - Debt Service'!P$24,'H-32A-WP06 - Debt Service'!P$27/12,0))</f>
        <v>0</v>
      </c>
      <c r="R347" s="376">
        <f>IF(-SUM(R$20:R346)+R$15&lt;0.000001,0,IF($C347&gt;='H-32A-WP06 - Debt Service'!Q$24,'H-32A-WP06 - Debt Service'!Q$27/12,0))</f>
        <v>0</v>
      </c>
      <c r="S347" s="376">
        <f>IF(-SUM(S$20:S346)+S$15&lt;0.000001,0,IF($C347&gt;='H-32A-WP06 - Debt Service'!R$24,'H-32A-WP06 - Debt Service'!R$27/12,0))</f>
        <v>0</v>
      </c>
      <c r="T347" s="376">
        <f>IF(-SUM(T$20:T346)+T$15&lt;0.000001,0,IF($C347&gt;='H-32A-WP06 - Debt Service'!S$24,'H-32A-WP06 - Debt Service'!S$27/12,0))</f>
        <v>0</v>
      </c>
      <c r="U347" s="376">
        <f>IF(-SUM(U$20:U346)+U$15&lt;0.000001,0,IF($C347&gt;='H-32A-WP06 - Debt Service'!T$24,'H-32A-WP06 - Debt Service'!T$27/12,0))</f>
        <v>0</v>
      </c>
      <c r="V347" s="376">
        <f>IF(-SUM(V$20:V346)+V$15&lt;0.000001,0,IF($C347&gt;='H-32A-WP06 - Debt Service'!U$24,'H-32A-WP06 - Debt Service'!U$27/12,0))</f>
        <v>0</v>
      </c>
      <c r="W347" s="376">
        <f>IF(-SUM(W$20:W346)+W$15&lt;0.000001,0,IF($C347&gt;='H-32A-WP06 - Debt Service'!V$24,'H-32A-WP06 - Debt Service'!V$27/12,0))</f>
        <v>0</v>
      </c>
      <c r="X347" s="376">
        <f>IF(-SUM(X$20:X346)+X$15&lt;0.000001,0,IF($C347&gt;='H-32A-WP06 - Debt Service'!W$24,'H-32A-WP06 - Debt Service'!W$27/12,0))</f>
        <v>0</v>
      </c>
      <c r="Y347" s="376">
        <f>IF(-SUM(Y$20:Y346)+Y$15&lt;0.000001,0,IF($C347&gt;='H-32A-WP06 - Debt Service'!X$24,'H-32A-WP06 - Debt Service'!X$27/12,0))</f>
        <v>0</v>
      </c>
      <c r="Z347" s="376">
        <f>IF($C347&gt;='H-32A-WP06 - Debt Service'!Y$24,'H-32A-WP06 - Debt Service'!Y$27/12,0)</f>
        <v>0</v>
      </c>
    </row>
    <row r="348" spans="2:26">
      <c r="B348" s="364">
        <f t="shared" si="20"/>
        <v>2046</v>
      </c>
      <c r="C348" s="390">
        <f t="shared" si="22"/>
        <v>53448</v>
      </c>
      <c r="D348" s="376">
        <f>IF(-SUM(D$20:D347)+D$15&lt;0.000001,0,IF($C348&gt;='H-32A-WP06 - Debt Service'!C$24,'H-32A-WP06 - Debt Service'!C$27/12,0))</f>
        <v>0</v>
      </c>
      <c r="E348" s="376">
        <f>IF(-SUM(E$20:E347)+E$15&lt;0.000001,0,IF($C348&gt;='H-32A-WP06 - Debt Service'!D$24,'H-32A-WP06 - Debt Service'!D$27/12,0))</f>
        <v>0</v>
      </c>
      <c r="F348" s="376">
        <f>IF(-SUM(F$20:F347)+F$15&lt;0.000001,0,IF($C348&gt;='H-32A-WP06 - Debt Service'!E$24,'H-32A-WP06 - Debt Service'!E$27/12,0))</f>
        <v>0</v>
      </c>
      <c r="G348" s="376">
        <f>IF(-SUM(G$20:G347)+G$15&lt;0.000001,0,IF($C348&gt;='H-32A-WP06 - Debt Service'!F$24,'H-32A-WP06 - Debt Service'!F$27/12,0))</f>
        <v>0</v>
      </c>
      <c r="H348" s="376">
        <f>IF(-SUM(H$20:H347)+H$15&lt;0.000001,0,IF($C348&gt;='H-32A-WP06 - Debt Service'!G$24,'H-32A-WP06 - Debt Service'!G$27/12,0))</f>
        <v>0</v>
      </c>
      <c r="I348" s="376">
        <f>IF(-SUM(I$20:I347)+I$15&lt;0.000001,0,IF($C348&gt;='H-32A-WP06 - Debt Service'!H$24,'H-32A-WP06 - Debt Service'!H$27/12,0))</f>
        <v>0</v>
      </c>
      <c r="J348" s="376">
        <f>IF(-SUM(J$20:J347)+J$15&lt;0.000001,0,IF($C348&gt;='H-32A-WP06 - Debt Service'!I$24,'H-32A-WP06 - Debt Service'!I$27/12,0))</f>
        <v>0</v>
      </c>
      <c r="K348" s="376">
        <f>IF(-SUM(K$20:K347)+K$15&lt;0.000001,0,IF($C348&gt;='H-32A-WP06 - Debt Service'!J$24,'H-32A-WP06 - Debt Service'!J$27/12,0))</f>
        <v>0</v>
      </c>
      <c r="L348" s="376">
        <f>IF(-SUM(L$20:L347)+L$15&lt;0.000001,0,IF($C348&gt;='H-32A-WP06 - Debt Service'!K$24,'H-32A-WP06 - Debt Service'!K$27/12,0))</f>
        <v>0</v>
      </c>
      <c r="M348" s="376">
        <f>IF(-SUM(M$20:M347)+M$15&lt;0.000001,0,IF($C348&gt;='H-32A-WP06 - Debt Service'!L$24,'H-32A-WP06 - Debt Service'!L$27/12,0))</f>
        <v>0</v>
      </c>
      <c r="O348" s="364">
        <f t="shared" si="21"/>
        <v>2046</v>
      </c>
      <c r="P348" s="390">
        <f t="shared" si="23"/>
        <v>53448</v>
      </c>
      <c r="Q348" s="376">
        <f>IF(-SUM(Q$20:Q347)+Q$15&lt;0.000001,0,IF($C348&gt;='H-32A-WP06 - Debt Service'!P$24,'H-32A-WP06 - Debt Service'!P$27/12,0))</f>
        <v>0</v>
      </c>
      <c r="R348" s="376">
        <f>IF(-SUM(R$20:R347)+R$15&lt;0.000001,0,IF($C348&gt;='H-32A-WP06 - Debt Service'!Q$24,'H-32A-WP06 - Debt Service'!Q$27/12,0))</f>
        <v>0</v>
      </c>
      <c r="S348" s="376">
        <f>IF(-SUM(S$20:S347)+S$15&lt;0.000001,0,IF($C348&gt;='H-32A-WP06 - Debt Service'!R$24,'H-32A-WP06 - Debt Service'!R$27/12,0))</f>
        <v>0</v>
      </c>
      <c r="T348" s="376">
        <f>IF(-SUM(T$20:T347)+T$15&lt;0.000001,0,IF($C348&gt;='H-32A-WP06 - Debt Service'!S$24,'H-32A-WP06 - Debt Service'!S$27/12,0))</f>
        <v>0</v>
      </c>
      <c r="U348" s="376">
        <f>IF(-SUM(U$20:U347)+U$15&lt;0.000001,0,IF($C348&gt;='H-32A-WP06 - Debt Service'!T$24,'H-32A-WP06 - Debt Service'!T$27/12,0))</f>
        <v>0</v>
      </c>
      <c r="V348" s="376">
        <f>IF(-SUM(V$20:V347)+V$15&lt;0.000001,0,IF($C348&gt;='H-32A-WP06 - Debt Service'!U$24,'H-32A-WP06 - Debt Service'!U$27/12,0))</f>
        <v>0</v>
      </c>
      <c r="W348" s="376">
        <f>IF(-SUM(W$20:W347)+W$15&lt;0.000001,0,IF($C348&gt;='H-32A-WP06 - Debt Service'!V$24,'H-32A-WP06 - Debt Service'!V$27/12,0))</f>
        <v>0</v>
      </c>
      <c r="X348" s="376">
        <f>IF(-SUM(X$20:X347)+X$15&lt;0.000001,0,IF($C348&gt;='H-32A-WP06 - Debt Service'!W$24,'H-32A-WP06 - Debt Service'!W$27/12,0))</f>
        <v>0</v>
      </c>
      <c r="Y348" s="376">
        <f>IF(-SUM(Y$20:Y347)+Y$15&lt;0.000001,0,IF($C348&gt;='H-32A-WP06 - Debt Service'!X$24,'H-32A-WP06 - Debt Service'!X$27/12,0))</f>
        <v>0</v>
      </c>
      <c r="Z348" s="376">
        <f>IF($C348&gt;='H-32A-WP06 - Debt Service'!Y$24,'H-32A-WP06 - Debt Service'!Y$27/12,0)</f>
        <v>0</v>
      </c>
    </row>
    <row r="349" spans="2:26">
      <c r="B349" s="364">
        <f t="shared" si="20"/>
        <v>2046</v>
      </c>
      <c r="C349" s="390">
        <f t="shared" si="22"/>
        <v>53479</v>
      </c>
      <c r="D349" s="376">
        <f>IF(-SUM(D$20:D348)+D$15&lt;0.000001,0,IF($C349&gt;='H-32A-WP06 - Debt Service'!C$24,'H-32A-WP06 - Debt Service'!C$27/12,0))</f>
        <v>0</v>
      </c>
      <c r="E349" s="376">
        <f>IF(-SUM(E$20:E348)+E$15&lt;0.000001,0,IF($C349&gt;='H-32A-WP06 - Debt Service'!D$24,'H-32A-WP06 - Debt Service'!D$27/12,0))</f>
        <v>0</v>
      </c>
      <c r="F349" s="376">
        <f>IF(-SUM(F$20:F348)+F$15&lt;0.000001,0,IF($C349&gt;='H-32A-WP06 - Debt Service'!E$24,'H-32A-WP06 - Debt Service'!E$27/12,0))</f>
        <v>0</v>
      </c>
      <c r="G349" s="376">
        <f>IF(-SUM(G$20:G348)+G$15&lt;0.000001,0,IF($C349&gt;='H-32A-WP06 - Debt Service'!F$24,'H-32A-WP06 - Debt Service'!F$27/12,0))</f>
        <v>0</v>
      </c>
      <c r="H349" s="376">
        <f>IF(-SUM(H$20:H348)+H$15&lt;0.000001,0,IF($C349&gt;='H-32A-WP06 - Debt Service'!G$24,'H-32A-WP06 - Debt Service'!G$27/12,0))</f>
        <v>0</v>
      </c>
      <c r="I349" s="376">
        <f>IF(-SUM(I$20:I348)+I$15&lt;0.000001,0,IF($C349&gt;='H-32A-WP06 - Debt Service'!H$24,'H-32A-WP06 - Debt Service'!H$27/12,0))</f>
        <v>0</v>
      </c>
      <c r="J349" s="376">
        <f>IF(-SUM(J$20:J348)+J$15&lt;0.000001,0,IF($C349&gt;='H-32A-WP06 - Debt Service'!I$24,'H-32A-WP06 - Debt Service'!I$27/12,0))</f>
        <v>0</v>
      </c>
      <c r="K349" s="376">
        <f>IF(-SUM(K$20:K348)+K$15&lt;0.000001,0,IF($C349&gt;='H-32A-WP06 - Debt Service'!J$24,'H-32A-WP06 - Debt Service'!J$27/12,0))</f>
        <v>0</v>
      </c>
      <c r="L349" s="376">
        <f>IF(-SUM(L$20:L348)+L$15&lt;0.000001,0,IF($C349&gt;='H-32A-WP06 - Debt Service'!K$24,'H-32A-WP06 - Debt Service'!K$27/12,0))</f>
        <v>0</v>
      </c>
      <c r="M349" s="376">
        <f>IF(-SUM(M$20:M348)+M$15&lt;0.000001,0,IF($C349&gt;='H-32A-WP06 - Debt Service'!L$24,'H-32A-WP06 - Debt Service'!L$27/12,0))</f>
        <v>0</v>
      </c>
      <c r="O349" s="364">
        <f t="shared" si="21"/>
        <v>2046</v>
      </c>
      <c r="P349" s="390">
        <f t="shared" si="23"/>
        <v>53479</v>
      </c>
      <c r="Q349" s="376">
        <f>IF(-SUM(Q$20:Q348)+Q$15&lt;0.000001,0,IF($C349&gt;='H-32A-WP06 - Debt Service'!P$24,'H-32A-WP06 - Debt Service'!P$27/12,0))</f>
        <v>0</v>
      </c>
      <c r="R349" s="376">
        <f>IF(-SUM(R$20:R348)+R$15&lt;0.000001,0,IF($C349&gt;='H-32A-WP06 - Debt Service'!Q$24,'H-32A-WP06 - Debt Service'!Q$27/12,0))</f>
        <v>0</v>
      </c>
      <c r="S349" s="376">
        <f>IF(-SUM(S$20:S348)+S$15&lt;0.000001,0,IF($C349&gt;='H-32A-WP06 - Debt Service'!R$24,'H-32A-WP06 - Debt Service'!R$27/12,0))</f>
        <v>0</v>
      </c>
      <c r="T349" s="376">
        <f>IF(-SUM(T$20:T348)+T$15&lt;0.000001,0,IF($C349&gt;='H-32A-WP06 - Debt Service'!S$24,'H-32A-WP06 - Debt Service'!S$27/12,0))</f>
        <v>0</v>
      </c>
      <c r="U349" s="376">
        <f>IF(-SUM(U$20:U348)+U$15&lt;0.000001,0,IF($C349&gt;='H-32A-WP06 - Debt Service'!T$24,'H-32A-WP06 - Debt Service'!T$27/12,0))</f>
        <v>0</v>
      </c>
      <c r="V349" s="376">
        <f>IF(-SUM(V$20:V348)+V$15&lt;0.000001,0,IF($C349&gt;='H-32A-WP06 - Debt Service'!U$24,'H-32A-WP06 - Debt Service'!U$27/12,0))</f>
        <v>0</v>
      </c>
      <c r="W349" s="376">
        <f>IF(-SUM(W$20:W348)+W$15&lt;0.000001,0,IF($C349&gt;='H-32A-WP06 - Debt Service'!V$24,'H-32A-WP06 - Debt Service'!V$27/12,0))</f>
        <v>0</v>
      </c>
      <c r="X349" s="376">
        <f>IF(-SUM(X$20:X348)+X$15&lt;0.000001,0,IF($C349&gt;='H-32A-WP06 - Debt Service'!W$24,'H-32A-WP06 - Debt Service'!W$27/12,0))</f>
        <v>0</v>
      </c>
      <c r="Y349" s="376">
        <f>IF(-SUM(Y$20:Y348)+Y$15&lt;0.000001,0,IF($C349&gt;='H-32A-WP06 - Debt Service'!X$24,'H-32A-WP06 - Debt Service'!X$27/12,0))</f>
        <v>0</v>
      </c>
      <c r="Z349" s="376">
        <f>IF($C349&gt;='H-32A-WP06 - Debt Service'!Y$24,'H-32A-WP06 - Debt Service'!Y$27/12,0)</f>
        <v>0</v>
      </c>
    </row>
    <row r="350" spans="2:26">
      <c r="B350" s="364">
        <f t="shared" si="20"/>
        <v>2046</v>
      </c>
      <c r="C350" s="390">
        <f t="shared" si="22"/>
        <v>53509</v>
      </c>
      <c r="D350" s="376">
        <f>IF(-SUM(D$20:D349)+D$15&lt;0.000001,0,IF($C350&gt;='H-32A-WP06 - Debt Service'!C$24,'H-32A-WP06 - Debt Service'!C$27/12,0))</f>
        <v>0</v>
      </c>
      <c r="E350" s="376">
        <f>IF(-SUM(E$20:E349)+E$15&lt;0.000001,0,IF($C350&gt;='H-32A-WP06 - Debt Service'!D$24,'H-32A-WP06 - Debt Service'!D$27/12,0))</f>
        <v>0</v>
      </c>
      <c r="F350" s="376">
        <f>IF(-SUM(F$20:F349)+F$15&lt;0.000001,0,IF($C350&gt;='H-32A-WP06 - Debt Service'!E$24,'H-32A-WP06 - Debt Service'!E$27/12,0))</f>
        <v>0</v>
      </c>
      <c r="G350" s="376">
        <f>IF(-SUM(G$20:G349)+G$15&lt;0.000001,0,IF($C350&gt;='H-32A-WP06 - Debt Service'!F$24,'H-32A-WP06 - Debt Service'!F$27/12,0))</f>
        <v>0</v>
      </c>
      <c r="H350" s="376">
        <f>IF(-SUM(H$20:H349)+H$15&lt;0.000001,0,IF($C350&gt;='H-32A-WP06 - Debt Service'!G$24,'H-32A-WP06 - Debt Service'!G$27/12,0))</f>
        <v>0</v>
      </c>
      <c r="I350" s="376">
        <f>IF(-SUM(I$20:I349)+I$15&lt;0.000001,0,IF($C350&gt;='H-32A-WP06 - Debt Service'!H$24,'H-32A-WP06 - Debt Service'!H$27/12,0))</f>
        <v>0</v>
      </c>
      <c r="J350" s="376">
        <f>IF(-SUM(J$20:J349)+J$15&lt;0.000001,0,IF($C350&gt;='H-32A-WP06 - Debt Service'!I$24,'H-32A-WP06 - Debt Service'!I$27/12,0))</f>
        <v>0</v>
      </c>
      <c r="K350" s="376">
        <f>IF(-SUM(K$20:K349)+K$15&lt;0.000001,0,IF($C350&gt;='H-32A-WP06 - Debt Service'!J$24,'H-32A-WP06 - Debt Service'!J$27/12,0))</f>
        <v>0</v>
      </c>
      <c r="L350" s="376">
        <f>IF(-SUM(L$20:L349)+L$15&lt;0.000001,0,IF($C350&gt;='H-32A-WP06 - Debt Service'!K$24,'H-32A-WP06 - Debt Service'!K$27/12,0))</f>
        <v>0</v>
      </c>
      <c r="M350" s="376">
        <f>IF(-SUM(M$20:M349)+M$15&lt;0.000001,0,IF($C350&gt;='H-32A-WP06 - Debt Service'!L$24,'H-32A-WP06 - Debt Service'!L$27/12,0))</f>
        <v>0</v>
      </c>
      <c r="O350" s="364">
        <f t="shared" si="21"/>
        <v>2046</v>
      </c>
      <c r="P350" s="390">
        <f t="shared" si="23"/>
        <v>53509</v>
      </c>
      <c r="Q350" s="376">
        <f>IF(-SUM(Q$20:Q349)+Q$15&lt;0.000001,0,IF($C350&gt;='H-32A-WP06 - Debt Service'!P$24,'H-32A-WP06 - Debt Service'!P$27/12,0))</f>
        <v>0</v>
      </c>
      <c r="R350" s="376">
        <f>IF(-SUM(R$20:R349)+R$15&lt;0.000001,0,IF($C350&gt;='H-32A-WP06 - Debt Service'!Q$24,'H-32A-WP06 - Debt Service'!Q$27/12,0))</f>
        <v>0</v>
      </c>
      <c r="S350" s="376">
        <f>IF(-SUM(S$20:S349)+S$15&lt;0.000001,0,IF($C350&gt;='H-32A-WP06 - Debt Service'!R$24,'H-32A-WP06 - Debt Service'!R$27/12,0))</f>
        <v>0</v>
      </c>
      <c r="T350" s="376">
        <f>IF(-SUM(T$20:T349)+T$15&lt;0.000001,0,IF($C350&gt;='H-32A-WP06 - Debt Service'!S$24,'H-32A-WP06 - Debt Service'!S$27/12,0))</f>
        <v>0</v>
      </c>
      <c r="U350" s="376">
        <f>IF(-SUM(U$20:U349)+U$15&lt;0.000001,0,IF($C350&gt;='H-32A-WP06 - Debt Service'!T$24,'H-32A-WP06 - Debt Service'!T$27/12,0))</f>
        <v>0</v>
      </c>
      <c r="V350" s="376">
        <f>IF(-SUM(V$20:V349)+V$15&lt;0.000001,0,IF($C350&gt;='H-32A-WP06 - Debt Service'!U$24,'H-32A-WP06 - Debt Service'!U$27/12,0))</f>
        <v>0</v>
      </c>
      <c r="W350" s="376">
        <f>IF(-SUM(W$20:W349)+W$15&lt;0.000001,0,IF($C350&gt;='H-32A-WP06 - Debt Service'!V$24,'H-32A-WP06 - Debt Service'!V$27/12,0))</f>
        <v>0</v>
      </c>
      <c r="X350" s="376">
        <f>IF(-SUM(X$20:X349)+X$15&lt;0.000001,0,IF($C350&gt;='H-32A-WP06 - Debt Service'!W$24,'H-32A-WP06 - Debt Service'!W$27/12,0))</f>
        <v>0</v>
      </c>
      <c r="Y350" s="376">
        <f>IF(-SUM(Y$20:Y349)+Y$15&lt;0.000001,0,IF($C350&gt;='H-32A-WP06 - Debt Service'!X$24,'H-32A-WP06 - Debt Service'!X$27/12,0))</f>
        <v>0</v>
      </c>
      <c r="Z350" s="376">
        <f>IF($C350&gt;='H-32A-WP06 - Debt Service'!Y$24,'H-32A-WP06 - Debt Service'!Y$27/12,0)</f>
        <v>0</v>
      </c>
    </row>
    <row r="351" spans="2:26">
      <c r="B351" s="364">
        <f t="shared" si="20"/>
        <v>2046</v>
      </c>
      <c r="C351" s="390">
        <f t="shared" si="22"/>
        <v>53540</v>
      </c>
      <c r="D351" s="376">
        <f>IF(-SUM(D$20:D350)+D$15&lt;0.000001,0,IF($C351&gt;='H-32A-WP06 - Debt Service'!C$24,'H-32A-WP06 - Debt Service'!C$27/12,0))</f>
        <v>0</v>
      </c>
      <c r="E351" s="376">
        <f>IF(-SUM(E$20:E350)+E$15&lt;0.000001,0,IF($C351&gt;='H-32A-WP06 - Debt Service'!D$24,'H-32A-WP06 - Debt Service'!D$27/12,0))</f>
        <v>0</v>
      </c>
      <c r="F351" s="376">
        <f>IF(-SUM(F$20:F350)+F$15&lt;0.000001,0,IF($C351&gt;='H-32A-WP06 - Debt Service'!E$24,'H-32A-WP06 - Debt Service'!E$27/12,0))</f>
        <v>0</v>
      </c>
      <c r="G351" s="376">
        <f>IF(-SUM(G$20:G350)+G$15&lt;0.000001,0,IF($C351&gt;='H-32A-WP06 - Debt Service'!F$24,'H-32A-WP06 - Debt Service'!F$27/12,0))</f>
        <v>0</v>
      </c>
      <c r="H351" s="376">
        <f>IF(-SUM(H$20:H350)+H$15&lt;0.000001,0,IF($C351&gt;='H-32A-WP06 - Debt Service'!G$24,'H-32A-WP06 - Debt Service'!G$27/12,0))</f>
        <v>0</v>
      </c>
      <c r="I351" s="376">
        <f>IF(-SUM(I$20:I350)+I$15&lt;0.000001,0,IF($C351&gt;='H-32A-WP06 - Debt Service'!H$24,'H-32A-WP06 - Debt Service'!H$27/12,0))</f>
        <v>0</v>
      </c>
      <c r="J351" s="376">
        <f>IF(-SUM(J$20:J350)+J$15&lt;0.000001,0,IF($C351&gt;='H-32A-WP06 - Debt Service'!I$24,'H-32A-WP06 - Debt Service'!I$27/12,0))</f>
        <v>0</v>
      </c>
      <c r="K351" s="376">
        <f>IF(-SUM(K$20:K350)+K$15&lt;0.000001,0,IF($C351&gt;='H-32A-WP06 - Debt Service'!J$24,'H-32A-WP06 - Debt Service'!J$27/12,0))</f>
        <v>0</v>
      </c>
      <c r="L351" s="376">
        <f>IF(-SUM(L$20:L350)+L$15&lt;0.000001,0,IF($C351&gt;='H-32A-WP06 - Debt Service'!K$24,'H-32A-WP06 - Debt Service'!K$27/12,0))</f>
        <v>0</v>
      </c>
      <c r="M351" s="376">
        <f>IF(-SUM(M$20:M350)+M$15&lt;0.000001,0,IF($C351&gt;='H-32A-WP06 - Debt Service'!L$24,'H-32A-WP06 - Debt Service'!L$27/12,0))</f>
        <v>0</v>
      </c>
      <c r="O351" s="364">
        <f t="shared" si="21"/>
        <v>2046</v>
      </c>
      <c r="P351" s="390">
        <f t="shared" si="23"/>
        <v>53540</v>
      </c>
      <c r="Q351" s="376">
        <f>IF(-SUM(Q$20:Q350)+Q$15&lt;0.000001,0,IF($C351&gt;='H-32A-WP06 - Debt Service'!P$24,'H-32A-WP06 - Debt Service'!P$27/12,0))</f>
        <v>0</v>
      </c>
      <c r="R351" s="376">
        <f>IF(-SUM(R$20:R350)+R$15&lt;0.000001,0,IF($C351&gt;='H-32A-WP06 - Debt Service'!Q$24,'H-32A-WP06 - Debt Service'!Q$27/12,0))</f>
        <v>0</v>
      </c>
      <c r="S351" s="376">
        <f>IF(-SUM(S$20:S350)+S$15&lt;0.000001,0,IF($C351&gt;='H-32A-WP06 - Debt Service'!R$24,'H-32A-WP06 - Debt Service'!R$27/12,0))</f>
        <v>0</v>
      </c>
      <c r="T351" s="376">
        <f>IF(-SUM(T$20:T350)+T$15&lt;0.000001,0,IF($C351&gt;='H-32A-WP06 - Debt Service'!S$24,'H-32A-WP06 - Debt Service'!S$27/12,0))</f>
        <v>0</v>
      </c>
      <c r="U351" s="376">
        <f>IF(-SUM(U$20:U350)+U$15&lt;0.000001,0,IF($C351&gt;='H-32A-WP06 - Debt Service'!T$24,'H-32A-WP06 - Debt Service'!T$27/12,0))</f>
        <v>0</v>
      </c>
      <c r="V351" s="376">
        <f>IF(-SUM(V$20:V350)+V$15&lt;0.000001,0,IF($C351&gt;='H-32A-WP06 - Debt Service'!U$24,'H-32A-WP06 - Debt Service'!U$27/12,0))</f>
        <v>0</v>
      </c>
      <c r="W351" s="376">
        <f>IF(-SUM(W$20:W350)+W$15&lt;0.000001,0,IF($C351&gt;='H-32A-WP06 - Debt Service'!V$24,'H-32A-WP06 - Debt Service'!V$27/12,0))</f>
        <v>0</v>
      </c>
      <c r="X351" s="376">
        <f>IF(-SUM(X$20:X350)+X$15&lt;0.000001,0,IF($C351&gt;='H-32A-WP06 - Debt Service'!W$24,'H-32A-WP06 - Debt Service'!W$27/12,0))</f>
        <v>0</v>
      </c>
      <c r="Y351" s="376">
        <f>IF(-SUM(Y$20:Y350)+Y$15&lt;0.000001,0,IF($C351&gt;='H-32A-WP06 - Debt Service'!X$24,'H-32A-WP06 - Debt Service'!X$27/12,0))</f>
        <v>0</v>
      </c>
      <c r="Z351" s="376">
        <f>IF($C351&gt;='H-32A-WP06 - Debt Service'!Y$24,'H-32A-WP06 - Debt Service'!Y$27/12,0)</f>
        <v>0</v>
      </c>
    </row>
    <row r="352" spans="2:26">
      <c r="B352" s="364">
        <f t="shared" si="20"/>
        <v>2046</v>
      </c>
      <c r="C352" s="390">
        <f t="shared" si="22"/>
        <v>53571</v>
      </c>
      <c r="D352" s="376">
        <f>IF(-SUM(D$20:D351)+D$15&lt;0.000001,0,IF($C352&gt;='H-32A-WP06 - Debt Service'!C$24,'H-32A-WP06 - Debt Service'!C$27/12,0))</f>
        <v>0</v>
      </c>
      <c r="E352" s="376">
        <f>IF(-SUM(E$20:E351)+E$15&lt;0.000001,0,IF($C352&gt;='H-32A-WP06 - Debt Service'!D$24,'H-32A-WP06 - Debt Service'!D$27/12,0))</f>
        <v>0</v>
      </c>
      <c r="F352" s="376">
        <f>IF(-SUM(F$20:F351)+F$15&lt;0.000001,0,IF($C352&gt;='H-32A-WP06 - Debt Service'!E$24,'H-32A-WP06 - Debt Service'!E$27/12,0))</f>
        <v>0</v>
      </c>
      <c r="G352" s="376">
        <f>IF(-SUM(G$20:G351)+G$15&lt;0.000001,0,IF($C352&gt;='H-32A-WP06 - Debt Service'!F$24,'H-32A-WP06 - Debt Service'!F$27/12,0))</f>
        <v>0</v>
      </c>
      <c r="H352" s="376">
        <f>IF(-SUM(H$20:H351)+H$15&lt;0.000001,0,IF($C352&gt;='H-32A-WP06 - Debt Service'!G$24,'H-32A-WP06 - Debt Service'!G$27/12,0))</f>
        <v>0</v>
      </c>
      <c r="I352" s="376">
        <f>IF(-SUM(I$20:I351)+I$15&lt;0.000001,0,IF($C352&gt;='H-32A-WP06 - Debt Service'!H$24,'H-32A-WP06 - Debt Service'!H$27/12,0))</f>
        <v>0</v>
      </c>
      <c r="J352" s="376">
        <f>IF(-SUM(J$20:J351)+J$15&lt;0.000001,0,IF($C352&gt;='H-32A-WP06 - Debt Service'!I$24,'H-32A-WP06 - Debt Service'!I$27/12,0))</f>
        <v>0</v>
      </c>
      <c r="K352" s="376">
        <f>IF(-SUM(K$20:K351)+K$15&lt;0.000001,0,IF($C352&gt;='H-32A-WP06 - Debt Service'!J$24,'H-32A-WP06 - Debt Service'!J$27/12,0))</f>
        <v>0</v>
      </c>
      <c r="L352" s="376">
        <f>IF(-SUM(L$20:L351)+L$15&lt;0.000001,0,IF($C352&gt;='H-32A-WP06 - Debt Service'!K$24,'H-32A-WP06 - Debt Service'!K$27/12,0))</f>
        <v>0</v>
      </c>
      <c r="M352" s="376">
        <f>IF(-SUM(M$20:M351)+M$15&lt;0.000001,0,IF($C352&gt;='H-32A-WP06 - Debt Service'!L$24,'H-32A-WP06 - Debt Service'!L$27/12,0))</f>
        <v>0</v>
      </c>
      <c r="O352" s="364">
        <f t="shared" si="21"/>
        <v>2046</v>
      </c>
      <c r="P352" s="390">
        <f t="shared" si="23"/>
        <v>53571</v>
      </c>
      <c r="Q352" s="376">
        <f>IF(-SUM(Q$20:Q351)+Q$15&lt;0.000001,0,IF($C352&gt;='H-32A-WP06 - Debt Service'!P$24,'H-32A-WP06 - Debt Service'!P$27/12,0))</f>
        <v>0</v>
      </c>
      <c r="R352" s="376">
        <f>IF(-SUM(R$20:R351)+R$15&lt;0.000001,0,IF($C352&gt;='H-32A-WP06 - Debt Service'!Q$24,'H-32A-WP06 - Debt Service'!Q$27/12,0))</f>
        <v>0</v>
      </c>
      <c r="S352" s="376">
        <f>IF(-SUM(S$20:S351)+S$15&lt;0.000001,0,IF($C352&gt;='H-32A-WP06 - Debt Service'!R$24,'H-32A-WP06 - Debt Service'!R$27/12,0))</f>
        <v>0</v>
      </c>
      <c r="T352" s="376">
        <f>IF(-SUM(T$20:T351)+T$15&lt;0.000001,0,IF($C352&gt;='H-32A-WP06 - Debt Service'!S$24,'H-32A-WP06 - Debt Service'!S$27/12,0))</f>
        <v>0</v>
      </c>
      <c r="U352" s="376">
        <f>IF(-SUM(U$20:U351)+U$15&lt;0.000001,0,IF($C352&gt;='H-32A-WP06 - Debt Service'!T$24,'H-32A-WP06 - Debt Service'!T$27/12,0))</f>
        <v>0</v>
      </c>
      <c r="V352" s="376">
        <f>IF(-SUM(V$20:V351)+V$15&lt;0.000001,0,IF($C352&gt;='H-32A-WP06 - Debt Service'!U$24,'H-32A-WP06 - Debt Service'!U$27/12,0))</f>
        <v>0</v>
      </c>
      <c r="W352" s="376">
        <f>IF(-SUM(W$20:W351)+W$15&lt;0.000001,0,IF($C352&gt;='H-32A-WP06 - Debt Service'!V$24,'H-32A-WP06 - Debt Service'!V$27/12,0))</f>
        <v>0</v>
      </c>
      <c r="X352" s="376">
        <f>IF(-SUM(X$20:X351)+X$15&lt;0.000001,0,IF($C352&gt;='H-32A-WP06 - Debt Service'!W$24,'H-32A-WP06 - Debt Service'!W$27/12,0))</f>
        <v>0</v>
      </c>
      <c r="Y352" s="376">
        <f>IF(-SUM(Y$20:Y351)+Y$15&lt;0.000001,0,IF($C352&gt;='H-32A-WP06 - Debt Service'!X$24,'H-32A-WP06 - Debt Service'!X$27/12,0))</f>
        <v>0</v>
      </c>
      <c r="Z352" s="376">
        <f>IF($C352&gt;='H-32A-WP06 - Debt Service'!Y$24,'H-32A-WP06 - Debt Service'!Y$27/12,0)</f>
        <v>0</v>
      </c>
    </row>
    <row r="353" spans="2:26">
      <c r="B353" s="364">
        <f t="shared" si="20"/>
        <v>2046</v>
      </c>
      <c r="C353" s="390">
        <f t="shared" si="22"/>
        <v>53601</v>
      </c>
      <c r="D353" s="376">
        <f>IF(-SUM(D$20:D352)+D$15&lt;0.000001,0,IF($C353&gt;='H-32A-WP06 - Debt Service'!C$24,'H-32A-WP06 - Debt Service'!C$27/12,0))</f>
        <v>0</v>
      </c>
      <c r="E353" s="376">
        <f>IF(-SUM(E$20:E352)+E$15&lt;0.000001,0,IF($C353&gt;='H-32A-WP06 - Debt Service'!D$24,'H-32A-WP06 - Debt Service'!D$27/12,0))</f>
        <v>0</v>
      </c>
      <c r="F353" s="376">
        <f>IF(-SUM(F$20:F352)+F$15&lt;0.000001,0,IF($C353&gt;='H-32A-WP06 - Debt Service'!E$24,'H-32A-WP06 - Debt Service'!E$27/12,0))</f>
        <v>0</v>
      </c>
      <c r="G353" s="376">
        <f>IF(-SUM(G$20:G352)+G$15&lt;0.000001,0,IF($C353&gt;='H-32A-WP06 - Debt Service'!F$24,'H-32A-WP06 - Debt Service'!F$27/12,0))</f>
        <v>0</v>
      </c>
      <c r="H353" s="376">
        <f>IF(-SUM(H$20:H352)+H$15&lt;0.000001,0,IF($C353&gt;='H-32A-WP06 - Debt Service'!G$24,'H-32A-WP06 - Debt Service'!G$27/12,0))</f>
        <v>0</v>
      </c>
      <c r="I353" s="376">
        <f>IF(-SUM(I$20:I352)+I$15&lt;0.000001,0,IF($C353&gt;='H-32A-WP06 - Debt Service'!H$24,'H-32A-WP06 - Debt Service'!H$27/12,0))</f>
        <v>0</v>
      </c>
      <c r="J353" s="376">
        <f>IF(-SUM(J$20:J352)+J$15&lt;0.000001,0,IF($C353&gt;='H-32A-WP06 - Debt Service'!I$24,'H-32A-WP06 - Debt Service'!I$27/12,0))</f>
        <v>0</v>
      </c>
      <c r="K353" s="376">
        <f>IF(-SUM(K$20:K352)+K$15&lt;0.000001,0,IF($C353&gt;='H-32A-WP06 - Debt Service'!J$24,'H-32A-WP06 - Debt Service'!J$27/12,0))</f>
        <v>0</v>
      </c>
      <c r="L353" s="376">
        <f>IF(-SUM(L$20:L352)+L$15&lt;0.000001,0,IF($C353&gt;='H-32A-WP06 - Debt Service'!K$24,'H-32A-WP06 - Debt Service'!K$27/12,0))</f>
        <v>0</v>
      </c>
      <c r="M353" s="376">
        <f>IF(-SUM(M$20:M352)+M$15&lt;0.000001,0,IF($C353&gt;='H-32A-WP06 - Debt Service'!L$24,'H-32A-WP06 - Debt Service'!L$27/12,0))</f>
        <v>0</v>
      </c>
      <c r="O353" s="364">
        <f t="shared" si="21"/>
        <v>2046</v>
      </c>
      <c r="P353" s="390">
        <f t="shared" si="23"/>
        <v>53601</v>
      </c>
      <c r="Q353" s="376">
        <f>IF(-SUM(Q$20:Q352)+Q$15&lt;0.000001,0,IF($C353&gt;='H-32A-WP06 - Debt Service'!P$24,'H-32A-WP06 - Debt Service'!P$27/12,0))</f>
        <v>0</v>
      </c>
      <c r="R353" s="376">
        <f>IF(-SUM(R$20:R352)+R$15&lt;0.000001,0,IF($C353&gt;='H-32A-WP06 - Debt Service'!Q$24,'H-32A-WP06 - Debt Service'!Q$27/12,0))</f>
        <v>0</v>
      </c>
      <c r="S353" s="376">
        <f>IF(-SUM(S$20:S352)+S$15&lt;0.000001,0,IF($C353&gt;='H-32A-WP06 - Debt Service'!R$24,'H-32A-WP06 - Debt Service'!R$27/12,0))</f>
        <v>0</v>
      </c>
      <c r="T353" s="376">
        <f>IF(-SUM(T$20:T352)+T$15&lt;0.000001,0,IF($C353&gt;='H-32A-WP06 - Debt Service'!S$24,'H-32A-WP06 - Debt Service'!S$27/12,0))</f>
        <v>0</v>
      </c>
      <c r="U353" s="376">
        <f>IF(-SUM(U$20:U352)+U$15&lt;0.000001,0,IF($C353&gt;='H-32A-WP06 - Debt Service'!T$24,'H-32A-WP06 - Debt Service'!T$27/12,0))</f>
        <v>0</v>
      </c>
      <c r="V353" s="376">
        <f>IF(-SUM(V$20:V352)+V$15&lt;0.000001,0,IF($C353&gt;='H-32A-WP06 - Debt Service'!U$24,'H-32A-WP06 - Debt Service'!U$27/12,0))</f>
        <v>0</v>
      </c>
      <c r="W353" s="376">
        <f>IF(-SUM(W$20:W352)+W$15&lt;0.000001,0,IF($C353&gt;='H-32A-WP06 - Debt Service'!V$24,'H-32A-WP06 - Debt Service'!V$27/12,0))</f>
        <v>0</v>
      </c>
      <c r="X353" s="376">
        <f>IF(-SUM(X$20:X352)+X$15&lt;0.000001,0,IF($C353&gt;='H-32A-WP06 - Debt Service'!W$24,'H-32A-WP06 - Debt Service'!W$27/12,0))</f>
        <v>0</v>
      </c>
      <c r="Y353" s="376">
        <f>IF(-SUM(Y$20:Y352)+Y$15&lt;0.000001,0,IF($C353&gt;='H-32A-WP06 - Debt Service'!X$24,'H-32A-WP06 - Debt Service'!X$27/12,0))</f>
        <v>0</v>
      </c>
      <c r="Z353" s="376">
        <f>IF($C353&gt;='H-32A-WP06 - Debt Service'!Y$24,'H-32A-WP06 - Debt Service'!Y$27/12,0)</f>
        <v>0</v>
      </c>
    </row>
    <row r="354" spans="2:26">
      <c r="B354" s="364">
        <f t="shared" si="20"/>
        <v>2046</v>
      </c>
      <c r="C354" s="390">
        <f t="shared" si="22"/>
        <v>53632</v>
      </c>
      <c r="D354" s="376">
        <f>IF(-SUM(D$20:D353)+D$15&lt;0.000001,0,IF($C354&gt;='H-32A-WP06 - Debt Service'!C$24,'H-32A-WP06 - Debt Service'!C$27/12,0))</f>
        <v>0</v>
      </c>
      <c r="E354" s="376">
        <f>IF(-SUM(E$20:E353)+E$15&lt;0.000001,0,IF($C354&gt;='H-32A-WP06 - Debt Service'!D$24,'H-32A-WP06 - Debt Service'!D$27/12,0))</f>
        <v>0</v>
      </c>
      <c r="F354" s="376">
        <f>IF(-SUM(F$20:F353)+F$15&lt;0.000001,0,IF($C354&gt;='H-32A-WP06 - Debt Service'!E$24,'H-32A-WP06 - Debt Service'!E$27/12,0))</f>
        <v>0</v>
      </c>
      <c r="G354" s="376">
        <f>IF(-SUM(G$20:G353)+G$15&lt;0.000001,0,IF($C354&gt;='H-32A-WP06 - Debt Service'!F$24,'H-32A-WP06 - Debt Service'!F$27/12,0))</f>
        <v>0</v>
      </c>
      <c r="H354" s="376">
        <f>IF(-SUM(H$20:H353)+H$15&lt;0.000001,0,IF($C354&gt;='H-32A-WP06 - Debt Service'!G$24,'H-32A-WP06 - Debt Service'!G$27/12,0))</f>
        <v>0</v>
      </c>
      <c r="I354" s="376">
        <f>IF(-SUM(I$20:I353)+I$15&lt;0.000001,0,IF($C354&gt;='H-32A-WP06 - Debt Service'!H$24,'H-32A-WP06 - Debt Service'!H$27/12,0))</f>
        <v>0</v>
      </c>
      <c r="J354" s="376">
        <f>IF(-SUM(J$20:J353)+J$15&lt;0.000001,0,IF($C354&gt;='H-32A-WP06 - Debt Service'!I$24,'H-32A-WP06 - Debt Service'!I$27/12,0))</f>
        <v>0</v>
      </c>
      <c r="K354" s="376">
        <f>IF(-SUM(K$20:K353)+K$15&lt;0.000001,0,IF($C354&gt;='H-32A-WP06 - Debt Service'!J$24,'H-32A-WP06 - Debt Service'!J$27/12,0))</f>
        <v>0</v>
      </c>
      <c r="L354" s="376">
        <f>IF(-SUM(L$20:L353)+L$15&lt;0.000001,0,IF($C354&gt;='H-32A-WP06 - Debt Service'!K$24,'H-32A-WP06 - Debt Service'!K$27/12,0))</f>
        <v>0</v>
      </c>
      <c r="M354" s="376">
        <f>IF(-SUM(M$20:M353)+M$15&lt;0.000001,0,IF($C354&gt;='H-32A-WP06 - Debt Service'!L$24,'H-32A-WP06 - Debt Service'!L$27/12,0))</f>
        <v>0</v>
      </c>
      <c r="O354" s="364">
        <f t="shared" si="21"/>
        <v>2046</v>
      </c>
      <c r="P354" s="390">
        <f t="shared" si="23"/>
        <v>53632</v>
      </c>
      <c r="Q354" s="376">
        <f>IF(-SUM(Q$20:Q353)+Q$15&lt;0.000001,0,IF($C354&gt;='H-32A-WP06 - Debt Service'!P$24,'H-32A-WP06 - Debt Service'!P$27/12,0))</f>
        <v>0</v>
      </c>
      <c r="R354" s="376">
        <f>IF(-SUM(R$20:R353)+R$15&lt;0.000001,0,IF($C354&gt;='H-32A-WP06 - Debt Service'!Q$24,'H-32A-WP06 - Debt Service'!Q$27/12,0))</f>
        <v>0</v>
      </c>
      <c r="S354" s="376">
        <f>IF(-SUM(S$20:S353)+S$15&lt;0.000001,0,IF($C354&gt;='H-32A-WP06 - Debt Service'!R$24,'H-32A-WP06 - Debt Service'!R$27/12,0))</f>
        <v>0</v>
      </c>
      <c r="T354" s="376">
        <f>IF(-SUM(T$20:T353)+T$15&lt;0.000001,0,IF($C354&gt;='H-32A-WP06 - Debt Service'!S$24,'H-32A-WP06 - Debt Service'!S$27/12,0))</f>
        <v>0</v>
      </c>
      <c r="U354" s="376">
        <f>IF(-SUM(U$20:U353)+U$15&lt;0.000001,0,IF($C354&gt;='H-32A-WP06 - Debt Service'!T$24,'H-32A-WP06 - Debt Service'!T$27/12,0))</f>
        <v>0</v>
      </c>
      <c r="V354" s="376">
        <f>IF(-SUM(V$20:V353)+V$15&lt;0.000001,0,IF($C354&gt;='H-32A-WP06 - Debt Service'!U$24,'H-32A-WP06 - Debt Service'!U$27/12,0))</f>
        <v>0</v>
      </c>
      <c r="W354" s="376">
        <f>IF(-SUM(W$20:W353)+W$15&lt;0.000001,0,IF($C354&gt;='H-32A-WP06 - Debt Service'!V$24,'H-32A-WP06 - Debt Service'!V$27/12,0))</f>
        <v>0</v>
      </c>
      <c r="X354" s="376">
        <f>IF(-SUM(X$20:X353)+X$15&lt;0.000001,0,IF($C354&gt;='H-32A-WP06 - Debt Service'!W$24,'H-32A-WP06 - Debt Service'!W$27/12,0))</f>
        <v>0</v>
      </c>
      <c r="Y354" s="376">
        <f>IF(-SUM(Y$20:Y353)+Y$15&lt;0.000001,0,IF($C354&gt;='H-32A-WP06 - Debt Service'!X$24,'H-32A-WP06 - Debt Service'!X$27/12,0))</f>
        <v>0</v>
      </c>
      <c r="Z354" s="376">
        <f>IF($C354&gt;='H-32A-WP06 - Debt Service'!Y$24,'H-32A-WP06 - Debt Service'!Y$27/12,0)</f>
        <v>0</v>
      </c>
    </row>
    <row r="355" spans="2:26">
      <c r="B355" s="364">
        <f t="shared" si="20"/>
        <v>2046</v>
      </c>
      <c r="C355" s="390">
        <f t="shared" si="22"/>
        <v>53662</v>
      </c>
      <c r="D355" s="376">
        <f>IF(-SUM(D$20:D354)+D$15&lt;0.000001,0,IF($C355&gt;='H-32A-WP06 - Debt Service'!C$24,'H-32A-WP06 - Debt Service'!C$27/12,0))</f>
        <v>0</v>
      </c>
      <c r="E355" s="376">
        <f>IF(-SUM(E$20:E354)+E$15&lt;0.000001,0,IF($C355&gt;='H-32A-WP06 - Debt Service'!D$24,'H-32A-WP06 - Debt Service'!D$27/12,0))</f>
        <v>0</v>
      </c>
      <c r="F355" s="376">
        <f>IF(-SUM(F$20:F354)+F$15&lt;0.000001,0,IF($C355&gt;='H-32A-WP06 - Debt Service'!E$24,'H-32A-WP06 - Debt Service'!E$27/12,0))</f>
        <v>0</v>
      </c>
      <c r="G355" s="376">
        <f>IF(-SUM(G$20:G354)+G$15&lt;0.000001,0,IF($C355&gt;='H-32A-WP06 - Debt Service'!F$24,'H-32A-WP06 - Debt Service'!F$27/12,0))</f>
        <v>0</v>
      </c>
      <c r="H355" s="376">
        <f>IF(-SUM(H$20:H354)+H$15&lt;0.000001,0,IF($C355&gt;='H-32A-WP06 - Debt Service'!G$24,'H-32A-WP06 - Debt Service'!G$27/12,0))</f>
        <v>0</v>
      </c>
      <c r="I355" s="376">
        <f>IF(-SUM(I$20:I354)+I$15&lt;0.000001,0,IF($C355&gt;='H-32A-WP06 - Debt Service'!H$24,'H-32A-WP06 - Debt Service'!H$27/12,0))</f>
        <v>0</v>
      </c>
      <c r="J355" s="376">
        <f>IF(-SUM(J$20:J354)+J$15&lt;0.000001,0,IF($C355&gt;='H-32A-WP06 - Debt Service'!I$24,'H-32A-WP06 - Debt Service'!I$27/12,0))</f>
        <v>0</v>
      </c>
      <c r="K355" s="376">
        <f>IF(-SUM(K$20:K354)+K$15&lt;0.000001,0,IF($C355&gt;='H-32A-WP06 - Debt Service'!J$24,'H-32A-WP06 - Debt Service'!J$27/12,0))</f>
        <v>0</v>
      </c>
      <c r="L355" s="376">
        <f>IF(-SUM(L$20:L354)+L$15&lt;0.000001,0,IF($C355&gt;='H-32A-WP06 - Debt Service'!K$24,'H-32A-WP06 - Debt Service'!K$27/12,0))</f>
        <v>0</v>
      </c>
      <c r="M355" s="376">
        <f>IF(-SUM(M$20:M354)+M$15&lt;0.000001,0,IF($C355&gt;='H-32A-WP06 - Debt Service'!L$24,'H-32A-WP06 - Debt Service'!L$27/12,0))</f>
        <v>0</v>
      </c>
      <c r="O355" s="364">
        <f t="shared" si="21"/>
        <v>2046</v>
      </c>
      <c r="P355" s="390">
        <f t="shared" si="23"/>
        <v>53662</v>
      </c>
      <c r="Q355" s="376">
        <f>IF(-SUM(Q$20:Q354)+Q$15&lt;0.000001,0,IF($C355&gt;='H-32A-WP06 - Debt Service'!P$24,'H-32A-WP06 - Debt Service'!P$27/12,0))</f>
        <v>0</v>
      </c>
      <c r="R355" s="376">
        <f>IF(-SUM(R$20:R354)+R$15&lt;0.000001,0,IF($C355&gt;='H-32A-WP06 - Debt Service'!Q$24,'H-32A-WP06 - Debt Service'!Q$27/12,0))</f>
        <v>0</v>
      </c>
      <c r="S355" s="376">
        <f>IF(-SUM(S$20:S354)+S$15&lt;0.000001,0,IF($C355&gt;='H-32A-WP06 - Debt Service'!R$24,'H-32A-WP06 - Debt Service'!R$27/12,0))</f>
        <v>0</v>
      </c>
      <c r="T355" s="376">
        <f>IF(-SUM(T$20:T354)+T$15&lt;0.000001,0,IF($C355&gt;='H-32A-WP06 - Debt Service'!S$24,'H-32A-WP06 - Debt Service'!S$27/12,0))</f>
        <v>0</v>
      </c>
      <c r="U355" s="376">
        <f>IF(-SUM(U$20:U354)+U$15&lt;0.000001,0,IF($C355&gt;='H-32A-WP06 - Debt Service'!T$24,'H-32A-WP06 - Debt Service'!T$27/12,0))</f>
        <v>0</v>
      </c>
      <c r="V355" s="376">
        <f>IF(-SUM(V$20:V354)+V$15&lt;0.000001,0,IF($C355&gt;='H-32A-WP06 - Debt Service'!U$24,'H-32A-WP06 - Debt Service'!U$27/12,0))</f>
        <v>0</v>
      </c>
      <c r="W355" s="376">
        <f>IF(-SUM(W$20:W354)+W$15&lt;0.000001,0,IF($C355&gt;='H-32A-WP06 - Debt Service'!V$24,'H-32A-WP06 - Debt Service'!V$27/12,0))</f>
        <v>0</v>
      </c>
      <c r="X355" s="376">
        <f>IF(-SUM(X$20:X354)+X$15&lt;0.000001,0,IF($C355&gt;='H-32A-WP06 - Debt Service'!W$24,'H-32A-WP06 - Debt Service'!W$27/12,0))</f>
        <v>0</v>
      </c>
      <c r="Y355" s="376">
        <f>IF(-SUM(Y$20:Y354)+Y$15&lt;0.000001,0,IF($C355&gt;='H-32A-WP06 - Debt Service'!X$24,'H-32A-WP06 - Debt Service'!X$27/12,0))</f>
        <v>0</v>
      </c>
      <c r="Z355" s="376">
        <f>IF($C355&gt;='H-32A-WP06 - Debt Service'!Y$24,'H-32A-WP06 - Debt Service'!Y$27/12,0)</f>
        <v>0</v>
      </c>
    </row>
    <row r="356" spans="2:26">
      <c r="B356" s="364">
        <f t="shared" si="20"/>
        <v>2047</v>
      </c>
      <c r="C356" s="390">
        <f t="shared" si="22"/>
        <v>53693</v>
      </c>
      <c r="D356" s="376">
        <f>IF(-SUM(D$20:D355)+D$15&lt;0.000001,0,IF($C356&gt;='H-32A-WP06 - Debt Service'!C$24,'H-32A-WP06 - Debt Service'!C$27/12,0))</f>
        <v>0</v>
      </c>
      <c r="E356" s="376">
        <f>IF(-SUM(E$20:E355)+E$15&lt;0.000001,0,IF($C356&gt;='H-32A-WP06 - Debt Service'!D$24,'H-32A-WP06 - Debt Service'!D$27/12,0))</f>
        <v>0</v>
      </c>
      <c r="F356" s="376">
        <f>IF(-SUM(F$20:F355)+F$15&lt;0.000001,0,IF($C356&gt;='H-32A-WP06 - Debt Service'!E$24,'H-32A-WP06 - Debt Service'!E$27/12,0))</f>
        <v>0</v>
      </c>
      <c r="G356" s="376">
        <f>IF(-SUM(G$20:G355)+G$15&lt;0.000001,0,IF($C356&gt;='H-32A-WP06 - Debt Service'!F$24,'H-32A-WP06 - Debt Service'!F$27/12,0))</f>
        <v>0</v>
      </c>
      <c r="H356" s="376">
        <f>IF(-SUM(H$20:H355)+H$15&lt;0.000001,0,IF($C356&gt;='H-32A-WP06 - Debt Service'!G$24,'H-32A-WP06 - Debt Service'!G$27/12,0))</f>
        <v>0</v>
      </c>
      <c r="I356" s="376">
        <f>IF(-SUM(I$20:I355)+I$15&lt;0.000001,0,IF($C356&gt;='H-32A-WP06 - Debt Service'!H$24,'H-32A-WP06 - Debt Service'!H$27/12,0))</f>
        <v>0</v>
      </c>
      <c r="J356" s="376">
        <f>IF(-SUM(J$20:J355)+J$15&lt;0.000001,0,IF($C356&gt;='H-32A-WP06 - Debt Service'!I$24,'H-32A-WP06 - Debt Service'!I$27/12,0))</f>
        <v>0</v>
      </c>
      <c r="K356" s="376">
        <f>IF(-SUM(K$20:K355)+K$15&lt;0.000001,0,IF($C356&gt;='H-32A-WP06 - Debt Service'!J$24,'H-32A-WP06 - Debt Service'!J$27/12,0))</f>
        <v>0</v>
      </c>
      <c r="L356" s="376">
        <f>IF(-SUM(L$20:L355)+L$15&lt;0.000001,0,IF($C356&gt;='H-32A-WP06 - Debt Service'!K$24,'H-32A-WP06 - Debt Service'!K$27/12,0))</f>
        <v>0</v>
      </c>
      <c r="M356" s="376">
        <f>IF(-SUM(M$20:M355)+M$15&lt;0.000001,0,IF($C356&gt;='H-32A-WP06 - Debt Service'!L$24,'H-32A-WP06 - Debt Service'!L$27/12,0))</f>
        <v>0</v>
      </c>
      <c r="O356" s="364">
        <f t="shared" si="21"/>
        <v>2047</v>
      </c>
      <c r="P356" s="390">
        <f t="shared" si="23"/>
        <v>53693</v>
      </c>
      <c r="Q356" s="376">
        <f>IF(-SUM(Q$20:Q355)+Q$15&lt;0.000001,0,IF($C356&gt;='H-32A-WP06 - Debt Service'!P$24,'H-32A-WP06 - Debt Service'!P$27/12,0))</f>
        <v>0</v>
      </c>
      <c r="R356" s="376">
        <f>IF(-SUM(R$20:R355)+R$15&lt;0.000001,0,IF($C356&gt;='H-32A-WP06 - Debt Service'!Q$24,'H-32A-WP06 - Debt Service'!Q$27/12,0))</f>
        <v>0</v>
      </c>
      <c r="S356" s="376">
        <f>IF(-SUM(S$20:S355)+S$15&lt;0.000001,0,IF($C356&gt;='H-32A-WP06 - Debt Service'!R$24,'H-32A-WP06 - Debt Service'!R$27/12,0))</f>
        <v>0</v>
      </c>
      <c r="T356" s="376">
        <f>IF(-SUM(T$20:T355)+T$15&lt;0.000001,0,IF($C356&gt;='H-32A-WP06 - Debt Service'!S$24,'H-32A-WP06 - Debt Service'!S$27/12,0))</f>
        <v>0</v>
      </c>
      <c r="U356" s="376">
        <f>IF(-SUM(U$20:U355)+U$15&lt;0.000001,0,IF($C356&gt;='H-32A-WP06 - Debt Service'!T$24,'H-32A-WP06 - Debt Service'!T$27/12,0))</f>
        <v>0</v>
      </c>
      <c r="V356" s="376">
        <f>IF(-SUM(V$20:V355)+V$15&lt;0.000001,0,IF($C356&gt;='H-32A-WP06 - Debt Service'!U$24,'H-32A-WP06 - Debt Service'!U$27/12,0))</f>
        <v>0</v>
      </c>
      <c r="W356" s="376">
        <f>IF(-SUM(W$20:W355)+W$15&lt;0.000001,0,IF($C356&gt;='H-32A-WP06 - Debt Service'!V$24,'H-32A-WP06 - Debt Service'!V$27/12,0))</f>
        <v>0</v>
      </c>
      <c r="X356" s="376">
        <f>IF(-SUM(X$20:X355)+X$15&lt;0.000001,0,IF($C356&gt;='H-32A-WP06 - Debt Service'!W$24,'H-32A-WP06 - Debt Service'!W$27/12,0))</f>
        <v>0</v>
      </c>
      <c r="Y356" s="376">
        <f>IF(-SUM(Y$20:Y355)+Y$15&lt;0.000001,0,IF($C356&gt;='H-32A-WP06 - Debt Service'!X$24,'H-32A-WP06 - Debt Service'!X$27/12,0))</f>
        <v>0</v>
      </c>
      <c r="Z356" s="376">
        <f>IF($C356&gt;='H-32A-WP06 - Debt Service'!Y$24,'H-32A-WP06 - Debt Service'!Y$27/12,0)</f>
        <v>0</v>
      </c>
    </row>
    <row r="357" spans="2:26">
      <c r="B357" s="364">
        <f t="shared" si="20"/>
        <v>2047</v>
      </c>
      <c r="C357" s="390">
        <f t="shared" si="22"/>
        <v>53724</v>
      </c>
      <c r="D357" s="376">
        <f>IF(-SUM(D$20:D356)+D$15&lt;0.000001,0,IF($C357&gt;='H-32A-WP06 - Debt Service'!C$24,'H-32A-WP06 - Debt Service'!C$27/12,0))</f>
        <v>0</v>
      </c>
      <c r="E357" s="376">
        <f>IF(-SUM(E$20:E356)+E$15&lt;0.000001,0,IF($C357&gt;='H-32A-WP06 - Debt Service'!D$24,'H-32A-WP06 - Debt Service'!D$27/12,0))</f>
        <v>0</v>
      </c>
      <c r="F357" s="376">
        <f>IF(-SUM(F$20:F356)+F$15&lt;0.000001,0,IF($C357&gt;='H-32A-WP06 - Debt Service'!E$24,'H-32A-WP06 - Debt Service'!E$27/12,0))</f>
        <v>0</v>
      </c>
      <c r="G357" s="376">
        <f>IF(-SUM(G$20:G356)+G$15&lt;0.000001,0,IF($C357&gt;='H-32A-WP06 - Debt Service'!F$24,'H-32A-WP06 - Debt Service'!F$27/12,0))</f>
        <v>0</v>
      </c>
      <c r="H357" s="376">
        <f>IF(-SUM(H$20:H356)+H$15&lt;0.000001,0,IF($C357&gt;='H-32A-WP06 - Debt Service'!G$24,'H-32A-WP06 - Debt Service'!G$27/12,0))</f>
        <v>0</v>
      </c>
      <c r="I357" s="376">
        <f>IF(-SUM(I$20:I356)+I$15&lt;0.000001,0,IF($C357&gt;='H-32A-WP06 - Debt Service'!H$24,'H-32A-WP06 - Debt Service'!H$27/12,0))</f>
        <v>0</v>
      </c>
      <c r="J357" s="376">
        <f>IF(-SUM(J$20:J356)+J$15&lt;0.000001,0,IF($C357&gt;='H-32A-WP06 - Debt Service'!I$24,'H-32A-WP06 - Debt Service'!I$27/12,0))</f>
        <v>0</v>
      </c>
      <c r="K357" s="376">
        <f>IF(-SUM(K$20:K356)+K$15&lt;0.000001,0,IF($C357&gt;='H-32A-WP06 - Debt Service'!J$24,'H-32A-WP06 - Debt Service'!J$27/12,0))</f>
        <v>0</v>
      </c>
      <c r="L357" s="376">
        <f>IF(-SUM(L$20:L356)+L$15&lt;0.000001,0,IF($C357&gt;='H-32A-WP06 - Debt Service'!K$24,'H-32A-WP06 - Debt Service'!K$27/12,0))</f>
        <v>0</v>
      </c>
      <c r="M357" s="376">
        <f>IF(-SUM(M$20:M356)+M$15&lt;0.000001,0,IF($C357&gt;='H-32A-WP06 - Debt Service'!L$24,'H-32A-WP06 - Debt Service'!L$27/12,0))</f>
        <v>0</v>
      </c>
      <c r="O357" s="364">
        <f t="shared" si="21"/>
        <v>2047</v>
      </c>
      <c r="P357" s="390">
        <f t="shared" si="23"/>
        <v>53724</v>
      </c>
      <c r="Q357" s="376">
        <f>IF(-SUM(Q$20:Q356)+Q$15&lt;0.000001,0,IF($C357&gt;='H-32A-WP06 - Debt Service'!P$24,'H-32A-WP06 - Debt Service'!P$27/12,0))</f>
        <v>0</v>
      </c>
      <c r="R357" s="376">
        <f>IF(-SUM(R$20:R356)+R$15&lt;0.000001,0,IF($C357&gt;='H-32A-WP06 - Debt Service'!Q$24,'H-32A-WP06 - Debt Service'!Q$27/12,0))</f>
        <v>0</v>
      </c>
      <c r="S357" s="376">
        <f>IF(-SUM(S$20:S356)+S$15&lt;0.000001,0,IF($C357&gt;='H-32A-WP06 - Debt Service'!R$24,'H-32A-WP06 - Debt Service'!R$27/12,0))</f>
        <v>0</v>
      </c>
      <c r="T357" s="376">
        <f>IF(-SUM(T$20:T356)+T$15&lt;0.000001,0,IF($C357&gt;='H-32A-WP06 - Debt Service'!S$24,'H-32A-WP06 - Debt Service'!S$27/12,0))</f>
        <v>0</v>
      </c>
      <c r="U357" s="376">
        <f>IF(-SUM(U$20:U356)+U$15&lt;0.000001,0,IF($C357&gt;='H-32A-WP06 - Debt Service'!T$24,'H-32A-WP06 - Debt Service'!T$27/12,0))</f>
        <v>0</v>
      </c>
      <c r="V357" s="376">
        <f>IF(-SUM(V$20:V356)+V$15&lt;0.000001,0,IF($C357&gt;='H-32A-WP06 - Debt Service'!U$24,'H-32A-WP06 - Debt Service'!U$27/12,0))</f>
        <v>0</v>
      </c>
      <c r="W357" s="376">
        <f>IF(-SUM(W$20:W356)+W$15&lt;0.000001,0,IF($C357&gt;='H-32A-WP06 - Debt Service'!V$24,'H-32A-WP06 - Debt Service'!V$27/12,0))</f>
        <v>0</v>
      </c>
      <c r="X357" s="376">
        <f>IF(-SUM(X$20:X356)+X$15&lt;0.000001,0,IF($C357&gt;='H-32A-WP06 - Debt Service'!W$24,'H-32A-WP06 - Debt Service'!W$27/12,0))</f>
        <v>0</v>
      </c>
      <c r="Y357" s="376">
        <f>IF(-SUM(Y$20:Y356)+Y$15&lt;0.000001,0,IF($C357&gt;='H-32A-WP06 - Debt Service'!X$24,'H-32A-WP06 - Debt Service'!X$27/12,0))</f>
        <v>0</v>
      </c>
      <c r="Z357" s="376">
        <f>IF($C357&gt;='H-32A-WP06 - Debt Service'!Y$24,'H-32A-WP06 - Debt Service'!Y$27/12,0)</f>
        <v>0</v>
      </c>
    </row>
    <row r="358" spans="2:26">
      <c r="B358" s="364">
        <f t="shared" si="20"/>
        <v>2047</v>
      </c>
      <c r="C358" s="390">
        <f t="shared" si="22"/>
        <v>53752</v>
      </c>
      <c r="D358" s="376">
        <f>IF(-SUM(D$20:D357)+D$15&lt;0.000001,0,IF($C358&gt;='H-32A-WP06 - Debt Service'!C$24,'H-32A-WP06 - Debt Service'!C$27/12,0))</f>
        <v>0</v>
      </c>
      <c r="E358" s="376">
        <f>IF(-SUM(E$20:E357)+E$15&lt;0.000001,0,IF($C358&gt;='H-32A-WP06 - Debt Service'!D$24,'H-32A-WP06 - Debt Service'!D$27/12,0))</f>
        <v>0</v>
      </c>
      <c r="F358" s="376">
        <f>IF(-SUM(F$20:F357)+F$15&lt;0.000001,0,IF($C358&gt;='H-32A-WP06 - Debt Service'!E$24,'H-32A-WP06 - Debt Service'!E$27/12,0))</f>
        <v>0</v>
      </c>
      <c r="G358" s="376">
        <f>IF(-SUM(G$20:G357)+G$15&lt;0.000001,0,IF($C358&gt;='H-32A-WP06 - Debt Service'!F$24,'H-32A-WP06 - Debt Service'!F$27/12,0))</f>
        <v>0</v>
      </c>
      <c r="H358" s="376">
        <f>IF(-SUM(H$20:H357)+H$15&lt;0.000001,0,IF($C358&gt;='H-32A-WP06 - Debt Service'!G$24,'H-32A-WP06 - Debt Service'!G$27/12,0))</f>
        <v>0</v>
      </c>
      <c r="I358" s="376">
        <f>IF(-SUM(I$20:I357)+I$15&lt;0.000001,0,IF($C358&gt;='H-32A-WP06 - Debt Service'!H$24,'H-32A-WP06 - Debt Service'!H$27/12,0))</f>
        <v>0</v>
      </c>
      <c r="J358" s="376">
        <f>IF(-SUM(J$20:J357)+J$15&lt;0.000001,0,IF($C358&gt;='H-32A-WP06 - Debt Service'!I$24,'H-32A-WP06 - Debt Service'!I$27/12,0))</f>
        <v>0</v>
      </c>
      <c r="K358" s="376">
        <f>IF(-SUM(K$20:K357)+K$15&lt;0.000001,0,IF($C358&gt;='H-32A-WP06 - Debt Service'!J$24,'H-32A-WP06 - Debt Service'!J$27/12,0))</f>
        <v>0</v>
      </c>
      <c r="L358" s="376">
        <f>IF(-SUM(L$20:L357)+L$15&lt;0.000001,0,IF($C358&gt;='H-32A-WP06 - Debt Service'!K$24,'H-32A-WP06 - Debt Service'!K$27/12,0))</f>
        <v>0</v>
      </c>
      <c r="M358" s="376">
        <f>IF(-SUM(M$20:M357)+M$15&lt;0.000001,0,IF($C358&gt;='H-32A-WP06 - Debt Service'!L$24,'H-32A-WP06 - Debt Service'!L$27/12,0))</f>
        <v>0</v>
      </c>
      <c r="O358" s="364">
        <f t="shared" si="21"/>
        <v>2047</v>
      </c>
      <c r="P358" s="390">
        <f t="shared" si="23"/>
        <v>53752</v>
      </c>
      <c r="Q358" s="376">
        <f>IF(-SUM(Q$20:Q357)+Q$15&lt;0.000001,0,IF($C358&gt;='H-32A-WP06 - Debt Service'!P$24,'H-32A-WP06 - Debt Service'!P$27/12,0))</f>
        <v>0</v>
      </c>
      <c r="R358" s="376">
        <f>IF(-SUM(R$20:R357)+R$15&lt;0.000001,0,IF($C358&gt;='H-32A-WP06 - Debt Service'!Q$24,'H-32A-WP06 - Debt Service'!Q$27/12,0))</f>
        <v>0</v>
      </c>
      <c r="S358" s="376">
        <f>IF(-SUM(S$20:S357)+S$15&lt;0.000001,0,IF($C358&gt;='H-32A-WP06 - Debt Service'!R$24,'H-32A-WP06 - Debt Service'!R$27/12,0))</f>
        <v>0</v>
      </c>
      <c r="T358" s="376">
        <f>IF(-SUM(T$20:T357)+T$15&lt;0.000001,0,IF($C358&gt;='H-32A-WP06 - Debt Service'!S$24,'H-32A-WP06 - Debt Service'!S$27/12,0))</f>
        <v>0</v>
      </c>
      <c r="U358" s="376">
        <f>IF(-SUM(U$20:U357)+U$15&lt;0.000001,0,IF($C358&gt;='H-32A-WP06 - Debt Service'!T$24,'H-32A-WP06 - Debt Service'!T$27/12,0))</f>
        <v>0</v>
      </c>
      <c r="V358" s="376">
        <f>IF(-SUM(V$20:V357)+V$15&lt;0.000001,0,IF($C358&gt;='H-32A-WP06 - Debt Service'!U$24,'H-32A-WP06 - Debt Service'!U$27/12,0))</f>
        <v>0</v>
      </c>
      <c r="W358" s="376">
        <f>IF(-SUM(W$20:W357)+W$15&lt;0.000001,0,IF($C358&gt;='H-32A-WP06 - Debt Service'!V$24,'H-32A-WP06 - Debt Service'!V$27/12,0))</f>
        <v>0</v>
      </c>
      <c r="X358" s="376">
        <f>IF(-SUM(X$20:X357)+X$15&lt;0.000001,0,IF($C358&gt;='H-32A-WP06 - Debt Service'!W$24,'H-32A-WP06 - Debt Service'!W$27/12,0))</f>
        <v>0</v>
      </c>
      <c r="Y358" s="376">
        <f>IF(-SUM(Y$20:Y357)+Y$15&lt;0.000001,0,IF($C358&gt;='H-32A-WP06 - Debt Service'!X$24,'H-32A-WP06 - Debt Service'!X$27/12,0))</f>
        <v>0</v>
      </c>
      <c r="Z358" s="376">
        <f>IF($C358&gt;='H-32A-WP06 - Debt Service'!Y$24,'H-32A-WP06 - Debt Service'!Y$27/12,0)</f>
        <v>0</v>
      </c>
    </row>
    <row r="359" spans="2:26">
      <c r="B359" s="364">
        <f t="shared" si="20"/>
        <v>2047</v>
      </c>
      <c r="C359" s="390">
        <f t="shared" si="22"/>
        <v>53783</v>
      </c>
      <c r="D359" s="376">
        <f>IF(-SUM(D$20:D358)+D$15&lt;0.000001,0,IF($C359&gt;='H-32A-WP06 - Debt Service'!C$24,'H-32A-WP06 - Debt Service'!C$27/12,0))</f>
        <v>0</v>
      </c>
      <c r="E359" s="376">
        <f>IF(-SUM(E$20:E358)+E$15&lt;0.000001,0,IF($C359&gt;='H-32A-WP06 - Debt Service'!D$24,'H-32A-WP06 - Debt Service'!D$27/12,0))</f>
        <v>0</v>
      </c>
      <c r="F359" s="376">
        <f>IF(-SUM(F$20:F358)+F$15&lt;0.000001,0,IF($C359&gt;='H-32A-WP06 - Debt Service'!E$24,'H-32A-WP06 - Debt Service'!E$27/12,0))</f>
        <v>0</v>
      </c>
      <c r="G359" s="376">
        <f>IF(-SUM(G$20:G358)+G$15&lt;0.000001,0,IF($C359&gt;='H-32A-WP06 - Debt Service'!F$24,'H-32A-WP06 - Debt Service'!F$27/12,0))</f>
        <v>0</v>
      </c>
      <c r="H359" s="376">
        <f>IF(-SUM(H$20:H358)+H$15&lt;0.000001,0,IF($C359&gt;='H-32A-WP06 - Debt Service'!G$24,'H-32A-WP06 - Debt Service'!G$27/12,0))</f>
        <v>0</v>
      </c>
      <c r="I359" s="376">
        <f>IF(-SUM(I$20:I358)+I$15&lt;0.000001,0,IF($C359&gt;='H-32A-WP06 - Debt Service'!H$24,'H-32A-WP06 - Debt Service'!H$27/12,0))</f>
        <v>0</v>
      </c>
      <c r="J359" s="376">
        <f>IF(-SUM(J$20:J358)+J$15&lt;0.000001,0,IF($C359&gt;='H-32A-WP06 - Debt Service'!I$24,'H-32A-WP06 - Debt Service'!I$27/12,0))</f>
        <v>0</v>
      </c>
      <c r="K359" s="376">
        <f>IF(-SUM(K$20:K358)+K$15&lt;0.000001,0,IF($C359&gt;='H-32A-WP06 - Debt Service'!J$24,'H-32A-WP06 - Debt Service'!J$27/12,0))</f>
        <v>0</v>
      </c>
      <c r="L359" s="376">
        <f>IF(-SUM(L$20:L358)+L$15&lt;0.000001,0,IF($C359&gt;='H-32A-WP06 - Debt Service'!K$24,'H-32A-WP06 - Debt Service'!K$27/12,0))</f>
        <v>0</v>
      </c>
      <c r="M359" s="376">
        <f>IF(-SUM(M$20:M358)+M$15&lt;0.000001,0,IF($C359&gt;='H-32A-WP06 - Debt Service'!L$24,'H-32A-WP06 - Debt Service'!L$27/12,0))</f>
        <v>0</v>
      </c>
      <c r="O359" s="364">
        <f t="shared" si="21"/>
        <v>2047</v>
      </c>
      <c r="P359" s="390">
        <f t="shared" si="23"/>
        <v>53783</v>
      </c>
      <c r="Q359" s="376">
        <f>IF(-SUM(Q$20:Q358)+Q$15&lt;0.000001,0,IF($C359&gt;='H-32A-WP06 - Debt Service'!P$24,'H-32A-WP06 - Debt Service'!P$27/12,0))</f>
        <v>0</v>
      </c>
      <c r="R359" s="376">
        <f>IF(-SUM(R$20:R358)+R$15&lt;0.000001,0,IF($C359&gt;='H-32A-WP06 - Debt Service'!Q$24,'H-32A-WP06 - Debt Service'!Q$27/12,0))</f>
        <v>0</v>
      </c>
      <c r="S359" s="376">
        <f>IF(-SUM(S$20:S358)+S$15&lt;0.000001,0,IF($C359&gt;='H-32A-WP06 - Debt Service'!R$24,'H-32A-WP06 - Debt Service'!R$27/12,0))</f>
        <v>0</v>
      </c>
      <c r="T359" s="376">
        <f>IF(-SUM(T$20:T358)+T$15&lt;0.000001,0,IF($C359&gt;='H-32A-WP06 - Debt Service'!S$24,'H-32A-WP06 - Debt Service'!S$27/12,0))</f>
        <v>0</v>
      </c>
      <c r="U359" s="376">
        <f>IF(-SUM(U$20:U358)+U$15&lt;0.000001,0,IF($C359&gt;='H-32A-WP06 - Debt Service'!T$24,'H-32A-WP06 - Debt Service'!T$27/12,0))</f>
        <v>0</v>
      </c>
      <c r="V359" s="376">
        <f>IF(-SUM(V$20:V358)+V$15&lt;0.000001,0,IF($C359&gt;='H-32A-WP06 - Debt Service'!U$24,'H-32A-WP06 - Debt Service'!U$27/12,0))</f>
        <v>0</v>
      </c>
      <c r="W359" s="376">
        <f>IF(-SUM(W$20:W358)+W$15&lt;0.000001,0,IF($C359&gt;='H-32A-WP06 - Debt Service'!V$24,'H-32A-WP06 - Debt Service'!V$27/12,0))</f>
        <v>0</v>
      </c>
      <c r="X359" s="376">
        <f>IF(-SUM(X$20:X358)+X$15&lt;0.000001,0,IF($C359&gt;='H-32A-WP06 - Debt Service'!W$24,'H-32A-WP06 - Debt Service'!W$27/12,0))</f>
        <v>0</v>
      </c>
      <c r="Y359" s="376">
        <f>IF(-SUM(Y$20:Y358)+Y$15&lt;0.000001,0,IF($C359&gt;='H-32A-WP06 - Debt Service'!X$24,'H-32A-WP06 - Debt Service'!X$27/12,0))</f>
        <v>0</v>
      </c>
      <c r="Z359" s="376">
        <f>IF($C359&gt;='H-32A-WP06 - Debt Service'!Y$24,'H-32A-WP06 - Debt Service'!Y$27/12,0)</f>
        <v>0</v>
      </c>
    </row>
    <row r="360" spans="2:26">
      <c r="B360" s="364">
        <f t="shared" si="20"/>
        <v>2047</v>
      </c>
      <c r="C360" s="390">
        <f t="shared" si="22"/>
        <v>53813</v>
      </c>
      <c r="D360" s="376">
        <f>IF(-SUM(D$20:D359)+D$15&lt;0.000001,0,IF($C360&gt;='H-32A-WP06 - Debt Service'!C$24,'H-32A-WP06 - Debt Service'!C$27/12,0))</f>
        <v>0</v>
      </c>
      <c r="E360" s="376">
        <f>IF(-SUM(E$20:E359)+E$15&lt;0.000001,0,IF($C360&gt;='H-32A-WP06 - Debt Service'!D$24,'H-32A-WP06 - Debt Service'!D$27/12,0))</f>
        <v>0</v>
      </c>
      <c r="F360" s="376">
        <f>IF(-SUM(F$20:F359)+F$15&lt;0.000001,0,IF($C360&gt;='H-32A-WP06 - Debt Service'!E$24,'H-32A-WP06 - Debt Service'!E$27/12,0))</f>
        <v>0</v>
      </c>
      <c r="G360" s="376">
        <f>IF(-SUM(G$20:G359)+G$15&lt;0.000001,0,IF($C360&gt;='H-32A-WP06 - Debt Service'!F$24,'H-32A-WP06 - Debt Service'!F$27/12,0))</f>
        <v>0</v>
      </c>
      <c r="H360" s="376">
        <f>IF(-SUM(H$20:H359)+H$15&lt;0.000001,0,IF($C360&gt;='H-32A-WP06 - Debt Service'!G$24,'H-32A-WP06 - Debt Service'!G$27/12,0))</f>
        <v>0</v>
      </c>
      <c r="I360" s="376">
        <f>IF(-SUM(I$20:I359)+I$15&lt;0.000001,0,IF($C360&gt;='H-32A-WP06 - Debt Service'!H$24,'H-32A-WP06 - Debt Service'!H$27/12,0))</f>
        <v>0</v>
      </c>
      <c r="J360" s="376">
        <f>IF(-SUM(J$20:J359)+J$15&lt;0.000001,0,IF($C360&gt;='H-32A-WP06 - Debt Service'!I$24,'H-32A-WP06 - Debt Service'!I$27/12,0))</f>
        <v>0</v>
      </c>
      <c r="K360" s="376">
        <f>IF(-SUM(K$20:K359)+K$15&lt;0.000001,0,IF($C360&gt;='H-32A-WP06 - Debt Service'!J$24,'H-32A-WP06 - Debt Service'!J$27/12,0))</f>
        <v>0</v>
      </c>
      <c r="L360" s="376">
        <f>IF(-SUM(L$20:L359)+L$15&lt;0.000001,0,IF($C360&gt;='H-32A-WP06 - Debt Service'!K$24,'H-32A-WP06 - Debt Service'!K$27/12,0))</f>
        <v>0</v>
      </c>
      <c r="M360" s="376">
        <f>IF(-SUM(M$20:M359)+M$15&lt;0.000001,0,IF($C360&gt;='H-32A-WP06 - Debt Service'!L$24,'H-32A-WP06 - Debt Service'!L$27/12,0))</f>
        <v>0</v>
      </c>
      <c r="O360" s="364">
        <f t="shared" si="21"/>
        <v>2047</v>
      </c>
      <c r="P360" s="390">
        <f t="shared" si="23"/>
        <v>53813</v>
      </c>
      <c r="Q360" s="376">
        <f>IF(-SUM(Q$20:Q359)+Q$15&lt;0.000001,0,IF($C360&gt;='H-32A-WP06 - Debt Service'!P$24,'H-32A-WP06 - Debt Service'!P$27/12,0))</f>
        <v>0</v>
      </c>
      <c r="R360" s="376">
        <f>IF(-SUM(R$20:R359)+R$15&lt;0.000001,0,IF($C360&gt;='H-32A-WP06 - Debt Service'!Q$24,'H-32A-WP06 - Debt Service'!Q$27/12,0))</f>
        <v>0</v>
      </c>
      <c r="S360" s="376">
        <f>IF(-SUM(S$20:S359)+S$15&lt;0.000001,0,IF($C360&gt;='H-32A-WP06 - Debt Service'!R$24,'H-32A-WP06 - Debt Service'!R$27/12,0))</f>
        <v>0</v>
      </c>
      <c r="T360" s="376">
        <f>IF(-SUM(T$20:T359)+T$15&lt;0.000001,0,IF($C360&gt;='H-32A-WP06 - Debt Service'!S$24,'H-32A-WP06 - Debt Service'!S$27/12,0))</f>
        <v>0</v>
      </c>
      <c r="U360" s="376">
        <f>IF(-SUM(U$20:U359)+U$15&lt;0.000001,0,IF($C360&gt;='H-32A-WP06 - Debt Service'!T$24,'H-32A-WP06 - Debt Service'!T$27/12,0))</f>
        <v>0</v>
      </c>
      <c r="V360" s="376">
        <f>IF(-SUM(V$20:V359)+V$15&lt;0.000001,0,IF($C360&gt;='H-32A-WP06 - Debt Service'!U$24,'H-32A-WP06 - Debt Service'!U$27/12,0))</f>
        <v>0</v>
      </c>
      <c r="W360" s="376">
        <f>IF(-SUM(W$20:W359)+W$15&lt;0.000001,0,IF($C360&gt;='H-32A-WP06 - Debt Service'!V$24,'H-32A-WP06 - Debt Service'!V$27/12,0))</f>
        <v>0</v>
      </c>
      <c r="X360" s="376">
        <f>IF(-SUM(X$20:X359)+X$15&lt;0.000001,0,IF($C360&gt;='H-32A-WP06 - Debt Service'!W$24,'H-32A-WP06 - Debt Service'!W$27/12,0))</f>
        <v>0</v>
      </c>
      <c r="Y360" s="376">
        <f>IF(-SUM(Y$20:Y359)+Y$15&lt;0.000001,0,IF($C360&gt;='H-32A-WP06 - Debt Service'!X$24,'H-32A-WP06 - Debt Service'!X$27/12,0))</f>
        <v>0</v>
      </c>
      <c r="Z360" s="376">
        <f>IF($C360&gt;='H-32A-WP06 - Debt Service'!Y$24,'H-32A-WP06 - Debt Service'!Y$27/12,0)</f>
        <v>0</v>
      </c>
    </row>
    <row r="361" spans="2:26">
      <c r="B361" s="364">
        <f t="shared" si="20"/>
        <v>2047</v>
      </c>
      <c r="C361" s="390">
        <f t="shared" si="22"/>
        <v>53844</v>
      </c>
      <c r="D361" s="376">
        <f>IF(-SUM(D$20:D360)+D$15&lt;0.000001,0,IF($C361&gt;='H-32A-WP06 - Debt Service'!C$24,'H-32A-WP06 - Debt Service'!C$27/12,0))</f>
        <v>0</v>
      </c>
      <c r="E361" s="376">
        <f>IF(-SUM(E$20:E360)+E$15&lt;0.000001,0,IF($C361&gt;='H-32A-WP06 - Debt Service'!D$24,'H-32A-WP06 - Debt Service'!D$27/12,0))</f>
        <v>0</v>
      </c>
      <c r="F361" s="376">
        <f>IF(-SUM(F$20:F360)+F$15&lt;0.000001,0,IF($C361&gt;='H-32A-WP06 - Debt Service'!E$24,'H-32A-WP06 - Debt Service'!E$27/12,0))</f>
        <v>0</v>
      </c>
      <c r="G361" s="376">
        <f>IF(-SUM(G$20:G360)+G$15&lt;0.000001,0,IF($C361&gt;='H-32A-WP06 - Debt Service'!F$24,'H-32A-WP06 - Debt Service'!F$27/12,0))</f>
        <v>0</v>
      </c>
      <c r="H361" s="376">
        <f>IF(-SUM(H$20:H360)+H$15&lt;0.000001,0,IF($C361&gt;='H-32A-WP06 - Debt Service'!G$24,'H-32A-WP06 - Debt Service'!G$27/12,0))</f>
        <v>0</v>
      </c>
      <c r="I361" s="376">
        <f>IF(-SUM(I$20:I360)+I$15&lt;0.000001,0,IF($C361&gt;='H-32A-WP06 - Debt Service'!H$24,'H-32A-WP06 - Debt Service'!H$27/12,0))</f>
        <v>0</v>
      </c>
      <c r="J361" s="376">
        <f>IF(-SUM(J$20:J360)+J$15&lt;0.000001,0,IF($C361&gt;='H-32A-WP06 - Debt Service'!I$24,'H-32A-WP06 - Debt Service'!I$27/12,0))</f>
        <v>0</v>
      </c>
      <c r="K361" s="376">
        <f>IF(-SUM(K$20:K360)+K$15&lt;0.000001,0,IF($C361&gt;='H-32A-WP06 - Debt Service'!J$24,'H-32A-WP06 - Debt Service'!J$27/12,0))</f>
        <v>0</v>
      </c>
      <c r="L361" s="376">
        <f>IF(-SUM(L$20:L360)+L$15&lt;0.000001,0,IF($C361&gt;='H-32A-WP06 - Debt Service'!K$24,'H-32A-WP06 - Debt Service'!K$27/12,0))</f>
        <v>0</v>
      </c>
      <c r="M361" s="376">
        <f>IF(-SUM(M$20:M360)+M$15&lt;0.000001,0,IF($C361&gt;='H-32A-WP06 - Debt Service'!L$24,'H-32A-WP06 - Debt Service'!L$27/12,0))</f>
        <v>0</v>
      </c>
      <c r="O361" s="364">
        <f t="shared" si="21"/>
        <v>2047</v>
      </c>
      <c r="P361" s="390">
        <f t="shared" si="23"/>
        <v>53844</v>
      </c>
      <c r="Q361" s="376">
        <f>IF(-SUM(Q$20:Q360)+Q$15&lt;0.000001,0,IF($C361&gt;='H-32A-WP06 - Debt Service'!P$24,'H-32A-WP06 - Debt Service'!P$27/12,0))</f>
        <v>0</v>
      </c>
      <c r="R361" s="376">
        <f>IF(-SUM(R$20:R360)+R$15&lt;0.000001,0,IF($C361&gt;='H-32A-WP06 - Debt Service'!Q$24,'H-32A-WP06 - Debt Service'!Q$27/12,0))</f>
        <v>0</v>
      </c>
      <c r="S361" s="376">
        <f>IF(-SUM(S$20:S360)+S$15&lt;0.000001,0,IF($C361&gt;='H-32A-WP06 - Debt Service'!R$24,'H-32A-WP06 - Debt Service'!R$27/12,0))</f>
        <v>0</v>
      </c>
      <c r="T361" s="376">
        <f>IF(-SUM(T$20:T360)+T$15&lt;0.000001,0,IF($C361&gt;='H-32A-WP06 - Debt Service'!S$24,'H-32A-WP06 - Debt Service'!S$27/12,0))</f>
        <v>0</v>
      </c>
      <c r="U361" s="376">
        <f>IF(-SUM(U$20:U360)+U$15&lt;0.000001,0,IF($C361&gt;='H-32A-WP06 - Debt Service'!T$24,'H-32A-WP06 - Debt Service'!T$27/12,0))</f>
        <v>0</v>
      </c>
      <c r="V361" s="376">
        <f>IF(-SUM(V$20:V360)+V$15&lt;0.000001,0,IF($C361&gt;='H-32A-WP06 - Debt Service'!U$24,'H-32A-WP06 - Debt Service'!U$27/12,0))</f>
        <v>0</v>
      </c>
      <c r="W361" s="376">
        <f>IF(-SUM(W$20:W360)+W$15&lt;0.000001,0,IF($C361&gt;='H-32A-WP06 - Debt Service'!V$24,'H-32A-WP06 - Debt Service'!V$27/12,0))</f>
        <v>0</v>
      </c>
      <c r="X361" s="376">
        <f>IF(-SUM(X$20:X360)+X$15&lt;0.000001,0,IF($C361&gt;='H-32A-WP06 - Debt Service'!W$24,'H-32A-WP06 - Debt Service'!W$27/12,0))</f>
        <v>0</v>
      </c>
      <c r="Y361" s="376">
        <f>IF(-SUM(Y$20:Y360)+Y$15&lt;0.000001,0,IF($C361&gt;='H-32A-WP06 - Debt Service'!X$24,'H-32A-WP06 - Debt Service'!X$27/12,0))</f>
        <v>0</v>
      </c>
      <c r="Z361" s="376">
        <f>IF($C361&gt;='H-32A-WP06 - Debt Service'!Y$24,'H-32A-WP06 - Debt Service'!Y$27/12,0)</f>
        <v>0</v>
      </c>
    </row>
    <row r="362" spans="2:26">
      <c r="B362" s="364">
        <f t="shared" si="20"/>
        <v>2047</v>
      </c>
      <c r="C362" s="390">
        <f t="shared" si="22"/>
        <v>53874</v>
      </c>
      <c r="D362" s="376">
        <f>IF(-SUM(D$20:D361)+D$15&lt;0.000001,0,IF($C362&gt;='H-32A-WP06 - Debt Service'!C$24,'H-32A-WP06 - Debt Service'!C$27/12,0))</f>
        <v>0</v>
      </c>
      <c r="E362" s="376">
        <f>IF(-SUM(E$20:E361)+E$15&lt;0.000001,0,IF($C362&gt;='H-32A-WP06 - Debt Service'!D$24,'H-32A-WP06 - Debt Service'!D$27/12,0))</f>
        <v>0</v>
      </c>
      <c r="F362" s="376">
        <f>IF(-SUM(F$20:F361)+F$15&lt;0.000001,0,IF($C362&gt;='H-32A-WP06 - Debt Service'!E$24,'H-32A-WP06 - Debt Service'!E$27/12,0))</f>
        <v>0</v>
      </c>
      <c r="G362" s="376">
        <f>IF(-SUM(G$20:G361)+G$15&lt;0.000001,0,IF($C362&gt;='H-32A-WP06 - Debt Service'!F$24,'H-32A-WP06 - Debt Service'!F$27/12,0))</f>
        <v>0</v>
      </c>
      <c r="H362" s="376">
        <f>IF(-SUM(H$20:H361)+H$15&lt;0.000001,0,IF($C362&gt;='H-32A-WP06 - Debt Service'!G$24,'H-32A-WP06 - Debt Service'!G$27/12,0))</f>
        <v>0</v>
      </c>
      <c r="I362" s="376">
        <f>IF(-SUM(I$20:I361)+I$15&lt;0.000001,0,IF($C362&gt;='H-32A-WP06 - Debt Service'!H$24,'H-32A-WP06 - Debt Service'!H$27/12,0))</f>
        <v>0</v>
      </c>
      <c r="J362" s="376">
        <f>IF(-SUM(J$20:J361)+J$15&lt;0.000001,0,IF($C362&gt;='H-32A-WP06 - Debt Service'!I$24,'H-32A-WP06 - Debt Service'!I$27/12,0))</f>
        <v>0</v>
      </c>
      <c r="K362" s="376">
        <f>IF(-SUM(K$20:K361)+K$15&lt;0.000001,0,IF($C362&gt;='H-32A-WP06 - Debt Service'!J$24,'H-32A-WP06 - Debt Service'!J$27/12,0))</f>
        <v>0</v>
      </c>
      <c r="L362" s="376">
        <f>IF(-SUM(L$20:L361)+L$15&lt;0.000001,0,IF($C362&gt;='H-32A-WP06 - Debt Service'!K$24,'H-32A-WP06 - Debt Service'!K$27/12,0))</f>
        <v>0</v>
      </c>
      <c r="M362" s="376">
        <f>IF(-SUM(M$20:M361)+M$15&lt;0.000001,0,IF($C362&gt;='H-32A-WP06 - Debt Service'!L$24,'H-32A-WP06 - Debt Service'!L$27/12,0))</f>
        <v>0</v>
      </c>
      <c r="O362" s="364">
        <f t="shared" si="21"/>
        <v>2047</v>
      </c>
      <c r="P362" s="390">
        <f t="shared" si="23"/>
        <v>53874</v>
      </c>
      <c r="Q362" s="376">
        <f>IF(-SUM(Q$20:Q361)+Q$15&lt;0.000001,0,IF($C362&gt;='H-32A-WP06 - Debt Service'!P$24,'H-32A-WP06 - Debt Service'!P$27/12,0))</f>
        <v>0</v>
      </c>
      <c r="R362" s="376">
        <f>IF(-SUM(R$20:R361)+R$15&lt;0.000001,0,IF($C362&gt;='H-32A-WP06 - Debt Service'!Q$24,'H-32A-WP06 - Debt Service'!Q$27/12,0))</f>
        <v>0</v>
      </c>
      <c r="S362" s="376">
        <f>IF(-SUM(S$20:S361)+S$15&lt;0.000001,0,IF($C362&gt;='H-32A-WP06 - Debt Service'!R$24,'H-32A-WP06 - Debt Service'!R$27/12,0))</f>
        <v>0</v>
      </c>
      <c r="T362" s="376">
        <f>IF(-SUM(T$20:T361)+T$15&lt;0.000001,0,IF($C362&gt;='H-32A-WP06 - Debt Service'!S$24,'H-32A-WP06 - Debt Service'!S$27/12,0))</f>
        <v>0</v>
      </c>
      <c r="U362" s="376">
        <f>IF(-SUM(U$20:U361)+U$15&lt;0.000001,0,IF($C362&gt;='H-32A-WP06 - Debt Service'!T$24,'H-32A-WP06 - Debt Service'!T$27/12,0))</f>
        <v>0</v>
      </c>
      <c r="V362" s="376">
        <f>IF(-SUM(V$20:V361)+V$15&lt;0.000001,0,IF($C362&gt;='H-32A-WP06 - Debt Service'!U$24,'H-32A-WP06 - Debt Service'!U$27/12,0))</f>
        <v>0</v>
      </c>
      <c r="W362" s="376">
        <f>IF(-SUM(W$20:W361)+W$15&lt;0.000001,0,IF($C362&gt;='H-32A-WP06 - Debt Service'!V$24,'H-32A-WP06 - Debt Service'!V$27/12,0))</f>
        <v>0</v>
      </c>
      <c r="X362" s="376">
        <f>IF(-SUM(X$20:X361)+X$15&lt;0.000001,0,IF($C362&gt;='H-32A-WP06 - Debt Service'!W$24,'H-32A-WP06 - Debt Service'!W$27/12,0))</f>
        <v>0</v>
      </c>
      <c r="Y362" s="376">
        <f>IF(-SUM(Y$20:Y361)+Y$15&lt;0.000001,0,IF($C362&gt;='H-32A-WP06 - Debt Service'!X$24,'H-32A-WP06 - Debt Service'!X$27/12,0))</f>
        <v>0</v>
      </c>
      <c r="Z362" s="376">
        <f>IF($C362&gt;='H-32A-WP06 - Debt Service'!Y$24,'H-32A-WP06 - Debt Service'!Y$27/12,0)</f>
        <v>0</v>
      </c>
    </row>
    <row r="363" spans="2:26">
      <c r="B363" s="364">
        <f t="shared" si="20"/>
        <v>2047</v>
      </c>
      <c r="C363" s="390">
        <f t="shared" si="22"/>
        <v>53905</v>
      </c>
      <c r="D363" s="376">
        <f>IF(-SUM(D$20:D362)+D$15&lt;0.000001,0,IF($C363&gt;='H-32A-WP06 - Debt Service'!C$24,'H-32A-WP06 - Debt Service'!C$27/12,0))</f>
        <v>0</v>
      </c>
      <c r="E363" s="376">
        <f>IF(-SUM(E$20:E362)+E$15&lt;0.000001,0,IF($C363&gt;='H-32A-WP06 - Debt Service'!D$24,'H-32A-WP06 - Debt Service'!D$27/12,0))</f>
        <v>0</v>
      </c>
      <c r="F363" s="376">
        <f>IF(-SUM(F$20:F362)+F$15&lt;0.000001,0,IF($C363&gt;='H-32A-WP06 - Debt Service'!E$24,'H-32A-WP06 - Debt Service'!E$27/12,0))</f>
        <v>0</v>
      </c>
      <c r="G363" s="376">
        <f>IF(-SUM(G$20:G362)+G$15&lt;0.000001,0,IF($C363&gt;='H-32A-WP06 - Debt Service'!F$24,'H-32A-WP06 - Debt Service'!F$27/12,0))</f>
        <v>0</v>
      </c>
      <c r="H363" s="376">
        <f>IF(-SUM(H$20:H362)+H$15&lt;0.000001,0,IF($C363&gt;='H-32A-WP06 - Debt Service'!G$24,'H-32A-WP06 - Debt Service'!G$27/12,0))</f>
        <v>0</v>
      </c>
      <c r="I363" s="376">
        <f>IF(-SUM(I$20:I362)+I$15&lt;0.000001,0,IF($C363&gt;='H-32A-WP06 - Debt Service'!H$24,'H-32A-WP06 - Debt Service'!H$27/12,0))</f>
        <v>0</v>
      </c>
      <c r="J363" s="376">
        <f>IF(-SUM(J$20:J362)+J$15&lt;0.000001,0,IF($C363&gt;='H-32A-WP06 - Debt Service'!I$24,'H-32A-WP06 - Debt Service'!I$27/12,0))</f>
        <v>0</v>
      </c>
      <c r="K363" s="376">
        <f>IF(-SUM(K$20:K362)+K$15&lt;0.000001,0,IF($C363&gt;='H-32A-WP06 - Debt Service'!J$24,'H-32A-WP06 - Debt Service'!J$27/12,0))</f>
        <v>0</v>
      </c>
      <c r="L363" s="376">
        <f>IF(-SUM(L$20:L362)+L$15&lt;0.000001,0,IF($C363&gt;='H-32A-WP06 - Debt Service'!K$24,'H-32A-WP06 - Debt Service'!K$27/12,0))</f>
        <v>0</v>
      </c>
      <c r="M363" s="376">
        <f>IF(-SUM(M$20:M362)+M$15&lt;0.000001,0,IF($C363&gt;='H-32A-WP06 - Debt Service'!L$24,'H-32A-WP06 - Debt Service'!L$27/12,0))</f>
        <v>0</v>
      </c>
      <c r="O363" s="364">
        <f t="shared" si="21"/>
        <v>2047</v>
      </c>
      <c r="P363" s="390">
        <f t="shared" si="23"/>
        <v>53905</v>
      </c>
      <c r="Q363" s="376">
        <f>IF(-SUM(Q$20:Q362)+Q$15&lt;0.000001,0,IF($C363&gt;='H-32A-WP06 - Debt Service'!P$24,'H-32A-WP06 - Debt Service'!P$27/12,0))</f>
        <v>0</v>
      </c>
      <c r="R363" s="376">
        <f>IF(-SUM(R$20:R362)+R$15&lt;0.000001,0,IF($C363&gt;='H-32A-WP06 - Debt Service'!Q$24,'H-32A-WP06 - Debt Service'!Q$27/12,0))</f>
        <v>0</v>
      </c>
      <c r="S363" s="376">
        <f>IF(-SUM(S$20:S362)+S$15&lt;0.000001,0,IF($C363&gt;='H-32A-WP06 - Debt Service'!R$24,'H-32A-WP06 - Debt Service'!R$27/12,0))</f>
        <v>0</v>
      </c>
      <c r="T363" s="376">
        <f>IF(-SUM(T$20:T362)+T$15&lt;0.000001,0,IF($C363&gt;='H-32A-WP06 - Debt Service'!S$24,'H-32A-WP06 - Debt Service'!S$27/12,0))</f>
        <v>0</v>
      </c>
      <c r="U363" s="376">
        <f>IF(-SUM(U$20:U362)+U$15&lt;0.000001,0,IF($C363&gt;='H-32A-WP06 - Debt Service'!T$24,'H-32A-WP06 - Debt Service'!T$27/12,0))</f>
        <v>0</v>
      </c>
      <c r="V363" s="376">
        <f>IF(-SUM(V$20:V362)+V$15&lt;0.000001,0,IF($C363&gt;='H-32A-WP06 - Debt Service'!U$24,'H-32A-WP06 - Debt Service'!U$27/12,0))</f>
        <v>0</v>
      </c>
      <c r="W363" s="376">
        <f>IF(-SUM(W$20:W362)+W$15&lt;0.000001,0,IF($C363&gt;='H-32A-WP06 - Debt Service'!V$24,'H-32A-WP06 - Debt Service'!V$27/12,0))</f>
        <v>0</v>
      </c>
      <c r="X363" s="376">
        <f>IF(-SUM(X$20:X362)+X$15&lt;0.000001,0,IF($C363&gt;='H-32A-WP06 - Debt Service'!W$24,'H-32A-WP06 - Debt Service'!W$27/12,0))</f>
        <v>0</v>
      </c>
      <c r="Y363" s="376">
        <f>IF(-SUM(Y$20:Y362)+Y$15&lt;0.000001,0,IF($C363&gt;='H-32A-WP06 - Debt Service'!X$24,'H-32A-WP06 - Debt Service'!X$27/12,0))</f>
        <v>0</v>
      </c>
      <c r="Z363" s="376">
        <f>IF($C363&gt;='H-32A-WP06 - Debt Service'!Y$24,'H-32A-WP06 - Debt Service'!Y$27/12,0)</f>
        <v>0</v>
      </c>
    </row>
    <row r="364" spans="2:26">
      <c r="B364" s="364">
        <f t="shared" si="20"/>
        <v>2047</v>
      </c>
      <c r="C364" s="390">
        <f t="shared" si="22"/>
        <v>53936</v>
      </c>
      <c r="D364" s="376">
        <f>IF(-SUM(D$20:D363)+D$15&lt;0.000001,0,IF($C364&gt;='H-32A-WP06 - Debt Service'!C$24,'H-32A-WP06 - Debt Service'!C$27/12,0))</f>
        <v>0</v>
      </c>
      <c r="E364" s="376">
        <f>IF(-SUM(E$20:E363)+E$15&lt;0.000001,0,IF($C364&gt;='H-32A-WP06 - Debt Service'!D$24,'H-32A-WP06 - Debt Service'!D$27/12,0))</f>
        <v>0</v>
      </c>
      <c r="F364" s="376">
        <f>IF(-SUM(F$20:F363)+F$15&lt;0.000001,0,IF($C364&gt;='H-32A-WP06 - Debt Service'!E$24,'H-32A-WP06 - Debt Service'!E$27/12,0))</f>
        <v>0</v>
      </c>
      <c r="G364" s="376">
        <f>IF(-SUM(G$20:G363)+G$15&lt;0.000001,0,IF($C364&gt;='H-32A-WP06 - Debt Service'!F$24,'H-32A-WP06 - Debt Service'!F$27/12,0))</f>
        <v>0</v>
      </c>
      <c r="H364" s="376">
        <f>IF(-SUM(H$20:H363)+H$15&lt;0.000001,0,IF($C364&gt;='H-32A-WP06 - Debt Service'!G$24,'H-32A-WP06 - Debt Service'!G$27/12,0))</f>
        <v>0</v>
      </c>
      <c r="I364" s="376">
        <f>IF(-SUM(I$20:I363)+I$15&lt;0.000001,0,IF($C364&gt;='H-32A-WP06 - Debt Service'!H$24,'H-32A-WP06 - Debt Service'!H$27/12,0))</f>
        <v>0</v>
      </c>
      <c r="J364" s="376">
        <f>IF(-SUM(J$20:J363)+J$15&lt;0.000001,0,IF($C364&gt;='H-32A-WP06 - Debt Service'!I$24,'H-32A-WP06 - Debt Service'!I$27/12,0))</f>
        <v>0</v>
      </c>
      <c r="K364" s="376">
        <f>IF(-SUM(K$20:K363)+K$15&lt;0.000001,0,IF($C364&gt;='H-32A-WP06 - Debt Service'!J$24,'H-32A-WP06 - Debt Service'!J$27/12,0))</f>
        <v>0</v>
      </c>
      <c r="L364" s="376">
        <f>IF(-SUM(L$20:L363)+L$15&lt;0.000001,0,IF($C364&gt;='H-32A-WP06 - Debt Service'!K$24,'H-32A-WP06 - Debt Service'!K$27/12,0))</f>
        <v>0</v>
      </c>
      <c r="M364" s="376">
        <f>IF(-SUM(M$20:M363)+M$15&lt;0.000001,0,IF($C364&gt;='H-32A-WP06 - Debt Service'!L$24,'H-32A-WP06 - Debt Service'!L$27/12,0))</f>
        <v>0</v>
      </c>
      <c r="O364" s="364">
        <f t="shared" si="21"/>
        <v>2047</v>
      </c>
      <c r="P364" s="390">
        <f t="shared" si="23"/>
        <v>53936</v>
      </c>
      <c r="Q364" s="376">
        <f>IF(-SUM(Q$20:Q363)+Q$15&lt;0.000001,0,IF($C364&gt;='H-32A-WP06 - Debt Service'!P$24,'H-32A-WP06 - Debt Service'!P$27/12,0))</f>
        <v>0</v>
      </c>
      <c r="R364" s="376">
        <f>IF(-SUM(R$20:R363)+R$15&lt;0.000001,0,IF($C364&gt;='H-32A-WP06 - Debt Service'!Q$24,'H-32A-WP06 - Debt Service'!Q$27/12,0))</f>
        <v>0</v>
      </c>
      <c r="S364" s="376">
        <f>IF(-SUM(S$20:S363)+S$15&lt;0.000001,0,IF($C364&gt;='H-32A-WP06 - Debt Service'!R$24,'H-32A-WP06 - Debt Service'!R$27/12,0))</f>
        <v>0</v>
      </c>
      <c r="T364" s="376">
        <f>IF(-SUM(T$20:T363)+T$15&lt;0.000001,0,IF($C364&gt;='H-32A-WP06 - Debt Service'!S$24,'H-32A-WP06 - Debt Service'!S$27/12,0))</f>
        <v>0</v>
      </c>
      <c r="U364" s="376">
        <f>IF(-SUM(U$20:U363)+U$15&lt;0.000001,0,IF($C364&gt;='H-32A-WP06 - Debt Service'!T$24,'H-32A-WP06 - Debt Service'!T$27/12,0))</f>
        <v>0</v>
      </c>
      <c r="V364" s="376">
        <f>IF(-SUM(V$20:V363)+V$15&lt;0.000001,0,IF($C364&gt;='H-32A-WP06 - Debt Service'!U$24,'H-32A-WP06 - Debt Service'!U$27/12,0))</f>
        <v>0</v>
      </c>
      <c r="W364" s="376">
        <f>IF(-SUM(W$20:W363)+W$15&lt;0.000001,0,IF($C364&gt;='H-32A-WP06 - Debt Service'!V$24,'H-32A-WP06 - Debt Service'!V$27/12,0))</f>
        <v>0</v>
      </c>
      <c r="X364" s="376">
        <f>IF(-SUM(X$20:X363)+X$15&lt;0.000001,0,IF($C364&gt;='H-32A-WP06 - Debt Service'!W$24,'H-32A-WP06 - Debt Service'!W$27/12,0))</f>
        <v>0</v>
      </c>
      <c r="Y364" s="376">
        <f>IF(-SUM(Y$20:Y363)+Y$15&lt;0.000001,0,IF($C364&gt;='H-32A-WP06 - Debt Service'!X$24,'H-32A-WP06 - Debt Service'!X$27/12,0))</f>
        <v>0</v>
      </c>
      <c r="Z364" s="376">
        <f>IF($C364&gt;='H-32A-WP06 - Debt Service'!Y$24,'H-32A-WP06 - Debt Service'!Y$27/12,0)</f>
        <v>0</v>
      </c>
    </row>
    <row r="365" spans="2:26">
      <c r="B365" s="364">
        <f t="shared" si="20"/>
        <v>2047</v>
      </c>
      <c r="C365" s="390">
        <f t="shared" si="22"/>
        <v>53966</v>
      </c>
      <c r="D365" s="376">
        <f>IF(-SUM(D$20:D364)+D$15&lt;0.000001,0,IF($C365&gt;='H-32A-WP06 - Debt Service'!C$24,'H-32A-WP06 - Debt Service'!C$27/12,0))</f>
        <v>0</v>
      </c>
      <c r="E365" s="376">
        <f>IF(-SUM(E$20:E364)+E$15&lt;0.000001,0,IF($C365&gt;='H-32A-WP06 - Debt Service'!D$24,'H-32A-WP06 - Debt Service'!D$27/12,0))</f>
        <v>0</v>
      </c>
      <c r="F365" s="376">
        <f>IF(-SUM(F$20:F364)+F$15&lt;0.000001,0,IF($C365&gt;='H-32A-WP06 - Debt Service'!E$24,'H-32A-WP06 - Debt Service'!E$27/12,0))</f>
        <v>0</v>
      </c>
      <c r="G365" s="376">
        <f>IF(-SUM(G$20:G364)+G$15&lt;0.000001,0,IF($C365&gt;='H-32A-WP06 - Debt Service'!F$24,'H-32A-WP06 - Debt Service'!F$27/12,0))</f>
        <v>0</v>
      </c>
      <c r="H365" s="376">
        <f>IF(-SUM(H$20:H364)+H$15&lt;0.000001,0,IF($C365&gt;='H-32A-WP06 - Debt Service'!G$24,'H-32A-WP06 - Debt Service'!G$27/12,0))</f>
        <v>0</v>
      </c>
      <c r="I365" s="376">
        <f>IF(-SUM(I$20:I364)+I$15&lt;0.000001,0,IF($C365&gt;='H-32A-WP06 - Debt Service'!H$24,'H-32A-WP06 - Debt Service'!H$27/12,0))</f>
        <v>0</v>
      </c>
      <c r="J365" s="376">
        <f>IF(-SUM(J$20:J364)+J$15&lt;0.000001,0,IF($C365&gt;='H-32A-WP06 - Debt Service'!I$24,'H-32A-WP06 - Debt Service'!I$27/12,0))</f>
        <v>0</v>
      </c>
      <c r="K365" s="376">
        <f>IF(-SUM(K$20:K364)+K$15&lt;0.000001,0,IF($C365&gt;='H-32A-WP06 - Debt Service'!J$24,'H-32A-WP06 - Debt Service'!J$27/12,0))</f>
        <v>0</v>
      </c>
      <c r="L365" s="376">
        <f>IF(-SUM(L$20:L364)+L$15&lt;0.000001,0,IF($C365&gt;='H-32A-WP06 - Debt Service'!K$24,'H-32A-WP06 - Debt Service'!K$27/12,0))</f>
        <v>0</v>
      </c>
      <c r="M365" s="376">
        <f>IF(-SUM(M$20:M364)+M$15&lt;0.000001,0,IF($C365&gt;='H-32A-WP06 - Debt Service'!L$24,'H-32A-WP06 - Debt Service'!L$27/12,0))</f>
        <v>0</v>
      </c>
      <c r="O365" s="364">
        <f t="shared" si="21"/>
        <v>2047</v>
      </c>
      <c r="P365" s="390">
        <f t="shared" si="23"/>
        <v>53966</v>
      </c>
      <c r="Q365" s="376">
        <f>IF(-SUM(Q$20:Q364)+Q$15&lt;0.000001,0,IF($C365&gt;='H-32A-WP06 - Debt Service'!P$24,'H-32A-WP06 - Debt Service'!P$27/12,0))</f>
        <v>0</v>
      </c>
      <c r="R365" s="376">
        <f>IF(-SUM(R$20:R364)+R$15&lt;0.000001,0,IF($C365&gt;='H-32A-WP06 - Debt Service'!Q$24,'H-32A-WP06 - Debt Service'!Q$27/12,0))</f>
        <v>0</v>
      </c>
      <c r="S365" s="376">
        <f>IF(-SUM(S$20:S364)+S$15&lt;0.000001,0,IF($C365&gt;='H-32A-WP06 - Debt Service'!R$24,'H-32A-WP06 - Debt Service'!R$27/12,0))</f>
        <v>0</v>
      </c>
      <c r="T365" s="376">
        <f>IF(-SUM(T$20:T364)+T$15&lt;0.000001,0,IF($C365&gt;='H-32A-WP06 - Debt Service'!S$24,'H-32A-WP06 - Debt Service'!S$27/12,0))</f>
        <v>0</v>
      </c>
      <c r="U365" s="376">
        <f>IF(-SUM(U$20:U364)+U$15&lt;0.000001,0,IF($C365&gt;='H-32A-WP06 - Debt Service'!T$24,'H-32A-WP06 - Debt Service'!T$27/12,0))</f>
        <v>0</v>
      </c>
      <c r="V365" s="376">
        <f>IF(-SUM(V$20:V364)+V$15&lt;0.000001,0,IF($C365&gt;='H-32A-WP06 - Debt Service'!U$24,'H-32A-WP06 - Debt Service'!U$27/12,0))</f>
        <v>0</v>
      </c>
      <c r="W365" s="376">
        <f>IF(-SUM(W$20:W364)+W$15&lt;0.000001,0,IF($C365&gt;='H-32A-WP06 - Debt Service'!V$24,'H-32A-WP06 - Debt Service'!V$27/12,0))</f>
        <v>0</v>
      </c>
      <c r="X365" s="376">
        <f>IF(-SUM(X$20:X364)+X$15&lt;0.000001,0,IF($C365&gt;='H-32A-WP06 - Debt Service'!W$24,'H-32A-WP06 - Debt Service'!W$27/12,0))</f>
        <v>0</v>
      </c>
      <c r="Y365" s="376">
        <f>IF(-SUM(Y$20:Y364)+Y$15&lt;0.000001,0,IF($C365&gt;='H-32A-WP06 - Debt Service'!X$24,'H-32A-WP06 - Debt Service'!X$27/12,0))</f>
        <v>0</v>
      </c>
      <c r="Z365" s="376">
        <f>IF($C365&gt;='H-32A-WP06 - Debt Service'!Y$24,'H-32A-WP06 - Debt Service'!Y$27/12,0)</f>
        <v>0</v>
      </c>
    </row>
    <row r="366" spans="2:26">
      <c r="B366" s="364">
        <f t="shared" si="20"/>
        <v>2047</v>
      </c>
      <c r="C366" s="390">
        <f t="shared" si="22"/>
        <v>53997</v>
      </c>
      <c r="D366" s="376">
        <f>IF(-SUM(D$20:D365)+D$15&lt;0.000001,0,IF($C366&gt;='H-32A-WP06 - Debt Service'!C$24,'H-32A-WP06 - Debt Service'!C$27/12,0))</f>
        <v>0</v>
      </c>
      <c r="E366" s="376">
        <f>IF(-SUM(E$20:E365)+E$15&lt;0.000001,0,IF($C366&gt;='H-32A-WP06 - Debt Service'!D$24,'H-32A-WP06 - Debt Service'!D$27/12,0))</f>
        <v>0</v>
      </c>
      <c r="F366" s="376">
        <f>IF(-SUM(F$20:F365)+F$15&lt;0.000001,0,IF($C366&gt;='H-32A-WP06 - Debt Service'!E$24,'H-32A-WP06 - Debt Service'!E$27/12,0))</f>
        <v>0</v>
      </c>
      <c r="G366" s="376">
        <f>IF(-SUM(G$20:G365)+G$15&lt;0.000001,0,IF($C366&gt;='H-32A-WP06 - Debt Service'!F$24,'H-32A-WP06 - Debt Service'!F$27/12,0))</f>
        <v>0</v>
      </c>
      <c r="H366" s="376">
        <f>IF(-SUM(H$20:H365)+H$15&lt;0.000001,0,IF($C366&gt;='H-32A-WP06 - Debt Service'!G$24,'H-32A-WP06 - Debt Service'!G$27/12,0))</f>
        <v>0</v>
      </c>
      <c r="I366" s="376">
        <f>IF(-SUM(I$20:I365)+I$15&lt;0.000001,0,IF($C366&gt;='H-32A-WP06 - Debt Service'!H$24,'H-32A-WP06 - Debt Service'!H$27/12,0))</f>
        <v>0</v>
      </c>
      <c r="J366" s="376">
        <f>IF(-SUM(J$20:J365)+J$15&lt;0.000001,0,IF($C366&gt;='H-32A-WP06 - Debt Service'!I$24,'H-32A-WP06 - Debt Service'!I$27/12,0))</f>
        <v>0</v>
      </c>
      <c r="K366" s="376">
        <f>IF(-SUM(K$20:K365)+K$15&lt;0.000001,0,IF($C366&gt;='H-32A-WP06 - Debt Service'!J$24,'H-32A-WP06 - Debt Service'!J$27/12,0))</f>
        <v>0</v>
      </c>
      <c r="L366" s="376">
        <f>IF(-SUM(L$20:L365)+L$15&lt;0.000001,0,IF($C366&gt;='H-32A-WP06 - Debt Service'!K$24,'H-32A-WP06 - Debt Service'!K$27/12,0))</f>
        <v>0</v>
      </c>
      <c r="M366" s="376">
        <f>IF(-SUM(M$20:M365)+M$15&lt;0.000001,0,IF($C366&gt;='H-32A-WP06 - Debt Service'!L$24,'H-32A-WP06 - Debt Service'!L$27/12,0))</f>
        <v>0</v>
      </c>
      <c r="O366" s="364">
        <f t="shared" si="21"/>
        <v>2047</v>
      </c>
      <c r="P366" s="390">
        <f t="shared" si="23"/>
        <v>53997</v>
      </c>
      <c r="Q366" s="376">
        <f>IF(-SUM(Q$20:Q365)+Q$15&lt;0.000001,0,IF($C366&gt;='H-32A-WP06 - Debt Service'!P$24,'H-32A-WP06 - Debt Service'!P$27/12,0))</f>
        <v>0</v>
      </c>
      <c r="R366" s="376">
        <f>IF(-SUM(R$20:R365)+R$15&lt;0.000001,0,IF($C366&gt;='H-32A-WP06 - Debt Service'!Q$24,'H-32A-WP06 - Debt Service'!Q$27/12,0))</f>
        <v>0</v>
      </c>
      <c r="S366" s="376">
        <f>IF(-SUM(S$20:S365)+S$15&lt;0.000001,0,IF($C366&gt;='H-32A-WP06 - Debt Service'!R$24,'H-32A-WP06 - Debt Service'!R$27/12,0))</f>
        <v>0</v>
      </c>
      <c r="T366" s="376">
        <f>IF(-SUM(T$20:T365)+T$15&lt;0.000001,0,IF($C366&gt;='H-32A-WP06 - Debt Service'!S$24,'H-32A-WP06 - Debt Service'!S$27/12,0))</f>
        <v>0</v>
      </c>
      <c r="U366" s="376">
        <f>IF(-SUM(U$20:U365)+U$15&lt;0.000001,0,IF($C366&gt;='H-32A-WP06 - Debt Service'!T$24,'H-32A-WP06 - Debt Service'!T$27/12,0))</f>
        <v>0</v>
      </c>
      <c r="V366" s="376">
        <f>IF(-SUM(V$20:V365)+V$15&lt;0.000001,0,IF($C366&gt;='H-32A-WP06 - Debt Service'!U$24,'H-32A-WP06 - Debt Service'!U$27/12,0))</f>
        <v>0</v>
      </c>
      <c r="W366" s="376">
        <f>IF(-SUM(W$20:W365)+W$15&lt;0.000001,0,IF($C366&gt;='H-32A-WP06 - Debt Service'!V$24,'H-32A-WP06 - Debt Service'!V$27/12,0))</f>
        <v>0</v>
      </c>
      <c r="X366" s="376">
        <f>IF(-SUM(X$20:X365)+X$15&lt;0.000001,0,IF($C366&gt;='H-32A-WP06 - Debt Service'!W$24,'H-32A-WP06 - Debt Service'!W$27/12,0))</f>
        <v>0</v>
      </c>
      <c r="Y366" s="376">
        <f>IF(-SUM(Y$20:Y365)+Y$15&lt;0.000001,0,IF($C366&gt;='H-32A-WP06 - Debt Service'!X$24,'H-32A-WP06 - Debt Service'!X$27/12,0))</f>
        <v>0</v>
      </c>
      <c r="Z366" s="376">
        <f>IF($C366&gt;='H-32A-WP06 - Debt Service'!Y$24,'H-32A-WP06 - Debt Service'!Y$27/12,0)</f>
        <v>0</v>
      </c>
    </row>
    <row r="367" spans="2:26">
      <c r="B367" s="364">
        <f t="shared" si="20"/>
        <v>2047</v>
      </c>
      <c r="C367" s="390">
        <f t="shared" si="22"/>
        <v>54027</v>
      </c>
      <c r="D367" s="376">
        <f>IF(-SUM(D$20:D366)+D$15&lt;0.000001,0,IF($C367&gt;='H-32A-WP06 - Debt Service'!C$24,'H-32A-WP06 - Debt Service'!C$27/12,0))</f>
        <v>0</v>
      </c>
      <c r="E367" s="376">
        <f>IF(-SUM(E$20:E366)+E$15&lt;0.000001,0,IF($C367&gt;='H-32A-WP06 - Debt Service'!D$24,'H-32A-WP06 - Debt Service'!D$27/12,0))</f>
        <v>0</v>
      </c>
      <c r="F367" s="376">
        <f>IF(-SUM(F$20:F366)+F$15&lt;0.000001,0,IF($C367&gt;='H-32A-WP06 - Debt Service'!E$24,'H-32A-WP06 - Debt Service'!E$27/12,0))</f>
        <v>0</v>
      </c>
      <c r="G367" s="376">
        <f>IF(-SUM(G$20:G366)+G$15&lt;0.000001,0,IF($C367&gt;='H-32A-WP06 - Debt Service'!F$24,'H-32A-WP06 - Debt Service'!F$27/12,0))</f>
        <v>0</v>
      </c>
      <c r="H367" s="376">
        <f>IF(-SUM(H$20:H366)+H$15&lt;0.000001,0,IF($C367&gt;='H-32A-WP06 - Debt Service'!G$24,'H-32A-WP06 - Debt Service'!G$27/12,0))</f>
        <v>0</v>
      </c>
      <c r="I367" s="376">
        <f>IF(-SUM(I$20:I366)+I$15&lt;0.000001,0,IF($C367&gt;='H-32A-WP06 - Debt Service'!H$24,'H-32A-WP06 - Debt Service'!H$27/12,0))</f>
        <v>0</v>
      </c>
      <c r="J367" s="376">
        <f>IF(-SUM(J$20:J366)+J$15&lt;0.000001,0,IF($C367&gt;='H-32A-WP06 - Debt Service'!I$24,'H-32A-WP06 - Debt Service'!I$27/12,0))</f>
        <v>0</v>
      </c>
      <c r="K367" s="376">
        <f>IF(-SUM(K$20:K366)+K$15&lt;0.000001,0,IF($C367&gt;='H-32A-WP06 - Debt Service'!J$24,'H-32A-WP06 - Debt Service'!J$27/12,0))</f>
        <v>0</v>
      </c>
      <c r="L367" s="376">
        <f>IF(-SUM(L$20:L366)+L$15&lt;0.000001,0,IF($C367&gt;='H-32A-WP06 - Debt Service'!K$24,'H-32A-WP06 - Debt Service'!K$27/12,0))</f>
        <v>0</v>
      </c>
      <c r="M367" s="376">
        <f>IF(-SUM(M$20:M366)+M$15&lt;0.000001,0,IF($C367&gt;='H-32A-WP06 - Debt Service'!L$24,'H-32A-WP06 - Debt Service'!L$27/12,0))</f>
        <v>0</v>
      </c>
      <c r="O367" s="364">
        <f t="shared" si="21"/>
        <v>2047</v>
      </c>
      <c r="P367" s="390">
        <f t="shared" si="23"/>
        <v>54027</v>
      </c>
      <c r="Q367" s="376">
        <f>IF(-SUM(Q$20:Q366)+Q$15&lt;0.000001,0,IF($C367&gt;='H-32A-WP06 - Debt Service'!P$24,'H-32A-WP06 - Debt Service'!P$27/12,0))</f>
        <v>0</v>
      </c>
      <c r="R367" s="376">
        <f>IF(-SUM(R$20:R366)+R$15&lt;0.000001,0,IF($C367&gt;='H-32A-WP06 - Debt Service'!Q$24,'H-32A-WP06 - Debt Service'!Q$27/12,0))</f>
        <v>0</v>
      </c>
      <c r="S367" s="376">
        <f>IF(-SUM(S$20:S366)+S$15&lt;0.000001,0,IF($C367&gt;='H-32A-WP06 - Debt Service'!R$24,'H-32A-WP06 - Debt Service'!R$27/12,0))</f>
        <v>0</v>
      </c>
      <c r="T367" s="376">
        <f>IF(-SUM(T$20:T366)+T$15&lt;0.000001,0,IF($C367&gt;='H-32A-WP06 - Debt Service'!S$24,'H-32A-WP06 - Debt Service'!S$27/12,0))</f>
        <v>0</v>
      </c>
      <c r="U367" s="376">
        <f>IF(-SUM(U$20:U366)+U$15&lt;0.000001,0,IF($C367&gt;='H-32A-WP06 - Debt Service'!T$24,'H-32A-WP06 - Debt Service'!T$27/12,0))</f>
        <v>0</v>
      </c>
      <c r="V367" s="376">
        <f>IF(-SUM(V$20:V366)+V$15&lt;0.000001,0,IF($C367&gt;='H-32A-WP06 - Debt Service'!U$24,'H-32A-WP06 - Debt Service'!U$27/12,0))</f>
        <v>0</v>
      </c>
      <c r="W367" s="376">
        <f>IF(-SUM(W$20:W366)+W$15&lt;0.000001,0,IF($C367&gt;='H-32A-WP06 - Debt Service'!V$24,'H-32A-WP06 - Debt Service'!V$27/12,0))</f>
        <v>0</v>
      </c>
      <c r="X367" s="376">
        <f>IF(-SUM(X$20:X366)+X$15&lt;0.000001,0,IF($C367&gt;='H-32A-WP06 - Debt Service'!W$24,'H-32A-WP06 - Debt Service'!W$27/12,0))</f>
        <v>0</v>
      </c>
      <c r="Y367" s="376">
        <f>IF(-SUM(Y$20:Y366)+Y$15&lt;0.000001,0,IF($C367&gt;='H-32A-WP06 - Debt Service'!X$24,'H-32A-WP06 - Debt Service'!X$27/12,0))</f>
        <v>0</v>
      </c>
      <c r="Z367" s="376">
        <f>IF($C367&gt;='H-32A-WP06 - Debt Service'!Y$24,'H-32A-WP06 - Debt Service'!Y$27/12,0)</f>
        <v>0</v>
      </c>
    </row>
    <row r="368" spans="2:26">
      <c r="B368" s="364">
        <f t="shared" si="20"/>
        <v>2048</v>
      </c>
      <c r="C368" s="390">
        <f t="shared" si="22"/>
        <v>54058</v>
      </c>
      <c r="D368" s="376">
        <f>IF(-SUM(D$20:D367)+D$15&lt;0.000001,0,IF($C368&gt;='H-32A-WP06 - Debt Service'!C$24,'H-32A-WP06 - Debt Service'!C$27/12,0))</f>
        <v>0</v>
      </c>
      <c r="E368" s="376">
        <f>IF(-SUM(E$20:E367)+E$15&lt;0.000001,0,IF($C368&gt;='H-32A-WP06 - Debt Service'!D$24,'H-32A-WP06 - Debt Service'!D$27/12,0))</f>
        <v>0</v>
      </c>
      <c r="F368" s="376">
        <f>IF(-SUM(F$20:F367)+F$15&lt;0.000001,0,IF($C368&gt;='H-32A-WP06 - Debt Service'!E$24,'H-32A-WP06 - Debt Service'!E$27/12,0))</f>
        <v>0</v>
      </c>
      <c r="G368" s="376">
        <f>IF(-SUM(G$20:G367)+G$15&lt;0.000001,0,IF($C368&gt;='H-32A-WP06 - Debt Service'!F$24,'H-32A-WP06 - Debt Service'!F$27/12,0))</f>
        <v>0</v>
      </c>
      <c r="H368" s="376">
        <f>IF(-SUM(H$20:H367)+H$15&lt;0.000001,0,IF($C368&gt;='H-32A-WP06 - Debt Service'!G$24,'H-32A-WP06 - Debt Service'!G$27/12,0))</f>
        <v>0</v>
      </c>
      <c r="I368" s="376">
        <f>IF(-SUM(I$20:I367)+I$15&lt;0.000001,0,IF($C368&gt;='H-32A-WP06 - Debt Service'!H$24,'H-32A-WP06 - Debt Service'!H$27/12,0))</f>
        <v>0</v>
      </c>
      <c r="J368" s="376">
        <f>IF(-SUM(J$20:J367)+J$15&lt;0.000001,0,IF($C368&gt;='H-32A-WP06 - Debt Service'!I$24,'H-32A-WP06 - Debt Service'!I$27/12,0))</f>
        <v>0</v>
      </c>
      <c r="K368" s="376">
        <f>IF(-SUM(K$20:K367)+K$15&lt;0.000001,0,IF($C368&gt;='H-32A-WP06 - Debt Service'!J$24,'H-32A-WP06 - Debt Service'!J$27/12,0))</f>
        <v>0</v>
      </c>
      <c r="L368" s="376">
        <f>IF(-SUM(L$20:L367)+L$15&lt;0.000001,0,IF($C368&gt;='H-32A-WP06 - Debt Service'!K$24,'H-32A-WP06 - Debt Service'!K$27/12,0))</f>
        <v>0</v>
      </c>
      <c r="M368" s="376">
        <f>IF(-SUM(M$20:M367)+M$15&lt;0.000001,0,IF($C368&gt;='H-32A-WP06 - Debt Service'!L$24,'H-32A-WP06 - Debt Service'!L$27/12,0))</f>
        <v>0</v>
      </c>
      <c r="O368" s="364">
        <f t="shared" si="21"/>
        <v>2048</v>
      </c>
      <c r="P368" s="390">
        <f t="shared" si="23"/>
        <v>54058</v>
      </c>
      <c r="Q368" s="376">
        <f>IF(-SUM(Q$20:Q367)+Q$15&lt;0.000001,0,IF($C368&gt;='H-32A-WP06 - Debt Service'!P$24,'H-32A-WP06 - Debt Service'!P$27/12,0))</f>
        <v>0</v>
      </c>
      <c r="R368" s="376">
        <f>IF(-SUM(R$20:R367)+R$15&lt;0.000001,0,IF($C368&gt;='H-32A-WP06 - Debt Service'!Q$24,'H-32A-WP06 - Debt Service'!Q$27/12,0))</f>
        <v>0</v>
      </c>
      <c r="S368" s="376">
        <f>IF(-SUM(S$20:S367)+S$15&lt;0.000001,0,IF($C368&gt;='H-32A-WP06 - Debt Service'!R$24,'H-32A-WP06 - Debt Service'!R$27/12,0))</f>
        <v>0</v>
      </c>
      <c r="T368" s="376">
        <f>IF(-SUM(T$20:T367)+T$15&lt;0.000001,0,IF($C368&gt;='H-32A-WP06 - Debt Service'!S$24,'H-32A-WP06 - Debt Service'!S$27/12,0))</f>
        <v>0</v>
      </c>
      <c r="U368" s="376">
        <f>IF(-SUM(U$20:U367)+U$15&lt;0.000001,0,IF($C368&gt;='H-32A-WP06 - Debt Service'!T$24,'H-32A-WP06 - Debt Service'!T$27/12,0))</f>
        <v>0</v>
      </c>
      <c r="V368" s="376">
        <f>IF(-SUM(V$20:V367)+V$15&lt;0.000001,0,IF($C368&gt;='H-32A-WP06 - Debt Service'!U$24,'H-32A-WP06 - Debt Service'!U$27/12,0))</f>
        <v>0</v>
      </c>
      <c r="W368" s="376">
        <f>IF(-SUM(W$20:W367)+W$15&lt;0.000001,0,IF($C368&gt;='H-32A-WP06 - Debt Service'!V$24,'H-32A-WP06 - Debt Service'!V$27/12,0))</f>
        <v>0</v>
      </c>
      <c r="X368" s="376">
        <f>IF(-SUM(X$20:X367)+X$15&lt;0.000001,0,IF($C368&gt;='H-32A-WP06 - Debt Service'!W$24,'H-32A-WP06 - Debt Service'!W$27/12,0))</f>
        <v>0</v>
      </c>
      <c r="Y368" s="376">
        <f>IF(-SUM(Y$20:Y367)+Y$15&lt;0.000001,0,IF($C368&gt;='H-32A-WP06 - Debt Service'!X$24,'H-32A-WP06 - Debt Service'!X$27/12,0))</f>
        <v>0</v>
      </c>
      <c r="Z368" s="376">
        <f>IF($C368&gt;='H-32A-WP06 - Debt Service'!Y$24,'H-32A-WP06 - Debt Service'!Y$27/12,0)</f>
        <v>0</v>
      </c>
    </row>
    <row r="369" spans="2:26">
      <c r="B369" s="364">
        <f t="shared" si="20"/>
        <v>2048</v>
      </c>
      <c r="C369" s="390">
        <f t="shared" si="22"/>
        <v>54089</v>
      </c>
      <c r="D369" s="376">
        <f>IF(-SUM(D$20:D368)+D$15&lt;0.000001,0,IF($C369&gt;='H-32A-WP06 - Debt Service'!C$24,'H-32A-WP06 - Debt Service'!C$27/12,0))</f>
        <v>0</v>
      </c>
      <c r="E369" s="376">
        <f>IF(-SUM(E$20:E368)+E$15&lt;0.000001,0,IF($C369&gt;='H-32A-WP06 - Debt Service'!D$24,'H-32A-WP06 - Debt Service'!D$27/12,0))</f>
        <v>0</v>
      </c>
      <c r="F369" s="376">
        <f>IF(-SUM(F$20:F368)+F$15&lt;0.000001,0,IF($C369&gt;='H-32A-WP06 - Debt Service'!E$24,'H-32A-WP06 - Debt Service'!E$27/12,0))</f>
        <v>0</v>
      </c>
      <c r="G369" s="376">
        <f>IF(-SUM(G$20:G368)+G$15&lt;0.000001,0,IF($C369&gt;='H-32A-WP06 - Debt Service'!F$24,'H-32A-WP06 - Debt Service'!F$27/12,0))</f>
        <v>0</v>
      </c>
      <c r="H369" s="376">
        <f>IF(-SUM(H$20:H368)+H$15&lt;0.000001,0,IF($C369&gt;='H-32A-WP06 - Debt Service'!G$24,'H-32A-WP06 - Debt Service'!G$27/12,0))</f>
        <v>0</v>
      </c>
      <c r="I369" s="376">
        <f>IF(-SUM(I$20:I368)+I$15&lt;0.000001,0,IF($C369&gt;='H-32A-WP06 - Debt Service'!H$24,'H-32A-WP06 - Debt Service'!H$27/12,0))</f>
        <v>0</v>
      </c>
      <c r="J369" s="376">
        <f>IF(-SUM(J$20:J368)+J$15&lt;0.000001,0,IF($C369&gt;='H-32A-WP06 - Debt Service'!I$24,'H-32A-WP06 - Debt Service'!I$27/12,0))</f>
        <v>0</v>
      </c>
      <c r="K369" s="376">
        <f>IF(-SUM(K$20:K368)+K$15&lt;0.000001,0,IF($C369&gt;='H-32A-WP06 - Debt Service'!J$24,'H-32A-WP06 - Debt Service'!J$27/12,0))</f>
        <v>0</v>
      </c>
      <c r="L369" s="376">
        <f>IF(-SUM(L$20:L368)+L$15&lt;0.000001,0,IF($C369&gt;='H-32A-WP06 - Debt Service'!K$24,'H-32A-WP06 - Debt Service'!K$27/12,0))</f>
        <v>0</v>
      </c>
      <c r="M369" s="376">
        <f>IF(-SUM(M$20:M368)+M$15&lt;0.000001,0,IF($C369&gt;='H-32A-WP06 - Debt Service'!L$24,'H-32A-WP06 - Debt Service'!L$27/12,0))</f>
        <v>0</v>
      </c>
      <c r="O369" s="364">
        <f t="shared" si="21"/>
        <v>2048</v>
      </c>
      <c r="P369" s="390">
        <f t="shared" si="23"/>
        <v>54089</v>
      </c>
      <c r="Q369" s="376">
        <f>IF(-SUM(Q$20:Q368)+Q$15&lt;0.000001,0,IF($C369&gt;='H-32A-WP06 - Debt Service'!P$24,'H-32A-WP06 - Debt Service'!P$27/12,0))</f>
        <v>0</v>
      </c>
      <c r="R369" s="376">
        <f>IF(-SUM(R$20:R368)+R$15&lt;0.000001,0,IF($C369&gt;='H-32A-WP06 - Debt Service'!Q$24,'H-32A-WP06 - Debt Service'!Q$27/12,0))</f>
        <v>0</v>
      </c>
      <c r="S369" s="376">
        <f>IF(-SUM(S$20:S368)+S$15&lt;0.000001,0,IF($C369&gt;='H-32A-WP06 - Debt Service'!R$24,'H-32A-WP06 - Debt Service'!R$27/12,0))</f>
        <v>0</v>
      </c>
      <c r="T369" s="376">
        <f>IF(-SUM(T$20:T368)+T$15&lt;0.000001,0,IF($C369&gt;='H-32A-WP06 - Debt Service'!S$24,'H-32A-WP06 - Debt Service'!S$27/12,0))</f>
        <v>0</v>
      </c>
      <c r="U369" s="376">
        <f>IF(-SUM(U$20:U368)+U$15&lt;0.000001,0,IF($C369&gt;='H-32A-WP06 - Debt Service'!T$24,'H-32A-WP06 - Debt Service'!T$27/12,0))</f>
        <v>0</v>
      </c>
      <c r="V369" s="376">
        <f>IF(-SUM(V$20:V368)+V$15&lt;0.000001,0,IF($C369&gt;='H-32A-WP06 - Debt Service'!U$24,'H-32A-WP06 - Debt Service'!U$27/12,0))</f>
        <v>0</v>
      </c>
      <c r="W369" s="376">
        <f>IF(-SUM(W$20:W368)+W$15&lt;0.000001,0,IF($C369&gt;='H-32A-WP06 - Debt Service'!V$24,'H-32A-WP06 - Debt Service'!V$27/12,0))</f>
        <v>0</v>
      </c>
      <c r="X369" s="376">
        <f>IF(-SUM(X$20:X368)+X$15&lt;0.000001,0,IF($C369&gt;='H-32A-WP06 - Debt Service'!W$24,'H-32A-WP06 - Debt Service'!W$27/12,0))</f>
        <v>0</v>
      </c>
      <c r="Y369" s="376">
        <f>IF(-SUM(Y$20:Y368)+Y$15&lt;0.000001,0,IF($C369&gt;='H-32A-WP06 - Debt Service'!X$24,'H-32A-WP06 - Debt Service'!X$27/12,0))</f>
        <v>0</v>
      </c>
      <c r="Z369" s="376">
        <f>IF($C369&gt;='H-32A-WP06 - Debt Service'!Y$24,'H-32A-WP06 - Debt Service'!Y$27/12,0)</f>
        <v>0</v>
      </c>
    </row>
    <row r="370" spans="2:26">
      <c r="B370" s="364">
        <f t="shared" si="20"/>
        <v>2048</v>
      </c>
      <c r="C370" s="390">
        <f t="shared" si="22"/>
        <v>54118</v>
      </c>
      <c r="D370" s="376">
        <f>IF(-SUM(D$20:D369)+D$15&lt;0.000001,0,IF($C370&gt;='H-32A-WP06 - Debt Service'!C$24,'H-32A-WP06 - Debt Service'!C$27/12,0))</f>
        <v>0</v>
      </c>
      <c r="E370" s="376">
        <f>IF(-SUM(E$20:E369)+E$15&lt;0.000001,0,IF($C370&gt;='H-32A-WP06 - Debt Service'!D$24,'H-32A-WP06 - Debt Service'!D$27/12,0))</f>
        <v>0</v>
      </c>
      <c r="F370" s="376">
        <f>IF(-SUM(F$20:F369)+F$15&lt;0.000001,0,IF($C370&gt;='H-32A-WP06 - Debt Service'!E$24,'H-32A-WP06 - Debt Service'!E$27/12,0))</f>
        <v>0</v>
      </c>
      <c r="G370" s="376">
        <f>IF(-SUM(G$20:G369)+G$15&lt;0.000001,0,IF($C370&gt;='H-32A-WP06 - Debt Service'!F$24,'H-32A-WP06 - Debt Service'!F$27/12,0))</f>
        <v>0</v>
      </c>
      <c r="H370" s="376">
        <f>IF(-SUM(H$20:H369)+H$15&lt;0.000001,0,IF($C370&gt;='H-32A-WP06 - Debt Service'!G$24,'H-32A-WP06 - Debt Service'!G$27/12,0))</f>
        <v>0</v>
      </c>
      <c r="I370" s="376">
        <f>IF(-SUM(I$20:I369)+I$15&lt;0.000001,0,IF($C370&gt;='H-32A-WP06 - Debt Service'!H$24,'H-32A-WP06 - Debt Service'!H$27/12,0))</f>
        <v>0</v>
      </c>
      <c r="J370" s="376">
        <f>IF(-SUM(J$20:J369)+J$15&lt;0.000001,0,IF($C370&gt;='H-32A-WP06 - Debt Service'!I$24,'H-32A-WP06 - Debt Service'!I$27/12,0))</f>
        <v>0</v>
      </c>
      <c r="K370" s="376">
        <f>IF(-SUM(K$20:K369)+K$15&lt;0.000001,0,IF($C370&gt;='H-32A-WP06 - Debt Service'!J$24,'H-32A-WP06 - Debt Service'!J$27/12,0))</f>
        <v>0</v>
      </c>
      <c r="L370" s="376">
        <f>IF(-SUM(L$20:L369)+L$15&lt;0.000001,0,IF($C370&gt;='H-32A-WP06 - Debt Service'!K$24,'H-32A-WP06 - Debt Service'!K$27/12,0))</f>
        <v>0</v>
      </c>
      <c r="M370" s="376">
        <f>IF(-SUM(M$20:M369)+M$15&lt;0.000001,0,IF($C370&gt;='H-32A-WP06 - Debt Service'!L$24,'H-32A-WP06 - Debt Service'!L$27/12,0))</f>
        <v>0</v>
      </c>
      <c r="O370" s="364">
        <f t="shared" si="21"/>
        <v>2048</v>
      </c>
      <c r="P370" s="390">
        <f t="shared" si="23"/>
        <v>54118</v>
      </c>
      <c r="Q370" s="376">
        <f>IF(-SUM(Q$20:Q369)+Q$15&lt;0.000001,0,IF($C370&gt;='H-32A-WP06 - Debt Service'!P$24,'H-32A-WP06 - Debt Service'!P$27/12,0))</f>
        <v>0</v>
      </c>
      <c r="R370" s="376">
        <f>IF(-SUM(R$20:R369)+R$15&lt;0.000001,0,IF($C370&gt;='H-32A-WP06 - Debt Service'!Q$24,'H-32A-WP06 - Debt Service'!Q$27/12,0))</f>
        <v>0</v>
      </c>
      <c r="S370" s="376">
        <f>IF(-SUM(S$20:S369)+S$15&lt;0.000001,0,IF($C370&gt;='H-32A-WP06 - Debt Service'!R$24,'H-32A-WP06 - Debt Service'!R$27/12,0))</f>
        <v>0</v>
      </c>
      <c r="T370" s="376">
        <f>IF(-SUM(T$20:T369)+T$15&lt;0.000001,0,IF($C370&gt;='H-32A-WP06 - Debt Service'!S$24,'H-32A-WP06 - Debt Service'!S$27/12,0))</f>
        <v>0</v>
      </c>
      <c r="U370" s="376">
        <f>IF(-SUM(U$20:U369)+U$15&lt;0.000001,0,IF($C370&gt;='H-32A-WP06 - Debt Service'!T$24,'H-32A-WP06 - Debt Service'!T$27/12,0))</f>
        <v>0</v>
      </c>
      <c r="V370" s="376">
        <f>IF(-SUM(V$20:V369)+V$15&lt;0.000001,0,IF($C370&gt;='H-32A-WP06 - Debt Service'!U$24,'H-32A-WP06 - Debt Service'!U$27/12,0))</f>
        <v>0</v>
      </c>
      <c r="W370" s="376">
        <f>IF(-SUM(W$20:W369)+W$15&lt;0.000001,0,IF($C370&gt;='H-32A-WP06 - Debt Service'!V$24,'H-32A-WP06 - Debt Service'!V$27/12,0))</f>
        <v>0</v>
      </c>
      <c r="X370" s="376">
        <f>IF(-SUM(X$20:X369)+X$15&lt;0.000001,0,IF($C370&gt;='H-32A-WP06 - Debt Service'!W$24,'H-32A-WP06 - Debt Service'!W$27/12,0))</f>
        <v>0</v>
      </c>
      <c r="Y370" s="376">
        <f>IF(-SUM(Y$20:Y369)+Y$15&lt;0.000001,0,IF($C370&gt;='H-32A-WP06 - Debt Service'!X$24,'H-32A-WP06 - Debt Service'!X$27/12,0))</f>
        <v>0</v>
      </c>
      <c r="Z370" s="376">
        <f>IF($C370&gt;='H-32A-WP06 - Debt Service'!Y$24,'H-32A-WP06 - Debt Service'!Y$27/12,0)</f>
        <v>0</v>
      </c>
    </row>
    <row r="371" spans="2:26">
      <c r="B371" s="364">
        <f t="shared" si="20"/>
        <v>2048</v>
      </c>
      <c r="C371" s="390">
        <f t="shared" si="22"/>
        <v>54149</v>
      </c>
      <c r="D371" s="376">
        <f>IF(-SUM(D$20:D370)+D$15&lt;0.000001,0,IF($C371&gt;='H-32A-WP06 - Debt Service'!C$24,'H-32A-WP06 - Debt Service'!C$27/12,0))</f>
        <v>0</v>
      </c>
      <c r="E371" s="376">
        <f>IF(-SUM(E$20:E370)+E$15&lt;0.000001,0,IF($C371&gt;='H-32A-WP06 - Debt Service'!D$24,'H-32A-WP06 - Debt Service'!D$27/12,0))</f>
        <v>0</v>
      </c>
      <c r="F371" s="376">
        <f>IF(-SUM(F$20:F370)+F$15&lt;0.000001,0,IF($C371&gt;='H-32A-WP06 - Debt Service'!E$24,'H-32A-WP06 - Debt Service'!E$27/12,0))</f>
        <v>0</v>
      </c>
      <c r="G371" s="376">
        <f>IF(-SUM(G$20:G370)+G$15&lt;0.000001,0,IF($C371&gt;='H-32A-WP06 - Debt Service'!F$24,'H-32A-WP06 - Debt Service'!F$27/12,0))</f>
        <v>0</v>
      </c>
      <c r="H371" s="376">
        <f>IF(-SUM(H$20:H370)+H$15&lt;0.000001,0,IF($C371&gt;='H-32A-WP06 - Debt Service'!G$24,'H-32A-WP06 - Debt Service'!G$27/12,0))</f>
        <v>0</v>
      </c>
      <c r="I371" s="376">
        <f>IF(-SUM(I$20:I370)+I$15&lt;0.000001,0,IF($C371&gt;='H-32A-WP06 - Debt Service'!H$24,'H-32A-WP06 - Debt Service'!H$27/12,0))</f>
        <v>0</v>
      </c>
      <c r="J371" s="376">
        <f>IF(-SUM(J$20:J370)+J$15&lt;0.000001,0,IF($C371&gt;='H-32A-WP06 - Debt Service'!I$24,'H-32A-WP06 - Debt Service'!I$27/12,0))</f>
        <v>0</v>
      </c>
      <c r="K371" s="376">
        <f>IF(-SUM(K$20:K370)+K$15&lt;0.000001,0,IF($C371&gt;='H-32A-WP06 - Debt Service'!J$24,'H-32A-WP06 - Debt Service'!J$27/12,0))</f>
        <v>0</v>
      </c>
      <c r="L371" s="376">
        <f>IF(-SUM(L$20:L370)+L$15&lt;0.000001,0,IF($C371&gt;='H-32A-WP06 - Debt Service'!K$24,'H-32A-WP06 - Debt Service'!K$27/12,0))</f>
        <v>0</v>
      </c>
      <c r="M371" s="376">
        <f>IF(-SUM(M$20:M370)+M$15&lt;0.000001,0,IF($C371&gt;='H-32A-WP06 - Debt Service'!L$24,'H-32A-WP06 - Debt Service'!L$27/12,0))</f>
        <v>0</v>
      </c>
      <c r="O371" s="364">
        <f t="shared" si="21"/>
        <v>2048</v>
      </c>
      <c r="P371" s="390">
        <f t="shared" si="23"/>
        <v>54149</v>
      </c>
      <c r="Q371" s="376">
        <f>IF(-SUM(Q$20:Q370)+Q$15&lt;0.000001,0,IF($C371&gt;='H-32A-WP06 - Debt Service'!P$24,'H-32A-WP06 - Debt Service'!P$27/12,0))</f>
        <v>0</v>
      </c>
      <c r="R371" s="376">
        <f>IF(-SUM(R$20:R370)+R$15&lt;0.000001,0,IF($C371&gt;='H-32A-WP06 - Debt Service'!Q$24,'H-32A-WP06 - Debt Service'!Q$27/12,0))</f>
        <v>0</v>
      </c>
      <c r="S371" s="376">
        <f>IF(-SUM(S$20:S370)+S$15&lt;0.000001,0,IF($C371&gt;='H-32A-WP06 - Debt Service'!R$24,'H-32A-WP06 - Debt Service'!R$27/12,0))</f>
        <v>0</v>
      </c>
      <c r="T371" s="376">
        <f>IF(-SUM(T$20:T370)+T$15&lt;0.000001,0,IF($C371&gt;='H-32A-WP06 - Debt Service'!S$24,'H-32A-WP06 - Debt Service'!S$27/12,0))</f>
        <v>0</v>
      </c>
      <c r="U371" s="376">
        <f>IF(-SUM(U$20:U370)+U$15&lt;0.000001,0,IF($C371&gt;='H-32A-WP06 - Debt Service'!T$24,'H-32A-WP06 - Debt Service'!T$27/12,0))</f>
        <v>0</v>
      </c>
      <c r="V371" s="376">
        <f>IF(-SUM(V$20:V370)+V$15&lt;0.000001,0,IF($C371&gt;='H-32A-WP06 - Debt Service'!U$24,'H-32A-WP06 - Debt Service'!U$27/12,0))</f>
        <v>0</v>
      </c>
      <c r="W371" s="376">
        <f>IF(-SUM(W$20:W370)+W$15&lt;0.000001,0,IF($C371&gt;='H-32A-WP06 - Debt Service'!V$24,'H-32A-WP06 - Debt Service'!V$27/12,0))</f>
        <v>0</v>
      </c>
      <c r="X371" s="376">
        <f>IF(-SUM(X$20:X370)+X$15&lt;0.000001,0,IF($C371&gt;='H-32A-WP06 - Debt Service'!W$24,'H-32A-WP06 - Debt Service'!W$27/12,0))</f>
        <v>0</v>
      </c>
      <c r="Y371" s="376">
        <f>IF(-SUM(Y$20:Y370)+Y$15&lt;0.000001,0,IF($C371&gt;='H-32A-WP06 - Debt Service'!X$24,'H-32A-WP06 - Debt Service'!X$27/12,0))</f>
        <v>0</v>
      </c>
      <c r="Z371" s="376">
        <f>IF($C371&gt;='H-32A-WP06 - Debt Service'!Y$24,'H-32A-WP06 - Debt Service'!Y$27/12,0)</f>
        <v>0</v>
      </c>
    </row>
    <row r="372" spans="2:26">
      <c r="B372" s="364">
        <f t="shared" si="20"/>
        <v>2048</v>
      </c>
      <c r="C372" s="390">
        <f t="shared" si="22"/>
        <v>54179</v>
      </c>
      <c r="D372" s="376">
        <f>IF(-SUM(D$20:D371)+D$15&lt;0.000001,0,IF($C372&gt;='H-32A-WP06 - Debt Service'!C$24,'H-32A-WP06 - Debt Service'!C$27/12,0))</f>
        <v>0</v>
      </c>
      <c r="E372" s="376">
        <f>IF(-SUM(E$20:E371)+E$15&lt;0.000001,0,IF($C372&gt;='H-32A-WP06 - Debt Service'!D$24,'H-32A-WP06 - Debt Service'!D$27/12,0))</f>
        <v>0</v>
      </c>
      <c r="F372" s="376">
        <f>IF(-SUM(F$20:F371)+F$15&lt;0.000001,0,IF($C372&gt;='H-32A-WP06 - Debt Service'!E$24,'H-32A-WP06 - Debt Service'!E$27/12,0))</f>
        <v>0</v>
      </c>
      <c r="G372" s="376">
        <f>IF(-SUM(G$20:G371)+G$15&lt;0.000001,0,IF($C372&gt;='H-32A-WP06 - Debt Service'!F$24,'H-32A-WP06 - Debt Service'!F$27/12,0))</f>
        <v>0</v>
      </c>
      <c r="H372" s="376">
        <f>IF(-SUM(H$20:H371)+H$15&lt;0.000001,0,IF($C372&gt;='H-32A-WP06 - Debt Service'!G$24,'H-32A-WP06 - Debt Service'!G$27/12,0))</f>
        <v>0</v>
      </c>
      <c r="I372" s="376">
        <f>IF(-SUM(I$20:I371)+I$15&lt;0.000001,0,IF($C372&gt;='H-32A-WP06 - Debt Service'!H$24,'H-32A-WP06 - Debt Service'!H$27/12,0))</f>
        <v>0</v>
      </c>
      <c r="J372" s="376">
        <f>IF(-SUM(J$20:J371)+J$15&lt;0.000001,0,IF($C372&gt;='H-32A-WP06 - Debt Service'!I$24,'H-32A-WP06 - Debt Service'!I$27/12,0))</f>
        <v>0</v>
      </c>
      <c r="K372" s="376">
        <f>IF(-SUM(K$20:K371)+K$15&lt;0.000001,0,IF($C372&gt;='H-32A-WP06 - Debt Service'!J$24,'H-32A-WP06 - Debt Service'!J$27/12,0))</f>
        <v>0</v>
      </c>
      <c r="L372" s="376">
        <f>IF(-SUM(L$20:L371)+L$15&lt;0.000001,0,IF($C372&gt;='H-32A-WP06 - Debt Service'!K$24,'H-32A-WP06 - Debt Service'!K$27/12,0))</f>
        <v>0</v>
      </c>
      <c r="M372" s="376">
        <f>IF(-SUM(M$20:M371)+M$15&lt;0.000001,0,IF($C372&gt;='H-32A-WP06 - Debt Service'!L$24,'H-32A-WP06 - Debt Service'!L$27/12,0))</f>
        <v>0</v>
      </c>
      <c r="O372" s="364">
        <f t="shared" si="21"/>
        <v>2048</v>
      </c>
      <c r="P372" s="390">
        <f t="shared" si="23"/>
        <v>54179</v>
      </c>
      <c r="Q372" s="376">
        <f>IF(-SUM(Q$20:Q371)+Q$15&lt;0.000001,0,IF($C372&gt;='H-32A-WP06 - Debt Service'!P$24,'H-32A-WP06 - Debt Service'!P$27/12,0))</f>
        <v>0</v>
      </c>
      <c r="R372" s="376">
        <f>IF(-SUM(R$20:R371)+R$15&lt;0.000001,0,IF($C372&gt;='H-32A-WP06 - Debt Service'!Q$24,'H-32A-WP06 - Debt Service'!Q$27/12,0))</f>
        <v>0</v>
      </c>
      <c r="S372" s="376">
        <f>IF(-SUM(S$20:S371)+S$15&lt;0.000001,0,IF($C372&gt;='H-32A-WP06 - Debt Service'!R$24,'H-32A-WP06 - Debt Service'!R$27/12,0))</f>
        <v>0</v>
      </c>
      <c r="T372" s="376">
        <f>IF(-SUM(T$20:T371)+T$15&lt;0.000001,0,IF($C372&gt;='H-32A-WP06 - Debt Service'!S$24,'H-32A-WP06 - Debt Service'!S$27/12,0))</f>
        <v>0</v>
      </c>
      <c r="U372" s="376">
        <f>IF(-SUM(U$20:U371)+U$15&lt;0.000001,0,IF($C372&gt;='H-32A-WP06 - Debt Service'!T$24,'H-32A-WP06 - Debt Service'!T$27/12,0))</f>
        <v>0</v>
      </c>
      <c r="V372" s="376">
        <f>IF(-SUM(V$20:V371)+V$15&lt;0.000001,0,IF($C372&gt;='H-32A-WP06 - Debt Service'!U$24,'H-32A-WP06 - Debt Service'!U$27/12,0))</f>
        <v>0</v>
      </c>
      <c r="W372" s="376">
        <f>IF(-SUM(W$20:W371)+W$15&lt;0.000001,0,IF($C372&gt;='H-32A-WP06 - Debt Service'!V$24,'H-32A-WP06 - Debt Service'!V$27/12,0))</f>
        <v>0</v>
      </c>
      <c r="X372" s="376">
        <f>IF(-SUM(X$20:X371)+X$15&lt;0.000001,0,IF($C372&gt;='H-32A-WP06 - Debt Service'!W$24,'H-32A-WP06 - Debt Service'!W$27/12,0))</f>
        <v>0</v>
      </c>
      <c r="Y372" s="376">
        <f>IF(-SUM(Y$20:Y371)+Y$15&lt;0.000001,0,IF($C372&gt;='H-32A-WP06 - Debt Service'!X$24,'H-32A-WP06 - Debt Service'!X$27/12,0))</f>
        <v>0</v>
      </c>
      <c r="Z372" s="376">
        <f>IF($C372&gt;='H-32A-WP06 - Debt Service'!Y$24,'H-32A-WP06 - Debt Service'!Y$27/12,0)</f>
        <v>0</v>
      </c>
    </row>
    <row r="373" spans="2:26">
      <c r="B373" s="364">
        <f t="shared" si="20"/>
        <v>2048</v>
      </c>
      <c r="C373" s="390">
        <f t="shared" si="22"/>
        <v>54210</v>
      </c>
      <c r="D373" s="376">
        <f>IF(-SUM(D$20:D372)+D$15&lt;0.000001,0,IF($C373&gt;='H-32A-WP06 - Debt Service'!C$24,'H-32A-WP06 - Debt Service'!C$27/12,0))</f>
        <v>0</v>
      </c>
      <c r="E373" s="376">
        <f>IF(-SUM(E$20:E372)+E$15&lt;0.000001,0,IF($C373&gt;='H-32A-WP06 - Debt Service'!D$24,'H-32A-WP06 - Debt Service'!D$27/12,0))</f>
        <v>0</v>
      </c>
      <c r="F373" s="376">
        <f>IF(-SUM(F$20:F372)+F$15&lt;0.000001,0,IF($C373&gt;='H-32A-WP06 - Debt Service'!E$24,'H-32A-WP06 - Debt Service'!E$27/12,0))</f>
        <v>0</v>
      </c>
      <c r="G373" s="376">
        <f>IF(-SUM(G$20:G372)+G$15&lt;0.000001,0,IF($C373&gt;='H-32A-WP06 - Debt Service'!F$24,'H-32A-WP06 - Debt Service'!F$27/12,0))</f>
        <v>0</v>
      </c>
      <c r="H373" s="376">
        <f>IF(-SUM(H$20:H372)+H$15&lt;0.000001,0,IF($C373&gt;='H-32A-WP06 - Debt Service'!G$24,'H-32A-WP06 - Debt Service'!G$27/12,0))</f>
        <v>0</v>
      </c>
      <c r="I373" s="376">
        <f>IF(-SUM(I$20:I372)+I$15&lt;0.000001,0,IF($C373&gt;='H-32A-WP06 - Debt Service'!H$24,'H-32A-WP06 - Debt Service'!H$27/12,0))</f>
        <v>0</v>
      </c>
      <c r="J373" s="376">
        <f>IF(-SUM(J$20:J372)+J$15&lt;0.000001,0,IF($C373&gt;='H-32A-WP06 - Debt Service'!I$24,'H-32A-WP06 - Debt Service'!I$27/12,0))</f>
        <v>0</v>
      </c>
      <c r="K373" s="376">
        <f>IF(-SUM(K$20:K372)+K$15&lt;0.000001,0,IF($C373&gt;='H-32A-WP06 - Debt Service'!J$24,'H-32A-WP06 - Debt Service'!J$27/12,0))</f>
        <v>0</v>
      </c>
      <c r="L373" s="376">
        <f>IF(-SUM(L$20:L372)+L$15&lt;0.000001,0,IF($C373&gt;='H-32A-WP06 - Debt Service'!K$24,'H-32A-WP06 - Debt Service'!K$27/12,0))</f>
        <v>0</v>
      </c>
      <c r="M373" s="376">
        <f>IF(-SUM(M$20:M372)+M$15&lt;0.000001,0,IF($C373&gt;='H-32A-WP06 - Debt Service'!L$24,'H-32A-WP06 - Debt Service'!L$27/12,0))</f>
        <v>0</v>
      </c>
      <c r="O373" s="364">
        <f t="shared" si="21"/>
        <v>2048</v>
      </c>
      <c r="P373" s="390">
        <f t="shared" si="23"/>
        <v>54210</v>
      </c>
      <c r="Q373" s="376">
        <f>IF(-SUM(Q$20:Q372)+Q$15&lt;0.000001,0,IF($C373&gt;='H-32A-WP06 - Debt Service'!P$24,'H-32A-WP06 - Debt Service'!P$27/12,0))</f>
        <v>0</v>
      </c>
      <c r="R373" s="376">
        <f>IF(-SUM(R$20:R372)+R$15&lt;0.000001,0,IF($C373&gt;='H-32A-WP06 - Debt Service'!Q$24,'H-32A-WP06 - Debt Service'!Q$27/12,0))</f>
        <v>0</v>
      </c>
      <c r="S373" s="376">
        <f>IF(-SUM(S$20:S372)+S$15&lt;0.000001,0,IF($C373&gt;='H-32A-WP06 - Debt Service'!R$24,'H-32A-WP06 - Debt Service'!R$27/12,0))</f>
        <v>0</v>
      </c>
      <c r="T373" s="376">
        <f>IF(-SUM(T$20:T372)+T$15&lt;0.000001,0,IF($C373&gt;='H-32A-WP06 - Debt Service'!S$24,'H-32A-WP06 - Debt Service'!S$27/12,0))</f>
        <v>0</v>
      </c>
      <c r="U373" s="376">
        <f>IF(-SUM(U$20:U372)+U$15&lt;0.000001,0,IF($C373&gt;='H-32A-WP06 - Debt Service'!T$24,'H-32A-WP06 - Debt Service'!T$27/12,0))</f>
        <v>0</v>
      </c>
      <c r="V373" s="376">
        <f>IF(-SUM(V$20:V372)+V$15&lt;0.000001,0,IF($C373&gt;='H-32A-WP06 - Debt Service'!U$24,'H-32A-WP06 - Debt Service'!U$27/12,0))</f>
        <v>0</v>
      </c>
      <c r="W373" s="376">
        <f>IF(-SUM(W$20:W372)+W$15&lt;0.000001,0,IF($C373&gt;='H-32A-WP06 - Debt Service'!V$24,'H-32A-WP06 - Debt Service'!V$27/12,0))</f>
        <v>0</v>
      </c>
      <c r="X373" s="376">
        <f>IF(-SUM(X$20:X372)+X$15&lt;0.000001,0,IF($C373&gt;='H-32A-WP06 - Debt Service'!W$24,'H-32A-WP06 - Debt Service'!W$27/12,0))</f>
        <v>0</v>
      </c>
      <c r="Y373" s="376">
        <f>IF(-SUM(Y$20:Y372)+Y$15&lt;0.000001,0,IF($C373&gt;='H-32A-WP06 - Debt Service'!X$24,'H-32A-WP06 - Debt Service'!X$27/12,0))</f>
        <v>0</v>
      </c>
      <c r="Z373" s="376">
        <f>IF($C373&gt;='H-32A-WP06 - Debt Service'!Y$24,'H-32A-WP06 - Debt Service'!Y$27/12,0)</f>
        <v>0</v>
      </c>
    </row>
    <row r="374" spans="2:26">
      <c r="B374" s="364">
        <f t="shared" si="20"/>
        <v>2048</v>
      </c>
      <c r="C374" s="390">
        <f t="shared" si="22"/>
        <v>54240</v>
      </c>
      <c r="D374" s="376">
        <f>IF(-SUM(D$20:D373)+D$15&lt;0.000001,0,IF($C374&gt;='H-32A-WP06 - Debt Service'!C$24,'H-32A-WP06 - Debt Service'!C$27/12,0))</f>
        <v>0</v>
      </c>
      <c r="E374" s="376">
        <f>IF(-SUM(E$20:E373)+E$15&lt;0.000001,0,IF($C374&gt;='H-32A-WP06 - Debt Service'!D$24,'H-32A-WP06 - Debt Service'!D$27/12,0))</f>
        <v>0</v>
      </c>
      <c r="F374" s="376">
        <f>IF(-SUM(F$20:F373)+F$15&lt;0.000001,0,IF($C374&gt;='H-32A-WP06 - Debt Service'!E$24,'H-32A-WP06 - Debt Service'!E$27/12,0))</f>
        <v>0</v>
      </c>
      <c r="G374" s="376">
        <f>IF(-SUM(G$20:G373)+G$15&lt;0.000001,0,IF($C374&gt;='H-32A-WP06 - Debt Service'!F$24,'H-32A-WP06 - Debt Service'!F$27/12,0))</f>
        <v>0</v>
      </c>
      <c r="H374" s="376">
        <f>IF(-SUM(H$20:H373)+H$15&lt;0.000001,0,IF($C374&gt;='H-32A-WP06 - Debt Service'!G$24,'H-32A-WP06 - Debt Service'!G$27/12,0))</f>
        <v>0</v>
      </c>
      <c r="I374" s="376">
        <f>IF(-SUM(I$20:I373)+I$15&lt;0.000001,0,IF($C374&gt;='H-32A-WP06 - Debt Service'!H$24,'H-32A-WP06 - Debt Service'!H$27/12,0))</f>
        <v>0</v>
      </c>
      <c r="J374" s="376">
        <f>IF(-SUM(J$20:J373)+J$15&lt;0.000001,0,IF($C374&gt;='H-32A-WP06 - Debt Service'!I$24,'H-32A-WP06 - Debt Service'!I$27/12,0))</f>
        <v>0</v>
      </c>
      <c r="K374" s="376">
        <f>IF(-SUM(K$20:K373)+K$15&lt;0.000001,0,IF($C374&gt;='H-32A-WP06 - Debt Service'!J$24,'H-32A-WP06 - Debt Service'!J$27/12,0))</f>
        <v>0</v>
      </c>
      <c r="L374" s="376">
        <f>IF(-SUM(L$20:L373)+L$15&lt;0.000001,0,IF($C374&gt;='H-32A-WP06 - Debt Service'!K$24,'H-32A-WP06 - Debt Service'!K$27/12,0))</f>
        <v>0</v>
      </c>
      <c r="M374" s="376">
        <f>IF(-SUM(M$20:M373)+M$15&lt;0.000001,0,IF($C374&gt;='H-32A-WP06 - Debt Service'!L$24,'H-32A-WP06 - Debt Service'!L$27/12,0))</f>
        <v>0</v>
      </c>
      <c r="O374" s="364">
        <f t="shared" si="21"/>
        <v>2048</v>
      </c>
      <c r="P374" s="390">
        <f t="shared" si="23"/>
        <v>54240</v>
      </c>
      <c r="Q374" s="376">
        <f>IF(-SUM(Q$20:Q373)+Q$15&lt;0.000001,0,IF($C374&gt;='H-32A-WP06 - Debt Service'!P$24,'H-32A-WP06 - Debt Service'!P$27/12,0))</f>
        <v>0</v>
      </c>
      <c r="R374" s="376">
        <f>IF(-SUM(R$20:R373)+R$15&lt;0.000001,0,IF($C374&gt;='H-32A-WP06 - Debt Service'!Q$24,'H-32A-WP06 - Debt Service'!Q$27/12,0))</f>
        <v>0</v>
      </c>
      <c r="S374" s="376">
        <f>IF(-SUM(S$20:S373)+S$15&lt;0.000001,0,IF($C374&gt;='H-32A-WP06 - Debt Service'!R$24,'H-32A-WP06 - Debt Service'!R$27/12,0))</f>
        <v>0</v>
      </c>
      <c r="T374" s="376">
        <f>IF(-SUM(T$20:T373)+T$15&lt;0.000001,0,IF($C374&gt;='H-32A-WP06 - Debt Service'!S$24,'H-32A-WP06 - Debt Service'!S$27/12,0))</f>
        <v>0</v>
      </c>
      <c r="U374" s="376">
        <f>IF(-SUM(U$20:U373)+U$15&lt;0.000001,0,IF($C374&gt;='H-32A-WP06 - Debt Service'!T$24,'H-32A-WP06 - Debt Service'!T$27/12,0))</f>
        <v>0</v>
      </c>
      <c r="V374" s="376">
        <f>IF(-SUM(V$20:V373)+V$15&lt;0.000001,0,IF($C374&gt;='H-32A-WP06 - Debt Service'!U$24,'H-32A-WP06 - Debt Service'!U$27/12,0))</f>
        <v>0</v>
      </c>
      <c r="W374" s="376">
        <f>IF(-SUM(W$20:W373)+W$15&lt;0.000001,0,IF($C374&gt;='H-32A-WP06 - Debt Service'!V$24,'H-32A-WP06 - Debt Service'!V$27/12,0))</f>
        <v>0</v>
      </c>
      <c r="X374" s="376">
        <f>IF(-SUM(X$20:X373)+X$15&lt;0.000001,0,IF($C374&gt;='H-32A-WP06 - Debt Service'!W$24,'H-32A-WP06 - Debt Service'!W$27/12,0))</f>
        <v>0</v>
      </c>
      <c r="Y374" s="376">
        <f>IF(-SUM(Y$20:Y373)+Y$15&lt;0.000001,0,IF($C374&gt;='H-32A-WP06 - Debt Service'!X$24,'H-32A-WP06 - Debt Service'!X$27/12,0))</f>
        <v>0</v>
      </c>
      <c r="Z374" s="376">
        <f>IF($C374&gt;='H-32A-WP06 - Debt Service'!Y$24,'H-32A-WP06 - Debt Service'!Y$27/12,0)</f>
        <v>0</v>
      </c>
    </row>
    <row r="375" spans="2:26">
      <c r="B375" s="364">
        <f t="shared" si="20"/>
        <v>2048</v>
      </c>
      <c r="C375" s="390">
        <f t="shared" si="22"/>
        <v>54271</v>
      </c>
      <c r="D375" s="376">
        <f>IF(-SUM(D$20:D374)+D$15&lt;0.000001,0,IF($C375&gt;='H-32A-WP06 - Debt Service'!C$24,'H-32A-WP06 - Debt Service'!C$27/12,0))</f>
        <v>0</v>
      </c>
      <c r="E375" s="376">
        <f>IF(-SUM(E$20:E374)+E$15&lt;0.000001,0,IF($C375&gt;='H-32A-WP06 - Debt Service'!D$24,'H-32A-WP06 - Debt Service'!D$27/12,0))</f>
        <v>0</v>
      </c>
      <c r="F375" s="376">
        <f>IF(-SUM(F$20:F374)+F$15&lt;0.000001,0,IF($C375&gt;='H-32A-WP06 - Debt Service'!E$24,'H-32A-WP06 - Debt Service'!E$27/12,0))</f>
        <v>0</v>
      </c>
      <c r="G375" s="376">
        <f>IF(-SUM(G$20:G374)+G$15&lt;0.000001,0,IF($C375&gt;='H-32A-WP06 - Debt Service'!F$24,'H-32A-WP06 - Debt Service'!F$27/12,0))</f>
        <v>0</v>
      </c>
      <c r="H375" s="376">
        <f>IF(-SUM(H$20:H374)+H$15&lt;0.000001,0,IF($C375&gt;='H-32A-WP06 - Debt Service'!G$24,'H-32A-WP06 - Debt Service'!G$27/12,0))</f>
        <v>0</v>
      </c>
      <c r="I375" s="376">
        <f>IF(-SUM(I$20:I374)+I$15&lt;0.000001,0,IF($C375&gt;='H-32A-WP06 - Debt Service'!H$24,'H-32A-WP06 - Debt Service'!H$27/12,0))</f>
        <v>0</v>
      </c>
      <c r="J375" s="376">
        <f>IF(-SUM(J$20:J374)+J$15&lt;0.000001,0,IF($C375&gt;='H-32A-WP06 - Debt Service'!I$24,'H-32A-WP06 - Debt Service'!I$27/12,0))</f>
        <v>0</v>
      </c>
      <c r="K375" s="376">
        <f>IF(-SUM(K$20:K374)+K$15&lt;0.000001,0,IF($C375&gt;='H-32A-WP06 - Debt Service'!J$24,'H-32A-WP06 - Debt Service'!J$27/12,0))</f>
        <v>0</v>
      </c>
      <c r="L375" s="376">
        <f>IF(-SUM(L$20:L374)+L$15&lt;0.000001,0,IF($C375&gt;='H-32A-WP06 - Debt Service'!K$24,'H-32A-WP06 - Debt Service'!K$27/12,0))</f>
        <v>0</v>
      </c>
      <c r="M375" s="376">
        <f>IF(-SUM(M$20:M374)+M$15&lt;0.000001,0,IF($C375&gt;='H-32A-WP06 - Debt Service'!L$24,'H-32A-WP06 - Debt Service'!L$27/12,0))</f>
        <v>0</v>
      </c>
      <c r="O375" s="364">
        <f t="shared" si="21"/>
        <v>2048</v>
      </c>
      <c r="P375" s="390">
        <f t="shared" si="23"/>
        <v>54271</v>
      </c>
      <c r="Q375" s="376">
        <f>IF(-SUM(Q$20:Q374)+Q$15&lt;0.000001,0,IF($C375&gt;='H-32A-WP06 - Debt Service'!P$24,'H-32A-WP06 - Debt Service'!P$27/12,0))</f>
        <v>0</v>
      </c>
      <c r="R375" s="376">
        <f>IF(-SUM(R$20:R374)+R$15&lt;0.000001,0,IF($C375&gt;='H-32A-WP06 - Debt Service'!Q$24,'H-32A-WP06 - Debt Service'!Q$27/12,0))</f>
        <v>0</v>
      </c>
      <c r="S375" s="376">
        <f>IF(-SUM(S$20:S374)+S$15&lt;0.000001,0,IF($C375&gt;='H-32A-WP06 - Debt Service'!R$24,'H-32A-WP06 - Debt Service'!R$27/12,0))</f>
        <v>0</v>
      </c>
      <c r="T375" s="376">
        <f>IF(-SUM(T$20:T374)+T$15&lt;0.000001,0,IF($C375&gt;='H-32A-WP06 - Debt Service'!S$24,'H-32A-WP06 - Debt Service'!S$27/12,0))</f>
        <v>0</v>
      </c>
      <c r="U375" s="376">
        <f>IF(-SUM(U$20:U374)+U$15&lt;0.000001,0,IF($C375&gt;='H-32A-WP06 - Debt Service'!T$24,'H-32A-WP06 - Debt Service'!T$27/12,0))</f>
        <v>0</v>
      </c>
      <c r="V375" s="376">
        <f>IF(-SUM(V$20:V374)+V$15&lt;0.000001,0,IF($C375&gt;='H-32A-WP06 - Debt Service'!U$24,'H-32A-WP06 - Debt Service'!U$27/12,0))</f>
        <v>0</v>
      </c>
      <c r="W375" s="376">
        <f>IF(-SUM(W$20:W374)+W$15&lt;0.000001,0,IF($C375&gt;='H-32A-WP06 - Debt Service'!V$24,'H-32A-WP06 - Debt Service'!V$27/12,0))</f>
        <v>0</v>
      </c>
      <c r="X375" s="376">
        <f>IF(-SUM(X$20:X374)+X$15&lt;0.000001,0,IF($C375&gt;='H-32A-WP06 - Debt Service'!W$24,'H-32A-WP06 - Debt Service'!W$27/12,0))</f>
        <v>0</v>
      </c>
      <c r="Y375" s="376">
        <f>IF(-SUM(Y$20:Y374)+Y$15&lt;0.000001,0,IF($C375&gt;='H-32A-WP06 - Debt Service'!X$24,'H-32A-WP06 - Debt Service'!X$27/12,0))</f>
        <v>0</v>
      </c>
      <c r="Z375" s="376">
        <f>IF($C375&gt;='H-32A-WP06 - Debt Service'!Y$24,'H-32A-WP06 - Debt Service'!Y$27/12,0)</f>
        <v>0</v>
      </c>
    </row>
    <row r="376" spans="2:26">
      <c r="B376" s="364">
        <f t="shared" si="20"/>
        <v>2048</v>
      </c>
      <c r="C376" s="390">
        <f t="shared" si="22"/>
        <v>54302</v>
      </c>
      <c r="D376" s="376">
        <f>IF(-SUM(D$20:D375)+D$15&lt;0.000001,0,IF($C376&gt;='H-32A-WP06 - Debt Service'!C$24,'H-32A-WP06 - Debt Service'!C$27/12,0))</f>
        <v>0</v>
      </c>
      <c r="E376" s="376">
        <f>IF(-SUM(E$20:E375)+E$15&lt;0.000001,0,IF($C376&gt;='H-32A-WP06 - Debt Service'!D$24,'H-32A-WP06 - Debt Service'!D$27/12,0))</f>
        <v>0</v>
      </c>
      <c r="F376" s="376">
        <f>IF(-SUM(F$20:F375)+F$15&lt;0.000001,0,IF($C376&gt;='H-32A-WP06 - Debt Service'!E$24,'H-32A-WP06 - Debt Service'!E$27/12,0))</f>
        <v>0</v>
      </c>
      <c r="G376" s="376">
        <f>IF(-SUM(G$20:G375)+G$15&lt;0.000001,0,IF($C376&gt;='H-32A-WP06 - Debt Service'!F$24,'H-32A-WP06 - Debt Service'!F$27/12,0))</f>
        <v>0</v>
      </c>
      <c r="H376" s="376">
        <f>IF(-SUM(H$20:H375)+H$15&lt;0.000001,0,IF($C376&gt;='H-32A-WP06 - Debt Service'!G$24,'H-32A-WP06 - Debt Service'!G$27/12,0))</f>
        <v>0</v>
      </c>
      <c r="I376" s="376">
        <f>IF(-SUM(I$20:I375)+I$15&lt;0.000001,0,IF($C376&gt;='H-32A-WP06 - Debt Service'!H$24,'H-32A-WP06 - Debt Service'!H$27/12,0))</f>
        <v>0</v>
      </c>
      <c r="J376" s="376">
        <f>IF(-SUM(J$20:J375)+J$15&lt;0.000001,0,IF($C376&gt;='H-32A-WP06 - Debt Service'!I$24,'H-32A-WP06 - Debt Service'!I$27/12,0))</f>
        <v>0</v>
      </c>
      <c r="K376" s="376">
        <f>IF(-SUM(K$20:K375)+K$15&lt;0.000001,0,IF($C376&gt;='H-32A-WP06 - Debt Service'!J$24,'H-32A-WP06 - Debt Service'!J$27/12,0))</f>
        <v>0</v>
      </c>
      <c r="L376" s="376">
        <f>IF(-SUM(L$20:L375)+L$15&lt;0.000001,0,IF($C376&gt;='H-32A-WP06 - Debt Service'!K$24,'H-32A-WP06 - Debt Service'!K$27/12,0))</f>
        <v>0</v>
      </c>
      <c r="M376" s="376">
        <f>IF(-SUM(M$20:M375)+M$15&lt;0.000001,0,IF($C376&gt;='H-32A-WP06 - Debt Service'!L$24,'H-32A-WP06 - Debt Service'!L$27/12,0))</f>
        <v>0</v>
      </c>
      <c r="O376" s="364">
        <f t="shared" si="21"/>
        <v>2048</v>
      </c>
      <c r="P376" s="390">
        <f t="shared" si="23"/>
        <v>54302</v>
      </c>
      <c r="Q376" s="376">
        <f>IF(-SUM(Q$20:Q375)+Q$15&lt;0.000001,0,IF($C376&gt;='H-32A-WP06 - Debt Service'!P$24,'H-32A-WP06 - Debt Service'!P$27/12,0))</f>
        <v>0</v>
      </c>
      <c r="R376" s="376">
        <f>IF(-SUM(R$20:R375)+R$15&lt;0.000001,0,IF($C376&gt;='H-32A-WP06 - Debt Service'!Q$24,'H-32A-WP06 - Debt Service'!Q$27/12,0))</f>
        <v>0</v>
      </c>
      <c r="S376" s="376">
        <f>IF(-SUM(S$20:S375)+S$15&lt;0.000001,0,IF($C376&gt;='H-32A-WP06 - Debt Service'!R$24,'H-32A-WP06 - Debt Service'!R$27/12,0))</f>
        <v>0</v>
      </c>
      <c r="T376" s="376">
        <f>IF(-SUM(T$20:T375)+T$15&lt;0.000001,0,IF($C376&gt;='H-32A-WP06 - Debt Service'!S$24,'H-32A-WP06 - Debt Service'!S$27/12,0))</f>
        <v>0</v>
      </c>
      <c r="U376" s="376">
        <f>IF(-SUM(U$20:U375)+U$15&lt;0.000001,0,IF($C376&gt;='H-32A-WP06 - Debt Service'!T$24,'H-32A-WP06 - Debt Service'!T$27/12,0))</f>
        <v>0</v>
      </c>
      <c r="V376" s="376">
        <f>IF(-SUM(V$20:V375)+V$15&lt;0.000001,0,IF($C376&gt;='H-32A-WP06 - Debt Service'!U$24,'H-32A-WP06 - Debt Service'!U$27/12,0))</f>
        <v>0</v>
      </c>
      <c r="W376" s="376">
        <f>IF(-SUM(W$20:W375)+W$15&lt;0.000001,0,IF($C376&gt;='H-32A-WP06 - Debt Service'!V$24,'H-32A-WP06 - Debt Service'!V$27/12,0))</f>
        <v>0</v>
      </c>
      <c r="X376" s="376">
        <f>IF(-SUM(X$20:X375)+X$15&lt;0.000001,0,IF($C376&gt;='H-32A-WP06 - Debt Service'!W$24,'H-32A-WP06 - Debt Service'!W$27/12,0))</f>
        <v>0</v>
      </c>
      <c r="Y376" s="376">
        <f>IF(-SUM(Y$20:Y375)+Y$15&lt;0.000001,0,IF($C376&gt;='H-32A-WP06 - Debt Service'!X$24,'H-32A-WP06 - Debt Service'!X$27/12,0))</f>
        <v>0</v>
      </c>
      <c r="Z376" s="376">
        <f>IF($C376&gt;='H-32A-WP06 - Debt Service'!Y$24,'H-32A-WP06 - Debt Service'!Y$27/12,0)</f>
        <v>0</v>
      </c>
    </row>
    <row r="377" spans="2:26">
      <c r="B377" s="364">
        <f t="shared" si="20"/>
        <v>2048</v>
      </c>
      <c r="C377" s="390">
        <f t="shared" si="22"/>
        <v>54332</v>
      </c>
      <c r="D377" s="376">
        <f>IF(-SUM(D$20:D376)+D$15&lt;0.000001,0,IF($C377&gt;='H-32A-WP06 - Debt Service'!C$24,'H-32A-WP06 - Debt Service'!C$27/12,0))</f>
        <v>0</v>
      </c>
      <c r="E377" s="376">
        <f>IF(-SUM(E$20:E376)+E$15&lt;0.000001,0,IF($C377&gt;='H-32A-WP06 - Debt Service'!D$24,'H-32A-WP06 - Debt Service'!D$27/12,0))</f>
        <v>0</v>
      </c>
      <c r="F377" s="376">
        <f>IF(-SUM(F$20:F376)+F$15&lt;0.000001,0,IF($C377&gt;='H-32A-WP06 - Debt Service'!E$24,'H-32A-WP06 - Debt Service'!E$27/12,0))</f>
        <v>0</v>
      </c>
      <c r="G377" s="376">
        <f>IF(-SUM(G$20:G376)+G$15&lt;0.000001,0,IF($C377&gt;='H-32A-WP06 - Debt Service'!F$24,'H-32A-WP06 - Debt Service'!F$27/12,0))</f>
        <v>0</v>
      </c>
      <c r="H377" s="376">
        <f>IF(-SUM(H$20:H376)+H$15&lt;0.000001,0,IF($C377&gt;='H-32A-WP06 - Debt Service'!G$24,'H-32A-WP06 - Debt Service'!G$27/12,0))</f>
        <v>0</v>
      </c>
      <c r="I377" s="376">
        <f>IF(-SUM(I$20:I376)+I$15&lt;0.000001,0,IF($C377&gt;='H-32A-WP06 - Debt Service'!H$24,'H-32A-WP06 - Debt Service'!H$27/12,0))</f>
        <v>0</v>
      </c>
      <c r="J377" s="376">
        <f>IF(-SUM(J$20:J376)+J$15&lt;0.000001,0,IF($C377&gt;='H-32A-WP06 - Debt Service'!I$24,'H-32A-WP06 - Debt Service'!I$27/12,0))</f>
        <v>0</v>
      </c>
      <c r="K377" s="376">
        <f>IF(-SUM(K$20:K376)+K$15&lt;0.000001,0,IF($C377&gt;='H-32A-WP06 - Debt Service'!J$24,'H-32A-WP06 - Debt Service'!J$27/12,0))</f>
        <v>0</v>
      </c>
      <c r="L377" s="376">
        <f>IF(-SUM(L$20:L376)+L$15&lt;0.000001,0,IF($C377&gt;='H-32A-WP06 - Debt Service'!K$24,'H-32A-WP06 - Debt Service'!K$27/12,0))</f>
        <v>0</v>
      </c>
      <c r="M377" s="376">
        <f>IF(-SUM(M$20:M376)+M$15&lt;0.000001,0,IF($C377&gt;='H-32A-WP06 - Debt Service'!L$24,'H-32A-WP06 - Debt Service'!L$27/12,0))</f>
        <v>0</v>
      </c>
      <c r="O377" s="364">
        <f t="shared" si="21"/>
        <v>2048</v>
      </c>
      <c r="P377" s="390">
        <f t="shared" si="23"/>
        <v>54332</v>
      </c>
      <c r="Q377" s="376">
        <f>IF(-SUM(Q$20:Q376)+Q$15&lt;0.000001,0,IF($C377&gt;='H-32A-WP06 - Debt Service'!P$24,'H-32A-WP06 - Debt Service'!P$27/12,0))</f>
        <v>0</v>
      </c>
      <c r="R377" s="376">
        <f>IF(-SUM(R$20:R376)+R$15&lt;0.000001,0,IF($C377&gt;='H-32A-WP06 - Debt Service'!Q$24,'H-32A-WP06 - Debt Service'!Q$27/12,0))</f>
        <v>0</v>
      </c>
      <c r="S377" s="376">
        <f>IF(-SUM(S$20:S376)+S$15&lt;0.000001,0,IF($C377&gt;='H-32A-WP06 - Debt Service'!R$24,'H-32A-WP06 - Debt Service'!R$27/12,0))</f>
        <v>0</v>
      </c>
      <c r="T377" s="376">
        <f>IF(-SUM(T$20:T376)+T$15&lt;0.000001,0,IF($C377&gt;='H-32A-WP06 - Debt Service'!S$24,'H-32A-WP06 - Debt Service'!S$27/12,0))</f>
        <v>0</v>
      </c>
      <c r="U377" s="376">
        <f>IF(-SUM(U$20:U376)+U$15&lt;0.000001,0,IF($C377&gt;='H-32A-WP06 - Debt Service'!T$24,'H-32A-WP06 - Debt Service'!T$27/12,0))</f>
        <v>0</v>
      </c>
      <c r="V377" s="376">
        <f>IF(-SUM(V$20:V376)+V$15&lt;0.000001,0,IF($C377&gt;='H-32A-WP06 - Debt Service'!U$24,'H-32A-WP06 - Debt Service'!U$27/12,0))</f>
        <v>0</v>
      </c>
      <c r="W377" s="376">
        <f>IF(-SUM(W$20:W376)+W$15&lt;0.000001,0,IF($C377&gt;='H-32A-WP06 - Debt Service'!V$24,'H-32A-WP06 - Debt Service'!V$27/12,0))</f>
        <v>0</v>
      </c>
      <c r="X377" s="376">
        <f>IF(-SUM(X$20:X376)+X$15&lt;0.000001,0,IF($C377&gt;='H-32A-WP06 - Debt Service'!W$24,'H-32A-WP06 - Debt Service'!W$27/12,0))</f>
        <v>0</v>
      </c>
      <c r="Y377" s="376">
        <f>IF(-SUM(Y$20:Y376)+Y$15&lt;0.000001,0,IF($C377&gt;='H-32A-WP06 - Debt Service'!X$24,'H-32A-WP06 - Debt Service'!X$27/12,0))</f>
        <v>0</v>
      </c>
      <c r="Z377" s="376">
        <f>IF($C377&gt;='H-32A-WP06 - Debt Service'!Y$24,'H-32A-WP06 - Debt Service'!Y$27/12,0)</f>
        <v>0</v>
      </c>
    </row>
    <row r="378" spans="2:26">
      <c r="B378" s="364">
        <f t="shared" si="20"/>
        <v>2048</v>
      </c>
      <c r="C378" s="390">
        <f t="shared" si="22"/>
        <v>54363</v>
      </c>
      <c r="D378" s="376">
        <f>IF(-SUM(D$20:D377)+D$15&lt;0.000001,0,IF($C378&gt;='H-32A-WP06 - Debt Service'!C$24,'H-32A-WP06 - Debt Service'!C$27/12,0))</f>
        <v>0</v>
      </c>
      <c r="E378" s="376">
        <f>IF(-SUM(E$20:E377)+E$15&lt;0.000001,0,IF($C378&gt;='H-32A-WP06 - Debt Service'!D$24,'H-32A-WP06 - Debt Service'!D$27/12,0))</f>
        <v>0</v>
      </c>
      <c r="F378" s="376">
        <f>IF(-SUM(F$20:F377)+F$15&lt;0.000001,0,IF($C378&gt;='H-32A-WP06 - Debt Service'!E$24,'H-32A-WP06 - Debt Service'!E$27/12,0))</f>
        <v>0</v>
      </c>
      <c r="G378" s="376">
        <f>IF(-SUM(G$20:G377)+G$15&lt;0.000001,0,IF($C378&gt;='H-32A-WP06 - Debt Service'!F$24,'H-32A-WP06 - Debt Service'!F$27/12,0))</f>
        <v>0</v>
      </c>
      <c r="H378" s="376">
        <f>IF(-SUM(H$20:H377)+H$15&lt;0.000001,0,IF($C378&gt;='H-32A-WP06 - Debt Service'!G$24,'H-32A-WP06 - Debt Service'!G$27/12,0))</f>
        <v>0</v>
      </c>
      <c r="I378" s="376">
        <f>IF(-SUM(I$20:I377)+I$15&lt;0.000001,0,IF($C378&gt;='H-32A-WP06 - Debt Service'!H$24,'H-32A-WP06 - Debt Service'!H$27/12,0))</f>
        <v>0</v>
      </c>
      <c r="J378" s="376">
        <f>IF(-SUM(J$20:J377)+J$15&lt;0.000001,0,IF($C378&gt;='H-32A-WP06 - Debt Service'!I$24,'H-32A-WP06 - Debt Service'!I$27/12,0))</f>
        <v>0</v>
      </c>
      <c r="K378" s="376">
        <f>IF(-SUM(K$20:K377)+K$15&lt;0.000001,0,IF($C378&gt;='H-32A-WP06 - Debt Service'!J$24,'H-32A-WP06 - Debt Service'!J$27/12,0))</f>
        <v>0</v>
      </c>
      <c r="L378" s="376">
        <f>IF(-SUM(L$20:L377)+L$15&lt;0.000001,0,IF($C378&gt;='H-32A-WP06 - Debt Service'!K$24,'H-32A-WP06 - Debt Service'!K$27/12,0))</f>
        <v>0</v>
      </c>
      <c r="M378" s="376">
        <f>IF(-SUM(M$20:M377)+M$15&lt;0.000001,0,IF($C378&gt;='H-32A-WP06 - Debt Service'!L$24,'H-32A-WP06 - Debt Service'!L$27/12,0))</f>
        <v>0</v>
      </c>
      <c r="O378" s="364">
        <f t="shared" si="21"/>
        <v>2048</v>
      </c>
      <c r="P378" s="390">
        <f t="shared" si="23"/>
        <v>54363</v>
      </c>
      <c r="Q378" s="376">
        <f>IF(-SUM(Q$20:Q377)+Q$15&lt;0.000001,0,IF($C378&gt;='H-32A-WP06 - Debt Service'!P$24,'H-32A-WP06 - Debt Service'!P$27/12,0))</f>
        <v>0</v>
      </c>
      <c r="R378" s="376">
        <f>IF(-SUM(R$20:R377)+R$15&lt;0.000001,0,IF($C378&gt;='H-32A-WP06 - Debt Service'!Q$24,'H-32A-WP06 - Debt Service'!Q$27/12,0))</f>
        <v>0</v>
      </c>
      <c r="S378" s="376">
        <f>IF(-SUM(S$20:S377)+S$15&lt;0.000001,0,IF($C378&gt;='H-32A-WP06 - Debt Service'!R$24,'H-32A-WP06 - Debt Service'!R$27/12,0))</f>
        <v>0</v>
      </c>
      <c r="T378" s="376">
        <f>IF(-SUM(T$20:T377)+T$15&lt;0.000001,0,IF($C378&gt;='H-32A-WP06 - Debt Service'!S$24,'H-32A-WP06 - Debt Service'!S$27/12,0))</f>
        <v>0</v>
      </c>
      <c r="U378" s="376">
        <f>IF(-SUM(U$20:U377)+U$15&lt;0.000001,0,IF($C378&gt;='H-32A-WP06 - Debt Service'!T$24,'H-32A-WP06 - Debt Service'!T$27/12,0))</f>
        <v>0</v>
      </c>
      <c r="V378" s="376">
        <f>IF(-SUM(V$20:V377)+V$15&lt;0.000001,0,IF($C378&gt;='H-32A-WP06 - Debt Service'!U$24,'H-32A-WP06 - Debt Service'!U$27/12,0))</f>
        <v>0</v>
      </c>
      <c r="W378" s="376">
        <f>IF(-SUM(W$20:W377)+W$15&lt;0.000001,0,IF($C378&gt;='H-32A-WP06 - Debt Service'!V$24,'H-32A-WP06 - Debt Service'!V$27/12,0))</f>
        <v>0</v>
      </c>
      <c r="X378" s="376">
        <f>IF(-SUM(X$20:X377)+X$15&lt;0.000001,0,IF($C378&gt;='H-32A-WP06 - Debt Service'!W$24,'H-32A-WP06 - Debt Service'!W$27/12,0))</f>
        <v>0</v>
      </c>
      <c r="Y378" s="376">
        <f>IF(-SUM(Y$20:Y377)+Y$15&lt;0.000001,0,IF($C378&gt;='H-32A-WP06 - Debt Service'!X$24,'H-32A-WP06 - Debt Service'!X$27/12,0))</f>
        <v>0</v>
      </c>
      <c r="Z378" s="376">
        <f>IF($C378&gt;='H-32A-WP06 - Debt Service'!Y$24,'H-32A-WP06 - Debt Service'!Y$27/12,0)</f>
        <v>0</v>
      </c>
    </row>
    <row r="379" spans="2:26">
      <c r="B379" s="364">
        <f t="shared" si="20"/>
        <v>2048</v>
      </c>
      <c r="C379" s="390">
        <f t="shared" si="22"/>
        <v>54393</v>
      </c>
      <c r="D379" s="376">
        <f>IF(-SUM(D$20:D378)+D$15&lt;0.000001,0,IF($C379&gt;='H-32A-WP06 - Debt Service'!C$24,'H-32A-WP06 - Debt Service'!C$27/12,0))</f>
        <v>0</v>
      </c>
      <c r="E379" s="376">
        <f>IF(-SUM(E$20:E378)+E$15&lt;0.000001,0,IF($C379&gt;='H-32A-WP06 - Debt Service'!D$24,'H-32A-WP06 - Debt Service'!D$27/12,0))</f>
        <v>0</v>
      </c>
      <c r="F379" s="376">
        <f>IF(-SUM(F$20:F378)+F$15&lt;0.000001,0,IF($C379&gt;='H-32A-WP06 - Debt Service'!E$24,'H-32A-WP06 - Debt Service'!E$27/12,0))</f>
        <v>0</v>
      </c>
      <c r="G379" s="376">
        <f>IF(-SUM(G$20:G378)+G$15&lt;0.000001,0,IF($C379&gt;='H-32A-WP06 - Debt Service'!F$24,'H-32A-WP06 - Debt Service'!F$27/12,0))</f>
        <v>0</v>
      </c>
      <c r="H379" s="376">
        <f>IF(-SUM(H$20:H378)+H$15&lt;0.000001,0,IF($C379&gt;='H-32A-WP06 - Debt Service'!G$24,'H-32A-WP06 - Debt Service'!G$27/12,0))</f>
        <v>0</v>
      </c>
      <c r="I379" s="376">
        <f>IF(-SUM(I$20:I378)+I$15&lt;0.000001,0,IF($C379&gt;='H-32A-WP06 - Debt Service'!H$24,'H-32A-WP06 - Debt Service'!H$27/12,0))</f>
        <v>0</v>
      </c>
      <c r="J379" s="376">
        <f>IF(-SUM(J$20:J378)+J$15&lt;0.000001,0,IF($C379&gt;='H-32A-WP06 - Debt Service'!I$24,'H-32A-WP06 - Debt Service'!I$27/12,0))</f>
        <v>0</v>
      </c>
      <c r="K379" s="376">
        <f>IF(-SUM(K$20:K378)+K$15&lt;0.000001,0,IF($C379&gt;='H-32A-WP06 - Debt Service'!J$24,'H-32A-WP06 - Debt Service'!J$27/12,0))</f>
        <v>0</v>
      </c>
      <c r="L379" s="376">
        <f>IF(-SUM(L$20:L378)+L$15&lt;0.000001,0,IF($C379&gt;='H-32A-WP06 - Debt Service'!K$24,'H-32A-WP06 - Debt Service'!K$27/12,0))</f>
        <v>0</v>
      </c>
      <c r="M379" s="376">
        <f>IF(-SUM(M$20:M378)+M$15&lt;0.000001,0,IF($C379&gt;='H-32A-WP06 - Debt Service'!L$24,'H-32A-WP06 - Debt Service'!L$27/12,0))</f>
        <v>0</v>
      </c>
      <c r="O379" s="364">
        <f t="shared" si="21"/>
        <v>2048</v>
      </c>
      <c r="P379" s="390">
        <f t="shared" si="23"/>
        <v>54393</v>
      </c>
      <c r="Q379" s="376">
        <f>IF(-SUM(Q$20:Q378)+Q$15&lt;0.000001,0,IF($C379&gt;='H-32A-WP06 - Debt Service'!P$24,'H-32A-WP06 - Debt Service'!P$27/12,0))</f>
        <v>0</v>
      </c>
      <c r="R379" s="376">
        <f>IF(-SUM(R$20:R378)+R$15&lt;0.000001,0,IF($C379&gt;='H-32A-WP06 - Debt Service'!Q$24,'H-32A-WP06 - Debt Service'!Q$27/12,0))</f>
        <v>0</v>
      </c>
      <c r="S379" s="376">
        <f>IF(-SUM(S$20:S378)+S$15&lt;0.000001,0,IF($C379&gt;='H-32A-WP06 - Debt Service'!R$24,'H-32A-WP06 - Debt Service'!R$27/12,0))</f>
        <v>0</v>
      </c>
      <c r="T379" s="376">
        <f>IF(-SUM(T$20:T378)+T$15&lt;0.000001,0,IF($C379&gt;='H-32A-WP06 - Debt Service'!S$24,'H-32A-WP06 - Debt Service'!S$27/12,0))</f>
        <v>0</v>
      </c>
      <c r="U379" s="376">
        <f>IF(-SUM(U$20:U378)+U$15&lt;0.000001,0,IF($C379&gt;='H-32A-WP06 - Debt Service'!T$24,'H-32A-WP06 - Debt Service'!T$27/12,0))</f>
        <v>0</v>
      </c>
      <c r="V379" s="376">
        <f>IF(-SUM(V$20:V378)+V$15&lt;0.000001,0,IF($C379&gt;='H-32A-WP06 - Debt Service'!U$24,'H-32A-WP06 - Debt Service'!U$27/12,0))</f>
        <v>0</v>
      </c>
      <c r="W379" s="376">
        <f>IF(-SUM(W$20:W378)+W$15&lt;0.000001,0,IF($C379&gt;='H-32A-WP06 - Debt Service'!V$24,'H-32A-WP06 - Debt Service'!V$27/12,0))</f>
        <v>0</v>
      </c>
      <c r="X379" s="376">
        <f>IF(-SUM(X$20:X378)+X$15&lt;0.000001,0,IF($C379&gt;='H-32A-WP06 - Debt Service'!W$24,'H-32A-WP06 - Debt Service'!W$27/12,0))</f>
        <v>0</v>
      </c>
      <c r="Y379" s="376">
        <f>IF(-SUM(Y$20:Y378)+Y$15&lt;0.000001,0,IF($C379&gt;='H-32A-WP06 - Debt Service'!X$24,'H-32A-WP06 - Debt Service'!X$27/12,0))</f>
        <v>0</v>
      </c>
      <c r="Z379" s="376">
        <f>IF($C379&gt;='H-32A-WP06 - Debt Service'!Y$24,'H-32A-WP06 - Debt Service'!Y$27/12,0)</f>
        <v>0</v>
      </c>
    </row>
    <row r="380" spans="2:26">
      <c r="B380" s="364">
        <f t="shared" si="20"/>
        <v>2049</v>
      </c>
      <c r="C380" s="390">
        <f t="shared" si="22"/>
        <v>54424</v>
      </c>
      <c r="D380" s="376">
        <f>IF(-SUM(D$20:D379)+D$15&lt;0.000001,0,IF($C380&gt;='H-32A-WP06 - Debt Service'!C$24,'H-32A-WP06 - Debt Service'!C$27/12,0))</f>
        <v>0</v>
      </c>
      <c r="E380" s="376">
        <f>IF(-SUM(E$20:E379)+E$15&lt;0.000001,0,IF($C380&gt;='H-32A-WP06 - Debt Service'!D$24,'H-32A-WP06 - Debt Service'!D$27/12,0))</f>
        <v>0</v>
      </c>
      <c r="F380" s="376">
        <f>IF(-SUM(F$20:F379)+F$15&lt;0.000001,0,IF($C380&gt;='H-32A-WP06 - Debt Service'!E$24,'H-32A-WP06 - Debt Service'!E$27/12,0))</f>
        <v>0</v>
      </c>
      <c r="G380" s="376">
        <f>IF(-SUM(G$20:G379)+G$15&lt;0.000001,0,IF($C380&gt;='H-32A-WP06 - Debt Service'!F$24,'H-32A-WP06 - Debt Service'!F$27/12,0))</f>
        <v>0</v>
      </c>
      <c r="H380" s="376">
        <f>IF(-SUM(H$20:H379)+H$15&lt;0.000001,0,IF($C380&gt;='H-32A-WP06 - Debt Service'!G$24,'H-32A-WP06 - Debt Service'!G$27/12,0))</f>
        <v>0</v>
      </c>
      <c r="I380" s="376">
        <f>IF(-SUM(I$20:I379)+I$15&lt;0.000001,0,IF($C380&gt;='H-32A-WP06 - Debt Service'!H$24,'H-32A-WP06 - Debt Service'!H$27/12,0))</f>
        <v>0</v>
      </c>
      <c r="J380" s="376">
        <f>IF(-SUM(J$20:J379)+J$15&lt;0.000001,0,IF($C380&gt;='H-32A-WP06 - Debt Service'!I$24,'H-32A-WP06 - Debt Service'!I$27/12,0))</f>
        <v>0</v>
      </c>
      <c r="K380" s="376">
        <f>IF(-SUM(K$20:K379)+K$15&lt;0.000001,0,IF($C380&gt;='H-32A-WP06 - Debt Service'!J$24,'H-32A-WP06 - Debt Service'!J$27/12,0))</f>
        <v>0</v>
      </c>
      <c r="L380" s="376">
        <f>IF(-SUM(L$20:L379)+L$15&lt;0.000001,0,IF($C380&gt;='H-32A-WP06 - Debt Service'!K$24,'H-32A-WP06 - Debt Service'!K$27/12,0))</f>
        <v>0</v>
      </c>
      <c r="M380" s="376">
        <f>IF(-SUM(M$20:M379)+M$15&lt;0.000001,0,IF($C380&gt;='H-32A-WP06 - Debt Service'!L$24,'H-32A-WP06 - Debt Service'!L$27/12,0))</f>
        <v>0</v>
      </c>
      <c r="O380" s="364">
        <f t="shared" si="21"/>
        <v>2049</v>
      </c>
      <c r="P380" s="390">
        <f t="shared" si="23"/>
        <v>54424</v>
      </c>
      <c r="Q380" s="376">
        <f>IF(-SUM(Q$20:Q379)+Q$15&lt;0.000001,0,IF($C380&gt;='H-32A-WP06 - Debt Service'!P$24,'H-32A-WP06 - Debt Service'!P$27/12,0))</f>
        <v>0</v>
      </c>
      <c r="R380" s="376">
        <f>IF(-SUM(R$20:R379)+R$15&lt;0.000001,0,IF($C380&gt;='H-32A-WP06 - Debt Service'!Q$24,'H-32A-WP06 - Debt Service'!Q$27/12,0))</f>
        <v>0</v>
      </c>
      <c r="S380" s="376">
        <f>IF(-SUM(S$20:S379)+S$15&lt;0.000001,0,IF($C380&gt;='H-32A-WP06 - Debt Service'!R$24,'H-32A-WP06 - Debt Service'!R$27/12,0))</f>
        <v>0</v>
      </c>
      <c r="T380" s="376">
        <f>IF(-SUM(T$20:T379)+T$15&lt;0.000001,0,IF($C380&gt;='H-32A-WP06 - Debt Service'!S$24,'H-32A-WP06 - Debt Service'!S$27/12,0))</f>
        <v>0</v>
      </c>
      <c r="U380" s="376">
        <f>IF(-SUM(U$20:U379)+U$15&lt;0.000001,0,IF($C380&gt;='H-32A-WP06 - Debt Service'!T$24,'H-32A-WP06 - Debt Service'!T$27/12,0))</f>
        <v>0</v>
      </c>
      <c r="V380" s="376">
        <f>IF(-SUM(V$20:V379)+V$15&lt;0.000001,0,IF($C380&gt;='H-32A-WP06 - Debt Service'!U$24,'H-32A-WP06 - Debt Service'!U$27/12,0))</f>
        <v>0</v>
      </c>
      <c r="W380" s="376">
        <f>IF(-SUM(W$20:W379)+W$15&lt;0.000001,0,IF($C380&gt;='H-32A-WP06 - Debt Service'!V$24,'H-32A-WP06 - Debt Service'!V$27/12,0))</f>
        <v>0</v>
      </c>
      <c r="X380" s="376">
        <f>IF(-SUM(X$20:X379)+X$15&lt;0.000001,0,IF($C380&gt;='H-32A-WP06 - Debt Service'!W$24,'H-32A-WP06 - Debt Service'!W$27/12,0))</f>
        <v>0</v>
      </c>
      <c r="Y380" s="376">
        <f>IF(-SUM(Y$20:Y379)+Y$15&lt;0.000001,0,IF($C380&gt;='H-32A-WP06 - Debt Service'!X$24,'H-32A-WP06 - Debt Service'!X$27/12,0))</f>
        <v>0</v>
      </c>
      <c r="Z380" s="376">
        <f>IF($C380&gt;='H-32A-WP06 - Debt Service'!Y$24,'H-32A-WP06 - Debt Service'!Y$27/12,0)</f>
        <v>0</v>
      </c>
    </row>
    <row r="381" spans="2:26">
      <c r="B381" s="364">
        <f t="shared" si="20"/>
        <v>2049</v>
      </c>
      <c r="C381" s="390">
        <f t="shared" si="22"/>
        <v>54455</v>
      </c>
      <c r="D381" s="376">
        <f>IF(-SUM(D$20:D380)+D$15&lt;0.000001,0,IF($C381&gt;='H-32A-WP06 - Debt Service'!C$24,'H-32A-WP06 - Debt Service'!C$27/12,0))</f>
        <v>0</v>
      </c>
      <c r="E381" s="376">
        <f>IF(-SUM(E$20:E380)+E$15&lt;0.000001,0,IF($C381&gt;='H-32A-WP06 - Debt Service'!D$24,'H-32A-WP06 - Debt Service'!D$27/12,0))</f>
        <v>0</v>
      </c>
      <c r="F381" s="376">
        <f>IF(-SUM(F$20:F380)+F$15&lt;0.000001,0,IF($C381&gt;='H-32A-WP06 - Debt Service'!E$24,'H-32A-WP06 - Debt Service'!E$27/12,0))</f>
        <v>0</v>
      </c>
      <c r="G381" s="376">
        <f>IF(-SUM(G$20:G380)+G$15&lt;0.000001,0,IF($C381&gt;='H-32A-WP06 - Debt Service'!F$24,'H-32A-WP06 - Debt Service'!F$27/12,0))</f>
        <v>0</v>
      </c>
      <c r="H381" s="376">
        <f>IF(-SUM(H$20:H380)+H$15&lt;0.000001,0,IF($C381&gt;='H-32A-WP06 - Debt Service'!G$24,'H-32A-WP06 - Debt Service'!G$27/12,0))</f>
        <v>0</v>
      </c>
      <c r="I381" s="376">
        <f>IF(-SUM(I$20:I380)+I$15&lt;0.000001,0,IF($C381&gt;='H-32A-WP06 - Debt Service'!H$24,'H-32A-WP06 - Debt Service'!H$27/12,0))</f>
        <v>0</v>
      </c>
      <c r="J381" s="376">
        <f>IF(-SUM(J$20:J380)+J$15&lt;0.000001,0,IF($C381&gt;='H-32A-WP06 - Debt Service'!I$24,'H-32A-WP06 - Debt Service'!I$27/12,0))</f>
        <v>0</v>
      </c>
      <c r="K381" s="376">
        <f>IF(-SUM(K$20:K380)+K$15&lt;0.000001,0,IF($C381&gt;='H-32A-WP06 - Debt Service'!J$24,'H-32A-WP06 - Debt Service'!J$27/12,0))</f>
        <v>0</v>
      </c>
      <c r="L381" s="376">
        <f>IF(-SUM(L$20:L380)+L$15&lt;0.000001,0,IF($C381&gt;='H-32A-WP06 - Debt Service'!K$24,'H-32A-WP06 - Debt Service'!K$27/12,0))</f>
        <v>0</v>
      </c>
      <c r="M381" s="376">
        <f>IF(-SUM(M$20:M380)+M$15&lt;0.000001,0,IF($C381&gt;='H-32A-WP06 - Debt Service'!L$24,'H-32A-WP06 - Debt Service'!L$27/12,0))</f>
        <v>0</v>
      </c>
      <c r="O381" s="364">
        <f t="shared" si="21"/>
        <v>2049</v>
      </c>
      <c r="P381" s="390">
        <f t="shared" si="23"/>
        <v>54455</v>
      </c>
      <c r="Q381" s="376">
        <f>IF(-SUM(Q$20:Q380)+Q$15&lt;0.000001,0,IF($C381&gt;='H-32A-WP06 - Debt Service'!P$24,'H-32A-WP06 - Debt Service'!P$27/12,0))</f>
        <v>0</v>
      </c>
      <c r="R381" s="376">
        <f>IF(-SUM(R$20:R380)+R$15&lt;0.000001,0,IF($C381&gt;='H-32A-WP06 - Debt Service'!Q$24,'H-32A-WP06 - Debt Service'!Q$27/12,0))</f>
        <v>0</v>
      </c>
      <c r="S381" s="376">
        <f>IF(-SUM(S$20:S380)+S$15&lt;0.000001,0,IF($C381&gt;='H-32A-WP06 - Debt Service'!R$24,'H-32A-WP06 - Debt Service'!R$27/12,0))</f>
        <v>0</v>
      </c>
      <c r="T381" s="376">
        <f>IF(-SUM(T$20:T380)+T$15&lt;0.000001,0,IF($C381&gt;='H-32A-WP06 - Debt Service'!S$24,'H-32A-WP06 - Debt Service'!S$27/12,0))</f>
        <v>0</v>
      </c>
      <c r="U381" s="376">
        <f>IF(-SUM(U$20:U380)+U$15&lt;0.000001,0,IF($C381&gt;='H-32A-WP06 - Debt Service'!T$24,'H-32A-WP06 - Debt Service'!T$27/12,0))</f>
        <v>0</v>
      </c>
      <c r="V381" s="376">
        <f>IF(-SUM(V$20:V380)+V$15&lt;0.000001,0,IF($C381&gt;='H-32A-WP06 - Debt Service'!U$24,'H-32A-WP06 - Debt Service'!U$27/12,0))</f>
        <v>0</v>
      </c>
      <c r="W381" s="376">
        <f>IF(-SUM(W$20:W380)+W$15&lt;0.000001,0,IF($C381&gt;='H-32A-WP06 - Debt Service'!V$24,'H-32A-WP06 - Debt Service'!V$27/12,0))</f>
        <v>0</v>
      </c>
      <c r="X381" s="376">
        <f>IF(-SUM(X$20:X380)+X$15&lt;0.000001,0,IF($C381&gt;='H-32A-WP06 - Debt Service'!W$24,'H-32A-WP06 - Debt Service'!W$27/12,0))</f>
        <v>0</v>
      </c>
      <c r="Y381" s="376">
        <f>IF(-SUM(Y$20:Y380)+Y$15&lt;0.000001,0,IF($C381&gt;='H-32A-WP06 - Debt Service'!X$24,'H-32A-WP06 - Debt Service'!X$27/12,0))</f>
        <v>0</v>
      </c>
      <c r="Z381" s="376">
        <f>IF($C381&gt;='H-32A-WP06 - Debt Service'!Y$24,'H-32A-WP06 - Debt Service'!Y$27/12,0)</f>
        <v>0</v>
      </c>
    </row>
    <row r="382" spans="2:26">
      <c r="B382" s="364">
        <f t="shared" si="20"/>
        <v>2049</v>
      </c>
      <c r="C382" s="390">
        <f t="shared" si="22"/>
        <v>54483</v>
      </c>
      <c r="D382" s="376">
        <f>IF(-SUM(D$20:D381)+D$15&lt;0.000001,0,IF($C382&gt;='H-32A-WP06 - Debt Service'!C$24,'H-32A-WP06 - Debt Service'!C$27/12,0))</f>
        <v>0</v>
      </c>
      <c r="E382" s="376">
        <f>IF(-SUM(E$20:E381)+E$15&lt;0.000001,0,IF($C382&gt;='H-32A-WP06 - Debt Service'!D$24,'H-32A-WP06 - Debt Service'!D$27/12,0))</f>
        <v>0</v>
      </c>
      <c r="F382" s="376">
        <f>IF(-SUM(F$20:F381)+F$15&lt;0.000001,0,IF($C382&gt;='H-32A-WP06 - Debt Service'!E$24,'H-32A-WP06 - Debt Service'!E$27/12,0))</f>
        <v>0</v>
      </c>
      <c r="G382" s="376">
        <f>IF(-SUM(G$20:G381)+G$15&lt;0.000001,0,IF($C382&gt;='H-32A-WP06 - Debt Service'!F$24,'H-32A-WP06 - Debt Service'!F$27/12,0))</f>
        <v>0</v>
      </c>
      <c r="H382" s="376">
        <f>IF(-SUM(H$20:H381)+H$15&lt;0.000001,0,IF($C382&gt;='H-32A-WP06 - Debt Service'!G$24,'H-32A-WP06 - Debt Service'!G$27/12,0))</f>
        <v>0</v>
      </c>
      <c r="I382" s="376">
        <f>IF(-SUM(I$20:I381)+I$15&lt;0.000001,0,IF($C382&gt;='H-32A-WP06 - Debt Service'!H$24,'H-32A-WP06 - Debt Service'!H$27/12,0))</f>
        <v>0</v>
      </c>
      <c r="J382" s="376">
        <f>IF(-SUM(J$20:J381)+J$15&lt;0.000001,0,IF($C382&gt;='H-32A-WP06 - Debt Service'!I$24,'H-32A-WP06 - Debt Service'!I$27/12,0))</f>
        <v>0</v>
      </c>
      <c r="K382" s="376">
        <f>IF(-SUM(K$20:K381)+K$15&lt;0.000001,0,IF($C382&gt;='H-32A-WP06 - Debt Service'!J$24,'H-32A-WP06 - Debt Service'!J$27/12,0))</f>
        <v>0</v>
      </c>
      <c r="L382" s="376">
        <f>IF(-SUM(L$20:L381)+L$15&lt;0.000001,0,IF($C382&gt;='H-32A-WP06 - Debt Service'!K$24,'H-32A-WP06 - Debt Service'!K$27/12,0))</f>
        <v>0</v>
      </c>
      <c r="M382" s="376">
        <f>IF(-SUM(M$20:M381)+M$15&lt;0.000001,0,IF($C382&gt;='H-32A-WP06 - Debt Service'!L$24,'H-32A-WP06 - Debt Service'!L$27/12,0))</f>
        <v>0</v>
      </c>
      <c r="O382" s="364">
        <f t="shared" si="21"/>
        <v>2049</v>
      </c>
      <c r="P382" s="390">
        <f t="shared" si="23"/>
        <v>54483</v>
      </c>
      <c r="Q382" s="376">
        <f>IF(-SUM(Q$20:Q381)+Q$15&lt;0.000001,0,IF($C382&gt;='H-32A-WP06 - Debt Service'!P$24,'H-32A-WP06 - Debt Service'!P$27/12,0))</f>
        <v>0</v>
      </c>
      <c r="R382" s="376">
        <f>IF(-SUM(R$20:R381)+R$15&lt;0.000001,0,IF($C382&gt;='H-32A-WP06 - Debt Service'!Q$24,'H-32A-WP06 - Debt Service'!Q$27/12,0))</f>
        <v>0</v>
      </c>
      <c r="S382" s="376">
        <f>IF(-SUM(S$20:S381)+S$15&lt;0.000001,0,IF($C382&gt;='H-32A-WP06 - Debt Service'!R$24,'H-32A-WP06 - Debt Service'!R$27/12,0))</f>
        <v>0</v>
      </c>
      <c r="T382" s="376">
        <f>IF(-SUM(T$20:T381)+T$15&lt;0.000001,0,IF($C382&gt;='H-32A-WP06 - Debt Service'!S$24,'H-32A-WP06 - Debt Service'!S$27/12,0))</f>
        <v>0</v>
      </c>
      <c r="U382" s="376">
        <f>IF(-SUM(U$20:U381)+U$15&lt;0.000001,0,IF($C382&gt;='H-32A-WP06 - Debt Service'!T$24,'H-32A-WP06 - Debt Service'!T$27/12,0))</f>
        <v>0</v>
      </c>
      <c r="V382" s="376">
        <f>IF(-SUM(V$20:V381)+V$15&lt;0.000001,0,IF($C382&gt;='H-32A-WP06 - Debt Service'!U$24,'H-32A-WP06 - Debt Service'!U$27/12,0))</f>
        <v>0</v>
      </c>
      <c r="W382" s="376">
        <f>IF(-SUM(W$20:W381)+W$15&lt;0.000001,0,IF($C382&gt;='H-32A-WP06 - Debt Service'!V$24,'H-32A-WP06 - Debt Service'!V$27/12,0))</f>
        <v>0</v>
      </c>
      <c r="X382" s="376">
        <f>IF(-SUM(X$20:X381)+X$15&lt;0.000001,0,IF($C382&gt;='H-32A-WP06 - Debt Service'!W$24,'H-32A-WP06 - Debt Service'!W$27/12,0))</f>
        <v>0</v>
      </c>
      <c r="Y382" s="376">
        <f>IF(-SUM(Y$20:Y381)+Y$15&lt;0.000001,0,IF($C382&gt;='H-32A-WP06 - Debt Service'!X$24,'H-32A-WP06 - Debt Service'!X$27/12,0))</f>
        <v>0</v>
      </c>
      <c r="Z382" s="376">
        <f>IF($C382&gt;='H-32A-WP06 - Debt Service'!Y$24,'H-32A-WP06 - Debt Service'!Y$27/12,0)</f>
        <v>0</v>
      </c>
    </row>
    <row r="383" spans="2:26">
      <c r="B383" s="364">
        <f t="shared" si="20"/>
        <v>2049</v>
      </c>
      <c r="C383" s="390">
        <f t="shared" si="22"/>
        <v>54514</v>
      </c>
      <c r="D383" s="376">
        <f>IF(-SUM(D$20:D382)+D$15&lt;0.000001,0,IF($C383&gt;='H-32A-WP06 - Debt Service'!C$24,'H-32A-WP06 - Debt Service'!C$27/12,0))</f>
        <v>0</v>
      </c>
      <c r="E383" s="376">
        <f>IF(-SUM(E$20:E382)+E$15&lt;0.000001,0,IF($C383&gt;='H-32A-WP06 - Debt Service'!D$24,'H-32A-WP06 - Debt Service'!D$27/12,0))</f>
        <v>0</v>
      </c>
      <c r="F383" s="376">
        <f>IF(-SUM(F$20:F382)+F$15&lt;0.000001,0,IF($C383&gt;='H-32A-WP06 - Debt Service'!E$24,'H-32A-WP06 - Debt Service'!E$27/12,0))</f>
        <v>0</v>
      </c>
      <c r="G383" s="376">
        <f>IF(-SUM(G$20:G382)+G$15&lt;0.000001,0,IF($C383&gt;='H-32A-WP06 - Debt Service'!F$24,'H-32A-WP06 - Debt Service'!F$27/12,0))</f>
        <v>0</v>
      </c>
      <c r="H383" s="376">
        <f>IF(-SUM(H$20:H382)+H$15&lt;0.000001,0,IF($C383&gt;='H-32A-WP06 - Debt Service'!G$24,'H-32A-WP06 - Debt Service'!G$27/12,0))</f>
        <v>0</v>
      </c>
      <c r="I383" s="376">
        <f>IF(-SUM(I$20:I382)+I$15&lt;0.000001,0,IF($C383&gt;='H-32A-WP06 - Debt Service'!H$24,'H-32A-WP06 - Debt Service'!H$27/12,0))</f>
        <v>0</v>
      </c>
      <c r="J383" s="376">
        <f>IF(-SUM(J$20:J382)+J$15&lt;0.000001,0,IF($C383&gt;='H-32A-WP06 - Debt Service'!I$24,'H-32A-WP06 - Debt Service'!I$27/12,0))</f>
        <v>0</v>
      </c>
      <c r="K383" s="376">
        <f>IF(-SUM(K$20:K382)+K$15&lt;0.000001,0,IF($C383&gt;='H-32A-WP06 - Debt Service'!J$24,'H-32A-WP06 - Debt Service'!J$27/12,0))</f>
        <v>0</v>
      </c>
      <c r="L383" s="376">
        <f>IF(-SUM(L$20:L382)+L$15&lt;0.000001,0,IF($C383&gt;='H-32A-WP06 - Debt Service'!K$24,'H-32A-WP06 - Debt Service'!K$27/12,0))</f>
        <v>0</v>
      </c>
      <c r="M383" s="376">
        <f>IF(-SUM(M$20:M382)+M$15&lt;0.000001,0,IF($C383&gt;='H-32A-WP06 - Debt Service'!L$24,'H-32A-WP06 - Debt Service'!L$27/12,0))</f>
        <v>0</v>
      </c>
      <c r="O383" s="364">
        <f t="shared" si="21"/>
        <v>2049</v>
      </c>
      <c r="P383" s="390">
        <f t="shared" si="23"/>
        <v>54514</v>
      </c>
      <c r="Q383" s="376">
        <f>IF(-SUM(Q$20:Q382)+Q$15&lt;0.000001,0,IF($C383&gt;='H-32A-WP06 - Debt Service'!P$24,'H-32A-WP06 - Debt Service'!P$27/12,0))</f>
        <v>0</v>
      </c>
      <c r="R383" s="376">
        <f>IF(-SUM(R$20:R382)+R$15&lt;0.000001,0,IF($C383&gt;='H-32A-WP06 - Debt Service'!Q$24,'H-32A-WP06 - Debt Service'!Q$27/12,0))</f>
        <v>0</v>
      </c>
      <c r="S383" s="376">
        <f>IF(-SUM(S$20:S382)+S$15&lt;0.000001,0,IF($C383&gt;='H-32A-WP06 - Debt Service'!R$24,'H-32A-WP06 - Debt Service'!R$27/12,0))</f>
        <v>0</v>
      </c>
      <c r="T383" s="376">
        <f>IF(-SUM(T$20:T382)+T$15&lt;0.000001,0,IF($C383&gt;='H-32A-WP06 - Debt Service'!S$24,'H-32A-WP06 - Debt Service'!S$27/12,0))</f>
        <v>0</v>
      </c>
      <c r="U383" s="376">
        <f>IF(-SUM(U$20:U382)+U$15&lt;0.000001,0,IF($C383&gt;='H-32A-WP06 - Debt Service'!T$24,'H-32A-WP06 - Debt Service'!T$27/12,0))</f>
        <v>0</v>
      </c>
      <c r="V383" s="376">
        <f>IF(-SUM(V$20:V382)+V$15&lt;0.000001,0,IF($C383&gt;='H-32A-WP06 - Debt Service'!U$24,'H-32A-WP06 - Debt Service'!U$27/12,0))</f>
        <v>0</v>
      </c>
      <c r="W383" s="376">
        <f>IF(-SUM(W$20:W382)+W$15&lt;0.000001,0,IF($C383&gt;='H-32A-WP06 - Debt Service'!V$24,'H-32A-WP06 - Debt Service'!V$27/12,0))</f>
        <v>0</v>
      </c>
      <c r="X383" s="376">
        <f>IF(-SUM(X$20:X382)+X$15&lt;0.000001,0,IF($C383&gt;='H-32A-WP06 - Debt Service'!W$24,'H-32A-WP06 - Debt Service'!W$27/12,0))</f>
        <v>0</v>
      </c>
      <c r="Y383" s="376">
        <f>IF(-SUM(Y$20:Y382)+Y$15&lt;0.000001,0,IF($C383&gt;='H-32A-WP06 - Debt Service'!X$24,'H-32A-WP06 - Debt Service'!X$27/12,0))</f>
        <v>0</v>
      </c>
      <c r="Z383" s="376">
        <f>IF($C383&gt;='H-32A-WP06 - Debt Service'!Y$24,'H-32A-WP06 - Debt Service'!Y$27/12,0)</f>
        <v>0</v>
      </c>
    </row>
    <row r="384" spans="2:26">
      <c r="B384" s="364">
        <f t="shared" si="20"/>
        <v>2049</v>
      </c>
      <c r="C384" s="390">
        <f t="shared" si="22"/>
        <v>54544</v>
      </c>
      <c r="D384" s="376">
        <f>IF(-SUM(D$20:D383)+D$15&lt;0.000001,0,IF($C384&gt;='H-32A-WP06 - Debt Service'!C$24,'H-32A-WP06 - Debt Service'!C$27/12,0))</f>
        <v>0</v>
      </c>
      <c r="E384" s="376">
        <f>IF(-SUM(E$20:E383)+E$15&lt;0.000001,0,IF($C384&gt;='H-32A-WP06 - Debt Service'!D$24,'H-32A-WP06 - Debt Service'!D$27/12,0))</f>
        <v>0</v>
      </c>
      <c r="F384" s="376">
        <f>IF(-SUM(F$20:F383)+F$15&lt;0.000001,0,IF($C384&gt;='H-32A-WP06 - Debt Service'!E$24,'H-32A-WP06 - Debt Service'!E$27/12,0))</f>
        <v>0</v>
      </c>
      <c r="G384" s="376">
        <f>IF(-SUM(G$20:G383)+G$15&lt;0.000001,0,IF($C384&gt;='H-32A-WP06 - Debt Service'!F$24,'H-32A-WP06 - Debt Service'!F$27/12,0))</f>
        <v>0</v>
      </c>
      <c r="H384" s="376">
        <f>IF(-SUM(H$20:H383)+H$15&lt;0.000001,0,IF($C384&gt;='H-32A-WP06 - Debt Service'!G$24,'H-32A-WP06 - Debt Service'!G$27/12,0))</f>
        <v>0</v>
      </c>
      <c r="I384" s="376">
        <f>IF(-SUM(I$20:I383)+I$15&lt;0.000001,0,IF($C384&gt;='H-32A-WP06 - Debt Service'!H$24,'H-32A-WP06 - Debt Service'!H$27/12,0))</f>
        <v>0</v>
      </c>
      <c r="J384" s="376">
        <f>IF(-SUM(J$20:J383)+J$15&lt;0.000001,0,IF($C384&gt;='H-32A-WP06 - Debt Service'!I$24,'H-32A-WP06 - Debt Service'!I$27/12,0))</f>
        <v>0</v>
      </c>
      <c r="K384" s="376">
        <f>IF(-SUM(K$20:K383)+K$15&lt;0.000001,0,IF($C384&gt;='H-32A-WP06 - Debt Service'!J$24,'H-32A-WP06 - Debt Service'!J$27/12,0))</f>
        <v>0</v>
      </c>
      <c r="L384" s="376">
        <f>IF(-SUM(L$20:L383)+L$15&lt;0.000001,0,IF($C384&gt;='H-32A-WP06 - Debt Service'!K$24,'H-32A-WP06 - Debt Service'!K$27/12,0))</f>
        <v>0</v>
      </c>
      <c r="M384" s="376">
        <f>IF(-SUM(M$20:M383)+M$15&lt;0.000001,0,IF($C384&gt;='H-32A-WP06 - Debt Service'!L$24,'H-32A-WP06 - Debt Service'!L$27/12,0))</f>
        <v>0</v>
      </c>
      <c r="O384" s="364">
        <f t="shared" si="21"/>
        <v>2049</v>
      </c>
      <c r="P384" s="390">
        <f t="shared" si="23"/>
        <v>54544</v>
      </c>
      <c r="Q384" s="376">
        <f>IF(-SUM(Q$20:Q383)+Q$15&lt;0.000001,0,IF($C384&gt;='H-32A-WP06 - Debt Service'!P$24,'H-32A-WP06 - Debt Service'!P$27/12,0))</f>
        <v>0</v>
      </c>
      <c r="R384" s="376">
        <f>IF(-SUM(R$20:R383)+R$15&lt;0.000001,0,IF($C384&gt;='H-32A-WP06 - Debt Service'!Q$24,'H-32A-WP06 - Debt Service'!Q$27/12,0))</f>
        <v>0</v>
      </c>
      <c r="S384" s="376">
        <f>IF(-SUM(S$20:S383)+S$15&lt;0.000001,0,IF($C384&gt;='H-32A-WP06 - Debt Service'!R$24,'H-32A-WP06 - Debt Service'!R$27/12,0))</f>
        <v>0</v>
      </c>
      <c r="T384" s="376">
        <f>IF(-SUM(T$20:T383)+T$15&lt;0.000001,0,IF($C384&gt;='H-32A-WP06 - Debt Service'!S$24,'H-32A-WP06 - Debt Service'!S$27/12,0))</f>
        <v>0</v>
      </c>
      <c r="U384" s="376">
        <f>IF(-SUM(U$20:U383)+U$15&lt;0.000001,0,IF($C384&gt;='H-32A-WP06 - Debt Service'!T$24,'H-32A-WP06 - Debt Service'!T$27/12,0))</f>
        <v>0</v>
      </c>
      <c r="V384" s="376">
        <f>IF(-SUM(V$20:V383)+V$15&lt;0.000001,0,IF($C384&gt;='H-32A-WP06 - Debt Service'!U$24,'H-32A-WP06 - Debt Service'!U$27/12,0))</f>
        <v>0</v>
      </c>
      <c r="W384" s="376">
        <f>IF(-SUM(W$20:W383)+W$15&lt;0.000001,0,IF($C384&gt;='H-32A-WP06 - Debt Service'!V$24,'H-32A-WP06 - Debt Service'!V$27/12,0))</f>
        <v>0</v>
      </c>
      <c r="X384" s="376">
        <f>IF(-SUM(X$20:X383)+X$15&lt;0.000001,0,IF($C384&gt;='H-32A-WP06 - Debt Service'!W$24,'H-32A-WP06 - Debt Service'!W$27/12,0))</f>
        <v>0</v>
      </c>
      <c r="Y384" s="376">
        <f>IF(-SUM(Y$20:Y383)+Y$15&lt;0.000001,0,IF($C384&gt;='H-32A-WP06 - Debt Service'!X$24,'H-32A-WP06 - Debt Service'!X$27/12,0))</f>
        <v>0</v>
      </c>
      <c r="Z384" s="376">
        <f>IF($C384&gt;='H-32A-WP06 - Debt Service'!Y$24,'H-32A-WP06 - Debt Service'!Y$27/12,0)</f>
        <v>0</v>
      </c>
    </row>
    <row r="385" spans="2:26">
      <c r="B385" s="364">
        <f t="shared" si="20"/>
        <v>2049</v>
      </c>
      <c r="C385" s="390">
        <f t="shared" si="22"/>
        <v>54575</v>
      </c>
      <c r="D385" s="376">
        <f>IF(-SUM(D$20:D384)+D$15&lt;0.000001,0,IF($C385&gt;='H-32A-WP06 - Debt Service'!C$24,'H-32A-WP06 - Debt Service'!C$27/12,0))</f>
        <v>0</v>
      </c>
      <c r="E385" s="376">
        <f>IF(-SUM(E$20:E384)+E$15&lt;0.000001,0,IF($C385&gt;='H-32A-WP06 - Debt Service'!D$24,'H-32A-WP06 - Debt Service'!D$27/12,0))</f>
        <v>0</v>
      </c>
      <c r="F385" s="376">
        <f>IF(-SUM(F$20:F384)+F$15&lt;0.000001,0,IF($C385&gt;='H-32A-WP06 - Debt Service'!E$24,'H-32A-WP06 - Debt Service'!E$27/12,0))</f>
        <v>0</v>
      </c>
      <c r="G385" s="376">
        <f>IF(-SUM(G$20:G384)+G$15&lt;0.000001,0,IF($C385&gt;='H-32A-WP06 - Debt Service'!F$24,'H-32A-WP06 - Debt Service'!F$27/12,0))</f>
        <v>0</v>
      </c>
      <c r="H385" s="376">
        <f>IF(-SUM(H$20:H384)+H$15&lt;0.000001,0,IF($C385&gt;='H-32A-WP06 - Debt Service'!G$24,'H-32A-WP06 - Debt Service'!G$27/12,0))</f>
        <v>0</v>
      </c>
      <c r="I385" s="376">
        <f>IF(-SUM(I$20:I384)+I$15&lt;0.000001,0,IF($C385&gt;='H-32A-WP06 - Debt Service'!H$24,'H-32A-WP06 - Debt Service'!H$27/12,0))</f>
        <v>0</v>
      </c>
      <c r="J385" s="376">
        <f>IF(-SUM(J$20:J384)+J$15&lt;0.000001,0,IF($C385&gt;='H-32A-WP06 - Debt Service'!I$24,'H-32A-WP06 - Debt Service'!I$27/12,0))</f>
        <v>0</v>
      </c>
      <c r="K385" s="376">
        <f>IF(-SUM(K$20:K384)+K$15&lt;0.000001,0,IF($C385&gt;='H-32A-WP06 - Debt Service'!J$24,'H-32A-WP06 - Debt Service'!J$27/12,0))</f>
        <v>0</v>
      </c>
      <c r="L385" s="376">
        <f>IF(-SUM(L$20:L384)+L$15&lt;0.000001,0,IF($C385&gt;='H-32A-WP06 - Debt Service'!K$24,'H-32A-WP06 - Debt Service'!K$27/12,0))</f>
        <v>0</v>
      </c>
      <c r="M385" s="376">
        <f>IF(-SUM(M$20:M384)+M$15&lt;0.000001,0,IF($C385&gt;='H-32A-WP06 - Debt Service'!L$24,'H-32A-WP06 - Debt Service'!L$27/12,0))</f>
        <v>0</v>
      </c>
      <c r="O385" s="364">
        <f t="shared" si="21"/>
        <v>2049</v>
      </c>
      <c r="P385" s="390">
        <f t="shared" si="23"/>
        <v>54575</v>
      </c>
      <c r="Q385" s="376">
        <f>IF(-SUM(Q$20:Q384)+Q$15&lt;0.000001,0,IF($C385&gt;='H-32A-WP06 - Debt Service'!P$24,'H-32A-WP06 - Debt Service'!P$27/12,0))</f>
        <v>0</v>
      </c>
      <c r="R385" s="376">
        <f>IF(-SUM(R$20:R384)+R$15&lt;0.000001,0,IF($C385&gt;='H-32A-WP06 - Debt Service'!Q$24,'H-32A-WP06 - Debt Service'!Q$27/12,0))</f>
        <v>0</v>
      </c>
      <c r="S385" s="376">
        <f>IF(-SUM(S$20:S384)+S$15&lt;0.000001,0,IF($C385&gt;='H-32A-WP06 - Debt Service'!R$24,'H-32A-WP06 - Debt Service'!R$27/12,0))</f>
        <v>0</v>
      </c>
      <c r="T385" s="376">
        <f>IF(-SUM(T$20:T384)+T$15&lt;0.000001,0,IF($C385&gt;='H-32A-WP06 - Debt Service'!S$24,'H-32A-WP06 - Debt Service'!S$27/12,0))</f>
        <v>0</v>
      </c>
      <c r="U385" s="376">
        <f>IF(-SUM(U$20:U384)+U$15&lt;0.000001,0,IF($C385&gt;='H-32A-WP06 - Debt Service'!T$24,'H-32A-WP06 - Debt Service'!T$27/12,0))</f>
        <v>0</v>
      </c>
      <c r="V385" s="376">
        <f>IF(-SUM(V$20:V384)+V$15&lt;0.000001,0,IF($C385&gt;='H-32A-WP06 - Debt Service'!U$24,'H-32A-WP06 - Debt Service'!U$27/12,0))</f>
        <v>0</v>
      </c>
      <c r="W385" s="376">
        <f>IF(-SUM(W$20:W384)+W$15&lt;0.000001,0,IF($C385&gt;='H-32A-WP06 - Debt Service'!V$24,'H-32A-WP06 - Debt Service'!V$27/12,0))</f>
        <v>0</v>
      </c>
      <c r="X385" s="376">
        <f>IF(-SUM(X$20:X384)+X$15&lt;0.000001,0,IF($C385&gt;='H-32A-WP06 - Debt Service'!W$24,'H-32A-WP06 - Debt Service'!W$27/12,0))</f>
        <v>0</v>
      </c>
      <c r="Y385" s="376">
        <f>IF(-SUM(Y$20:Y384)+Y$15&lt;0.000001,0,IF($C385&gt;='H-32A-WP06 - Debt Service'!X$24,'H-32A-WP06 - Debt Service'!X$27/12,0))</f>
        <v>0</v>
      </c>
      <c r="Z385" s="376">
        <f>IF($C385&gt;='H-32A-WP06 - Debt Service'!Y$24,'H-32A-WP06 - Debt Service'!Y$27/12,0)</f>
        <v>0</v>
      </c>
    </row>
    <row r="386" spans="2:26">
      <c r="B386" s="364">
        <f t="shared" si="20"/>
        <v>2049</v>
      </c>
      <c r="C386" s="390">
        <f t="shared" si="22"/>
        <v>54605</v>
      </c>
      <c r="D386" s="376">
        <f>IF(-SUM(D$20:D385)+D$15&lt;0.000001,0,IF($C386&gt;='H-32A-WP06 - Debt Service'!C$24,'H-32A-WP06 - Debt Service'!C$27/12,0))</f>
        <v>0</v>
      </c>
      <c r="E386" s="376">
        <f>IF(-SUM(E$20:E385)+E$15&lt;0.000001,0,IF($C386&gt;='H-32A-WP06 - Debt Service'!D$24,'H-32A-WP06 - Debt Service'!D$27/12,0))</f>
        <v>0</v>
      </c>
      <c r="F386" s="376">
        <f>IF(-SUM(F$20:F385)+F$15&lt;0.000001,0,IF($C386&gt;='H-32A-WP06 - Debt Service'!E$24,'H-32A-WP06 - Debt Service'!E$27/12,0))</f>
        <v>0</v>
      </c>
      <c r="G386" s="376">
        <f>IF(-SUM(G$20:G385)+G$15&lt;0.000001,0,IF($C386&gt;='H-32A-WP06 - Debt Service'!F$24,'H-32A-WP06 - Debt Service'!F$27/12,0))</f>
        <v>0</v>
      </c>
      <c r="H386" s="376">
        <f>IF(-SUM(H$20:H385)+H$15&lt;0.000001,0,IF($C386&gt;='H-32A-WP06 - Debt Service'!G$24,'H-32A-WP06 - Debt Service'!G$27/12,0))</f>
        <v>0</v>
      </c>
      <c r="I386" s="376">
        <f>IF(-SUM(I$20:I385)+I$15&lt;0.000001,0,IF($C386&gt;='H-32A-WP06 - Debt Service'!H$24,'H-32A-WP06 - Debt Service'!H$27/12,0))</f>
        <v>0</v>
      </c>
      <c r="J386" s="376">
        <f>IF(-SUM(J$20:J385)+J$15&lt;0.000001,0,IF($C386&gt;='H-32A-WP06 - Debt Service'!I$24,'H-32A-WP06 - Debt Service'!I$27/12,0))</f>
        <v>0</v>
      </c>
      <c r="K386" s="376">
        <f>IF(-SUM(K$20:K385)+K$15&lt;0.000001,0,IF($C386&gt;='H-32A-WP06 - Debt Service'!J$24,'H-32A-WP06 - Debt Service'!J$27/12,0))</f>
        <v>0</v>
      </c>
      <c r="L386" s="376">
        <f>IF(-SUM(L$20:L385)+L$15&lt;0.000001,0,IF($C386&gt;='H-32A-WP06 - Debt Service'!K$24,'H-32A-WP06 - Debt Service'!K$27/12,0))</f>
        <v>0</v>
      </c>
      <c r="M386" s="376">
        <f>IF(-SUM(M$20:M385)+M$15&lt;0.000001,0,IF($C386&gt;='H-32A-WP06 - Debt Service'!L$24,'H-32A-WP06 - Debt Service'!L$27/12,0))</f>
        <v>0</v>
      </c>
      <c r="O386" s="364">
        <f t="shared" si="21"/>
        <v>2049</v>
      </c>
      <c r="P386" s="390">
        <f t="shared" si="23"/>
        <v>54605</v>
      </c>
      <c r="Q386" s="376">
        <f>IF(-SUM(Q$20:Q385)+Q$15&lt;0.000001,0,IF($C386&gt;='H-32A-WP06 - Debt Service'!P$24,'H-32A-WP06 - Debt Service'!P$27/12,0))</f>
        <v>0</v>
      </c>
      <c r="R386" s="376">
        <f>IF(-SUM(R$20:R385)+R$15&lt;0.000001,0,IF($C386&gt;='H-32A-WP06 - Debt Service'!Q$24,'H-32A-WP06 - Debt Service'!Q$27/12,0))</f>
        <v>0</v>
      </c>
      <c r="S386" s="376">
        <f>IF(-SUM(S$20:S385)+S$15&lt;0.000001,0,IF($C386&gt;='H-32A-WP06 - Debt Service'!R$24,'H-32A-WP06 - Debt Service'!R$27/12,0))</f>
        <v>0</v>
      </c>
      <c r="T386" s="376">
        <f>IF(-SUM(T$20:T385)+T$15&lt;0.000001,0,IF($C386&gt;='H-32A-WP06 - Debt Service'!S$24,'H-32A-WP06 - Debt Service'!S$27/12,0))</f>
        <v>0</v>
      </c>
      <c r="U386" s="376">
        <f>IF(-SUM(U$20:U385)+U$15&lt;0.000001,0,IF($C386&gt;='H-32A-WP06 - Debt Service'!T$24,'H-32A-WP06 - Debt Service'!T$27/12,0))</f>
        <v>0</v>
      </c>
      <c r="V386" s="376">
        <f>IF(-SUM(V$20:V385)+V$15&lt;0.000001,0,IF($C386&gt;='H-32A-WP06 - Debt Service'!U$24,'H-32A-WP06 - Debt Service'!U$27/12,0))</f>
        <v>0</v>
      </c>
      <c r="W386" s="376">
        <f>IF(-SUM(W$20:W385)+W$15&lt;0.000001,0,IF($C386&gt;='H-32A-WP06 - Debt Service'!V$24,'H-32A-WP06 - Debt Service'!V$27/12,0))</f>
        <v>0</v>
      </c>
      <c r="X386" s="376">
        <f>IF(-SUM(X$20:X385)+X$15&lt;0.000001,0,IF($C386&gt;='H-32A-WP06 - Debt Service'!W$24,'H-32A-WP06 - Debt Service'!W$27/12,0))</f>
        <v>0</v>
      </c>
      <c r="Y386" s="376">
        <f>IF(-SUM(Y$20:Y385)+Y$15&lt;0.000001,0,IF($C386&gt;='H-32A-WP06 - Debt Service'!X$24,'H-32A-WP06 - Debt Service'!X$27/12,0))</f>
        <v>0</v>
      </c>
      <c r="Z386" s="376">
        <f>IF($C386&gt;='H-32A-WP06 - Debt Service'!Y$24,'H-32A-WP06 - Debt Service'!Y$27/12,0)</f>
        <v>0</v>
      </c>
    </row>
    <row r="387" spans="2:26">
      <c r="B387" s="364">
        <f t="shared" si="20"/>
        <v>2049</v>
      </c>
      <c r="C387" s="390">
        <f t="shared" si="22"/>
        <v>54636</v>
      </c>
      <c r="D387" s="376">
        <f>IF(-SUM(D$20:D386)+D$15&lt;0.000001,0,IF($C387&gt;='H-32A-WP06 - Debt Service'!C$24,'H-32A-WP06 - Debt Service'!C$27/12,0))</f>
        <v>0</v>
      </c>
      <c r="E387" s="376">
        <f>IF(-SUM(E$20:E386)+E$15&lt;0.000001,0,IF($C387&gt;='H-32A-WP06 - Debt Service'!D$24,'H-32A-WP06 - Debt Service'!D$27/12,0))</f>
        <v>0</v>
      </c>
      <c r="F387" s="376">
        <f>IF(-SUM(F$20:F386)+F$15&lt;0.000001,0,IF($C387&gt;='H-32A-WP06 - Debt Service'!E$24,'H-32A-WP06 - Debt Service'!E$27/12,0))</f>
        <v>0</v>
      </c>
      <c r="G387" s="376">
        <f>IF(-SUM(G$20:G386)+G$15&lt;0.000001,0,IF($C387&gt;='H-32A-WP06 - Debt Service'!F$24,'H-32A-WP06 - Debt Service'!F$27/12,0))</f>
        <v>0</v>
      </c>
      <c r="H387" s="376">
        <f>IF(-SUM(H$20:H386)+H$15&lt;0.000001,0,IF($C387&gt;='H-32A-WP06 - Debt Service'!G$24,'H-32A-WP06 - Debt Service'!G$27/12,0))</f>
        <v>0</v>
      </c>
      <c r="I387" s="376">
        <f>IF(-SUM(I$20:I386)+I$15&lt;0.000001,0,IF($C387&gt;='H-32A-WP06 - Debt Service'!H$24,'H-32A-WP06 - Debt Service'!H$27/12,0))</f>
        <v>0</v>
      </c>
      <c r="J387" s="376">
        <f>IF(-SUM(J$20:J386)+J$15&lt;0.000001,0,IF($C387&gt;='H-32A-WP06 - Debt Service'!I$24,'H-32A-WP06 - Debt Service'!I$27/12,0))</f>
        <v>0</v>
      </c>
      <c r="K387" s="376">
        <f>IF(-SUM(K$20:K386)+K$15&lt;0.000001,0,IF($C387&gt;='H-32A-WP06 - Debt Service'!J$24,'H-32A-WP06 - Debt Service'!J$27/12,0))</f>
        <v>0</v>
      </c>
      <c r="L387" s="376">
        <f>IF(-SUM(L$20:L386)+L$15&lt;0.000001,0,IF($C387&gt;='H-32A-WP06 - Debt Service'!K$24,'H-32A-WP06 - Debt Service'!K$27/12,0))</f>
        <v>0</v>
      </c>
      <c r="M387" s="376">
        <f>IF(-SUM(M$20:M386)+M$15&lt;0.000001,0,IF($C387&gt;='H-32A-WP06 - Debt Service'!L$24,'H-32A-WP06 - Debt Service'!L$27/12,0))</f>
        <v>0</v>
      </c>
      <c r="O387" s="364">
        <f t="shared" si="21"/>
        <v>2049</v>
      </c>
      <c r="P387" s="390">
        <f t="shared" si="23"/>
        <v>54636</v>
      </c>
      <c r="Q387" s="376">
        <f>IF(-SUM(Q$20:Q386)+Q$15&lt;0.000001,0,IF($C387&gt;='H-32A-WP06 - Debt Service'!P$24,'H-32A-WP06 - Debt Service'!P$27/12,0))</f>
        <v>0</v>
      </c>
      <c r="R387" s="376">
        <f>IF(-SUM(R$20:R386)+R$15&lt;0.000001,0,IF($C387&gt;='H-32A-WP06 - Debt Service'!Q$24,'H-32A-WP06 - Debt Service'!Q$27/12,0))</f>
        <v>0</v>
      </c>
      <c r="S387" s="376">
        <f>IF(-SUM(S$20:S386)+S$15&lt;0.000001,0,IF($C387&gt;='H-32A-WP06 - Debt Service'!R$24,'H-32A-WP06 - Debt Service'!R$27/12,0))</f>
        <v>0</v>
      </c>
      <c r="T387" s="376">
        <f>IF(-SUM(T$20:T386)+T$15&lt;0.000001,0,IF($C387&gt;='H-32A-WP06 - Debt Service'!S$24,'H-32A-WP06 - Debt Service'!S$27/12,0))</f>
        <v>0</v>
      </c>
      <c r="U387" s="376">
        <f>IF(-SUM(U$20:U386)+U$15&lt;0.000001,0,IF($C387&gt;='H-32A-WP06 - Debt Service'!T$24,'H-32A-WP06 - Debt Service'!T$27/12,0))</f>
        <v>0</v>
      </c>
      <c r="V387" s="376">
        <f>IF(-SUM(V$20:V386)+V$15&lt;0.000001,0,IF($C387&gt;='H-32A-WP06 - Debt Service'!U$24,'H-32A-WP06 - Debt Service'!U$27/12,0))</f>
        <v>0</v>
      </c>
      <c r="W387" s="376">
        <f>IF(-SUM(W$20:W386)+W$15&lt;0.000001,0,IF($C387&gt;='H-32A-WP06 - Debt Service'!V$24,'H-32A-WP06 - Debt Service'!V$27/12,0))</f>
        <v>0</v>
      </c>
      <c r="X387" s="376">
        <f>IF(-SUM(X$20:X386)+X$15&lt;0.000001,0,IF($C387&gt;='H-32A-WP06 - Debt Service'!W$24,'H-32A-WP06 - Debt Service'!W$27/12,0))</f>
        <v>0</v>
      </c>
      <c r="Y387" s="376">
        <f>IF(-SUM(Y$20:Y386)+Y$15&lt;0.000001,0,IF($C387&gt;='H-32A-WP06 - Debt Service'!X$24,'H-32A-WP06 - Debt Service'!X$27/12,0))</f>
        <v>0</v>
      </c>
      <c r="Z387" s="376">
        <f>IF($C387&gt;='H-32A-WP06 - Debt Service'!Y$24,'H-32A-WP06 - Debt Service'!Y$27/12,0)</f>
        <v>0</v>
      </c>
    </row>
    <row r="388" spans="2:26">
      <c r="B388" s="364">
        <f t="shared" si="20"/>
        <v>2049</v>
      </c>
      <c r="C388" s="390">
        <f t="shared" si="22"/>
        <v>54667</v>
      </c>
      <c r="D388" s="376">
        <f>IF(-SUM(D$20:D387)+D$15&lt;0.000001,0,IF($C388&gt;='H-32A-WP06 - Debt Service'!C$24,'H-32A-WP06 - Debt Service'!C$27/12,0))</f>
        <v>0</v>
      </c>
      <c r="E388" s="376">
        <f>IF(-SUM(E$20:E387)+E$15&lt;0.000001,0,IF($C388&gt;='H-32A-WP06 - Debt Service'!D$24,'H-32A-WP06 - Debt Service'!D$27/12,0))</f>
        <v>0</v>
      </c>
      <c r="F388" s="376">
        <f>IF(-SUM(F$20:F387)+F$15&lt;0.000001,0,IF($C388&gt;='H-32A-WP06 - Debt Service'!E$24,'H-32A-WP06 - Debt Service'!E$27/12,0))</f>
        <v>0</v>
      </c>
      <c r="G388" s="376">
        <f>IF(-SUM(G$20:G387)+G$15&lt;0.000001,0,IF($C388&gt;='H-32A-WP06 - Debt Service'!F$24,'H-32A-WP06 - Debt Service'!F$27/12,0))</f>
        <v>0</v>
      </c>
      <c r="H388" s="376">
        <f>IF(-SUM(H$20:H387)+H$15&lt;0.000001,0,IF($C388&gt;='H-32A-WP06 - Debt Service'!G$24,'H-32A-WP06 - Debt Service'!G$27/12,0))</f>
        <v>0</v>
      </c>
      <c r="I388" s="376">
        <f>IF(-SUM(I$20:I387)+I$15&lt;0.000001,0,IF($C388&gt;='H-32A-WP06 - Debt Service'!H$24,'H-32A-WP06 - Debt Service'!H$27/12,0))</f>
        <v>0</v>
      </c>
      <c r="J388" s="376">
        <f>IF(-SUM(J$20:J387)+J$15&lt;0.000001,0,IF($C388&gt;='H-32A-WP06 - Debt Service'!I$24,'H-32A-WP06 - Debt Service'!I$27/12,0))</f>
        <v>0</v>
      </c>
      <c r="K388" s="376">
        <f>IF(-SUM(K$20:K387)+K$15&lt;0.000001,0,IF($C388&gt;='H-32A-WP06 - Debt Service'!J$24,'H-32A-WP06 - Debt Service'!J$27/12,0))</f>
        <v>0</v>
      </c>
      <c r="L388" s="376">
        <f>IF(-SUM(L$20:L387)+L$15&lt;0.000001,0,IF($C388&gt;='H-32A-WP06 - Debt Service'!K$24,'H-32A-WP06 - Debt Service'!K$27/12,0))</f>
        <v>0</v>
      </c>
      <c r="M388" s="376">
        <f>IF(-SUM(M$20:M387)+M$15&lt;0.000001,0,IF($C388&gt;='H-32A-WP06 - Debt Service'!L$24,'H-32A-WP06 - Debt Service'!L$27/12,0))</f>
        <v>0</v>
      </c>
      <c r="O388" s="364">
        <f t="shared" si="21"/>
        <v>2049</v>
      </c>
      <c r="P388" s="390">
        <f t="shared" si="23"/>
        <v>54667</v>
      </c>
      <c r="Q388" s="376">
        <f>IF(-SUM(Q$20:Q387)+Q$15&lt;0.000001,0,IF($C388&gt;='H-32A-WP06 - Debt Service'!P$24,'H-32A-WP06 - Debt Service'!P$27/12,0))</f>
        <v>0</v>
      </c>
      <c r="R388" s="376">
        <f>IF(-SUM(R$20:R387)+R$15&lt;0.000001,0,IF($C388&gt;='H-32A-WP06 - Debt Service'!Q$24,'H-32A-WP06 - Debt Service'!Q$27/12,0))</f>
        <v>0</v>
      </c>
      <c r="S388" s="376">
        <f>IF(-SUM(S$20:S387)+S$15&lt;0.000001,0,IF($C388&gt;='H-32A-WP06 - Debt Service'!R$24,'H-32A-WP06 - Debt Service'!R$27/12,0))</f>
        <v>0</v>
      </c>
      <c r="T388" s="376">
        <f>IF(-SUM(T$20:T387)+T$15&lt;0.000001,0,IF($C388&gt;='H-32A-WP06 - Debt Service'!S$24,'H-32A-WP06 - Debt Service'!S$27/12,0))</f>
        <v>0</v>
      </c>
      <c r="U388" s="376">
        <f>IF(-SUM(U$20:U387)+U$15&lt;0.000001,0,IF($C388&gt;='H-32A-WP06 - Debt Service'!T$24,'H-32A-WP06 - Debt Service'!T$27/12,0))</f>
        <v>0</v>
      </c>
      <c r="V388" s="376">
        <f>IF(-SUM(V$20:V387)+V$15&lt;0.000001,0,IF($C388&gt;='H-32A-WP06 - Debt Service'!U$24,'H-32A-WP06 - Debt Service'!U$27/12,0))</f>
        <v>0</v>
      </c>
      <c r="W388" s="376">
        <f>IF(-SUM(W$20:W387)+W$15&lt;0.000001,0,IF($C388&gt;='H-32A-WP06 - Debt Service'!V$24,'H-32A-WP06 - Debt Service'!V$27/12,0))</f>
        <v>0</v>
      </c>
      <c r="X388" s="376">
        <f>IF(-SUM(X$20:X387)+X$15&lt;0.000001,0,IF($C388&gt;='H-32A-WP06 - Debt Service'!W$24,'H-32A-WP06 - Debt Service'!W$27/12,0))</f>
        <v>0</v>
      </c>
      <c r="Y388" s="376">
        <f>IF(-SUM(Y$20:Y387)+Y$15&lt;0.000001,0,IF($C388&gt;='H-32A-WP06 - Debt Service'!X$24,'H-32A-WP06 - Debt Service'!X$27/12,0))</f>
        <v>0</v>
      </c>
      <c r="Z388" s="376">
        <f>IF($C388&gt;='H-32A-WP06 - Debt Service'!Y$24,'H-32A-WP06 - Debt Service'!Y$27/12,0)</f>
        <v>0</v>
      </c>
    </row>
    <row r="389" spans="2:26">
      <c r="B389" s="364">
        <f t="shared" si="20"/>
        <v>2049</v>
      </c>
      <c r="C389" s="390">
        <f t="shared" si="22"/>
        <v>54697</v>
      </c>
      <c r="D389" s="376">
        <f>IF(-SUM(D$20:D388)+D$15&lt;0.000001,0,IF($C389&gt;='H-32A-WP06 - Debt Service'!C$24,'H-32A-WP06 - Debt Service'!C$27/12,0))</f>
        <v>0</v>
      </c>
      <c r="E389" s="376">
        <f>IF(-SUM(E$20:E388)+E$15&lt;0.000001,0,IF($C389&gt;='H-32A-WP06 - Debt Service'!D$24,'H-32A-WP06 - Debt Service'!D$27/12,0))</f>
        <v>0</v>
      </c>
      <c r="F389" s="376">
        <f>IF(-SUM(F$20:F388)+F$15&lt;0.000001,0,IF($C389&gt;='H-32A-WP06 - Debt Service'!E$24,'H-32A-WP06 - Debt Service'!E$27/12,0))</f>
        <v>0</v>
      </c>
      <c r="G389" s="376">
        <f>IF(-SUM(G$20:G388)+G$15&lt;0.000001,0,IF($C389&gt;='H-32A-WP06 - Debt Service'!F$24,'H-32A-WP06 - Debt Service'!F$27/12,0))</f>
        <v>0</v>
      </c>
      <c r="H389" s="376">
        <f>IF(-SUM(H$20:H388)+H$15&lt;0.000001,0,IF($C389&gt;='H-32A-WP06 - Debt Service'!G$24,'H-32A-WP06 - Debt Service'!G$27/12,0))</f>
        <v>0</v>
      </c>
      <c r="I389" s="376">
        <f>IF(-SUM(I$20:I388)+I$15&lt;0.000001,0,IF($C389&gt;='H-32A-WP06 - Debt Service'!H$24,'H-32A-WP06 - Debt Service'!H$27/12,0))</f>
        <v>0</v>
      </c>
      <c r="J389" s="376">
        <f>IF(-SUM(J$20:J388)+J$15&lt;0.000001,0,IF($C389&gt;='H-32A-WP06 - Debt Service'!I$24,'H-32A-WP06 - Debt Service'!I$27/12,0))</f>
        <v>0</v>
      </c>
      <c r="K389" s="376">
        <f>IF(-SUM(K$20:K388)+K$15&lt;0.000001,0,IF($C389&gt;='H-32A-WP06 - Debt Service'!J$24,'H-32A-WP06 - Debt Service'!J$27/12,0))</f>
        <v>0</v>
      </c>
      <c r="L389" s="376">
        <f>IF(-SUM(L$20:L388)+L$15&lt;0.000001,0,IF($C389&gt;='H-32A-WP06 - Debt Service'!K$24,'H-32A-WP06 - Debt Service'!K$27/12,0))</f>
        <v>0</v>
      </c>
      <c r="M389" s="376">
        <f>IF(-SUM(M$20:M388)+M$15&lt;0.000001,0,IF($C389&gt;='H-32A-WP06 - Debt Service'!L$24,'H-32A-WP06 - Debt Service'!L$27/12,0))</f>
        <v>0</v>
      </c>
      <c r="O389" s="364">
        <f t="shared" si="21"/>
        <v>2049</v>
      </c>
      <c r="P389" s="390">
        <f t="shared" si="23"/>
        <v>54697</v>
      </c>
      <c r="Q389" s="376">
        <f>IF(-SUM(Q$20:Q388)+Q$15&lt;0.000001,0,IF($C389&gt;='H-32A-WP06 - Debt Service'!P$24,'H-32A-WP06 - Debt Service'!P$27/12,0))</f>
        <v>0</v>
      </c>
      <c r="R389" s="376">
        <f>IF(-SUM(R$20:R388)+R$15&lt;0.000001,0,IF($C389&gt;='H-32A-WP06 - Debt Service'!Q$24,'H-32A-WP06 - Debt Service'!Q$27/12,0))</f>
        <v>0</v>
      </c>
      <c r="S389" s="376">
        <f>IF(-SUM(S$20:S388)+S$15&lt;0.000001,0,IF($C389&gt;='H-32A-WP06 - Debt Service'!R$24,'H-32A-WP06 - Debt Service'!R$27/12,0))</f>
        <v>0</v>
      </c>
      <c r="T389" s="376">
        <f>IF(-SUM(T$20:T388)+T$15&lt;0.000001,0,IF($C389&gt;='H-32A-WP06 - Debt Service'!S$24,'H-32A-WP06 - Debt Service'!S$27/12,0))</f>
        <v>0</v>
      </c>
      <c r="U389" s="376">
        <f>IF(-SUM(U$20:U388)+U$15&lt;0.000001,0,IF($C389&gt;='H-32A-WP06 - Debt Service'!T$24,'H-32A-WP06 - Debt Service'!T$27/12,0))</f>
        <v>0</v>
      </c>
      <c r="V389" s="376">
        <f>IF(-SUM(V$20:V388)+V$15&lt;0.000001,0,IF($C389&gt;='H-32A-WP06 - Debt Service'!U$24,'H-32A-WP06 - Debt Service'!U$27/12,0))</f>
        <v>0</v>
      </c>
      <c r="W389" s="376">
        <f>IF(-SUM(W$20:W388)+W$15&lt;0.000001,0,IF($C389&gt;='H-32A-WP06 - Debt Service'!V$24,'H-32A-WP06 - Debt Service'!V$27/12,0))</f>
        <v>0</v>
      </c>
      <c r="X389" s="376">
        <f>IF(-SUM(X$20:X388)+X$15&lt;0.000001,0,IF($C389&gt;='H-32A-WP06 - Debt Service'!W$24,'H-32A-WP06 - Debt Service'!W$27/12,0))</f>
        <v>0</v>
      </c>
      <c r="Y389" s="376">
        <f>IF(-SUM(Y$20:Y388)+Y$15&lt;0.000001,0,IF($C389&gt;='H-32A-WP06 - Debt Service'!X$24,'H-32A-WP06 - Debt Service'!X$27/12,0))</f>
        <v>0</v>
      </c>
      <c r="Z389" s="376">
        <f>IF($C389&gt;='H-32A-WP06 - Debt Service'!Y$24,'H-32A-WP06 - Debt Service'!Y$27/12,0)</f>
        <v>0</v>
      </c>
    </row>
    <row r="390" spans="2:26">
      <c r="B390" s="364">
        <f t="shared" si="20"/>
        <v>2049</v>
      </c>
      <c r="C390" s="390">
        <f t="shared" si="22"/>
        <v>54728</v>
      </c>
      <c r="D390" s="376">
        <f>IF(-SUM(D$20:D389)+D$15&lt;0.000001,0,IF($C390&gt;='H-32A-WP06 - Debt Service'!C$24,'H-32A-WP06 - Debt Service'!C$27/12,0))</f>
        <v>0</v>
      </c>
      <c r="E390" s="376">
        <f>IF(-SUM(E$20:E389)+E$15&lt;0.000001,0,IF($C390&gt;='H-32A-WP06 - Debt Service'!D$24,'H-32A-WP06 - Debt Service'!D$27/12,0))</f>
        <v>0</v>
      </c>
      <c r="F390" s="376">
        <f>IF(-SUM(F$20:F389)+F$15&lt;0.000001,0,IF($C390&gt;='H-32A-WP06 - Debt Service'!E$24,'H-32A-WP06 - Debt Service'!E$27/12,0))</f>
        <v>0</v>
      </c>
      <c r="G390" s="376">
        <f>IF(-SUM(G$20:G389)+G$15&lt;0.000001,0,IF($C390&gt;='H-32A-WP06 - Debt Service'!F$24,'H-32A-WP06 - Debt Service'!F$27/12,0))</f>
        <v>0</v>
      </c>
      <c r="H390" s="376">
        <f>IF(-SUM(H$20:H389)+H$15&lt;0.000001,0,IF($C390&gt;='H-32A-WP06 - Debt Service'!G$24,'H-32A-WP06 - Debt Service'!G$27/12,0))</f>
        <v>0</v>
      </c>
      <c r="I390" s="376">
        <f>IF(-SUM(I$20:I389)+I$15&lt;0.000001,0,IF($C390&gt;='H-32A-WP06 - Debt Service'!H$24,'H-32A-WP06 - Debt Service'!H$27/12,0))</f>
        <v>0</v>
      </c>
      <c r="J390" s="376">
        <f>IF(-SUM(J$20:J389)+J$15&lt;0.000001,0,IF($C390&gt;='H-32A-WP06 - Debt Service'!I$24,'H-32A-WP06 - Debt Service'!I$27/12,0))</f>
        <v>0</v>
      </c>
      <c r="K390" s="376">
        <f>IF(-SUM(K$20:K389)+K$15&lt;0.000001,0,IF($C390&gt;='H-32A-WP06 - Debt Service'!J$24,'H-32A-WP06 - Debt Service'!J$27/12,0))</f>
        <v>0</v>
      </c>
      <c r="L390" s="376">
        <f>IF(-SUM(L$20:L389)+L$15&lt;0.000001,0,IF($C390&gt;='H-32A-WP06 - Debt Service'!K$24,'H-32A-WP06 - Debt Service'!K$27/12,0))</f>
        <v>0</v>
      </c>
      <c r="M390" s="376">
        <f>IF(-SUM(M$20:M389)+M$15&lt;0.000001,0,IF($C390&gt;='H-32A-WP06 - Debt Service'!L$24,'H-32A-WP06 - Debt Service'!L$27/12,0))</f>
        <v>0</v>
      </c>
      <c r="O390" s="364">
        <f t="shared" si="21"/>
        <v>2049</v>
      </c>
      <c r="P390" s="390">
        <f t="shared" si="23"/>
        <v>54728</v>
      </c>
      <c r="Q390" s="376">
        <f>IF(-SUM(Q$20:Q389)+Q$15&lt;0.000001,0,IF($C390&gt;='H-32A-WP06 - Debt Service'!P$24,'H-32A-WP06 - Debt Service'!P$27/12,0))</f>
        <v>0</v>
      </c>
      <c r="R390" s="376">
        <f>IF(-SUM(R$20:R389)+R$15&lt;0.000001,0,IF($C390&gt;='H-32A-WP06 - Debt Service'!Q$24,'H-32A-WP06 - Debt Service'!Q$27/12,0))</f>
        <v>0</v>
      </c>
      <c r="S390" s="376">
        <f>IF(-SUM(S$20:S389)+S$15&lt;0.000001,0,IF($C390&gt;='H-32A-WP06 - Debt Service'!R$24,'H-32A-WP06 - Debt Service'!R$27/12,0))</f>
        <v>0</v>
      </c>
      <c r="T390" s="376">
        <f>IF(-SUM(T$20:T389)+T$15&lt;0.000001,0,IF($C390&gt;='H-32A-WP06 - Debt Service'!S$24,'H-32A-WP06 - Debt Service'!S$27/12,0))</f>
        <v>0</v>
      </c>
      <c r="U390" s="376">
        <f>IF(-SUM(U$20:U389)+U$15&lt;0.000001,0,IF($C390&gt;='H-32A-WP06 - Debt Service'!T$24,'H-32A-WP06 - Debt Service'!T$27/12,0))</f>
        <v>0</v>
      </c>
      <c r="V390" s="376">
        <f>IF(-SUM(V$20:V389)+V$15&lt;0.000001,0,IF($C390&gt;='H-32A-WP06 - Debt Service'!U$24,'H-32A-WP06 - Debt Service'!U$27/12,0))</f>
        <v>0</v>
      </c>
      <c r="W390" s="376">
        <f>IF(-SUM(W$20:W389)+W$15&lt;0.000001,0,IF($C390&gt;='H-32A-WP06 - Debt Service'!V$24,'H-32A-WP06 - Debt Service'!V$27/12,0))</f>
        <v>0</v>
      </c>
      <c r="X390" s="376">
        <f>IF(-SUM(X$20:X389)+X$15&lt;0.000001,0,IF($C390&gt;='H-32A-WP06 - Debt Service'!W$24,'H-32A-WP06 - Debt Service'!W$27/12,0))</f>
        <v>0</v>
      </c>
      <c r="Y390" s="376">
        <f>IF(-SUM(Y$20:Y389)+Y$15&lt;0.000001,0,IF($C390&gt;='H-32A-WP06 - Debt Service'!X$24,'H-32A-WP06 - Debt Service'!X$27/12,0))</f>
        <v>0</v>
      </c>
      <c r="Z390" s="376">
        <f>IF($C390&gt;='H-32A-WP06 - Debt Service'!Y$24,'H-32A-WP06 - Debt Service'!Y$27/12,0)</f>
        <v>0</v>
      </c>
    </row>
    <row r="391" spans="2:26">
      <c r="B391" s="364">
        <f t="shared" si="20"/>
        <v>2049</v>
      </c>
      <c r="C391" s="390">
        <f t="shared" si="22"/>
        <v>54758</v>
      </c>
      <c r="D391" s="376">
        <f>IF(-SUM(D$20:D390)+D$15&lt;0.000001,0,IF($C391&gt;='H-32A-WP06 - Debt Service'!C$24,'H-32A-WP06 - Debt Service'!C$27/12,0))</f>
        <v>0</v>
      </c>
      <c r="E391" s="376">
        <f>IF(-SUM(E$20:E390)+E$15&lt;0.000001,0,IF($C391&gt;='H-32A-WP06 - Debt Service'!D$24,'H-32A-WP06 - Debt Service'!D$27/12,0))</f>
        <v>0</v>
      </c>
      <c r="F391" s="376">
        <f>IF(-SUM(F$20:F390)+F$15&lt;0.000001,0,IF($C391&gt;='H-32A-WP06 - Debt Service'!E$24,'H-32A-WP06 - Debt Service'!E$27/12,0))</f>
        <v>0</v>
      </c>
      <c r="G391" s="376">
        <f>IF(-SUM(G$20:G390)+G$15&lt;0.000001,0,IF($C391&gt;='H-32A-WP06 - Debt Service'!F$24,'H-32A-WP06 - Debt Service'!F$27/12,0))</f>
        <v>0</v>
      </c>
      <c r="H391" s="376">
        <f>IF(-SUM(H$20:H390)+H$15&lt;0.000001,0,IF($C391&gt;='H-32A-WP06 - Debt Service'!G$24,'H-32A-WP06 - Debt Service'!G$27/12,0))</f>
        <v>0</v>
      </c>
      <c r="I391" s="376">
        <f>IF(-SUM(I$20:I390)+I$15&lt;0.000001,0,IF($C391&gt;='H-32A-WP06 - Debt Service'!H$24,'H-32A-WP06 - Debt Service'!H$27/12,0))</f>
        <v>0</v>
      </c>
      <c r="J391" s="376">
        <f>IF(-SUM(J$20:J390)+J$15&lt;0.000001,0,IF($C391&gt;='H-32A-WP06 - Debt Service'!I$24,'H-32A-WP06 - Debt Service'!I$27/12,0))</f>
        <v>0</v>
      </c>
      <c r="K391" s="376">
        <f>IF(-SUM(K$20:K390)+K$15&lt;0.000001,0,IF($C391&gt;='H-32A-WP06 - Debt Service'!J$24,'H-32A-WP06 - Debt Service'!J$27/12,0))</f>
        <v>0</v>
      </c>
      <c r="L391" s="376">
        <f>IF(-SUM(L$20:L390)+L$15&lt;0.000001,0,IF($C391&gt;='H-32A-WP06 - Debt Service'!K$24,'H-32A-WP06 - Debt Service'!K$27/12,0))</f>
        <v>0</v>
      </c>
      <c r="M391" s="376">
        <f>IF(-SUM(M$20:M390)+M$15&lt;0.000001,0,IF($C391&gt;='H-32A-WP06 - Debt Service'!L$24,'H-32A-WP06 - Debt Service'!L$27/12,0))</f>
        <v>0</v>
      </c>
      <c r="O391" s="364">
        <f t="shared" si="21"/>
        <v>2049</v>
      </c>
      <c r="P391" s="390">
        <f t="shared" si="23"/>
        <v>54758</v>
      </c>
      <c r="Q391" s="376">
        <f>IF(-SUM(Q$20:Q390)+Q$15&lt;0.000001,0,IF($C391&gt;='H-32A-WP06 - Debt Service'!P$24,'H-32A-WP06 - Debt Service'!P$27/12,0))</f>
        <v>0</v>
      </c>
      <c r="R391" s="376">
        <f>IF(-SUM(R$20:R390)+R$15&lt;0.000001,0,IF($C391&gt;='H-32A-WP06 - Debt Service'!Q$24,'H-32A-WP06 - Debt Service'!Q$27/12,0))</f>
        <v>0</v>
      </c>
      <c r="S391" s="376">
        <f>IF(-SUM(S$20:S390)+S$15&lt;0.000001,0,IF($C391&gt;='H-32A-WP06 - Debt Service'!R$24,'H-32A-WP06 - Debt Service'!R$27/12,0))</f>
        <v>0</v>
      </c>
      <c r="T391" s="376">
        <f>IF(-SUM(T$20:T390)+T$15&lt;0.000001,0,IF($C391&gt;='H-32A-WP06 - Debt Service'!S$24,'H-32A-WP06 - Debt Service'!S$27/12,0))</f>
        <v>0</v>
      </c>
      <c r="U391" s="376">
        <f>IF(-SUM(U$20:U390)+U$15&lt;0.000001,0,IF($C391&gt;='H-32A-WP06 - Debt Service'!T$24,'H-32A-WP06 - Debt Service'!T$27/12,0))</f>
        <v>0</v>
      </c>
      <c r="V391" s="376">
        <f>IF(-SUM(V$20:V390)+V$15&lt;0.000001,0,IF($C391&gt;='H-32A-WP06 - Debt Service'!U$24,'H-32A-WP06 - Debt Service'!U$27/12,0))</f>
        <v>0</v>
      </c>
      <c r="W391" s="376">
        <f>IF(-SUM(W$20:W390)+W$15&lt;0.000001,0,IF($C391&gt;='H-32A-WP06 - Debt Service'!V$24,'H-32A-WP06 - Debt Service'!V$27/12,0))</f>
        <v>0</v>
      </c>
      <c r="X391" s="376">
        <f>IF(-SUM(X$20:X390)+X$15&lt;0.000001,0,IF($C391&gt;='H-32A-WP06 - Debt Service'!W$24,'H-32A-WP06 - Debt Service'!W$27/12,0))</f>
        <v>0</v>
      </c>
      <c r="Y391" s="376">
        <f>IF(-SUM(Y$20:Y390)+Y$15&lt;0.000001,0,IF($C391&gt;='H-32A-WP06 - Debt Service'!X$24,'H-32A-WP06 - Debt Service'!X$27/12,0))</f>
        <v>0</v>
      </c>
      <c r="Z391" s="376">
        <f>IF($C391&gt;='H-32A-WP06 - Debt Service'!Y$24,'H-32A-WP06 - Debt Service'!Y$27/12,0)</f>
        <v>0</v>
      </c>
    </row>
    <row r="392" spans="2:26">
      <c r="B392" s="364">
        <f t="shared" si="20"/>
        <v>2050</v>
      </c>
      <c r="C392" s="390">
        <f t="shared" si="22"/>
        <v>54789</v>
      </c>
      <c r="D392" s="376">
        <f>IF(-SUM(D$20:D391)+D$15&lt;0.000001,0,IF($C392&gt;='H-32A-WP06 - Debt Service'!C$24,'H-32A-WP06 - Debt Service'!C$27/12,0))</f>
        <v>0</v>
      </c>
      <c r="E392" s="376">
        <f>IF(-SUM(E$20:E391)+E$15&lt;0.000001,0,IF($C392&gt;='H-32A-WP06 - Debt Service'!D$24,'H-32A-WP06 - Debt Service'!D$27/12,0))</f>
        <v>0</v>
      </c>
      <c r="F392" s="376">
        <f>IF(-SUM(F$20:F391)+F$15&lt;0.000001,0,IF($C392&gt;='H-32A-WP06 - Debt Service'!E$24,'H-32A-WP06 - Debt Service'!E$27/12,0))</f>
        <v>0</v>
      </c>
      <c r="G392" s="376">
        <f>IF(-SUM(G$20:G391)+G$15&lt;0.000001,0,IF($C392&gt;='H-32A-WP06 - Debt Service'!F$24,'H-32A-WP06 - Debt Service'!F$27/12,0))</f>
        <v>0</v>
      </c>
      <c r="H392" s="376">
        <f>IF(-SUM(H$20:H391)+H$15&lt;0.000001,0,IF($C392&gt;='H-32A-WP06 - Debt Service'!G$24,'H-32A-WP06 - Debt Service'!G$27/12,0))</f>
        <v>0</v>
      </c>
      <c r="I392" s="376">
        <f>IF(-SUM(I$20:I391)+I$15&lt;0.000001,0,IF($C392&gt;='H-32A-WP06 - Debt Service'!H$24,'H-32A-WP06 - Debt Service'!H$27/12,0))</f>
        <v>0</v>
      </c>
      <c r="J392" s="376">
        <f>IF(-SUM(J$20:J391)+J$15&lt;0.000001,0,IF($C392&gt;='H-32A-WP06 - Debt Service'!I$24,'H-32A-WP06 - Debt Service'!I$27/12,0))</f>
        <v>0</v>
      </c>
      <c r="K392" s="376">
        <f>IF(-SUM(K$20:K391)+K$15&lt;0.000001,0,IF($C392&gt;='H-32A-WP06 - Debt Service'!J$24,'H-32A-WP06 - Debt Service'!J$27/12,0))</f>
        <v>0</v>
      </c>
      <c r="L392" s="376">
        <f>IF(-SUM(L$20:L391)+L$15&lt;0.000001,0,IF($C392&gt;='H-32A-WP06 - Debt Service'!K$24,'H-32A-WP06 - Debt Service'!K$27/12,0))</f>
        <v>0</v>
      </c>
      <c r="M392" s="376">
        <f>IF(-SUM(M$20:M391)+M$15&lt;0.000001,0,IF($C392&gt;='H-32A-WP06 - Debt Service'!L$24,'H-32A-WP06 - Debt Service'!L$27/12,0))</f>
        <v>0</v>
      </c>
      <c r="O392" s="364">
        <f t="shared" si="21"/>
        <v>2050</v>
      </c>
      <c r="P392" s="390">
        <f t="shared" si="23"/>
        <v>54789</v>
      </c>
      <c r="Q392" s="376">
        <f>IF(-SUM(Q$20:Q391)+Q$15&lt;0.000001,0,IF($C392&gt;='H-32A-WP06 - Debt Service'!P$24,'H-32A-WP06 - Debt Service'!P$27/12,0))</f>
        <v>0</v>
      </c>
      <c r="R392" s="376">
        <f>IF(-SUM(R$20:R391)+R$15&lt;0.000001,0,IF($C392&gt;='H-32A-WP06 - Debt Service'!Q$24,'H-32A-WP06 - Debt Service'!Q$27/12,0))</f>
        <v>0</v>
      </c>
      <c r="S392" s="376">
        <f>IF(-SUM(S$20:S391)+S$15&lt;0.000001,0,IF($C392&gt;='H-32A-WP06 - Debt Service'!R$24,'H-32A-WP06 - Debt Service'!R$27/12,0))</f>
        <v>0</v>
      </c>
      <c r="T392" s="376">
        <f>IF(-SUM(T$20:T391)+T$15&lt;0.000001,0,IF($C392&gt;='H-32A-WP06 - Debt Service'!S$24,'H-32A-WP06 - Debt Service'!S$27/12,0))</f>
        <v>0</v>
      </c>
      <c r="U392" s="376">
        <f>IF(-SUM(U$20:U391)+U$15&lt;0.000001,0,IF($C392&gt;='H-32A-WP06 - Debt Service'!T$24,'H-32A-WP06 - Debt Service'!T$27/12,0))</f>
        <v>0</v>
      </c>
      <c r="V392" s="376">
        <f>IF(-SUM(V$20:V391)+V$15&lt;0.000001,0,IF($C392&gt;='H-32A-WP06 - Debt Service'!U$24,'H-32A-WP06 - Debt Service'!U$27/12,0))</f>
        <v>0</v>
      </c>
      <c r="W392" s="376">
        <f>IF(-SUM(W$20:W391)+W$15&lt;0.000001,0,IF($C392&gt;='H-32A-WP06 - Debt Service'!V$24,'H-32A-WP06 - Debt Service'!V$27/12,0))</f>
        <v>0</v>
      </c>
      <c r="X392" s="376">
        <f>IF(-SUM(X$20:X391)+X$15&lt;0.000001,0,IF($C392&gt;='H-32A-WP06 - Debt Service'!W$24,'H-32A-WP06 - Debt Service'!W$27/12,0))</f>
        <v>0</v>
      </c>
      <c r="Y392" s="376">
        <f>IF(-SUM(Y$20:Y391)+Y$15&lt;0.000001,0,IF($C392&gt;='H-32A-WP06 - Debt Service'!X$24,'H-32A-WP06 - Debt Service'!X$27/12,0))</f>
        <v>0</v>
      </c>
      <c r="Z392" s="376">
        <f>IF($C392&gt;='H-32A-WP06 - Debt Service'!Y$24,'H-32A-WP06 - Debt Service'!Y$27/12,0)</f>
        <v>0</v>
      </c>
    </row>
    <row r="393" spans="2:26">
      <c r="B393" s="364">
        <f t="shared" si="20"/>
        <v>2050</v>
      </c>
      <c r="C393" s="390">
        <f t="shared" si="22"/>
        <v>54820</v>
      </c>
      <c r="D393" s="376">
        <f>IF(-SUM(D$20:D392)+D$15&lt;0.000001,0,IF($C393&gt;='H-32A-WP06 - Debt Service'!C$24,'H-32A-WP06 - Debt Service'!C$27/12,0))</f>
        <v>0</v>
      </c>
      <c r="E393" s="376">
        <f>IF(-SUM(E$20:E392)+E$15&lt;0.000001,0,IF($C393&gt;='H-32A-WP06 - Debt Service'!D$24,'H-32A-WP06 - Debt Service'!D$27/12,0))</f>
        <v>0</v>
      </c>
      <c r="F393" s="376">
        <f>IF(-SUM(F$20:F392)+F$15&lt;0.000001,0,IF($C393&gt;='H-32A-WP06 - Debt Service'!E$24,'H-32A-WP06 - Debt Service'!E$27/12,0))</f>
        <v>0</v>
      </c>
      <c r="G393" s="376">
        <f>IF(-SUM(G$20:G392)+G$15&lt;0.000001,0,IF($C393&gt;='H-32A-WP06 - Debt Service'!F$24,'H-32A-WP06 - Debt Service'!F$27/12,0))</f>
        <v>0</v>
      </c>
      <c r="H393" s="376">
        <f>IF(-SUM(H$20:H392)+H$15&lt;0.000001,0,IF($C393&gt;='H-32A-WP06 - Debt Service'!G$24,'H-32A-WP06 - Debt Service'!G$27/12,0))</f>
        <v>0</v>
      </c>
      <c r="I393" s="376">
        <f>IF(-SUM(I$20:I392)+I$15&lt;0.000001,0,IF($C393&gt;='H-32A-WP06 - Debt Service'!H$24,'H-32A-WP06 - Debt Service'!H$27/12,0))</f>
        <v>0</v>
      </c>
      <c r="J393" s="376">
        <f>IF(-SUM(J$20:J392)+J$15&lt;0.000001,0,IF($C393&gt;='H-32A-WP06 - Debt Service'!I$24,'H-32A-WP06 - Debt Service'!I$27/12,0))</f>
        <v>0</v>
      </c>
      <c r="K393" s="376">
        <f>IF(-SUM(K$20:K392)+K$15&lt;0.000001,0,IF($C393&gt;='H-32A-WP06 - Debt Service'!J$24,'H-32A-WP06 - Debt Service'!J$27/12,0))</f>
        <v>0</v>
      </c>
      <c r="L393" s="376">
        <f>IF(-SUM(L$20:L392)+L$15&lt;0.000001,0,IF($C393&gt;='H-32A-WP06 - Debt Service'!K$24,'H-32A-WP06 - Debt Service'!K$27/12,0))</f>
        <v>0</v>
      </c>
      <c r="M393" s="376">
        <f>IF(-SUM(M$20:M392)+M$15&lt;0.000001,0,IF($C393&gt;='H-32A-WP06 - Debt Service'!L$24,'H-32A-WP06 - Debt Service'!L$27/12,0))</f>
        <v>0</v>
      </c>
      <c r="O393" s="364">
        <f t="shared" si="21"/>
        <v>2050</v>
      </c>
      <c r="P393" s="390">
        <f t="shared" si="23"/>
        <v>54820</v>
      </c>
      <c r="Q393" s="376">
        <f>IF(-SUM(Q$20:Q392)+Q$15&lt;0.000001,0,IF($C393&gt;='H-32A-WP06 - Debt Service'!P$24,'H-32A-WP06 - Debt Service'!P$27/12,0))</f>
        <v>0</v>
      </c>
      <c r="R393" s="376">
        <f>IF(-SUM(R$20:R392)+R$15&lt;0.000001,0,IF($C393&gt;='H-32A-WP06 - Debt Service'!Q$24,'H-32A-WP06 - Debt Service'!Q$27/12,0))</f>
        <v>0</v>
      </c>
      <c r="S393" s="376">
        <f>IF(-SUM(S$20:S392)+S$15&lt;0.000001,0,IF($C393&gt;='H-32A-WP06 - Debt Service'!R$24,'H-32A-WP06 - Debt Service'!R$27/12,0))</f>
        <v>0</v>
      </c>
      <c r="T393" s="376">
        <f>IF(-SUM(T$20:T392)+T$15&lt;0.000001,0,IF($C393&gt;='H-32A-WP06 - Debt Service'!S$24,'H-32A-WP06 - Debt Service'!S$27/12,0))</f>
        <v>0</v>
      </c>
      <c r="U393" s="376">
        <f>IF(-SUM(U$20:U392)+U$15&lt;0.000001,0,IF($C393&gt;='H-32A-WP06 - Debt Service'!T$24,'H-32A-WP06 - Debt Service'!T$27/12,0))</f>
        <v>0</v>
      </c>
      <c r="V393" s="376">
        <f>IF(-SUM(V$20:V392)+V$15&lt;0.000001,0,IF($C393&gt;='H-32A-WP06 - Debt Service'!U$24,'H-32A-WP06 - Debt Service'!U$27/12,0))</f>
        <v>0</v>
      </c>
      <c r="W393" s="376">
        <f>IF(-SUM(W$20:W392)+W$15&lt;0.000001,0,IF($C393&gt;='H-32A-WP06 - Debt Service'!V$24,'H-32A-WP06 - Debt Service'!V$27/12,0))</f>
        <v>0</v>
      </c>
      <c r="X393" s="376">
        <f>IF(-SUM(X$20:X392)+X$15&lt;0.000001,0,IF($C393&gt;='H-32A-WP06 - Debt Service'!W$24,'H-32A-WP06 - Debt Service'!W$27/12,0))</f>
        <v>0</v>
      </c>
      <c r="Y393" s="376">
        <f>IF(-SUM(Y$20:Y392)+Y$15&lt;0.000001,0,IF($C393&gt;='H-32A-WP06 - Debt Service'!X$24,'H-32A-WP06 - Debt Service'!X$27/12,0))</f>
        <v>0</v>
      </c>
      <c r="Z393" s="376">
        <f>IF($C393&gt;='H-32A-WP06 - Debt Service'!Y$24,'H-32A-WP06 - Debt Service'!Y$27/12,0)</f>
        <v>0</v>
      </c>
    </row>
    <row r="394" spans="2:26">
      <c r="B394" s="364">
        <f t="shared" si="20"/>
        <v>2050</v>
      </c>
      <c r="C394" s="390">
        <f t="shared" si="22"/>
        <v>54848</v>
      </c>
      <c r="D394" s="376">
        <f>IF(-SUM(D$20:D393)+D$15&lt;0.000001,0,IF($C394&gt;='H-32A-WP06 - Debt Service'!C$24,'H-32A-WP06 - Debt Service'!C$27/12,0))</f>
        <v>0</v>
      </c>
      <c r="E394" s="376">
        <f>IF(-SUM(E$20:E393)+E$15&lt;0.000001,0,IF($C394&gt;='H-32A-WP06 - Debt Service'!D$24,'H-32A-WP06 - Debt Service'!D$27/12,0))</f>
        <v>0</v>
      </c>
      <c r="F394" s="376">
        <f>IF(-SUM(F$20:F393)+F$15&lt;0.000001,0,IF($C394&gt;='H-32A-WP06 - Debt Service'!E$24,'H-32A-WP06 - Debt Service'!E$27/12,0))</f>
        <v>0</v>
      </c>
      <c r="G394" s="376">
        <f>IF(-SUM(G$20:G393)+G$15&lt;0.000001,0,IF($C394&gt;='H-32A-WP06 - Debt Service'!F$24,'H-32A-WP06 - Debt Service'!F$27/12,0))</f>
        <v>0</v>
      </c>
      <c r="H394" s="376">
        <f>IF(-SUM(H$20:H393)+H$15&lt;0.000001,0,IF($C394&gt;='H-32A-WP06 - Debt Service'!G$24,'H-32A-WP06 - Debt Service'!G$27/12,0))</f>
        <v>0</v>
      </c>
      <c r="I394" s="376">
        <f>IF(-SUM(I$20:I393)+I$15&lt;0.000001,0,IF($C394&gt;='H-32A-WP06 - Debt Service'!H$24,'H-32A-WP06 - Debt Service'!H$27/12,0))</f>
        <v>0</v>
      </c>
      <c r="J394" s="376">
        <f>IF(-SUM(J$20:J393)+J$15&lt;0.000001,0,IF($C394&gt;='H-32A-WP06 - Debt Service'!I$24,'H-32A-WP06 - Debt Service'!I$27/12,0))</f>
        <v>0</v>
      </c>
      <c r="K394" s="376">
        <f>IF(-SUM(K$20:K393)+K$15&lt;0.000001,0,IF($C394&gt;='H-32A-WP06 - Debt Service'!J$24,'H-32A-WP06 - Debt Service'!J$27/12,0))</f>
        <v>0</v>
      </c>
      <c r="L394" s="376">
        <f>IF(-SUM(L$20:L393)+L$15&lt;0.000001,0,IF($C394&gt;='H-32A-WP06 - Debt Service'!K$24,'H-32A-WP06 - Debt Service'!K$27/12,0))</f>
        <v>0</v>
      </c>
      <c r="M394" s="376">
        <f>IF(-SUM(M$20:M393)+M$15&lt;0.000001,0,IF($C394&gt;='H-32A-WP06 - Debt Service'!L$24,'H-32A-WP06 - Debt Service'!L$27/12,0))</f>
        <v>0</v>
      </c>
      <c r="O394" s="364">
        <f t="shared" si="21"/>
        <v>2050</v>
      </c>
      <c r="P394" s="390">
        <f t="shared" si="23"/>
        <v>54848</v>
      </c>
      <c r="Q394" s="376">
        <f>IF(-SUM(Q$20:Q393)+Q$15&lt;0.000001,0,IF($C394&gt;='H-32A-WP06 - Debt Service'!P$24,'H-32A-WP06 - Debt Service'!P$27/12,0))</f>
        <v>0</v>
      </c>
      <c r="R394" s="376">
        <f>IF(-SUM(R$20:R393)+R$15&lt;0.000001,0,IF($C394&gt;='H-32A-WP06 - Debt Service'!Q$24,'H-32A-WP06 - Debt Service'!Q$27/12,0))</f>
        <v>0</v>
      </c>
      <c r="S394" s="376">
        <f>IF(-SUM(S$20:S393)+S$15&lt;0.000001,0,IF($C394&gt;='H-32A-WP06 - Debt Service'!R$24,'H-32A-WP06 - Debt Service'!R$27/12,0))</f>
        <v>0</v>
      </c>
      <c r="T394" s="376">
        <f>IF(-SUM(T$20:T393)+T$15&lt;0.000001,0,IF($C394&gt;='H-32A-WP06 - Debt Service'!S$24,'H-32A-WP06 - Debt Service'!S$27/12,0))</f>
        <v>0</v>
      </c>
      <c r="U394" s="376">
        <f>IF(-SUM(U$20:U393)+U$15&lt;0.000001,0,IF($C394&gt;='H-32A-WP06 - Debt Service'!T$24,'H-32A-WP06 - Debt Service'!T$27/12,0))</f>
        <v>0</v>
      </c>
      <c r="V394" s="376">
        <f>IF(-SUM(V$20:V393)+V$15&lt;0.000001,0,IF($C394&gt;='H-32A-WP06 - Debt Service'!U$24,'H-32A-WP06 - Debt Service'!U$27/12,0))</f>
        <v>0</v>
      </c>
      <c r="W394" s="376">
        <f>IF(-SUM(W$20:W393)+W$15&lt;0.000001,0,IF($C394&gt;='H-32A-WP06 - Debt Service'!V$24,'H-32A-WP06 - Debt Service'!V$27/12,0))</f>
        <v>0</v>
      </c>
      <c r="X394" s="376">
        <f>IF(-SUM(X$20:X393)+X$15&lt;0.000001,0,IF($C394&gt;='H-32A-WP06 - Debt Service'!W$24,'H-32A-WP06 - Debt Service'!W$27/12,0))</f>
        <v>0</v>
      </c>
      <c r="Y394" s="376">
        <f>IF(-SUM(Y$20:Y393)+Y$15&lt;0.000001,0,IF($C394&gt;='H-32A-WP06 - Debt Service'!X$24,'H-32A-WP06 - Debt Service'!X$27/12,0))</f>
        <v>0</v>
      </c>
      <c r="Z394" s="376">
        <f>IF($C394&gt;='H-32A-WP06 - Debt Service'!Y$24,'H-32A-WP06 - Debt Service'!Y$27/12,0)</f>
        <v>0</v>
      </c>
    </row>
    <row r="395" spans="2:26">
      <c r="B395" s="364">
        <f t="shared" si="20"/>
        <v>2050</v>
      </c>
      <c r="C395" s="390">
        <f t="shared" si="22"/>
        <v>54879</v>
      </c>
      <c r="D395" s="376">
        <f>IF(-SUM(D$20:D394)+D$15&lt;0.000001,0,IF($C395&gt;='H-32A-WP06 - Debt Service'!C$24,'H-32A-WP06 - Debt Service'!C$27/12,0))</f>
        <v>0</v>
      </c>
      <c r="E395" s="376">
        <f>IF(-SUM(E$20:E394)+E$15&lt;0.000001,0,IF($C395&gt;='H-32A-WP06 - Debt Service'!D$24,'H-32A-WP06 - Debt Service'!D$27/12,0))</f>
        <v>0</v>
      </c>
      <c r="F395" s="376">
        <f>IF(-SUM(F$20:F394)+F$15&lt;0.000001,0,IF($C395&gt;='H-32A-WP06 - Debt Service'!E$24,'H-32A-WP06 - Debt Service'!E$27/12,0))</f>
        <v>0</v>
      </c>
      <c r="G395" s="376">
        <f>IF(-SUM(G$20:G394)+G$15&lt;0.000001,0,IF($C395&gt;='H-32A-WP06 - Debt Service'!F$24,'H-32A-WP06 - Debt Service'!F$27/12,0))</f>
        <v>0</v>
      </c>
      <c r="H395" s="376">
        <f>IF(-SUM(H$20:H394)+H$15&lt;0.000001,0,IF($C395&gt;='H-32A-WP06 - Debt Service'!G$24,'H-32A-WP06 - Debt Service'!G$27/12,0))</f>
        <v>0</v>
      </c>
      <c r="I395" s="376">
        <f>IF(-SUM(I$20:I394)+I$15&lt;0.000001,0,IF($C395&gt;='H-32A-WP06 - Debt Service'!H$24,'H-32A-WP06 - Debt Service'!H$27/12,0))</f>
        <v>0</v>
      </c>
      <c r="J395" s="376">
        <f>IF(-SUM(J$20:J394)+J$15&lt;0.000001,0,IF($C395&gt;='H-32A-WP06 - Debt Service'!I$24,'H-32A-WP06 - Debt Service'!I$27/12,0))</f>
        <v>0</v>
      </c>
      <c r="K395" s="376">
        <f>IF(-SUM(K$20:K394)+K$15&lt;0.000001,0,IF($C395&gt;='H-32A-WP06 - Debt Service'!J$24,'H-32A-WP06 - Debt Service'!J$27/12,0))</f>
        <v>0</v>
      </c>
      <c r="L395" s="376">
        <f>IF(-SUM(L$20:L394)+L$15&lt;0.000001,0,IF($C395&gt;='H-32A-WP06 - Debt Service'!K$24,'H-32A-WP06 - Debt Service'!K$27/12,0))</f>
        <v>0</v>
      </c>
      <c r="M395" s="376">
        <f>IF(-SUM(M$20:M394)+M$15&lt;0.000001,0,IF($C395&gt;='H-32A-WP06 - Debt Service'!L$24,'H-32A-WP06 - Debt Service'!L$27/12,0))</f>
        <v>0</v>
      </c>
      <c r="O395" s="364">
        <f t="shared" si="21"/>
        <v>2050</v>
      </c>
      <c r="P395" s="390">
        <f t="shared" si="23"/>
        <v>54879</v>
      </c>
      <c r="Q395" s="376">
        <f>IF(-SUM(Q$20:Q394)+Q$15&lt;0.000001,0,IF($C395&gt;='H-32A-WP06 - Debt Service'!P$24,'H-32A-WP06 - Debt Service'!P$27/12,0))</f>
        <v>0</v>
      </c>
      <c r="R395" s="376">
        <f>IF(-SUM(R$20:R394)+R$15&lt;0.000001,0,IF($C395&gt;='H-32A-WP06 - Debt Service'!Q$24,'H-32A-WP06 - Debt Service'!Q$27/12,0))</f>
        <v>0</v>
      </c>
      <c r="S395" s="376">
        <f>IF(-SUM(S$20:S394)+S$15&lt;0.000001,0,IF($C395&gt;='H-32A-WP06 - Debt Service'!R$24,'H-32A-WP06 - Debt Service'!R$27/12,0))</f>
        <v>0</v>
      </c>
      <c r="T395" s="376">
        <f>IF(-SUM(T$20:T394)+T$15&lt;0.000001,0,IF($C395&gt;='H-32A-WP06 - Debt Service'!S$24,'H-32A-WP06 - Debt Service'!S$27/12,0))</f>
        <v>0</v>
      </c>
      <c r="U395" s="376">
        <f>IF(-SUM(U$20:U394)+U$15&lt;0.000001,0,IF($C395&gt;='H-32A-WP06 - Debt Service'!T$24,'H-32A-WP06 - Debt Service'!T$27/12,0))</f>
        <v>0</v>
      </c>
      <c r="V395" s="376">
        <f>IF(-SUM(V$20:V394)+V$15&lt;0.000001,0,IF($C395&gt;='H-32A-WP06 - Debt Service'!U$24,'H-32A-WP06 - Debt Service'!U$27/12,0))</f>
        <v>0</v>
      </c>
      <c r="W395" s="376">
        <f>IF(-SUM(W$20:W394)+W$15&lt;0.000001,0,IF($C395&gt;='H-32A-WP06 - Debt Service'!V$24,'H-32A-WP06 - Debt Service'!V$27/12,0))</f>
        <v>0</v>
      </c>
      <c r="X395" s="376">
        <f>IF(-SUM(X$20:X394)+X$15&lt;0.000001,0,IF($C395&gt;='H-32A-WP06 - Debt Service'!W$24,'H-32A-WP06 - Debt Service'!W$27/12,0))</f>
        <v>0</v>
      </c>
      <c r="Y395" s="376">
        <f>IF(-SUM(Y$20:Y394)+Y$15&lt;0.000001,0,IF($C395&gt;='H-32A-WP06 - Debt Service'!X$24,'H-32A-WP06 - Debt Service'!X$27/12,0))</f>
        <v>0</v>
      </c>
      <c r="Z395" s="376">
        <f>IF($C395&gt;='H-32A-WP06 - Debt Service'!Y$24,'H-32A-WP06 - Debt Service'!Y$27/12,0)</f>
        <v>0</v>
      </c>
    </row>
    <row r="396" spans="2:26">
      <c r="B396" s="364">
        <f t="shared" si="20"/>
        <v>2050</v>
      </c>
      <c r="C396" s="390">
        <f t="shared" si="22"/>
        <v>54909</v>
      </c>
      <c r="D396" s="376">
        <f>IF(-SUM(D$20:D395)+D$15&lt;0.000001,0,IF($C396&gt;='H-32A-WP06 - Debt Service'!C$24,'H-32A-WP06 - Debt Service'!C$27/12,0))</f>
        <v>0</v>
      </c>
      <c r="E396" s="376">
        <f>IF(-SUM(E$20:E395)+E$15&lt;0.000001,0,IF($C396&gt;='H-32A-WP06 - Debt Service'!D$24,'H-32A-WP06 - Debt Service'!D$27/12,0))</f>
        <v>0</v>
      </c>
      <c r="F396" s="376">
        <f>IF(-SUM(F$20:F395)+F$15&lt;0.000001,0,IF($C396&gt;='H-32A-WP06 - Debt Service'!E$24,'H-32A-WP06 - Debt Service'!E$27/12,0))</f>
        <v>0</v>
      </c>
      <c r="G396" s="376">
        <f>IF(-SUM(G$20:G395)+G$15&lt;0.000001,0,IF($C396&gt;='H-32A-WP06 - Debt Service'!F$24,'H-32A-WP06 - Debt Service'!F$27/12,0))</f>
        <v>0</v>
      </c>
      <c r="H396" s="376">
        <f>IF(-SUM(H$20:H395)+H$15&lt;0.000001,0,IF($C396&gt;='H-32A-WP06 - Debt Service'!G$24,'H-32A-WP06 - Debt Service'!G$27/12,0))</f>
        <v>0</v>
      </c>
      <c r="I396" s="376">
        <f>IF(-SUM(I$20:I395)+I$15&lt;0.000001,0,IF($C396&gt;='H-32A-WP06 - Debt Service'!H$24,'H-32A-WP06 - Debt Service'!H$27/12,0))</f>
        <v>0</v>
      </c>
      <c r="J396" s="376">
        <f>IF(-SUM(J$20:J395)+J$15&lt;0.000001,0,IF($C396&gt;='H-32A-WP06 - Debt Service'!I$24,'H-32A-WP06 - Debt Service'!I$27/12,0))</f>
        <v>0</v>
      </c>
      <c r="K396" s="376">
        <f>IF(-SUM(K$20:K395)+K$15&lt;0.000001,0,IF($C396&gt;='H-32A-WP06 - Debt Service'!J$24,'H-32A-WP06 - Debt Service'!J$27/12,0))</f>
        <v>0</v>
      </c>
      <c r="L396" s="376">
        <f>IF(-SUM(L$20:L395)+L$15&lt;0.000001,0,IF($C396&gt;='H-32A-WP06 - Debt Service'!K$24,'H-32A-WP06 - Debt Service'!K$27/12,0))</f>
        <v>0</v>
      </c>
      <c r="M396" s="376">
        <f>IF(-SUM(M$20:M395)+M$15&lt;0.000001,0,IF($C396&gt;='H-32A-WP06 - Debt Service'!L$24,'H-32A-WP06 - Debt Service'!L$27/12,0))</f>
        <v>0</v>
      </c>
      <c r="O396" s="364">
        <f t="shared" si="21"/>
        <v>2050</v>
      </c>
      <c r="P396" s="390">
        <f t="shared" si="23"/>
        <v>54909</v>
      </c>
      <c r="Q396" s="376">
        <f>IF(-SUM(Q$20:Q395)+Q$15&lt;0.000001,0,IF($C396&gt;='H-32A-WP06 - Debt Service'!P$24,'H-32A-WP06 - Debt Service'!P$27/12,0))</f>
        <v>0</v>
      </c>
      <c r="R396" s="376">
        <f>IF(-SUM(R$20:R395)+R$15&lt;0.000001,0,IF($C396&gt;='H-32A-WP06 - Debt Service'!Q$24,'H-32A-WP06 - Debt Service'!Q$27/12,0))</f>
        <v>0</v>
      </c>
      <c r="S396" s="376">
        <f>IF(-SUM(S$20:S395)+S$15&lt;0.000001,0,IF($C396&gt;='H-32A-WP06 - Debt Service'!R$24,'H-32A-WP06 - Debt Service'!R$27/12,0))</f>
        <v>0</v>
      </c>
      <c r="T396" s="376">
        <f>IF(-SUM(T$20:T395)+T$15&lt;0.000001,0,IF($C396&gt;='H-32A-WP06 - Debt Service'!S$24,'H-32A-WP06 - Debt Service'!S$27/12,0))</f>
        <v>0</v>
      </c>
      <c r="U396" s="376">
        <f>IF(-SUM(U$20:U395)+U$15&lt;0.000001,0,IF($C396&gt;='H-32A-WP06 - Debt Service'!T$24,'H-32A-WP06 - Debt Service'!T$27/12,0))</f>
        <v>0</v>
      </c>
      <c r="V396" s="376">
        <f>IF(-SUM(V$20:V395)+V$15&lt;0.000001,0,IF($C396&gt;='H-32A-WP06 - Debt Service'!U$24,'H-32A-WP06 - Debt Service'!U$27/12,0))</f>
        <v>0</v>
      </c>
      <c r="W396" s="376">
        <f>IF(-SUM(W$20:W395)+W$15&lt;0.000001,0,IF($C396&gt;='H-32A-WP06 - Debt Service'!V$24,'H-32A-WP06 - Debt Service'!V$27/12,0))</f>
        <v>0</v>
      </c>
      <c r="X396" s="376">
        <f>IF(-SUM(X$20:X395)+X$15&lt;0.000001,0,IF($C396&gt;='H-32A-WP06 - Debt Service'!W$24,'H-32A-WP06 - Debt Service'!W$27/12,0))</f>
        <v>0</v>
      </c>
      <c r="Y396" s="376">
        <f>IF(-SUM(Y$20:Y395)+Y$15&lt;0.000001,0,IF($C396&gt;='H-32A-WP06 - Debt Service'!X$24,'H-32A-WP06 - Debt Service'!X$27/12,0))</f>
        <v>0</v>
      </c>
      <c r="Z396" s="376">
        <f>IF($C396&gt;='H-32A-WP06 - Debt Service'!Y$24,'H-32A-WP06 - Debt Service'!Y$27/12,0)</f>
        <v>0</v>
      </c>
    </row>
    <row r="397" spans="2:26">
      <c r="B397" s="364">
        <f t="shared" si="20"/>
        <v>2050</v>
      </c>
      <c r="C397" s="390">
        <f t="shared" si="22"/>
        <v>54940</v>
      </c>
      <c r="D397" s="376">
        <f>IF(-SUM(D$20:D396)+D$15&lt;0.000001,0,IF($C397&gt;='H-32A-WP06 - Debt Service'!C$24,'H-32A-WP06 - Debt Service'!C$27/12,0))</f>
        <v>0</v>
      </c>
      <c r="E397" s="376">
        <f>IF(-SUM(E$20:E396)+E$15&lt;0.000001,0,IF($C397&gt;='H-32A-WP06 - Debt Service'!D$24,'H-32A-WP06 - Debt Service'!D$27/12,0))</f>
        <v>0</v>
      </c>
      <c r="F397" s="376">
        <f>IF(-SUM(F$20:F396)+F$15&lt;0.000001,0,IF($C397&gt;='H-32A-WP06 - Debt Service'!E$24,'H-32A-WP06 - Debt Service'!E$27/12,0))</f>
        <v>0</v>
      </c>
      <c r="G397" s="376">
        <f>IF(-SUM(G$20:G396)+G$15&lt;0.000001,0,IF($C397&gt;='H-32A-WP06 - Debt Service'!F$24,'H-32A-WP06 - Debt Service'!F$27/12,0))</f>
        <v>0</v>
      </c>
      <c r="H397" s="376">
        <f>IF(-SUM(H$20:H396)+H$15&lt;0.000001,0,IF($C397&gt;='H-32A-WP06 - Debt Service'!G$24,'H-32A-WP06 - Debt Service'!G$27/12,0))</f>
        <v>0</v>
      </c>
      <c r="I397" s="376">
        <f>IF(-SUM(I$20:I396)+I$15&lt;0.000001,0,IF($C397&gt;='H-32A-WP06 - Debt Service'!H$24,'H-32A-WP06 - Debt Service'!H$27/12,0))</f>
        <v>0</v>
      </c>
      <c r="J397" s="376">
        <f>IF(-SUM(J$20:J396)+J$15&lt;0.000001,0,IF($C397&gt;='H-32A-WP06 - Debt Service'!I$24,'H-32A-WP06 - Debt Service'!I$27/12,0))</f>
        <v>0</v>
      </c>
      <c r="K397" s="376">
        <f>IF(-SUM(K$20:K396)+K$15&lt;0.000001,0,IF($C397&gt;='H-32A-WP06 - Debt Service'!J$24,'H-32A-WP06 - Debt Service'!J$27/12,0))</f>
        <v>0</v>
      </c>
      <c r="L397" s="376">
        <f>IF(-SUM(L$20:L396)+L$15&lt;0.000001,0,IF($C397&gt;='H-32A-WP06 - Debt Service'!K$24,'H-32A-WP06 - Debt Service'!K$27/12,0))</f>
        <v>0</v>
      </c>
      <c r="M397" s="376">
        <f>IF(-SUM(M$20:M396)+M$15&lt;0.000001,0,IF($C397&gt;='H-32A-WP06 - Debt Service'!L$24,'H-32A-WP06 - Debt Service'!L$27/12,0))</f>
        <v>0</v>
      </c>
      <c r="O397" s="364">
        <f t="shared" si="21"/>
        <v>2050</v>
      </c>
      <c r="P397" s="390">
        <f t="shared" si="23"/>
        <v>54940</v>
      </c>
      <c r="Q397" s="376">
        <f>IF(-SUM(Q$20:Q396)+Q$15&lt;0.000001,0,IF($C397&gt;='H-32A-WP06 - Debt Service'!P$24,'H-32A-WP06 - Debt Service'!P$27/12,0))</f>
        <v>0</v>
      </c>
      <c r="R397" s="376">
        <f>IF(-SUM(R$20:R396)+R$15&lt;0.000001,0,IF($C397&gt;='H-32A-WP06 - Debt Service'!Q$24,'H-32A-WP06 - Debt Service'!Q$27/12,0))</f>
        <v>0</v>
      </c>
      <c r="S397" s="376">
        <f>IF(-SUM(S$20:S396)+S$15&lt;0.000001,0,IF($C397&gt;='H-32A-WP06 - Debt Service'!R$24,'H-32A-WP06 - Debt Service'!R$27/12,0))</f>
        <v>0</v>
      </c>
      <c r="T397" s="376">
        <f>IF(-SUM(T$20:T396)+T$15&lt;0.000001,0,IF($C397&gt;='H-32A-WP06 - Debt Service'!S$24,'H-32A-WP06 - Debt Service'!S$27/12,0))</f>
        <v>0</v>
      </c>
      <c r="U397" s="376">
        <f>IF(-SUM(U$20:U396)+U$15&lt;0.000001,0,IF($C397&gt;='H-32A-WP06 - Debt Service'!T$24,'H-32A-WP06 - Debt Service'!T$27/12,0))</f>
        <v>0</v>
      </c>
      <c r="V397" s="376">
        <f>IF(-SUM(V$20:V396)+V$15&lt;0.000001,0,IF($C397&gt;='H-32A-WP06 - Debt Service'!U$24,'H-32A-WP06 - Debt Service'!U$27/12,0))</f>
        <v>0</v>
      </c>
      <c r="W397" s="376">
        <f>IF(-SUM(W$20:W396)+W$15&lt;0.000001,0,IF($C397&gt;='H-32A-WP06 - Debt Service'!V$24,'H-32A-WP06 - Debt Service'!V$27/12,0))</f>
        <v>0</v>
      </c>
      <c r="X397" s="376">
        <f>IF(-SUM(X$20:X396)+X$15&lt;0.000001,0,IF($C397&gt;='H-32A-WP06 - Debt Service'!W$24,'H-32A-WP06 - Debt Service'!W$27/12,0))</f>
        <v>0</v>
      </c>
      <c r="Y397" s="376">
        <f>IF(-SUM(Y$20:Y396)+Y$15&lt;0.000001,0,IF($C397&gt;='H-32A-WP06 - Debt Service'!X$24,'H-32A-WP06 - Debt Service'!X$27/12,0))</f>
        <v>0</v>
      </c>
      <c r="Z397" s="376">
        <f>IF($C397&gt;='H-32A-WP06 - Debt Service'!Y$24,'H-32A-WP06 - Debt Service'!Y$27/12,0)</f>
        <v>0</v>
      </c>
    </row>
    <row r="398" spans="2:26">
      <c r="B398" s="364">
        <f t="shared" si="20"/>
        <v>2050</v>
      </c>
      <c r="C398" s="390">
        <f t="shared" si="22"/>
        <v>54970</v>
      </c>
      <c r="D398" s="376">
        <f>IF(-SUM(D$20:D397)+D$15&lt;0.000001,0,IF($C398&gt;='H-32A-WP06 - Debt Service'!C$24,'H-32A-WP06 - Debt Service'!C$27/12,0))</f>
        <v>0</v>
      </c>
      <c r="E398" s="376">
        <f>IF(-SUM(E$20:E397)+E$15&lt;0.000001,0,IF($C398&gt;='H-32A-WP06 - Debt Service'!D$24,'H-32A-WP06 - Debt Service'!D$27/12,0))</f>
        <v>0</v>
      </c>
      <c r="F398" s="376">
        <f>IF(-SUM(F$20:F397)+F$15&lt;0.000001,0,IF($C398&gt;='H-32A-WP06 - Debt Service'!E$24,'H-32A-WP06 - Debt Service'!E$27/12,0))</f>
        <v>0</v>
      </c>
      <c r="G398" s="376">
        <f>IF(-SUM(G$20:G397)+G$15&lt;0.000001,0,IF($C398&gt;='H-32A-WP06 - Debt Service'!F$24,'H-32A-WP06 - Debt Service'!F$27/12,0))</f>
        <v>0</v>
      </c>
      <c r="H398" s="376">
        <f>IF(-SUM(H$20:H397)+H$15&lt;0.000001,0,IF($C398&gt;='H-32A-WP06 - Debt Service'!G$24,'H-32A-WP06 - Debt Service'!G$27/12,0))</f>
        <v>0</v>
      </c>
      <c r="I398" s="376">
        <f>IF(-SUM(I$20:I397)+I$15&lt;0.000001,0,IF($C398&gt;='H-32A-WP06 - Debt Service'!H$24,'H-32A-WP06 - Debt Service'!H$27/12,0))</f>
        <v>0</v>
      </c>
      <c r="J398" s="376">
        <f>IF(-SUM(J$20:J397)+J$15&lt;0.000001,0,IF($C398&gt;='H-32A-WP06 - Debt Service'!I$24,'H-32A-WP06 - Debt Service'!I$27/12,0))</f>
        <v>0</v>
      </c>
      <c r="K398" s="376">
        <f>IF(-SUM(K$20:K397)+K$15&lt;0.000001,0,IF($C398&gt;='H-32A-WP06 - Debt Service'!J$24,'H-32A-WP06 - Debt Service'!J$27/12,0))</f>
        <v>0</v>
      </c>
      <c r="L398" s="376">
        <f>IF(-SUM(L$20:L397)+L$15&lt;0.000001,0,IF($C398&gt;='H-32A-WP06 - Debt Service'!K$24,'H-32A-WP06 - Debt Service'!K$27/12,0))</f>
        <v>0</v>
      </c>
      <c r="M398" s="376">
        <f>IF(-SUM(M$20:M397)+M$15&lt;0.000001,0,IF($C398&gt;='H-32A-WP06 - Debt Service'!L$24,'H-32A-WP06 - Debt Service'!L$27/12,0))</f>
        <v>0</v>
      </c>
      <c r="O398" s="364">
        <f t="shared" si="21"/>
        <v>2050</v>
      </c>
      <c r="P398" s="390">
        <f t="shared" si="23"/>
        <v>54970</v>
      </c>
      <c r="Q398" s="376">
        <f>IF(-SUM(Q$20:Q397)+Q$15&lt;0.000001,0,IF($C398&gt;='H-32A-WP06 - Debt Service'!P$24,'H-32A-WP06 - Debt Service'!P$27/12,0))</f>
        <v>0</v>
      </c>
      <c r="R398" s="376">
        <f>IF(-SUM(R$20:R397)+R$15&lt;0.000001,0,IF($C398&gt;='H-32A-WP06 - Debt Service'!Q$24,'H-32A-WP06 - Debt Service'!Q$27/12,0))</f>
        <v>0</v>
      </c>
      <c r="S398" s="376">
        <f>IF(-SUM(S$20:S397)+S$15&lt;0.000001,0,IF($C398&gt;='H-32A-WP06 - Debt Service'!R$24,'H-32A-WP06 - Debt Service'!R$27/12,0))</f>
        <v>0</v>
      </c>
      <c r="T398" s="376">
        <f>IF(-SUM(T$20:T397)+T$15&lt;0.000001,0,IF($C398&gt;='H-32A-WP06 - Debt Service'!S$24,'H-32A-WP06 - Debt Service'!S$27/12,0))</f>
        <v>0</v>
      </c>
      <c r="U398" s="376">
        <f>IF(-SUM(U$20:U397)+U$15&lt;0.000001,0,IF($C398&gt;='H-32A-WP06 - Debt Service'!T$24,'H-32A-WP06 - Debt Service'!T$27/12,0))</f>
        <v>0</v>
      </c>
      <c r="V398" s="376">
        <f>IF(-SUM(V$20:V397)+V$15&lt;0.000001,0,IF($C398&gt;='H-32A-WP06 - Debt Service'!U$24,'H-32A-WP06 - Debt Service'!U$27/12,0))</f>
        <v>0</v>
      </c>
      <c r="W398" s="376">
        <f>IF(-SUM(W$20:W397)+W$15&lt;0.000001,0,IF($C398&gt;='H-32A-WP06 - Debt Service'!V$24,'H-32A-WP06 - Debt Service'!V$27/12,0))</f>
        <v>0</v>
      </c>
      <c r="X398" s="376">
        <f>IF(-SUM(X$20:X397)+X$15&lt;0.000001,0,IF($C398&gt;='H-32A-WP06 - Debt Service'!W$24,'H-32A-WP06 - Debt Service'!W$27/12,0))</f>
        <v>0</v>
      </c>
      <c r="Y398" s="376">
        <f>IF(-SUM(Y$20:Y397)+Y$15&lt;0.000001,0,IF($C398&gt;='H-32A-WP06 - Debt Service'!X$24,'H-32A-WP06 - Debt Service'!X$27/12,0))</f>
        <v>0</v>
      </c>
      <c r="Z398" s="376">
        <f>IF($C398&gt;='H-32A-WP06 - Debt Service'!Y$24,'H-32A-WP06 - Debt Service'!Y$27/12,0)</f>
        <v>0</v>
      </c>
    </row>
    <row r="399" spans="2:26">
      <c r="B399" s="364">
        <f t="shared" si="20"/>
        <v>2050</v>
      </c>
      <c r="C399" s="390">
        <f t="shared" si="22"/>
        <v>55001</v>
      </c>
      <c r="D399" s="376">
        <f>IF(-SUM(D$20:D398)+D$15&lt;0.000001,0,IF($C399&gt;='H-32A-WP06 - Debt Service'!C$24,'H-32A-WP06 - Debt Service'!C$27/12,0))</f>
        <v>0</v>
      </c>
      <c r="E399" s="376">
        <f>IF(-SUM(E$20:E398)+E$15&lt;0.000001,0,IF($C399&gt;='H-32A-WP06 - Debt Service'!D$24,'H-32A-WP06 - Debt Service'!D$27/12,0))</f>
        <v>0</v>
      </c>
      <c r="F399" s="376">
        <f>IF(-SUM(F$20:F398)+F$15&lt;0.000001,0,IF($C399&gt;='H-32A-WP06 - Debt Service'!E$24,'H-32A-WP06 - Debt Service'!E$27/12,0))</f>
        <v>0</v>
      </c>
      <c r="G399" s="376">
        <f>IF(-SUM(G$20:G398)+G$15&lt;0.000001,0,IF($C399&gt;='H-32A-WP06 - Debt Service'!F$24,'H-32A-WP06 - Debt Service'!F$27/12,0))</f>
        <v>0</v>
      </c>
      <c r="H399" s="376">
        <f>IF(-SUM(H$20:H398)+H$15&lt;0.000001,0,IF($C399&gt;='H-32A-WP06 - Debt Service'!G$24,'H-32A-WP06 - Debt Service'!G$27/12,0))</f>
        <v>0</v>
      </c>
      <c r="I399" s="376">
        <f>IF(-SUM(I$20:I398)+I$15&lt;0.000001,0,IF($C399&gt;='H-32A-WP06 - Debt Service'!H$24,'H-32A-WP06 - Debt Service'!H$27/12,0))</f>
        <v>0</v>
      </c>
      <c r="J399" s="376">
        <f>IF(-SUM(J$20:J398)+J$15&lt;0.000001,0,IF($C399&gt;='H-32A-WP06 - Debt Service'!I$24,'H-32A-WP06 - Debt Service'!I$27/12,0))</f>
        <v>0</v>
      </c>
      <c r="K399" s="376">
        <f>IF(-SUM(K$20:K398)+K$15&lt;0.000001,0,IF($C399&gt;='H-32A-WP06 - Debt Service'!J$24,'H-32A-WP06 - Debt Service'!J$27/12,0))</f>
        <v>0</v>
      </c>
      <c r="L399" s="376">
        <f>IF(-SUM(L$20:L398)+L$15&lt;0.000001,0,IF($C399&gt;='H-32A-WP06 - Debt Service'!K$24,'H-32A-WP06 - Debt Service'!K$27/12,0))</f>
        <v>0</v>
      </c>
      <c r="M399" s="376">
        <f>IF(-SUM(M$20:M398)+M$15&lt;0.000001,0,IF($C399&gt;='H-32A-WP06 - Debt Service'!L$24,'H-32A-WP06 - Debt Service'!L$27/12,0))</f>
        <v>0</v>
      </c>
      <c r="O399" s="364">
        <f t="shared" si="21"/>
        <v>2050</v>
      </c>
      <c r="P399" s="390">
        <f t="shared" si="23"/>
        <v>55001</v>
      </c>
      <c r="Q399" s="376">
        <f>IF(-SUM(Q$20:Q398)+Q$15&lt;0.000001,0,IF($C399&gt;='H-32A-WP06 - Debt Service'!P$24,'H-32A-WP06 - Debt Service'!P$27/12,0))</f>
        <v>0</v>
      </c>
      <c r="R399" s="376">
        <f>IF(-SUM(R$20:R398)+R$15&lt;0.000001,0,IF($C399&gt;='H-32A-WP06 - Debt Service'!Q$24,'H-32A-WP06 - Debt Service'!Q$27/12,0))</f>
        <v>0</v>
      </c>
      <c r="S399" s="376">
        <f>IF(-SUM(S$20:S398)+S$15&lt;0.000001,0,IF($C399&gt;='H-32A-WP06 - Debt Service'!R$24,'H-32A-WP06 - Debt Service'!R$27/12,0))</f>
        <v>0</v>
      </c>
      <c r="T399" s="376">
        <f>IF(-SUM(T$20:T398)+T$15&lt;0.000001,0,IF($C399&gt;='H-32A-WP06 - Debt Service'!S$24,'H-32A-WP06 - Debt Service'!S$27/12,0))</f>
        <v>0</v>
      </c>
      <c r="U399" s="376">
        <f>IF(-SUM(U$20:U398)+U$15&lt;0.000001,0,IF($C399&gt;='H-32A-WP06 - Debt Service'!T$24,'H-32A-WP06 - Debt Service'!T$27/12,0))</f>
        <v>0</v>
      </c>
      <c r="V399" s="376">
        <f>IF(-SUM(V$20:V398)+V$15&lt;0.000001,0,IF($C399&gt;='H-32A-WP06 - Debt Service'!U$24,'H-32A-WP06 - Debt Service'!U$27/12,0))</f>
        <v>0</v>
      </c>
      <c r="W399" s="376">
        <f>IF(-SUM(W$20:W398)+W$15&lt;0.000001,0,IF($C399&gt;='H-32A-WP06 - Debt Service'!V$24,'H-32A-WP06 - Debt Service'!V$27/12,0))</f>
        <v>0</v>
      </c>
      <c r="X399" s="376">
        <f>IF(-SUM(X$20:X398)+X$15&lt;0.000001,0,IF($C399&gt;='H-32A-WP06 - Debt Service'!W$24,'H-32A-WP06 - Debt Service'!W$27/12,0))</f>
        <v>0</v>
      </c>
      <c r="Y399" s="376">
        <f>IF(-SUM(Y$20:Y398)+Y$15&lt;0.000001,0,IF($C399&gt;='H-32A-WP06 - Debt Service'!X$24,'H-32A-WP06 - Debt Service'!X$27/12,0))</f>
        <v>0</v>
      </c>
      <c r="Z399" s="376">
        <f>IF($C399&gt;='H-32A-WP06 - Debt Service'!Y$24,'H-32A-WP06 - Debt Service'!Y$27/12,0)</f>
        <v>0</v>
      </c>
    </row>
    <row r="400" spans="2:26">
      <c r="B400" s="364">
        <f t="shared" si="20"/>
        <v>2050</v>
      </c>
      <c r="C400" s="390">
        <f t="shared" si="22"/>
        <v>55032</v>
      </c>
      <c r="D400" s="376">
        <f>IF(-SUM(D$20:D399)+D$15&lt;0.000001,0,IF($C400&gt;='H-32A-WP06 - Debt Service'!C$24,'H-32A-WP06 - Debt Service'!C$27/12,0))</f>
        <v>0</v>
      </c>
      <c r="E400" s="376">
        <f>IF(-SUM(E$20:E399)+E$15&lt;0.000001,0,IF($C400&gt;='H-32A-WP06 - Debt Service'!D$24,'H-32A-WP06 - Debt Service'!D$27/12,0))</f>
        <v>0</v>
      </c>
      <c r="F400" s="376">
        <f>IF(-SUM(F$20:F399)+F$15&lt;0.000001,0,IF($C400&gt;='H-32A-WP06 - Debt Service'!E$24,'H-32A-WP06 - Debt Service'!E$27/12,0))</f>
        <v>0</v>
      </c>
      <c r="G400" s="376">
        <f>IF(-SUM(G$20:G399)+G$15&lt;0.000001,0,IF($C400&gt;='H-32A-WP06 - Debt Service'!F$24,'H-32A-WP06 - Debt Service'!F$27/12,0))</f>
        <v>0</v>
      </c>
      <c r="H400" s="376">
        <f>IF(-SUM(H$20:H399)+H$15&lt;0.000001,0,IF($C400&gt;='H-32A-WP06 - Debt Service'!G$24,'H-32A-WP06 - Debt Service'!G$27/12,0))</f>
        <v>0</v>
      </c>
      <c r="I400" s="376">
        <f>IF(-SUM(I$20:I399)+I$15&lt;0.000001,0,IF($C400&gt;='H-32A-WP06 - Debt Service'!H$24,'H-32A-WP06 - Debt Service'!H$27/12,0))</f>
        <v>0</v>
      </c>
      <c r="J400" s="376">
        <f>IF(-SUM(J$20:J399)+J$15&lt;0.000001,0,IF($C400&gt;='H-32A-WP06 - Debt Service'!I$24,'H-32A-WP06 - Debt Service'!I$27/12,0))</f>
        <v>0</v>
      </c>
      <c r="K400" s="376">
        <f>IF(-SUM(K$20:K399)+K$15&lt;0.000001,0,IF($C400&gt;='H-32A-WP06 - Debt Service'!J$24,'H-32A-WP06 - Debt Service'!J$27/12,0))</f>
        <v>0</v>
      </c>
      <c r="L400" s="376">
        <f>IF(-SUM(L$20:L399)+L$15&lt;0.000001,0,IF($C400&gt;='H-32A-WP06 - Debt Service'!K$24,'H-32A-WP06 - Debt Service'!K$27/12,0))</f>
        <v>0</v>
      </c>
      <c r="M400" s="376">
        <f>IF(-SUM(M$20:M399)+M$15&lt;0.000001,0,IF($C400&gt;='H-32A-WP06 - Debt Service'!L$24,'H-32A-WP06 - Debt Service'!L$27/12,0))</f>
        <v>0</v>
      </c>
      <c r="O400" s="364">
        <f t="shared" si="21"/>
        <v>2050</v>
      </c>
      <c r="P400" s="390">
        <f t="shared" si="23"/>
        <v>55032</v>
      </c>
      <c r="Q400" s="376">
        <f>IF(-SUM(Q$20:Q399)+Q$15&lt;0.000001,0,IF($C400&gt;='H-32A-WP06 - Debt Service'!P$24,'H-32A-WP06 - Debt Service'!P$27/12,0))</f>
        <v>0</v>
      </c>
      <c r="R400" s="376">
        <f>IF(-SUM(R$20:R399)+R$15&lt;0.000001,0,IF($C400&gt;='H-32A-WP06 - Debt Service'!Q$24,'H-32A-WP06 - Debt Service'!Q$27/12,0))</f>
        <v>0</v>
      </c>
      <c r="S400" s="376">
        <f>IF(-SUM(S$20:S399)+S$15&lt;0.000001,0,IF($C400&gt;='H-32A-WP06 - Debt Service'!R$24,'H-32A-WP06 - Debt Service'!R$27/12,0))</f>
        <v>0</v>
      </c>
      <c r="T400" s="376">
        <f>IF(-SUM(T$20:T399)+T$15&lt;0.000001,0,IF($C400&gt;='H-32A-WP06 - Debt Service'!S$24,'H-32A-WP06 - Debt Service'!S$27/12,0))</f>
        <v>0</v>
      </c>
      <c r="U400" s="376">
        <f>IF(-SUM(U$20:U399)+U$15&lt;0.000001,0,IF($C400&gt;='H-32A-WP06 - Debt Service'!T$24,'H-32A-WP06 - Debt Service'!T$27/12,0))</f>
        <v>0</v>
      </c>
      <c r="V400" s="376">
        <f>IF(-SUM(V$20:V399)+V$15&lt;0.000001,0,IF($C400&gt;='H-32A-WP06 - Debt Service'!U$24,'H-32A-WP06 - Debt Service'!U$27/12,0))</f>
        <v>0</v>
      </c>
      <c r="W400" s="376">
        <f>IF(-SUM(W$20:W399)+W$15&lt;0.000001,0,IF($C400&gt;='H-32A-WP06 - Debt Service'!V$24,'H-32A-WP06 - Debt Service'!V$27/12,0))</f>
        <v>0</v>
      </c>
      <c r="X400" s="376">
        <f>IF(-SUM(X$20:X399)+X$15&lt;0.000001,0,IF($C400&gt;='H-32A-WP06 - Debt Service'!W$24,'H-32A-WP06 - Debt Service'!W$27/12,0))</f>
        <v>0</v>
      </c>
      <c r="Y400" s="376">
        <f>IF(-SUM(Y$20:Y399)+Y$15&lt;0.000001,0,IF($C400&gt;='H-32A-WP06 - Debt Service'!X$24,'H-32A-WP06 - Debt Service'!X$27/12,0))</f>
        <v>0</v>
      </c>
      <c r="Z400" s="376">
        <f>IF($C400&gt;='H-32A-WP06 - Debt Service'!Y$24,'H-32A-WP06 - Debt Service'!Y$27/12,0)</f>
        <v>0</v>
      </c>
    </row>
    <row r="401" spans="2:26">
      <c r="B401" s="364">
        <f t="shared" si="20"/>
        <v>2050</v>
      </c>
      <c r="C401" s="390">
        <f t="shared" si="22"/>
        <v>55062</v>
      </c>
      <c r="D401" s="376">
        <f>IF(-SUM(D$20:D400)+D$15&lt;0.000001,0,IF($C401&gt;='H-32A-WP06 - Debt Service'!C$24,'H-32A-WP06 - Debt Service'!C$27/12,0))</f>
        <v>0</v>
      </c>
      <c r="E401" s="376">
        <f>IF(-SUM(E$20:E400)+E$15&lt;0.000001,0,IF($C401&gt;='H-32A-WP06 - Debt Service'!D$24,'H-32A-WP06 - Debt Service'!D$27/12,0))</f>
        <v>0</v>
      </c>
      <c r="F401" s="376">
        <f>IF(-SUM(F$20:F400)+F$15&lt;0.000001,0,IF($C401&gt;='H-32A-WP06 - Debt Service'!E$24,'H-32A-WP06 - Debt Service'!E$27/12,0))</f>
        <v>0</v>
      </c>
      <c r="G401" s="376">
        <f>IF(-SUM(G$20:G400)+G$15&lt;0.000001,0,IF($C401&gt;='H-32A-WP06 - Debt Service'!F$24,'H-32A-WP06 - Debt Service'!F$27/12,0))</f>
        <v>0</v>
      </c>
      <c r="H401" s="376">
        <f>IF(-SUM(H$20:H400)+H$15&lt;0.000001,0,IF($C401&gt;='H-32A-WP06 - Debt Service'!G$24,'H-32A-WP06 - Debt Service'!G$27/12,0))</f>
        <v>0</v>
      </c>
      <c r="I401" s="376">
        <f>IF(-SUM(I$20:I400)+I$15&lt;0.000001,0,IF($C401&gt;='H-32A-WP06 - Debt Service'!H$24,'H-32A-WP06 - Debt Service'!H$27/12,0))</f>
        <v>0</v>
      </c>
      <c r="J401" s="376">
        <f>IF(-SUM(J$20:J400)+J$15&lt;0.000001,0,IF($C401&gt;='H-32A-WP06 - Debt Service'!I$24,'H-32A-WP06 - Debt Service'!I$27/12,0))</f>
        <v>0</v>
      </c>
      <c r="K401" s="376">
        <f>IF(-SUM(K$20:K400)+K$15&lt;0.000001,0,IF($C401&gt;='H-32A-WP06 - Debt Service'!J$24,'H-32A-WP06 - Debt Service'!J$27/12,0))</f>
        <v>0</v>
      </c>
      <c r="L401" s="376">
        <f>IF(-SUM(L$20:L400)+L$15&lt;0.000001,0,IF($C401&gt;='H-32A-WP06 - Debt Service'!K$24,'H-32A-WP06 - Debt Service'!K$27/12,0))</f>
        <v>0</v>
      </c>
      <c r="M401" s="376">
        <f>IF(-SUM(M$20:M400)+M$15&lt;0.000001,0,IF($C401&gt;='H-32A-WP06 - Debt Service'!L$24,'H-32A-WP06 - Debt Service'!L$27/12,0))</f>
        <v>0</v>
      </c>
      <c r="O401" s="364">
        <f t="shared" si="21"/>
        <v>2050</v>
      </c>
      <c r="P401" s="390">
        <f t="shared" si="23"/>
        <v>55062</v>
      </c>
      <c r="Q401" s="376">
        <f>IF(-SUM(Q$20:Q400)+Q$15&lt;0.000001,0,IF($C401&gt;='H-32A-WP06 - Debt Service'!P$24,'H-32A-WP06 - Debt Service'!P$27/12,0))</f>
        <v>0</v>
      </c>
      <c r="R401" s="376">
        <f>IF(-SUM(R$20:R400)+R$15&lt;0.000001,0,IF($C401&gt;='H-32A-WP06 - Debt Service'!Q$24,'H-32A-WP06 - Debt Service'!Q$27/12,0))</f>
        <v>0</v>
      </c>
      <c r="S401" s="376">
        <f>IF(-SUM(S$20:S400)+S$15&lt;0.000001,0,IF($C401&gt;='H-32A-WP06 - Debt Service'!R$24,'H-32A-WP06 - Debt Service'!R$27/12,0))</f>
        <v>0</v>
      </c>
      <c r="T401" s="376">
        <f>IF(-SUM(T$20:T400)+T$15&lt;0.000001,0,IF($C401&gt;='H-32A-WP06 - Debt Service'!S$24,'H-32A-WP06 - Debt Service'!S$27/12,0))</f>
        <v>0</v>
      </c>
      <c r="U401" s="376">
        <f>IF(-SUM(U$20:U400)+U$15&lt;0.000001,0,IF($C401&gt;='H-32A-WP06 - Debt Service'!T$24,'H-32A-WP06 - Debt Service'!T$27/12,0))</f>
        <v>0</v>
      </c>
      <c r="V401" s="376">
        <f>IF(-SUM(V$20:V400)+V$15&lt;0.000001,0,IF($C401&gt;='H-32A-WP06 - Debt Service'!U$24,'H-32A-WP06 - Debt Service'!U$27/12,0))</f>
        <v>0</v>
      </c>
      <c r="W401" s="376">
        <f>IF(-SUM(W$20:W400)+W$15&lt;0.000001,0,IF($C401&gt;='H-32A-WP06 - Debt Service'!V$24,'H-32A-WP06 - Debt Service'!V$27/12,0))</f>
        <v>0</v>
      </c>
      <c r="X401" s="376">
        <f>IF(-SUM(X$20:X400)+X$15&lt;0.000001,0,IF($C401&gt;='H-32A-WP06 - Debt Service'!W$24,'H-32A-WP06 - Debt Service'!W$27/12,0))</f>
        <v>0</v>
      </c>
      <c r="Y401" s="376">
        <f>IF(-SUM(Y$20:Y400)+Y$15&lt;0.000001,0,IF($C401&gt;='H-32A-WP06 - Debt Service'!X$24,'H-32A-WP06 - Debt Service'!X$27/12,0))</f>
        <v>0</v>
      </c>
      <c r="Z401" s="376">
        <f>IF($C401&gt;='H-32A-WP06 - Debt Service'!Y$24,'H-32A-WP06 - Debt Service'!Y$27/12,0)</f>
        <v>0</v>
      </c>
    </row>
    <row r="402" spans="2:26">
      <c r="B402" s="364">
        <f t="shared" si="20"/>
        <v>2050</v>
      </c>
      <c r="C402" s="390">
        <f t="shared" si="22"/>
        <v>55093</v>
      </c>
      <c r="D402" s="376">
        <f>IF(-SUM(D$20:D401)+D$15&lt;0.000001,0,IF($C402&gt;='H-32A-WP06 - Debt Service'!C$24,'H-32A-WP06 - Debt Service'!C$27/12,0))</f>
        <v>0</v>
      </c>
      <c r="E402" s="376">
        <f>IF(-SUM(E$20:E401)+E$15&lt;0.000001,0,IF($C402&gt;='H-32A-WP06 - Debt Service'!D$24,'H-32A-WP06 - Debt Service'!D$27/12,0))</f>
        <v>0</v>
      </c>
      <c r="F402" s="376">
        <f>IF(-SUM(F$20:F401)+F$15&lt;0.000001,0,IF($C402&gt;='H-32A-WP06 - Debt Service'!E$24,'H-32A-WP06 - Debt Service'!E$27/12,0))</f>
        <v>0</v>
      </c>
      <c r="G402" s="376">
        <f>IF(-SUM(G$20:G401)+G$15&lt;0.000001,0,IF($C402&gt;='H-32A-WP06 - Debt Service'!F$24,'H-32A-WP06 - Debt Service'!F$27/12,0))</f>
        <v>0</v>
      </c>
      <c r="H402" s="376">
        <f>IF(-SUM(H$20:H401)+H$15&lt;0.000001,0,IF($C402&gt;='H-32A-WP06 - Debt Service'!G$24,'H-32A-WP06 - Debt Service'!G$27/12,0))</f>
        <v>0</v>
      </c>
      <c r="I402" s="376">
        <f>IF(-SUM(I$20:I401)+I$15&lt;0.000001,0,IF($C402&gt;='H-32A-WP06 - Debt Service'!H$24,'H-32A-WP06 - Debt Service'!H$27/12,0))</f>
        <v>0</v>
      </c>
      <c r="J402" s="376">
        <f>IF(-SUM(J$20:J401)+J$15&lt;0.000001,0,IF($C402&gt;='H-32A-WP06 - Debt Service'!I$24,'H-32A-WP06 - Debt Service'!I$27/12,0))</f>
        <v>0</v>
      </c>
      <c r="K402" s="376">
        <f>IF(-SUM(K$20:K401)+K$15&lt;0.000001,0,IF($C402&gt;='H-32A-WP06 - Debt Service'!J$24,'H-32A-WP06 - Debt Service'!J$27/12,0))</f>
        <v>0</v>
      </c>
      <c r="L402" s="376">
        <f>IF(-SUM(L$20:L401)+L$15&lt;0.000001,0,IF($C402&gt;='H-32A-WP06 - Debt Service'!K$24,'H-32A-WP06 - Debt Service'!K$27/12,0))</f>
        <v>0</v>
      </c>
      <c r="M402" s="376">
        <f>IF(-SUM(M$20:M401)+M$15&lt;0.000001,0,IF($C402&gt;='H-32A-WP06 - Debt Service'!L$24,'H-32A-WP06 - Debt Service'!L$27/12,0))</f>
        <v>0</v>
      </c>
      <c r="O402" s="364">
        <f t="shared" si="21"/>
        <v>2050</v>
      </c>
      <c r="P402" s="390">
        <f t="shared" si="23"/>
        <v>55093</v>
      </c>
      <c r="Q402" s="376">
        <f>IF(-SUM(Q$20:Q401)+Q$15&lt;0.000001,0,IF($C402&gt;='H-32A-WP06 - Debt Service'!P$24,'H-32A-WP06 - Debt Service'!P$27/12,0))</f>
        <v>0</v>
      </c>
      <c r="R402" s="376">
        <f>IF(-SUM(R$20:R401)+R$15&lt;0.000001,0,IF($C402&gt;='H-32A-WP06 - Debt Service'!Q$24,'H-32A-WP06 - Debt Service'!Q$27/12,0))</f>
        <v>0</v>
      </c>
      <c r="S402" s="376">
        <f>IF(-SUM(S$20:S401)+S$15&lt;0.000001,0,IF($C402&gt;='H-32A-WP06 - Debt Service'!R$24,'H-32A-WP06 - Debt Service'!R$27/12,0))</f>
        <v>0</v>
      </c>
      <c r="T402" s="376">
        <f>IF(-SUM(T$20:T401)+T$15&lt;0.000001,0,IF($C402&gt;='H-32A-WP06 - Debt Service'!S$24,'H-32A-WP06 - Debt Service'!S$27/12,0))</f>
        <v>0</v>
      </c>
      <c r="U402" s="376">
        <f>IF(-SUM(U$20:U401)+U$15&lt;0.000001,0,IF($C402&gt;='H-32A-WP06 - Debt Service'!T$24,'H-32A-WP06 - Debt Service'!T$27/12,0))</f>
        <v>0</v>
      </c>
      <c r="V402" s="376">
        <f>IF(-SUM(V$20:V401)+V$15&lt;0.000001,0,IF($C402&gt;='H-32A-WP06 - Debt Service'!U$24,'H-32A-WP06 - Debt Service'!U$27/12,0))</f>
        <v>0</v>
      </c>
      <c r="W402" s="376">
        <f>IF(-SUM(W$20:W401)+W$15&lt;0.000001,0,IF($C402&gt;='H-32A-WP06 - Debt Service'!V$24,'H-32A-WP06 - Debt Service'!V$27/12,0))</f>
        <v>0</v>
      </c>
      <c r="X402" s="376">
        <f>IF(-SUM(X$20:X401)+X$15&lt;0.000001,0,IF($C402&gt;='H-32A-WP06 - Debt Service'!W$24,'H-32A-WP06 - Debt Service'!W$27/12,0))</f>
        <v>0</v>
      </c>
      <c r="Y402" s="376">
        <f>IF(-SUM(Y$20:Y401)+Y$15&lt;0.000001,0,IF($C402&gt;='H-32A-WP06 - Debt Service'!X$24,'H-32A-WP06 - Debt Service'!X$27/12,0))</f>
        <v>0</v>
      </c>
      <c r="Z402" s="376">
        <f>IF($C402&gt;='H-32A-WP06 - Debt Service'!Y$24,'H-32A-WP06 - Debt Service'!Y$27/12,0)</f>
        <v>0</v>
      </c>
    </row>
    <row r="403" spans="2:26">
      <c r="B403" s="364">
        <f t="shared" si="20"/>
        <v>2050</v>
      </c>
      <c r="C403" s="390">
        <f t="shared" si="22"/>
        <v>55123</v>
      </c>
      <c r="D403" s="376">
        <f>IF(-SUM(D$20:D402)+D$15&lt;0.000001,0,IF($C403&gt;='H-32A-WP06 - Debt Service'!C$24,'H-32A-WP06 - Debt Service'!C$27/12,0))</f>
        <v>0</v>
      </c>
      <c r="E403" s="376">
        <f>IF(-SUM(E$20:E402)+E$15&lt;0.000001,0,IF($C403&gt;='H-32A-WP06 - Debt Service'!D$24,'H-32A-WP06 - Debt Service'!D$27/12,0))</f>
        <v>0</v>
      </c>
      <c r="F403" s="376">
        <f>IF(-SUM(F$20:F402)+F$15&lt;0.000001,0,IF($C403&gt;='H-32A-WP06 - Debt Service'!E$24,'H-32A-WP06 - Debt Service'!E$27/12,0))</f>
        <v>0</v>
      </c>
      <c r="G403" s="376">
        <f>IF(-SUM(G$20:G402)+G$15&lt;0.000001,0,IF($C403&gt;='H-32A-WP06 - Debt Service'!F$24,'H-32A-WP06 - Debt Service'!F$27/12,0))</f>
        <v>0</v>
      </c>
      <c r="H403" s="376">
        <f>IF(-SUM(H$20:H402)+H$15&lt;0.000001,0,IF($C403&gt;='H-32A-WP06 - Debt Service'!G$24,'H-32A-WP06 - Debt Service'!G$27/12,0))</f>
        <v>0</v>
      </c>
      <c r="I403" s="376">
        <f>IF(-SUM(I$20:I402)+I$15&lt;0.000001,0,IF($C403&gt;='H-32A-WP06 - Debt Service'!H$24,'H-32A-WP06 - Debt Service'!H$27/12,0))</f>
        <v>0</v>
      </c>
      <c r="J403" s="376">
        <f>IF(-SUM(J$20:J402)+J$15&lt;0.000001,0,IF($C403&gt;='H-32A-WP06 - Debt Service'!I$24,'H-32A-WP06 - Debt Service'!I$27/12,0))</f>
        <v>0</v>
      </c>
      <c r="K403" s="376">
        <f>IF(-SUM(K$20:K402)+K$15&lt;0.000001,0,IF($C403&gt;='H-32A-WP06 - Debt Service'!J$24,'H-32A-WP06 - Debt Service'!J$27/12,0))</f>
        <v>0</v>
      </c>
      <c r="L403" s="376">
        <f>IF(-SUM(L$20:L402)+L$15&lt;0.000001,0,IF($C403&gt;='H-32A-WP06 - Debt Service'!K$24,'H-32A-WP06 - Debt Service'!K$27/12,0))</f>
        <v>0</v>
      </c>
      <c r="M403" s="376">
        <f>IF(-SUM(M$20:M402)+M$15&lt;0.000001,0,IF($C403&gt;='H-32A-WP06 - Debt Service'!L$24,'H-32A-WP06 - Debt Service'!L$27/12,0))</f>
        <v>0</v>
      </c>
      <c r="O403" s="364">
        <f t="shared" si="21"/>
        <v>2050</v>
      </c>
      <c r="P403" s="390">
        <f t="shared" si="23"/>
        <v>55123</v>
      </c>
      <c r="Q403" s="376">
        <f>IF(-SUM(Q$20:Q402)+Q$15&lt;0.000001,0,IF($C403&gt;='H-32A-WP06 - Debt Service'!P$24,'H-32A-WP06 - Debt Service'!P$27/12,0))</f>
        <v>0</v>
      </c>
      <c r="R403" s="376">
        <f>IF(-SUM(R$20:R402)+R$15&lt;0.000001,0,IF($C403&gt;='H-32A-WP06 - Debt Service'!Q$24,'H-32A-WP06 - Debt Service'!Q$27/12,0))</f>
        <v>0</v>
      </c>
      <c r="S403" s="376">
        <f>IF(-SUM(S$20:S402)+S$15&lt;0.000001,0,IF($C403&gt;='H-32A-WP06 - Debt Service'!R$24,'H-32A-WP06 - Debt Service'!R$27/12,0))</f>
        <v>0</v>
      </c>
      <c r="T403" s="376">
        <f>IF(-SUM(T$20:T402)+T$15&lt;0.000001,0,IF($C403&gt;='H-32A-WP06 - Debt Service'!S$24,'H-32A-WP06 - Debt Service'!S$27/12,0))</f>
        <v>0</v>
      </c>
      <c r="U403" s="376">
        <f>IF(-SUM(U$20:U402)+U$15&lt;0.000001,0,IF($C403&gt;='H-32A-WP06 - Debt Service'!T$24,'H-32A-WP06 - Debt Service'!T$27/12,0))</f>
        <v>0</v>
      </c>
      <c r="V403" s="376">
        <f>IF(-SUM(V$20:V402)+V$15&lt;0.000001,0,IF($C403&gt;='H-32A-WP06 - Debt Service'!U$24,'H-32A-WP06 - Debt Service'!U$27/12,0))</f>
        <v>0</v>
      </c>
      <c r="W403" s="376">
        <f>IF(-SUM(W$20:W402)+W$15&lt;0.000001,0,IF($C403&gt;='H-32A-WP06 - Debt Service'!V$24,'H-32A-WP06 - Debt Service'!V$27/12,0))</f>
        <v>0</v>
      </c>
      <c r="X403" s="376">
        <f>IF(-SUM(X$20:X402)+X$15&lt;0.000001,0,IF($C403&gt;='H-32A-WP06 - Debt Service'!W$24,'H-32A-WP06 - Debt Service'!W$27/12,0))</f>
        <v>0</v>
      </c>
      <c r="Y403" s="376">
        <f>IF(-SUM(Y$20:Y402)+Y$15&lt;0.000001,0,IF($C403&gt;='H-32A-WP06 - Debt Service'!X$24,'H-32A-WP06 - Debt Service'!X$27/12,0))</f>
        <v>0</v>
      </c>
      <c r="Z403" s="376">
        <f>IF($C403&gt;='H-32A-WP06 - Debt Service'!Y$24,'H-32A-WP06 - Debt Service'!Y$27/12,0)</f>
        <v>0</v>
      </c>
    </row>
    <row r="404" spans="2:26">
      <c r="B404" s="364">
        <f t="shared" si="20"/>
        <v>2051</v>
      </c>
      <c r="C404" s="390">
        <f t="shared" si="22"/>
        <v>55154</v>
      </c>
      <c r="D404" s="376">
        <f>IF(-SUM(D$20:D403)+D$15&lt;0.000001,0,IF($C404&gt;='H-32A-WP06 - Debt Service'!C$24,'H-32A-WP06 - Debt Service'!C$27/12,0))</f>
        <v>0</v>
      </c>
      <c r="E404" s="376">
        <f>IF(-SUM(E$20:E403)+E$15&lt;0.000001,0,IF($C404&gt;='H-32A-WP06 - Debt Service'!D$24,'H-32A-WP06 - Debt Service'!D$27/12,0))</f>
        <v>0</v>
      </c>
      <c r="F404" s="376">
        <f>IF(-SUM(F$20:F403)+F$15&lt;0.000001,0,IF($C404&gt;='H-32A-WP06 - Debt Service'!E$24,'H-32A-WP06 - Debt Service'!E$27/12,0))</f>
        <v>0</v>
      </c>
      <c r="G404" s="376">
        <f>IF(-SUM(G$20:G403)+G$15&lt;0.000001,0,IF($C404&gt;='H-32A-WP06 - Debt Service'!F$24,'H-32A-WP06 - Debt Service'!F$27/12,0))</f>
        <v>0</v>
      </c>
      <c r="H404" s="376">
        <f>IF(-SUM(H$20:H403)+H$15&lt;0.000001,0,IF($C404&gt;='H-32A-WP06 - Debt Service'!G$24,'H-32A-WP06 - Debt Service'!G$27/12,0))</f>
        <v>0</v>
      </c>
      <c r="I404" s="376">
        <f>IF(-SUM(I$20:I403)+I$15&lt;0.000001,0,IF($C404&gt;='H-32A-WP06 - Debt Service'!H$24,'H-32A-WP06 - Debt Service'!H$27/12,0))</f>
        <v>0</v>
      </c>
      <c r="J404" s="376">
        <f>IF(-SUM(J$20:J403)+J$15&lt;0.000001,0,IF($C404&gt;='H-32A-WP06 - Debt Service'!I$24,'H-32A-WP06 - Debt Service'!I$27/12,0))</f>
        <v>0</v>
      </c>
      <c r="K404" s="376">
        <f>IF(-SUM(K$20:K403)+K$15&lt;0.000001,0,IF($C404&gt;='H-32A-WP06 - Debt Service'!J$24,'H-32A-WP06 - Debt Service'!J$27/12,0))</f>
        <v>0</v>
      </c>
      <c r="L404" s="376">
        <f>IF(-SUM(L$20:L403)+L$15&lt;0.000001,0,IF($C404&gt;='H-32A-WP06 - Debt Service'!K$24,'H-32A-WP06 - Debt Service'!K$27/12,0))</f>
        <v>0</v>
      </c>
      <c r="M404" s="376">
        <f>IF(-SUM(M$20:M403)+M$15&lt;0.000001,0,IF($C404&gt;='H-32A-WP06 - Debt Service'!L$24,'H-32A-WP06 - Debt Service'!L$27/12,0))</f>
        <v>0</v>
      </c>
      <c r="O404" s="364">
        <f t="shared" si="21"/>
        <v>2051</v>
      </c>
      <c r="P404" s="390">
        <f t="shared" si="23"/>
        <v>55154</v>
      </c>
      <c r="Q404" s="376">
        <f>IF(-SUM(Q$20:Q403)+Q$15&lt;0.000001,0,IF($C404&gt;='H-32A-WP06 - Debt Service'!P$24,'H-32A-WP06 - Debt Service'!P$27/12,0))</f>
        <v>0</v>
      </c>
      <c r="R404" s="376">
        <f>IF(-SUM(R$20:R403)+R$15&lt;0.000001,0,IF($C404&gt;='H-32A-WP06 - Debt Service'!Q$24,'H-32A-WP06 - Debt Service'!Q$27/12,0))</f>
        <v>0</v>
      </c>
      <c r="S404" s="376">
        <f>IF(-SUM(S$20:S403)+S$15&lt;0.000001,0,IF($C404&gt;='H-32A-WP06 - Debt Service'!R$24,'H-32A-WP06 - Debt Service'!R$27/12,0))</f>
        <v>0</v>
      </c>
      <c r="T404" s="376">
        <f>IF(-SUM(T$20:T403)+T$15&lt;0.000001,0,IF($C404&gt;='H-32A-WP06 - Debt Service'!S$24,'H-32A-WP06 - Debt Service'!S$27/12,0))</f>
        <v>0</v>
      </c>
      <c r="U404" s="376">
        <f>IF(-SUM(U$20:U403)+U$15&lt;0.000001,0,IF($C404&gt;='H-32A-WP06 - Debt Service'!T$24,'H-32A-WP06 - Debt Service'!T$27/12,0))</f>
        <v>0</v>
      </c>
      <c r="V404" s="376">
        <f>IF(-SUM(V$20:V403)+V$15&lt;0.000001,0,IF($C404&gt;='H-32A-WP06 - Debt Service'!U$24,'H-32A-WP06 - Debt Service'!U$27/12,0))</f>
        <v>0</v>
      </c>
      <c r="W404" s="376">
        <f>IF(-SUM(W$20:W403)+W$15&lt;0.000001,0,IF($C404&gt;='H-32A-WP06 - Debt Service'!V$24,'H-32A-WP06 - Debt Service'!V$27/12,0))</f>
        <v>0</v>
      </c>
      <c r="X404" s="376">
        <f>IF(-SUM(X$20:X403)+X$15&lt;0.000001,0,IF($C404&gt;='H-32A-WP06 - Debt Service'!W$24,'H-32A-WP06 - Debt Service'!W$27/12,0))</f>
        <v>0</v>
      </c>
      <c r="Y404" s="376">
        <f>IF(-SUM(Y$20:Y403)+Y$15&lt;0.000001,0,IF($C404&gt;='H-32A-WP06 - Debt Service'!X$24,'H-32A-WP06 - Debt Service'!X$27/12,0))</f>
        <v>0</v>
      </c>
      <c r="Z404" s="376">
        <f>IF($C404&gt;='H-32A-WP06 - Debt Service'!Y$24,'H-32A-WP06 - Debt Service'!Y$27/12,0)</f>
        <v>0</v>
      </c>
    </row>
    <row r="405" spans="2:26">
      <c r="B405" s="364">
        <f t="shared" ref="B405:B468" si="24">YEAR(C405)</f>
        <v>2051</v>
      </c>
      <c r="C405" s="390">
        <f t="shared" si="22"/>
        <v>55185</v>
      </c>
      <c r="D405" s="376">
        <f>IF(-SUM(D$20:D404)+D$15&lt;0.000001,0,IF($C405&gt;='H-32A-WP06 - Debt Service'!C$24,'H-32A-WP06 - Debt Service'!C$27/12,0))</f>
        <v>0</v>
      </c>
      <c r="E405" s="376">
        <f>IF(-SUM(E$20:E404)+E$15&lt;0.000001,0,IF($C405&gt;='H-32A-WP06 - Debt Service'!D$24,'H-32A-WP06 - Debt Service'!D$27/12,0))</f>
        <v>0</v>
      </c>
      <c r="F405" s="376">
        <f>IF(-SUM(F$20:F404)+F$15&lt;0.000001,0,IF($C405&gt;='H-32A-WP06 - Debt Service'!E$24,'H-32A-WP06 - Debt Service'!E$27/12,0))</f>
        <v>0</v>
      </c>
      <c r="G405" s="376">
        <f>IF(-SUM(G$20:G404)+G$15&lt;0.000001,0,IF($C405&gt;='H-32A-WP06 - Debt Service'!F$24,'H-32A-WP06 - Debt Service'!F$27/12,0))</f>
        <v>0</v>
      </c>
      <c r="H405" s="376">
        <f>IF(-SUM(H$20:H404)+H$15&lt;0.000001,0,IF($C405&gt;='H-32A-WP06 - Debt Service'!G$24,'H-32A-WP06 - Debt Service'!G$27/12,0))</f>
        <v>0</v>
      </c>
      <c r="I405" s="376">
        <f>IF(-SUM(I$20:I404)+I$15&lt;0.000001,0,IF($C405&gt;='H-32A-WP06 - Debt Service'!H$24,'H-32A-WP06 - Debt Service'!H$27/12,0))</f>
        <v>0</v>
      </c>
      <c r="J405" s="376">
        <f>IF(-SUM(J$20:J404)+J$15&lt;0.000001,0,IF($C405&gt;='H-32A-WP06 - Debt Service'!I$24,'H-32A-WP06 - Debt Service'!I$27/12,0))</f>
        <v>0</v>
      </c>
      <c r="K405" s="376">
        <f>IF(-SUM(K$20:K404)+K$15&lt;0.000001,0,IF($C405&gt;='H-32A-WP06 - Debt Service'!J$24,'H-32A-WP06 - Debt Service'!J$27/12,0))</f>
        <v>0</v>
      </c>
      <c r="L405" s="376">
        <f>IF(-SUM(L$20:L404)+L$15&lt;0.000001,0,IF($C405&gt;='H-32A-WP06 - Debt Service'!K$24,'H-32A-WP06 - Debt Service'!K$27/12,0))</f>
        <v>0</v>
      </c>
      <c r="M405" s="376">
        <f>IF(-SUM(M$20:M404)+M$15&lt;0.000001,0,IF($C405&gt;='H-32A-WP06 - Debt Service'!L$24,'H-32A-WP06 - Debt Service'!L$27/12,0))</f>
        <v>0</v>
      </c>
      <c r="O405" s="364">
        <f t="shared" ref="O405:O468" si="25">YEAR(P405)</f>
        <v>2051</v>
      </c>
      <c r="P405" s="390">
        <f t="shared" si="23"/>
        <v>55185</v>
      </c>
      <c r="Q405" s="376">
        <f>IF(-SUM(Q$20:Q404)+Q$15&lt;0.000001,0,IF($C405&gt;='H-32A-WP06 - Debt Service'!P$24,'H-32A-WP06 - Debt Service'!P$27/12,0))</f>
        <v>0</v>
      </c>
      <c r="R405" s="376">
        <f>IF(-SUM(R$20:R404)+R$15&lt;0.000001,0,IF($C405&gt;='H-32A-WP06 - Debt Service'!Q$24,'H-32A-WP06 - Debt Service'!Q$27/12,0))</f>
        <v>0</v>
      </c>
      <c r="S405" s="376">
        <f>IF(-SUM(S$20:S404)+S$15&lt;0.000001,0,IF($C405&gt;='H-32A-WP06 - Debt Service'!R$24,'H-32A-WP06 - Debt Service'!R$27/12,0))</f>
        <v>0</v>
      </c>
      <c r="T405" s="376">
        <f>IF(-SUM(T$20:T404)+T$15&lt;0.000001,0,IF($C405&gt;='H-32A-WP06 - Debt Service'!S$24,'H-32A-WP06 - Debt Service'!S$27/12,0))</f>
        <v>0</v>
      </c>
      <c r="U405" s="376">
        <f>IF(-SUM(U$20:U404)+U$15&lt;0.000001,0,IF($C405&gt;='H-32A-WP06 - Debt Service'!T$24,'H-32A-WP06 - Debt Service'!T$27/12,0))</f>
        <v>0</v>
      </c>
      <c r="V405" s="376">
        <f>IF(-SUM(V$20:V404)+V$15&lt;0.000001,0,IF($C405&gt;='H-32A-WP06 - Debt Service'!U$24,'H-32A-WP06 - Debt Service'!U$27/12,0))</f>
        <v>0</v>
      </c>
      <c r="W405" s="376">
        <f>IF(-SUM(W$20:W404)+W$15&lt;0.000001,0,IF($C405&gt;='H-32A-WP06 - Debt Service'!V$24,'H-32A-WP06 - Debt Service'!V$27/12,0))</f>
        <v>0</v>
      </c>
      <c r="X405" s="376">
        <f>IF(-SUM(X$20:X404)+X$15&lt;0.000001,0,IF($C405&gt;='H-32A-WP06 - Debt Service'!W$24,'H-32A-WP06 - Debt Service'!W$27/12,0))</f>
        <v>0</v>
      </c>
      <c r="Y405" s="376">
        <f>IF(-SUM(Y$20:Y404)+Y$15&lt;0.000001,0,IF($C405&gt;='H-32A-WP06 - Debt Service'!X$24,'H-32A-WP06 - Debt Service'!X$27/12,0))</f>
        <v>0</v>
      </c>
      <c r="Z405" s="376">
        <f>IF($C405&gt;='H-32A-WP06 - Debt Service'!Y$24,'H-32A-WP06 - Debt Service'!Y$27/12,0)</f>
        <v>0</v>
      </c>
    </row>
    <row r="406" spans="2:26">
      <c r="B406" s="364">
        <f t="shared" si="24"/>
        <v>2051</v>
      </c>
      <c r="C406" s="390">
        <f t="shared" ref="C406:C469" si="26">EOMONTH(C405,0)+1</f>
        <v>55213</v>
      </c>
      <c r="D406" s="376">
        <f>IF(-SUM(D$20:D405)+D$15&lt;0.000001,0,IF($C406&gt;='H-32A-WP06 - Debt Service'!C$24,'H-32A-WP06 - Debt Service'!C$27/12,0))</f>
        <v>0</v>
      </c>
      <c r="E406" s="376">
        <f>IF(-SUM(E$20:E405)+E$15&lt;0.000001,0,IF($C406&gt;='H-32A-WP06 - Debt Service'!D$24,'H-32A-WP06 - Debt Service'!D$27/12,0))</f>
        <v>0</v>
      </c>
      <c r="F406" s="376">
        <f>IF(-SUM(F$20:F405)+F$15&lt;0.000001,0,IF($C406&gt;='H-32A-WP06 - Debt Service'!E$24,'H-32A-WP06 - Debt Service'!E$27/12,0))</f>
        <v>0</v>
      </c>
      <c r="G406" s="376">
        <f>IF(-SUM(G$20:G405)+G$15&lt;0.000001,0,IF($C406&gt;='H-32A-WP06 - Debt Service'!F$24,'H-32A-WP06 - Debt Service'!F$27/12,0))</f>
        <v>0</v>
      </c>
      <c r="H406" s="376">
        <f>IF(-SUM(H$20:H405)+H$15&lt;0.000001,0,IF($C406&gt;='H-32A-WP06 - Debt Service'!G$24,'H-32A-WP06 - Debt Service'!G$27/12,0))</f>
        <v>0</v>
      </c>
      <c r="I406" s="376">
        <f>IF(-SUM(I$20:I405)+I$15&lt;0.000001,0,IF($C406&gt;='H-32A-WP06 - Debt Service'!H$24,'H-32A-WP06 - Debt Service'!H$27/12,0))</f>
        <v>0</v>
      </c>
      <c r="J406" s="376">
        <f>IF(-SUM(J$20:J405)+J$15&lt;0.000001,0,IF($C406&gt;='H-32A-WP06 - Debt Service'!I$24,'H-32A-WP06 - Debt Service'!I$27/12,0))</f>
        <v>0</v>
      </c>
      <c r="K406" s="376">
        <f>IF(-SUM(K$20:K405)+K$15&lt;0.000001,0,IF($C406&gt;='H-32A-WP06 - Debt Service'!J$24,'H-32A-WP06 - Debt Service'!J$27/12,0))</f>
        <v>0</v>
      </c>
      <c r="L406" s="376">
        <f>IF(-SUM(L$20:L405)+L$15&lt;0.000001,0,IF($C406&gt;='H-32A-WP06 - Debt Service'!K$24,'H-32A-WP06 - Debt Service'!K$27/12,0))</f>
        <v>0</v>
      </c>
      <c r="M406" s="376">
        <f>IF(-SUM(M$20:M405)+M$15&lt;0.000001,0,IF($C406&gt;='H-32A-WP06 - Debt Service'!L$24,'H-32A-WP06 - Debt Service'!L$27/12,0))</f>
        <v>0</v>
      </c>
      <c r="O406" s="364">
        <f t="shared" si="25"/>
        <v>2051</v>
      </c>
      <c r="P406" s="390">
        <f t="shared" ref="P406:P469" si="27">EOMONTH(P405,0)+1</f>
        <v>55213</v>
      </c>
      <c r="Q406" s="376">
        <f>IF(-SUM(Q$20:Q405)+Q$15&lt;0.000001,0,IF($C406&gt;='H-32A-WP06 - Debt Service'!P$24,'H-32A-WP06 - Debt Service'!P$27/12,0))</f>
        <v>0</v>
      </c>
      <c r="R406" s="376">
        <f>IF(-SUM(R$20:R405)+R$15&lt;0.000001,0,IF($C406&gt;='H-32A-WP06 - Debt Service'!Q$24,'H-32A-WP06 - Debt Service'!Q$27/12,0))</f>
        <v>0</v>
      </c>
      <c r="S406" s="376">
        <f>IF(-SUM(S$20:S405)+S$15&lt;0.000001,0,IF($C406&gt;='H-32A-WP06 - Debt Service'!R$24,'H-32A-WP06 - Debt Service'!R$27/12,0))</f>
        <v>0</v>
      </c>
      <c r="T406" s="376">
        <f>IF(-SUM(T$20:T405)+T$15&lt;0.000001,0,IF($C406&gt;='H-32A-WP06 - Debt Service'!S$24,'H-32A-WP06 - Debt Service'!S$27/12,0))</f>
        <v>0</v>
      </c>
      <c r="U406" s="376">
        <f>IF(-SUM(U$20:U405)+U$15&lt;0.000001,0,IF($C406&gt;='H-32A-WP06 - Debt Service'!T$24,'H-32A-WP06 - Debt Service'!T$27/12,0))</f>
        <v>0</v>
      </c>
      <c r="V406" s="376">
        <f>IF(-SUM(V$20:V405)+V$15&lt;0.000001,0,IF($C406&gt;='H-32A-WP06 - Debt Service'!U$24,'H-32A-WP06 - Debt Service'!U$27/12,0))</f>
        <v>0</v>
      </c>
      <c r="W406" s="376">
        <f>IF(-SUM(W$20:W405)+W$15&lt;0.000001,0,IF($C406&gt;='H-32A-WP06 - Debt Service'!V$24,'H-32A-WP06 - Debt Service'!V$27/12,0))</f>
        <v>0</v>
      </c>
      <c r="X406" s="376">
        <f>IF(-SUM(X$20:X405)+X$15&lt;0.000001,0,IF($C406&gt;='H-32A-WP06 - Debt Service'!W$24,'H-32A-WP06 - Debt Service'!W$27/12,0))</f>
        <v>0</v>
      </c>
      <c r="Y406" s="376">
        <f>IF(-SUM(Y$20:Y405)+Y$15&lt;0.000001,0,IF($C406&gt;='H-32A-WP06 - Debt Service'!X$24,'H-32A-WP06 - Debt Service'!X$27/12,0))</f>
        <v>0</v>
      </c>
      <c r="Z406" s="376">
        <f>IF($C406&gt;='H-32A-WP06 - Debt Service'!Y$24,'H-32A-WP06 - Debt Service'!Y$27/12,0)</f>
        <v>0</v>
      </c>
    </row>
    <row r="407" spans="2:26">
      <c r="B407" s="364">
        <f t="shared" si="24"/>
        <v>2051</v>
      </c>
      <c r="C407" s="390">
        <f t="shared" si="26"/>
        <v>55244</v>
      </c>
      <c r="D407" s="376">
        <f>IF(-SUM(D$20:D406)+D$15&lt;0.000001,0,IF($C407&gt;='H-32A-WP06 - Debt Service'!C$24,'H-32A-WP06 - Debt Service'!C$27/12,0))</f>
        <v>0</v>
      </c>
      <c r="E407" s="376">
        <f>IF(-SUM(E$20:E406)+E$15&lt;0.000001,0,IF($C407&gt;='H-32A-WP06 - Debt Service'!D$24,'H-32A-WP06 - Debt Service'!D$27/12,0))</f>
        <v>0</v>
      </c>
      <c r="F407" s="376">
        <f>IF(-SUM(F$20:F406)+F$15&lt;0.000001,0,IF($C407&gt;='H-32A-WP06 - Debt Service'!E$24,'H-32A-WP06 - Debt Service'!E$27/12,0))</f>
        <v>0</v>
      </c>
      <c r="G407" s="376">
        <f>IF(-SUM(G$20:G406)+G$15&lt;0.000001,0,IF($C407&gt;='H-32A-WP06 - Debt Service'!F$24,'H-32A-WP06 - Debt Service'!F$27/12,0))</f>
        <v>0</v>
      </c>
      <c r="H407" s="376">
        <f>IF(-SUM(H$20:H406)+H$15&lt;0.000001,0,IF($C407&gt;='H-32A-WP06 - Debt Service'!G$24,'H-32A-WP06 - Debt Service'!G$27/12,0))</f>
        <v>0</v>
      </c>
      <c r="I407" s="376">
        <f>IF(-SUM(I$20:I406)+I$15&lt;0.000001,0,IF($C407&gt;='H-32A-WP06 - Debt Service'!H$24,'H-32A-WP06 - Debt Service'!H$27/12,0))</f>
        <v>0</v>
      </c>
      <c r="J407" s="376">
        <f>IF(-SUM(J$20:J406)+J$15&lt;0.000001,0,IF($C407&gt;='H-32A-WP06 - Debt Service'!I$24,'H-32A-WP06 - Debt Service'!I$27/12,0))</f>
        <v>0</v>
      </c>
      <c r="K407" s="376">
        <f>IF(-SUM(K$20:K406)+K$15&lt;0.000001,0,IF($C407&gt;='H-32A-WP06 - Debt Service'!J$24,'H-32A-WP06 - Debt Service'!J$27/12,0))</f>
        <v>0</v>
      </c>
      <c r="L407" s="376">
        <f>IF(-SUM(L$20:L406)+L$15&lt;0.000001,0,IF($C407&gt;='H-32A-WP06 - Debt Service'!K$24,'H-32A-WP06 - Debt Service'!K$27/12,0))</f>
        <v>0</v>
      </c>
      <c r="M407" s="376">
        <f>IF(-SUM(M$20:M406)+M$15&lt;0.000001,0,IF($C407&gt;='H-32A-WP06 - Debt Service'!L$24,'H-32A-WP06 - Debt Service'!L$27/12,0))</f>
        <v>0</v>
      </c>
      <c r="O407" s="364">
        <f t="shared" si="25"/>
        <v>2051</v>
      </c>
      <c r="P407" s="390">
        <f t="shared" si="27"/>
        <v>55244</v>
      </c>
      <c r="Q407" s="376">
        <f>IF(-SUM(Q$20:Q406)+Q$15&lt;0.000001,0,IF($C407&gt;='H-32A-WP06 - Debt Service'!P$24,'H-32A-WP06 - Debt Service'!P$27/12,0))</f>
        <v>0</v>
      </c>
      <c r="R407" s="376">
        <f>IF(-SUM(R$20:R406)+R$15&lt;0.000001,0,IF($C407&gt;='H-32A-WP06 - Debt Service'!Q$24,'H-32A-WP06 - Debt Service'!Q$27/12,0))</f>
        <v>0</v>
      </c>
      <c r="S407" s="376">
        <f>IF(-SUM(S$20:S406)+S$15&lt;0.000001,0,IF($C407&gt;='H-32A-WP06 - Debt Service'!R$24,'H-32A-WP06 - Debt Service'!R$27/12,0))</f>
        <v>0</v>
      </c>
      <c r="T407" s="376">
        <f>IF(-SUM(T$20:T406)+T$15&lt;0.000001,0,IF($C407&gt;='H-32A-WP06 - Debt Service'!S$24,'H-32A-WP06 - Debt Service'!S$27/12,0))</f>
        <v>0</v>
      </c>
      <c r="U407" s="376">
        <f>IF(-SUM(U$20:U406)+U$15&lt;0.000001,0,IF($C407&gt;='H-32A-WP06 - Debt Service'!T$24,'H-32A-WP06 - Debt Service'!T$27/12,0))</f>
        <v>0</v>
      </c>
      <c r="V407" s="376">
        <f>IF(-SUM(V$20:V406)+V$15&lt;0.000001,0,IF($C407&gt;='H-32A-WP06 - Debt Service'!U$24,'H-32A-WP06 - Debt Service'!U$27/12,0))</f>
        <v>0</v>
      </c>
      <c r="W407" s="376">
        <f>IF(-SUM(W$20:W406)+W$15&lt;0.000001,0,IF($C407&gt;='H-32A-WP06 - Debt Service'!V$24,'H-32A-WP06 - Debt Service'!V$27/12,0))</f>
        <v>0</v>
      </c>
      <c r="X407" s="376">
        <f>IF(-SUM(X$20:X406)+X$15&lt;0.000001,0,IF($C407&gt;='H-32A-WP06 - Debt Service'!W$24,'H-32A-WP06 - Debt Service'!W$27/12,0))</f>
        <v>0</v>
      </c>
      <c r="Y407" s="376">
        <f>IF(-SUM(Y$20:Y406)+Y$15&lt;0.000001,0,IF($C407&gt;='H-32A-WP06 - Debt Service'!X$24,'H-32A-WP06 - Debt Service'!X$27/12,0))</f>
        <v>0</v>
      </c>
      <c r="Z407" s="376">
        <f>IF($C407&gt;='H-32A-WP06 - Debt Service'!Y$24,'H-32A-WP06 - Debt Service'!Y$27/12,0)</f>
        <v>0</v>
      </c>
    </row>
    <row r="408" spans="2:26">
      <c r="B408" s="364">
        <f t="shared" si="24"/>
        <v>2051</v>
      </c>
      <c r="C408" s="390">
        <f t="shared" si="26"/>
        <v>55274</v>
      </c>
      <c r="D408" s="376">
        <f>IF(-SUM(D$20:D407)+D$15&lt;0.000001,0,IF($C408&gt;='H-32A-WP06 - Debt Service'!C$24,'H-32A-WP06 - Debt Service'!C$27/12,0))</f>
        <v>0</v>
      </c>
      <c r="E408" s="376">
        <f>IF(-SUM(E$20:E407)+E$15&lt;0.000001,0,IF($C408&gt;='H-32A-WP06 - Debt Service'!D$24,'H-32A-WP06 - Debt Service'!D$27/12,0))</f>
        <v>0</v>
      </c>
      <c r="F408" s="376">
        <f>IF(-SUM(F$20:F407)+F$15&lt;0.000001,0,IF($C408&gt;='H-32A-WP06 - Debt Service'!E$24,'H-32A-WP06 - Debt Service'!E$27/12,0))</f>
        <v>0</v>
      </c>
      <c r="G408" s="376">
        <f>IF(-SUM(G$20:G407)+G$15&lt;0.000001,0,IF($C408&gt;='H-32A-WP06 - Debt Service'!F$24,'H-32A-WP06 - Debt Service'!F$27/12,0))</f>
        <v>0</v>
      </c>
      <c r="H408" s="376">
        <f>IF(-SUM(H$20:H407)+H$15&lt;0.000001,0,IF($C408&gt;='H-32A-WP06 - Debt Service'!G$24,'H-32A-WP06 - Debt Service'!G$27/12,0))</f>
        <v>0</v>
      </c>
      <c r="I408" s="376">
        <f>IF(-SUM(I$20:I407)+I$15&lt;0.000001,0,IF($C408&gt;='H-32A-WP06 - Debt Service'!H$24,'H-32A-WP06 - Debt Service'!H$27/12,0))</f>
        <v>0</v>
      </c>
      <c r="J408" s="376">
        <f>IF(-SUM(J$20:J407)+J$15&lt;0.000001,0,IF($C408&gt;='H-32A-WP06 - Debt Service'!I$24,'H-32A-WP06 - Debt Service'!I$27/12,0))</f>
        <v>0</v>
      </c>
      <c r="K408" s="376">
        <f>IF(-SUM(K$20:K407)+K$15&lt;0.000001,0,IF($C408&gt;='H-32A-WP06 - Debt Service'!J$24,'H-32A-WP06 - Debt Service'!J$27/12,0))</f>
        <v>0</v>
      </c>
      <c r="L408" s="376">
        <f>IF(-SUM(L$20:L407)+L$15&lt;0.000001,0,IF($C408&gt;='H-32A-WP06 - Debt Service'!K$24,'H-32A-WP06 - Debt Service'!K$27/12,0))</f>
        <v>0</v>
      </c>
      <c r="M408" s="376">
        <f>IF(-SUM(M$20:M407)+M$15&lt;0.000001,0,IF($C408&gt;='H-32A-WP06 - Debt Service'!L$24,'H-32A-WP06 - Debt Service'!L$27/12,0))</f>
        <v>0</v>
      </c>
      <c r="O408" s="364">
        <f t="shared" si="25"/>
        <v>2051</v>
      </c>
      <c r="P408" s="390">
        <f t="shared" si="27"/>
        <v>55274</v>
      </c>
      <c r="Q408" s="376">
        <f>IF(-SUM(Q$20:Q407)+Q$15&lt;0.000001,0,IF($C408&gt;='H-32A-WP06 - Debt Service'!P$24,'H-32A-WP06 - Debt Service'!P$27/12,0))</f>
        <v>0</v>
      </c>
      <c r="R408" s="376">
        <f>IF(-SUM(R$20:R407)+R$15&lt;0.000001,0,IF($C408&gt;='H-32A-WP06 - Debt Service'!Q$24,'H-32A-WP06 - Debt Service'!Q$27/12,0))</f>
        <v>0</v>
      </c>
      <c r="S408" s="376">
        <f>IF(-SUM(S$20:S407)+S$15&lt;0.000001,0,IF($C408&gt;='H-32A-WP06 - Debt Service'!R$24,'H-32A-WP06 - Debt Service'!R$27/12,0))</f>
        <v>0</v>
      </c>
      <c r="T408" s="376">
        <f>IF(-SUM(T$20:T407)+T$15&lt;0.000001,0,IF($C408&gt;='H-32A-WP06 - Debt Service'!S$24,'H-32A-WP06 - Debt Service'!S$27/12,0))</f>
        <v>0</v>
      </c>
      <c r="U408" s="376">
        <f>IF(-SUM(U$20:U407)+U$15&lt;0.000001,0,IF($C408&gt;='H-32A-WP06 - Debt Service'!T$24,'H-32A-WP06 - Debt Service'!T$27/12,0))</f>
        <v>0</v>
      </c>
      <c r="V408" s="376">
        <f>IF(-SUM(V$20:V407)+V$15&lt;0.000001,0,IF($C408&gt;='H-32A-WP06 - Debt Service'!U$24,'H-32A-WP06 - Debt Service'!U$27/12,0))</f>
        <v>0</v>
      </c>
      <c r="W408" s="376">
        <f>IF(-SUM(W$20:W407)+W$15&lt;0.000001,0,IF($C408&gt;='H-32A-WP06 - Debt Service'!V$24,'H-32A-WP06 - Debt Service'!V$27/12,0))</f>
        <v>0</v>
      </c>
      <c r="X408" s="376">
        <f>IF(-SUM(X$20:X407)+X$15&lt;0.000001,0,IF($C408&gt;='H-32A-WP06 - Debt Service'!W$24,'H-32A-WP06 - Debt Service'!W$27/12,0))</f>
        <v>0</v>
      </c>
      <c r="Y408" s="376">
        <f>IF(-SUM(Y$20:Y407)+Y$15&lt;0.000001,0,IF($C408&gt;='H-32A-WP06 - Debt Service'!X$24,'H-32A-WP06 - Debt Service'!X$27/12,0))</f>
        <v>0</v>
      </c>
      <c r="Z408" s="376">
        <f>IF($C408&gt;='H-32A-WP06 - Debt Service'!Y$24,'H-32A-WP06 - Debt Service'!Y$27/12,0)</f>
        <v>0</v>
      </c>
    </row>
    <row r="409" spans="2:26">
      <c r="B409" s="364">
        <f t="shared" si="24"/>
        <v>2051</v>
      </c>
      <c r="C409" s="390">
        <f t="shared" si="26"/>
        <v>55305</v>
      </c>
      <c r="D409" s="376">
        <f>IF(-SUM(D$20:D408)+D$15&lt;0.000001,0,IF($C409&gt;='H-32A-WP06 - Debt Service'!C$24,'H-32A-WP06 - Debt Service'!C$27/12,0))</f>
        <v>0</v>
      </c>
      <c r="E409" s="376">
        <f>IF(-SUM(E$20:E408)+E$15&lt;0.000001,0,IF($C409&gt;='H-32A-WP06 - Debt Service'!D$24,'H-32A-WP06 - Debt Service'!D$27/12,0))</f>
        <v>0</v>
      </c>
      <c r="F409" s="376">
        <f>IF(-SUM(F$20:F408)+F$15&lt;0.000001,0,IF($C409&gt;='H-32A-WP06 - Debt Service'!E$24,'H-32A-WP06 - Debt Service'!E$27/12,0))</f>
        <v>0</v>
      </c>
      <c r="G409" s="376">
        <f>IF(-SUM(G$20:G408)+G$15&lt;0.000001,0,IF($C409&gt;='H-32A-WP06 - Debt Service'!F$24,'H-32A-WP06 - Debt Service'!F$27/12,0))</f>
        <v>0</v>
      </c>
      <c r="H409" s="376">
        <f>IF(-SUM(H$20:H408)+H$15&lt;0.000001,0,IF($C409&gt;='H-32A-WP06 - Debt Service'!G$24,'H-32A-WP06 - Debt Service'!G$27/12,0))</f>
        <v>0</v>
      </c>
      <c r="I409" s="376">
        <f>IF(-SUM(I$20:I408)+I$15&lt;0.000001,0,IF($C409&gt;='H-32A-WP06 - Debt Service'!H$24,'H-32A-WP06 - Debt Service'!H$27/12,0))</f>
        <v>0</v>
      </c>
      <c r="J409" s="376">
        <f>IF(-SUM(J$20:J408)+J$15&lt;0.000001,0,IF($C409&gt;='H-32A-WP06 - Debt Service'!I$24,'H-32A-WP06 - Debt Service'!I$27/12,0))</f>
        <v>0</v>
      </c>
      <c r="K409" s="376">
        <f>IF(-SUM(K$20:K408)+K$15&lt;0.000001,0,IF($C409&gt;='H-32A-WP06 - Debt Service'!J$24,'H-32A-WP06 - Debt Service'!J$27/12,0))</f>
        <v>0</v>
      </c>
      <c r="L409" s="376">
        <f>IF(-SUM(L$20:L408)+L$15&lt;0.000001,0,IF($C409&gt;='H-32A-WP06 - Debt Service'!K$24,'H-32A-WP06 - Debt Service'!K$27/12,0))</f>
        <v>0</v>
      </c>
      <c r="M409" s="376">
        <f>IF(-SUM(M$20:M408)+M$15&lt;0.000001,0,IF($C409&gt;='H-32A-WP06 - Debt Service'!L$24,'H-32A-WP06 - Debt Service'!L$27/12,0))</f>
        <v>0</v>
      </c>
      <c r="O409" s="364">
        <f t="shared" si="25"/>
        <v>2051</v>
      </c>
      <c r="P409" s="390">
        <f t="shared" si="27"/>
        <v>55305</v>
      </c>
      <c r="Q409" s="376">
        <f>IF(-SUM(Q$20:Q408)+Q$15&lt;0.000001,0,IF($C409&gt;='H-32A-WP06 - Debt Service'!P$24,'H-32A-WP06 - Debt Service'!P$27/12,0))</f>
        <v>0</v>
      </c>
      <c r="R409" s="376">
        <f>IF(-SUM(R$20:R408)+R$15&lt;0.000001,0,IF($C409&gt;='H-32A-WP06 - Debt Service'!Q$24,'H-32A-WP06 - Debt Service'!Q$27/12,0))</f>
        <v>0</v>
      </c>
      <c r="S409" s="376">
        <f>IF(-SUM(S$20:S408)+S$15&lt;0.000001,0,IF($C409&gt;='H-32A-WP06 - Debt Service'!R$24,'H-32A-WP06 - Debt Service'!R$27/12,0))</f>
        <v>0</v>
      </c>
      <c r="T409" s="376">
        <f>IF(-SUM(T$20:T408)+T$15&lt;0.000001,0,IF($C409&gt;='H-32A-WP06 - Debt Service'!S$24,'H-32A-WP06 - Debt Service'!S$27/12,0))</f>
        <v>0</v>
      </c>
      <c r="U409" s="376">
        <f>IF(-SUM(U$20:U408)+U$15&lt;0.000001,0,IF($C409&gt;='H-32A-WP06 - Debt Service'!T$24,'H-32A-WP06 - Debt Service'!T$27/12,0))</f>
        <v>0</v>
      </c>
      <c r="V409" s="376">
        <f>IF(-SUM(V$20:V408)+V$15&lt;0.000001,0,IF($C409&gt;='H-32A-WP06 - Debt Service'!U$24,'H-32A-WP06 - Debt Service'!U$27/12,0))</f>
        <v>0</v>
      </c>
      <c r="W409" s="376">
        <f>IF(-SUM(W$20:W408)+W$15&lt;0.000001,0,IF($C409&gt;='H-32A-WP06 - Debt Service'!V$24,'H-32A-WP06 - Debt Service'!V$27/12,0))</f>
        <v>0</v>
      </c>
      <c r="X409" s="376">
        <f>IF(-SUM(X$20:X408)+X$15&lt;0.000001,0,IF($C409&gt;='H-32A-WP06 - Debt Service'!W$24,'H-32A-WP06 - Debt Service'!W$27/12,0))</f>
        <v>0</v>
      </c>
      <c r="Y409" s="376">
        <f>IF(-SUM(Y$20:Y408)+Y$15&lt;0.000001,0,IF($C409&gt;='H-32A-WP06 - Debt Service'!X$24,'H-32A-WP06 - Debt Service'!X$27/12,0))</f>
        <v>0</v>
      </c>
      <c r="Z409" s="376">
        <f>IF($C409&gt;='H-32A-WP06 - Debt Service'!Y$24,'H-32A-WP06 - Debt Service'!Y$27/12,0)</f>
        <v>0</v>
      </c>
    </row>
    <row r="410" spans="2:26">
      <c r="B410" s="364">
        <f t="shared" si="24"/>
        <v>2051</v>
      </c>
      <c r="C410" s="390">
        <f t="shared" si="26"/>
        <v>55335</v>
      </c>
      <c r="D410" s="376">
        <f>IF(-SUM(D$20:D409)+D$15&lt;0.000001,0,IF($C410&gt;='H-32A-WP06 - Debt Service'!C$24,'H-32A-WP06 - Debt Service'!C$27/12,0))</f>
        <v>0</v>
      </c>
      <c r="E410" s="376">
        <f>IF(-SUM(E$20:E409)+E$15&lt;0.000001,0,IF($C410&gt;='H-32A-WP06 - Debt Service'!D$24,'H-32A-WP06 - Debt Service'!D$27/12,0))</f>
        <v>0</v>
      </c>
      <c r="F410" s="376">
        <f>IF(-SUM(F$20:F409)+F$15&lt;0.000001,0,IF($C410&gt;='H-32A-WP06 - Debt Service'!E$24,'H-32A-WP06 - Debt Service'!E$27/12,0))</f>
        <v>0</v>
      </c>
      <c r="G410" s="376">
        <f>IF(-SUM(G$20:G409)+G$15&lt;0.000001,0,IF($C410&gt;='H-32A-WP06 - Debt Service'!F$24,'H-32A-WP06 - Debt Service'!F$27/12,0))</f>
        <v>0</v>
      </c>
      <c r="H410" s="376">
        <f>IF(-SUM(H$20:H409)+H$15&lt;0.000001,0,IF($C410&gt;='H-32A-WP06 - Debt Service'!G$24,'H-32A-WP06 - Debt Service'!G$27/12,0))</f>
        <v>0</v>
      </c>
      <c r="I410" s="376">
        <f>IF(-SUM(I$20:I409)+I$15&lt;0.000001,0,IF($C410&gt;='H-32A-WP06 - Debt Service'!H$24,'H-32A-WP06 - Debt Service'!H$27/12,0))</f>
        <v>0</v>
      </c>
      <c r="J410" s="376">
        <f>IF(-SUM(J$20:J409)+J$15&lt;0.000001,0,IF($C410&gt;='H-32A-WP06 - Debt Service'!I$24,'H-32A-WP06 - Debt Service'!I$27/12,0))</f>
        <v>0</v>
      </c>
      <c r="K410" s="376">
        <f>IF(-SUM(K$20:K409)+K$15&lt;0.000001,0,IF($C410&gt;='H-32A-WP06 - Debt Service'!J$24,'H-32A-WP06 - Debt Service'!J$27/12,0))</f>
        <v>0</v>
      </c>
      <c r="L410" s="376">
        <f>IF(-SUM(L$20:L409)+L$15&lt;0.000001,0,IF($C410&gt;='H-32A-WP06 - Debt Service'!K$24,'H-32A-WP06 - Debt Service'!K$27/12,0))</f>
        <v>0</v>
      </c>
      <c r="M410" s="376">
        <f>IF(-SUM(M$20:M409)+M$15&lt;0.000001,0,IF($C410&gt;='H-32A-WP06 - Debt Service'!L$24,'H-32A-WP06 - Debt Service'!L$27/12,0))</f>
        <v>0</v>
      </c>
      <c r="O410" s="364">
        <f t="shared" si="25"/>
        <v>2051</v>
      </c>
      <c r="P410" s="390">
        <f t="shared" si="27"/>
        <v>55335</v>
      </c>
      <c r="Q410" s="376">
        <f>IF(-SUM(Q$20:Q409)+Q$15&lt;0.000001,0,IF($C410&gt;='H-32A-WP06 - Debt Service'!P$24,'H-32A-WP06 - Debt Service'!P$27/12,0))</f>
        <v>0</v>
      </c>
      <c r="R410" s="376">
        <f>IF(-SUM(R$20:R409)+R$15&lt;0.000001,0,IF($C410&gt;='H-32A-WP06 - Debt Service'!Q$24,'H-32A-WP06 - Debt Service'!Q$27/12,0))</f>
        <v>0</v>
      </c>
      <c r="S410" s="376">
        <f>IF(-SUM(S$20:S409)+S$15&lt;0.000001,0,IF($C410&gt;='H-32A-WP06 - Debt Service'!R$24,'H-32A-WP06 - Debt Service'!R$27/12,0))</f>
        <v>0</v>
      </c>
      <c r="T410" s="376">
        <f>IF(-SUM(T$20:T409)+T$15&lt;0.000001,0,IF($C410&gt;='H-32A-WP06 - Debt Service'!S$24,'H-32A-WP06 - Debt Service'!S$27/12,0))</f>
        <v>0</v>
      </c>
      <c r="U410" s="376">
        <f>IF(-SUM(U$20:U409)+U$15&lt;0.000001,0,IF($C410&gt;='H-32A-WP06 - Debt Service'!T$24,'H-32A-WP06 - Debt Service'!T$27/12,0))</f>
        <v>0</v>
      </c>
      <c r="V410" s="376">
        <f>IF(-SUM(V$20:V409)+V$15&lt;0.000001,0,IF($C410&gt;='H-32A-WP06 - Debt Service'!U$24,'H-32A-WP06 - Debt Service'!U$27/12,0))</f>
        <v>0</v>
      </c>
      <c r="W410" s="376">
        <f>IF(-SUM(W$20:W409)+W$15&lt;0.000001,0,IF($C410&gt;='H-32A-WP06 - Debt Service'!V$24,'H-32A-WP06 - Debt Service'!V$27/12,0))</f>
        <v>0</v>
      </c>
      <c r="X410" s="376">
        <f>IF(-SUM(X$20:X409)+X$15&lt;0.000001,0,IF($C410&gt;='H-32A-WP06 - Debt Service'!W$24,'H-32A-WP06 - Debt Service'!W$27/12,0))</f>
        <v>0</v>
      </c>
      <c r="Y410" s="376">
        <f>IF(-SUM(Y$20:Y409)+Y$15&lt;0.000001,0,IF($C410&gt;='H-32A-WP06 - Debt Service'!X$24,'H-32A-WP06 - Debt Service'!X$27/12,0))</f>
        <v>0</v>
      </c>
      <c r="Z410" s="376">
        <f>IF($C410&gt;='H-32A-WP06 - Debt Service'!Y$24,'H-32A-WP06 - Debt Service'!Y$27/12,0)</f>
        <v>0</v>
      </c>
    </row>
    <row r="411" spans="2:26">
      <c r="B411" s="364">
        <f t="shared" si="24"/>
        <v>2051</v>
      </c>
      <c r="C411" s="390">
        <f t="shared" si="26"/>
        <v>55366</v>
      </c>
      <c r="D411" s="376">
        <f>IF(-SUM(D$20:D410)+D$15&lt;0.000001,0,IF($C411&gt;='H-32A-WP06 - Debt Service'!C$24,'H-32A-WP06 - Debt Service'!C$27/12,0))</f>
        <v>0</v>
      </c>
      <c r="E411" s="376">
        <f>IF(-SUM(E$20:E410)+E$15&lt;0.000001,0,IF($C411&gt;='H-32A-WP06 - Debt Service'!D$24,'H-32A-WP06 - Debt Service'!D$27/12,0))</f>
        <v>0</v>
      </c>
      <c r="F411" s="376">
        <f>IF(-SUM(F$20:F410)+F$15&lt;0.000001,0,IF($C411&gt;='H-32A-WP06 - Debt Service'!E$24,'H-32A-WP06 - Debt Service'!E$27/12,0))</f>
        <v>0</v>
      </c>
      <c r="G411" s="376">
        <f>IF(-SUM(G$20:G410)+G$15&lt;0.000001,0,IF($C411&gt;='H-32A-WP06 - Debt Service'!F$24,'H-32A-WP06 - Debt Service'!F$27/12,0))</f>
        <v>0</v>
      </c>
      <c r="H411" s="376">
        <f>IF(-SUM(H$20:H410)+H$15&lt;0.000001,0,IF($C411&gt;='H-32A-WP06 - Debt Service'!G$24,'H-32A-WP06 - Debt Service'!G$27/12,0))</f>
        <v>0</v>
      </c>
      <c r="I411" s="376">
        <f>IF(-SUM(I$20:I410)+I$15&lt;0.000001,0,IF($C411&gt;='H-32A-WP06 - Debt Service'!H$24,'H-32A-WP06 - Debt Service'!H$27/12,0))</f>
        <v>0</v>
      </c>
      <c r="J411" s="376">
        <f>IF(-SUM(J$20:J410)+J$15&lt;0.000001,0,IF($C411&gt;='H-32A-WP06 - Debt Service'!I$24,'H-32A-WP06 - Debt Service'!I$27/12,0))</f>
        <v>0</v>
      </c>
      <c r="K411" s="376">
        <f>IF(-SUM(K$20:K410)+K$15&lt;0.000001,0,IF($C411&gt;='H-32A-WP06 - Debt Service'!J$24,'H-32A-WP06 - Debt Service'!J$27/12,0))</f>
        <v>0</v>
      </c>
      <c r="L411" s="376">
        <f>IF(-SUM(L$20:L410)+L$15&lt;0.000001,0,IF($C411&gt;='H-32A-WP06 - Debt Service'!K$24,'H-32A-WP06 - Debt Service'!K$27/12,0))</f>
        <v>0</v>
      </c>
      <c r="M411" s="376">
        <f>IF(-SUM(M$20:M410)+M$15&lt;0.000001,0,IF($C411&gt;='H-32A-WP06 - Debt Service'!L$24,'H-32A-WP06 - Debt Service'!L$27/12,0))</f>
        <v>0</v>
      </c>
      <c r="O411" s="364">
        <f t="shared" si="25"/>
        <v>2051</v>
      </c>
      <c r="P411" s="390">
        <f t="shared" si="27"/>
        <v>55366</v>
      </c>
      <c r="Q411" s="376">
        <f>IF(-SUM(Q$20:Q410)+Q$15&lt;0.000001,0,IF($C411&gt;='H-32A-WP06 - Debt Service'!P$24,'H-32A-WP06 - Debt Service'!P$27/12,0))</f>
        <v>0</v>
      </c>
      <c r="R411" s="376">
        <f>IF(-SUM(R$20:R410)+R$15&lt;0.000001,0,IF($C411&gt;='H-32A-WP06 - Debt Service'!Q$24,'H-32A-WP06 - Debt Service'!Q$27/12,0))</f>
        <v>0</v>
      </c>
      <c r="S411" s="376">
        <f>IF(-SUM(S$20:S410)+S$15&lt;0.000001,0,IF($C411&gt;='H-32A-WP06 - Debt Service'!R$24,'H-32A-WP06 - Debt Service'!R$27/12,0))</f>
        <v>0</v>
      </c>
      <c r="T411" s="376">
        <f>IF(-SUM(T$20:T410)+T$15&lt;0.000001,0,IF($C411&gt;='H-32A-WP06 - Debt Service'!S$24,'H-32A-WP06 - Debt Service'!S$27/12,0))</f>
        <v>0</v>
      </c>
      <c r="U411" s="376">
        <f>IF(-SUM(U$20:U410)+U$15&lt;0.000001,0,IF($C411&gt;='H-32A-WP06 - Debt Service'!T$24,'H-32A-WP06 - Debt Service'!T$27/12,0))</f>
        <v>0</v>
      </c>
      <c r="V411" s="376">
        <f>IF(-SUM(V$20:V410)+V$15&lt;0.000001,0,IF($C411&gt;='H-32A-WP06 - Debt Service'!U$24,'H-32A-WP06 - Debt Service'!U$27/12,0))</f>
        <v>0</v>
      </c>
      <c r="W411" s="376">
        <f>IF(-SUM(W$20:W410)+W$15&lt;0.000001,0,IF($C411&gt;='H-32A-WP06 - Debt Service'!V$24,'H-32A-WP06 - Debt Service'!V$27/12,0))</f>
        <v>0</v>
      </c>
      <c r="X411" s="376">
        <f>IF(-SUM(X$20:X410)+X$15&lt;0.000001,0,IF($C411&gt;='H-32A-WP06 - Debt Service'!W$24,'H-32A-WP06 - Debt Service'!W$27/12,0))</f>
        <v>0</v>
      </c>
      <c r="Y411" s="376">
        <f>IF(-SUM(Y$20:Y410)+Y$15&lt;0.000001,0,IF($C411&gt;='H-32A-WP06 - Debt Service'!X$24,'H-32A-WP06 - Debt Service'!X$27/12,0))</f>
        <v>0</v>
      </c>
      <c r="Z411" s="376">
        <f>IF($C411&gt;='H-32A-WP06 - Debt Service'!Y$24,'H-32A-WP06 - Debt Service'!Y$27/12,0)</f>
        <v>0</v>
      </c>
    </row>
    <row r="412" spans="2:26">
      <c r="B412" s="364">
        <f t="shared" si="24"/>
        <v>2051</v>
      </c>
      <c r="C412" s="390">
        <f t="shared" si="26"/>
        <v>55397</v>
      </c>
      <c r="D412" s="376">
        <f>IF(-SUM(D$20:D411)+D$15&lt;0.000001,0,IF($C412&gt;='H-32A-WP06 - Debt Service'!C$24,'H-32A-WP06 - Debt Service'!C$27/12,0))</f>
        <v>0</v>
      </c>
      <c r="E412" s="376">
        <f>IF(-SUM(E$20:E411)+E$15&lt;0.000001,0,IF($C412&gt;='H-32A-WP06 - Debt Service'!D$24,'H-32A-WP06 - Debt Service'!D$27/12,0))</f>
        <v>0</v>
      </c>
      <c r="F412" s="376">
        <f>IF(-SUM(F$20:F411)+F$15&lt;0.000001,0,IF($C412&gt;='H-32A-WP06 - Debt Service'!E$24,'H-32A-WP06 - Debt Service'!E$27/12,0))</f>
        <v>0</v>
      </c>
      <c r="G412" s="376">
        <f>IF(-SUM(G$20:G411)+G$15&lt;0.000001,0,IF($C412&gt;='H-32A-WP06 - Debt Service'!F$24,'H-32A-WP06 - Debt Service'!F$27/12,0))</f>
        <v>0</v>
      </c>
      <c r="H412" s="376">
        <f>IF(-SUM(H$20:H411)+H$15&lt;0.000001,0,IF($C412&gt;='H-32A-WP06 - Debt Service'!G$24,'H-32A-WP06 - Debt Service'!G$27/12,0))</f>
        <v>0</v>
      </c>
      <c r="I412" s="376">
        <f>IF(-SUM(I$20:I411)+I$15&lt;0.000001,0,IF($C412&gt;='H-32A-WP06 - Debt Service'!H$24,'H-32A-WP06 - Debt Service'!H$27/12,0))</f>
        <v>0</v>
      </c>
      <c r="J412" s="376">
        <f>IF(-SUM(J$20:J411)+J$15&lt;0.000001,0,IF($C412&gt;='H-32A-WP06 - Debt Service'!I$24,'H-32A-WP06 - Debt Service'!I$27/12,0))</f>
        <v>0</v>
      </c>
      <c r="K412" s="376">
        <f>IF(-SUM(K$20:K411)+K$15&lt;0.000001,0,IF($C412&gt;='H-32A-WP06 - Debt Service'!J$24,'H-32A-WP06 - Debt Service'!J$27/12,0))</f>
        <v>0</v>
      </c>
      <c r="L412" s="376">
        <f>IF(-SUM(L$20:L411)+L$15&lt;0.000001,0,IF($C412&gt;='H-32A-WP06 - Debt Service'!K$24,'H-32A-WP06 - Debt Service'!K$27/12,0))</f>
        <v>0</v>
      </c>
      <c r="M412" s="376">
        <f>IF(-SUM(M$20:M411)+M$15&lt;0.000001,0,IF($C412&gt;='H-32A-WP06 - Debt Service'!L$24,'H-32A-WP06 - Debt Service'!L$27/12,0))</f>
        <v>0</v>
      </c>
      <c r="O412" s="364">
        <f t="shared" si="25"/>
        <v>2051</v>
      </c>
      <c r="P412" s="390">
        <f t="shared" si="27"/>
        <v>55397</v>
      </c>
      <c r="Q412" s="376">
        <f>IF(-SUM(Q$20:Q411)+Q$15&lt;0.000001,0,IF($C412&gt;='H-32A-WP06 - Debt Service'!P$24,'H-32A-WP06 - Debt Service'!P$27/12,0))</f>
        <v>0</v>
      </c>
      <c r="R412" s="376">
        <f>IF(-SUM(R$20:R411)+R$15&lt;0.000001,0,IF($C412&gt;='H-32A-WP06 - Debt Service'!Q$24,'H-32A-WP06 - Debt Service'!Q$27/12,0))</f>
        <v>0</v>
      </c>
      <c r="S412" s="376">
        <f>IF(-SUM(S$20:S411)+S$15&lt;0.000001,0,IF($C412&gt;='H-32A-WP06 - Debt Service'!R$24,'H-32A-WP06 - Debt Service'!R$27/12,0))</f>
        <v>0</v>
      </c>
      <c r="T412" s="376">
        <f>IF(-SUM(T$20:T411)+T$15&lt;0.000001,0,IF($C412&gt;='H-32A-WP06 - Debt Service'!S$24,'H-32A-WP06 - Debt Service'!S$27/12,0))</f>
        <v>0</v>
      </c>
      <c r="U412" s="376">
        <f>IF(-SUM(U$20:U411)+U$15&lt;0.000001,0,IF($C412&gt;='H-32A-WP06 - Debt Service'!T$24,'H-32A-WP06 - Debt Service'!T$27/12,0))</f>
        <v>0</v>
      </c>
      <c r="V412" s="376">
        <f>IF(-SUM(V$20:V411)+V$15&lt;0.000001,0,IF($C412&gt;='H-32A-WP06 - Debt Service'!U$24,'H-32A-WP06 - Debt Service'!U$27/12,0))</f>
        <v>0</v>
      </c>
      <c r="W412" s="376">
        <f>IF(-SUM(W$20:W411)+W$15&lt;0.000001,0,IF($C412&gt;='H-32A-WP06 - Debt Service'!V$24,'H-32A-WP06 - Debt Service'!V$27/12,0))</f>
        <v>0</v>
      </c>
      <c r="X412" s="376">
        <f>IF(-SUM(X$20:X411)+X$15&lt;0.000001,0,IF($C412&gt;='H-32A-WP06 - Debt Service'!W$24,'H-32A-WP06 - Debt Service'!W$27/12,0))</f>
        <v>0</v>
      </c>
      <c r="Y412" s="376">
        <f>IF(-SUM(Y$20:Y411)+Y$15&lt;0.000001,0,IF($C412&gt;='H-32A-WP06 - Debt Service'!X$24,'H-32A-WP06 - Debt Service'!X$27/12,0))</f>
        <v>0</v>
      </c>
      <c r="Z412" s="376">
        <f>IF($C412&gt;='H-32A-WP06 - Debt Service'!Y$24,'H-32A-WP06 - Debt Service'!Y$27/12,0)</f>
        <v>0</v>
      </c>
    </row>
    <row r="413" spans="2:26">
      <c r="B413" s="364">
        <f t="shared" si="24"/>
        <v>2051</v>
      </c>
      <c r="C413" s="390">
        <f t="shared" si="26"/>
        <v>55427</v>
      </c>
      <c r="D413" s="376">
        <f>IF(-SUM(D$20:D412)+D$15&lt;0.000001,0,IF($C413&gt;='H-32A-WP06 - Debt Service'!C$24,'H-32A-WP06 - Debt Service'!C$27/12,0))</f>
        <v>0</v>
      </c>
      <c r="E413" s="376">
        <f>IF(-SUM(E$20:E412)+E$15&lt;0.000001,0,IF($C413&gt;='H-32A-WP06 - Debt Service'!D$24,'H-32A-WP06 - Debt Service'!D$27/12,0))</f>
        <v>0</v>
      </c>
      <c r="F413" s="376">
        <f>IF(-SUM(F$20:F412)+F$15&lt;0.000001,0,IF($C413&gt;='H-32A-WP06 - Debt Service'!E$24,'H-32A-WP06 - Debt Service'!E$27/12,0))</f>
        <v>0</v>
      </c>
      <c r="G413" s="376">
        <f>IF(-SUM(G$20:G412)+G$15&lt;0.000001,0,IF($C413&gt;='H-32A-WP06 - Debt Service'!F$24,'H-32A-WP06 - Debt Service'!F$27/12,0))</f>
        <v>0</v>
      </c>
      <c r="H413" s="376">
        <f>IF(-SUM(H$20:H412)+H$15&lt;0.000001,0,IF($C413&gt;='H-32A-WP06 - Debt Service'!G$24,'H-32A-WP06 - Debt Service'!G$27/12,0))</f>
        <v>0</v>
      </c>
      <c r="I413" s="376">
        <f>IF(-SUM(I$20:I412)+I$15&lt;0.000001,0,IF($C413&gt;='H-32A-WP06 - Debt Service'!H$24,'H-32A-WP06 - Debt Service'!H$27/12,0))</f>
        <v>0</v>
      </c>
      <c r="J413" s="376">
        <f>IF(-SUM(J$20:J412)+J$15&lt;0.000001,0,IF($C413&gt;='H-32A-WP06 - Debt Service'!I$24,'H-32A-WP06 - Debt Service'!I$27/12,0))</f>
        <v>0</v>
      </c>
      <c r="K413" s="376">
        <f>IF(-SUM(K$20:K412)+K$15&lt;0.000001,0,IF($C413&gt;='H-32A-WP06 - Debt Service'!J$24,'H-32A-WP06 - Debt Service'!J$27/12,0))</f>
        <v>0</v>
      </c>
      <c r="L413" s="376">
        <f>IF(-SUM(L$20:L412)+L$15&lt;0.000001,0,IF($C413&gt;='H-32A-WP06 - Debt Service'!K$24,'H-32A-WP06 - Debt Service'!K$27/12,0))</f>
        <v>0</v>
      </c>
      <c r="M413" s="376">
        <f>IF(-SUM(M$20:M412)+M$15&lt;0.000001,0,IF($C413&gt;='H-32A-WP06 - Debt Service'!L$24,'H-32A-WP06 - Debt Service'!L$27/12,0))</f>
        <v>0</v>
      </c>
      <c r="O413" s="364">
        <f t="shared" si="25"/>
        <v>2051</v>
      </c>
      <c r="P413" s="390">
        <f t="shared" si="27"/>
        <v>55427</v>
      </c>
      <c r="Q413" s="376">
        <f>IF(-SUM(Q$20:Q412)+Q$15&lt;0.000001,0,IF($C413&gt;='H-32A-WP06 - Debt Service'!P$24,'H-32A-WP06 - Debt Service'!P$27/12,0))</f>
        <v>0</v>
      </c>
      <c r="R413" s="376">
        <f>IF(-SUM(R$20:R412)+R$15&lt;0.000001,0,IF($C413&gt;='H-32A-WP06 - Debt Service'!Q$24,'H-32A-WP06 - Debt Service'!Q$27/12,0))</f>
        <v>0</v>
      </c>
      <c r="S413" s="376">
        <f>IF(-SUM(S$20:S412)+S$15&lt;0.000001,0,IF($C413&gt;='H-32A-WP06 - Debt Service'!R$24,'H-32A-WP06 - Debt Service'!R$27/12,0))</f>
        <v>0</v>
      </c>
      <c r="T413" s="376">
        <f>IF(-SUM(T$20:T412)+T$15&lt;0.000001,0,IF($C413&gt;='H-32A-WP06 - Debt Service'!S$24,'H-32A-WP06 - Debt Service'!S$27/12,0))</f>
        <v>0</v>
      </c>
      <c r="U413" s="376">
        <f>IF(-SUM(U$20:U412)+U$15&lt;0.000001,0,IF($C413&gt;='H-32A-WP06 - Debt Service'!T$24,'H-32A-WP06 - Debt Service'!T$27/12,0))</f>
        <v>0</v>
      </c>
      <c r="V413" s="376">
        <f>IF(-SUM(V$20:V412)+V$15&lt;0.000001,0,IF($C413&gt;='H-32A-WP06 - Debt Service'!U$24,'H-32A-WP06 - Debt Service'!U$27/12,0))</f>
        <v>0</v>
      </c>
      <c r="W413" s="376">
        <f>IF(-SUM(W$20:W412)+W$15&lt;0.000001,0,IF($C413&gt;='H-32A-WP06 - Debt Service'!V$24,'H-32A-WP06 - Debt Service'!V$27/12,0))</f>
        <v>0</v>
      </c>
      <c r="X413" s="376">
        <f>IF(-SUM(X$20:X412)+X$15&lt;0.000001,0,IF($C413&gt;='H-32A-WP06 - Debt Service'!W$24,'H-32A-WP06 - Debt Service'!W$27/12,0))</f>
        <v>0</v>
      </c>
      <c r="Y413" s="376">
        <f>IF(-SUM(Y$20:Y412)+Y$15&lt;0.000001,0,IF($C413&gt;='H-32A-WP06 - Debt Service'!X$24,'H-32A-WP06 - Debt Service'!X$27/12,0))</f>
        <v>0</v>
      </c>
      <c r="Z413" s="376">
        <f>IF($C413&gt;='H-32A-WP06 - Debt Service'!Y$24,'H-32A-WP06 - Debt Service'!Y$27/12,0)</f>
        <v>0</v>
      </c>
    </row>
    <row r="414" spans="2:26">
      <c r="B414" s="364">
        <f t="shared" si="24"/>
        <v>2051</v>
      </c>
      <c r="C414" s="390">
        <f t="shared" si="26"/>
        <v>55458</v>
      </c>
      <c r="D414" s="376">
        <f>IF(-SUM(D$20:D413)+D$15&lt;0.000001,0,IF($C414&gt;='H-32A-WP06 - Debt Service'!C$24,'H-32A-WP06 - Debt Service'!C$27/12,0))</f>
        <v>0</v>
      </c>
      <c r="E414" s="376">
        <f>IF(-SUM(E$20:E413)+E$15&lt;0.000001,0,IF($C414&gt;='H-32A-WP06 - Debt Service'!D$24,'H-32A-WP06 - Debt Service'!D$27/12,0))</f>
        <v>0</v>
      </c>
      <c r="F414" s="376">
        <f>IF(-SUM(F$20:F413)+F$15&lt;0.000001,0,IF($C414&gt;='H-32A-WP06 - Debt Service'!E$24,'H-32A-WP06 - Debt Service'!E$27/12,0))</f>
        <v>0</v>
      </c>
      <c r="G414" s="376">
        <f>IF(-SUM(G$20:G413)+G$15&lt;0.000001,0,IF($C414&gt;='H-32A-WP06 - Debt Service'!F$24,'H-32A-WP06 - Debt Service'!F$27/12,0))</f>
        <v>0</v>
      </c>
      <c r="H414" s="376">
        <f>IF(-SUM(H$20:H413)+H$15&lt;0.000001,0,IF($C414&gt;='H-32A-WP06 - Debt Service'!G$24,'H-32A-WP06 - Debt Service'!G$27/12,0))</f>
        <v>0</v>
      </c>
      <c r="I414" s="376">
        <f>IF(-SUM(I$20:I413)+I$15&lt;0.000001,0,IF($C414&gt;='H-32A-WP06 - Debt Service'!H$24,'H-32A-WP06 - Debt Service'!H$27/12,0))</f>
        <v>0</v>
      </c>
      <c r="J414" s="376">
        <f>IF(-SUM(J$20:J413)+J$15&lt;0.000001,0,IF($C414&gt;='H-32A-WP06 - Debt Service'!I$24,'H-32A-WP06 - Debt Service'!I$27/12,0))</f>
        <v>0</v>
      </c>
      <c r="K414" s="376">
        <f>IF(-SUM(K$20:K413)+K$15&lt;0.000001,0,IF($C414&gt;='H-32A-WP06 - Debt Service'!J$24,'H-32A-WP06 - Debt Service'!J$27/12,0))</f>
        <v>0</v>
      </c>
      <c r="L414" s="376">
        <f>IF(-SUM(L$20:L413)+L$15&lt;0.000001,0,IF($C414&gt;='H-32A-WP06 - Debt Service'!K$24,'H-32A-WP06 - Debt Service'!K$27/12,0))</f>
        <v>0</v>
      </c>
      <c r="M414" s="376">
        <f>IF(-SUM(M$20:M413)+M$15&lt;0.000001,0,IF($C414&gt;='H-32A-WP06 - Debt Service'!L$24,'H-32A-WP06 - Debt Service'!L$27/12,0))</f>
        <v>0</v>
      </c>
      <c r="O414" s="364">
        <f t="shared" si="25"/>
        <v>2051</v>
      </c>
      <c r="P414" s="390">
        <f t="shared" si="27"/>
        <v>55458</v>
      </c>
      <c r="Q414" s="376">
        <f>IF(-SUM(Q$20:Q413)+Q$15&lt;0.000001,0,IF($C414&gt;='H-32A-WP06 - Debt Service'!P$24,'H-32A-WP06 - Debt Service'!P$27/12,0))</f>
        <v>0</v>
      </c>
      <c r="R414" s="376">
        <f>IF(-SUM(R$20:R413)+R$15&lt;0.000001,0,IF($C414&gt;='H-32A-WP06 - Debt Service'!Q$24,'H-32A-WP06 - Debt Service'!Q$27/12,0))</f>
        <v>0</v>
      </c>
      <c r="S414" s="376">
        <f>IF(-SUM(S$20:S413)+S$15&lt;0.000001,0,IF($C414&gt;='H-32A-WP06 - Debt Service'!R$24,'H-32A-WP06 - Debt Service'!R$27/12,0))</f>
        <v>0</v>
      </c>
      <c r="T414" s="376">
        <f>IF(-SUM(T$20:T413)+T$15&lt;0.000001,0,IF($C414&gt;='H-32A-WP06 - Debt Service'!S$24,'H-32A-WP06 - Debt Service'!S$27/12,0))</f>
        <v>0</v>
      </c>
      <c r="U414" s="376">
        <f>IF(-SUM(U$20:U413)+U$15&lt;0.000001,0,IF($C414&gt;='H-32A-WP06 - Debt Service'!T$24,'H-32A-WP06 - Debt Service'!T$27/12,0))</f>
        <v>0</v>
      </c>
      <c r="V414" s="376">
        <f>IF(-SUM(V$20:V413)+V$15&lt;0.000001,0,IF($C414&gt;='H-32A-WP06 - Debt Service'!U$24,'H-32A-WP06 - Debt Service'!U$27/12,0))</f>
        <v>0</v>
      </c>
      <c r="W414" s="376">
        <f>IF(-SUM(W$20:W413)+W$15&lt;0.000001,0,IF($C414&gt;='H-32A-WP06 - Debt Service'!V$24,'H-32A-WP06 - Debt Service'!V$27/12,0))</f>
        <v>0</v>
      </c>
      <c r="X414" s="376">
        <f>IF(-SUM(X$20:X413)+X$15&lt;0.000001,0,IF($C414&gt;='H-32A-WP06 - Debt Service'!W$24,'H-32A-WP06 - Debt Service'!W$27/12,0))</f>
        <v>0</v>
      </c>
      <c r="Y414" s="376">
        <f>IF(-SUM(Y$20:Y413)+Y$15&lt;0.000001,0,IF($C414&gt;='H-32A-WP06 - Debt Service'!X$24,'H-32A-WP06 - Debt Service'!X$27/12,0))</f>
        <v>0</v>
      </c>
      <c r="Z414" s="376">
        <f>IF($C414&gt;='H-32A-WP06 - Debt Service'!Y$24,'H-32A-WP06 - Debt Service'!Y$27/12,0)</f>
        <v>0</v>
      </c>
    </row>
    <row r="415" spans="2:26">
      <c r="B415" s="364">
        <f t="shared" si="24"/>
        <v>2051</v>
      </c>
      <c r="C415" s="390">
        <f t="shared" si="26"/>
        <v>55488</v>
      </c>
      <c r="D415" s="376">
        <f>IF(-SUM(D$20:D414)+D$15&lt;0.000001,0,IF($C415&gt;='H-32A-WP06 - Debt Service'!C$24,'H-32A-WP06 - Debt Service'!C$27/12,0))</f>
        <v>0</v>
      </c>
      <c r="E415" s="376">
        <f>IF(-SUM(E$20:E414)+E$15&lt;0.000001,0,IF($C415&gt;='H-32A-WP06 - Debt Service'!D$24,'H-32A-WP06 - Debt Service'!D$27/12,0))</f>
        <v>0</v>
      </c>
      <c r="F415" s="376">
        <f>IF(-SUM(F$20:F414)+F$15&lt;0.000001,0,IF($C415&gt;='H-32A-WP06 - Debt Service'!E$24,'H-32A-WP06 - Debt Service'!E$27/12,0))</f>
        <v>0</v>
      </c>
      <c r="G415" s="376">
        <f>IF(-SUM(G$20:G414)+G$15&lt;0.000001,0,IF($C415&gt;='H-32A-WP06 - Debt Service'!F$24,'H-32A-WP06 - Debt Service'!F$27/12,0))</f>
        <v>0</v>
      </c>
      <c r="H415" s="376">
        <f>IF(-SUM(H$20:H414)+H$15&lt;0.000001,0,IF($C415&gt;='H-32A-WP06 - Debt Service'!G$24,'H-32A-WP06 - Debt Service'!G$27/12,0))</f>
        <v>0</v>
      </c>
      <c r="I415" s="376">
        <f>IF(-SUM(I$20:I414)+I$15&lt;0.000001,0,IF($C415&gt;='H-32A-WP06 - Debt Service'!H$24,'H-32A-WP06 - Debt Service'!H$27/12,0))</f>
        <v>0</v>
      </c>
      <c r="J415" s="376">
        <f>IF(-SUM(J$20:J414)+J$15&lt;0.000001,0,IF($C415&gt;='H-32A-WP06 - Debt Service'!I$24,'H-32A-WP06 - Debt Service'!I$27/12,0))</f>
        <v>0</v>
      </c>
      <c r="K415" s="376">
        <f>IF(-SUM(K$20:K414)+K$15&lt;0.000001,0,IF($C415&gt;='H-32A-WP06 - Debt Service'!J$24,'H-32A-WP06 - Debt Service'!J$27/12,0))</f>
        <v>0</v>
      </c>
      <c r="L415" s="376">
        <f>IF(-SUM(L$20:L414)+L$15&lt;0.000001,0,IF($C415&gt;='H-32A-WP06 - Debt Service'!K$24,'H-32A-WP06 - Debt Service'!K$27/12,0))</f>
        <v>0</v>
      </c>
      <c r="M415" s="376">
        <f>IF(-SUM(M$20:M414)+M$15&lt;0.000001,0,IF($C415&gt;='H-32A-WP06 - Debt Service'!L$24,'H-32A-WP06 - Debt Service'!L$27/12,0))</f>
        <v>0</v>
      </c>
      <c r="O415" s="364">
        <f t="shared" si="25"/>
        <v>2051</v>
      </c>
      <c r="P415" s="390">
        <f t="shared" si="27"/>
        <v>55488</v>
      </c>
      <c r="Q415" s="376">
        <f>IF(-SUM(Q$20:Q414)+Q$15&lt;0.000001,0,IF($C415&gt;='H-32A-WP06 - Debt Service'!P$24,'H-32A-WP06 - Debt Service'!P$27/12,0))</f>
        <v>0</v>
      </c>
      <c r="R415" s="376">
        <f>IF(-SUM(R$20:R414)+R$15&lt;0.000001,0,IF($C415&gt;='H-32A-WP06 - Debt Service'!Q$24,'H-32A-WP06 - Debt Service'!Q$27/12,0))</f>
        <v>0</v>
      </c>
      <c r="S415" s="376">
        <f>IF(-SUM(S$20:S414)+S$15&lt;0.000001,0,IF($C415&gt;='H-32A-WP06 - Debt Service'!R$24,'H-32A-WP06 - Debt Service'!R$27/12,0))</f>
        <v>0</v>
      </c>
      <c r="T415" s="376">
        <f>IF(-SUM(T$20:T414)+T$15&lt;0.000001,0,IF($C415&gt;='H-32A-WP06 - Debt Service'!S$24,'H-32A-WP06 - Debt Service'!S$27/12,0))</f>
        <v>0</v>
      </c>
      <c r="U415" s="376">
        <f>IF(-SUM(U$20:U414)+U$15&lt;0.000001,0,IF($C415&gt;='H-32A-WP06 - Debt Service'!T$24,'H-32A-WP06 - Debt Service'!T$27/12,0))</f>
        <v>0</v>
      </c>
      <c r="V415" s="376">
        <f>IF(-SUM(V$20:V414)+V$15&lt;0.000001,0,IF($C415&gt;='H-32A-WP06 - Debt Service'!U$24,'H-32A-WP06 - Debt Service'!U$27/12,0))</f>
        <v>0</v>
      </c>
      <c r="W415" s="376">
        <f>IF(-SUM(W$20:W414)+W$15&lt;0.000001,0,IF($C415&gt;='H-32A-WP06 - Debt Service'!V$24,'H-32A-WP06 - Debt Service'!V$27/12,0))</f>
        <v>0</v>
      </c>
      <c r="X415" s="376">
        <f>IF(-SUM(X$20:X414)+X$15&lt;0.000001,0,IF($C415&gt;='H-32A-WP06 - Debt Service'!W$24,'H-32A-WP06 - Debt Service'!W$27/12,0))</f>
        <v>0</v>
      </c>
      <c r="Y415" s="376">
        <f>IF(-SUM(Y$20:Y414)+Y$15&lt;0.000001,0,IF($C415&gt;='H-32A-WP06 - Debt Service'!X$24,'H-32A-WP06 - Debt Service'!X$27/12,0))</f>
        <v>0</v>
      </c>
      <c r="Z415" s="376">
        <f>IF($C415&gt;='H-32A-WP06 - Debt Service'!Y$24,'H-32A-WP06 - Debt Service'!Y$27/12,0)</f>
        <v>0</v>
      </c>
    </row>
    <row r="416" spans="2:26">
      <c r="B416" s="364">
        <f t="shared" si="24"/>
        <v>2052</v>
      </c>
      <c r="C416" s="390">
        <f t="shared" si="26"/>
        <v>55519</v>
      </c>
      <c r="D416" s="376">
        <f>IF(-SUM(D$20:D415)+D$15&lt;0.000001,0,IF($C416&gt;='H-32A-WP06 - Debt Service'!C$24,'H-32A-WP06 - Debt Service'!C$27/12,0))</f>
        <v>0</v>
      </c>
      <c r="E416" s="376">
        <f>IF(-SUM(E$20:E415)+E$15&lt;0.000001,0,IF($C416&gt;='H-32A-WP06 - Debt Service'!D$24,'H-32A-WP06 - Debt Service'!D$27/12,0))</f>
        <v>0</v>
      </c>
      <c r="F416" s="376">
        <f>IF(-SUM(F$20:F415)+F$15&lt;0.000001,0,IF($C416&gt;='H-32A-WP06 - Debt Service'!E$24,'H-32A-WP06 - Debt Service'!E$27/12,0))</f>
        <v>0</v>
      </c>
      <c r="G416" s="376">
        <f>IF(-SUM(G$20:G415)+G$15&lt;0.000001,0,IF($C416&gt;='H-32A-WP06 - Debt Service'!F$24,'H-32A-WP06 - Debt Service'!F$27/12,0))</f>
        <v>0</v>
      </c>
      <c r="H416" s="376">
        <f>IF(-SUM(H$20:H415)+H$15&lt;0.000001,0,IF($C416&gt;='H-32A-WP06 - Debt Service'!G$24,'H-32A-WP06 - Debt Service'!G$27/12,0))</f>
        <v>0</v>
      </c>
      <c r="I416" s="376">
        <f>IF(-SUM(I$20:I415)+I$15&lt;0.000001,0,IF($C416&gt;='H-32A-WP06 - Debt Service'!H$24,'H-32A-WP06 - Debt Service'!H$27/12,0))</f>
        <v>0</v>
      </c>
      <c r="J416" s="376">
        <f>IF(-SUM(J$20:J415)+J$15&lt;0.000001,0,IF($C416&gt;='H-32A-WP06 - Debt Service'!I$24,'H-32A-WP06 - Debt Service'!I$27/12,0))</f>
        <v>0</v>
      </c>
      <c r="K416" s="376">
        <f>IF(-SUM(K$20:K415)+K$15&lt;0.000001,0,IF($C416&gt;='H-32A-WP06 - Debt Service'!J$24,'H-32A-WP06 - Debt Service'!J$27/12,0))</f>
        <v>0</v>
      </c>
      <c r="L416" s="376">
        <f>IF(-SUM(L$20:L415)+L$15&lt;0.000001,0,IF($C416&gt;='H-32A-WP06 - Debt Service'!K$24,'H-32A-WP06 - Debt Service'!K$27/12,0))</f>
        <v>0</v>
      </c>
      <c r="M416" s="376">
        <f>IF(-SUM(M$20:M415)+M$15&lt;0.000001,0,IF($C416&gt;='H-32A-WP06 - Debt Service'!L$24,'H-32A-WP06 - Debt Service'!L$27/12,0))</f>
        <v>0</v>
      </c>
      <c r="O416" s="364">
        <f t="shared" si="25"/>
        <v>2052</v>
      </c>
      <c r="P416" s="390">
        <f t="shared" si="27"/>
        <v>55519</v>
      </c>
      <c r="Q416" s="376">
        <f>IF(-SUM(Q$20:Q415)+Q$15&lt;0.000001,0,IF($C416&gt;='H-32A-WP06 - Debt Service'!P$24,'H-32A-WP06 - Debt Service'!P$27/12,0))</f>
        <v>0</v>
      </c>
      <c r="R416" s="376">
        <f>IF(-SUM(R$20:R415)+R$15&lt;0.000001,0,IF($C416&gt;='H-32A-WP06 - Debt Service'!Q$24,'H-32A-WP06 - Debt Service'!Q$27/12,0))</f>
        <v>0</v>
      </c>
      <c r="S416" s="376">
        <f>IF(-SUM(S$20:S415)+S$15&lt;0.000001,0,IF($C416&gt;='H-32A-WP06 - Debt Service'!R$24,'H-32A-WP06 - Debt Service'!R$27/12,0))</f>
        <v>0</v>
      </c>
      <c r="T416" s="376">
        <f>IF(-SUM(T$20:T415)+T$15&lt;0.000001,0,IF($C416&gt;='H-32A-WP06 - Debt Service'!S$24,'H-32A-WP06 - Debt Service'!S$27/12,0))</f>
        <v>0</v>
      </c>
      <c r="U416" s="376">
        <f>IF(-SUM(U$20:U415)+U$15&lt;0.000001,0,IF($C416&gt;='H-32A-WP06 - Debt Service'!T$24,'H-32A-WP06 - Debt Service'!T$27/12,0))</f>
        <v>0</v>
      </c>
      <c r="V416" s="376">
        <f>IF(-SUM(V$20:V415)+V$15&lt;0.000001,0,IF($C416&gt;='H-32A-WP06 - Debt Service'!U$24,'H-32A-WP06 - Debt Service'!U$27/12,0))</f>
        <v>0</v>
      </c>
      <c r="W416" s="376">
        <f>IF(-SUM(W$20:W415)+W$15&lt;0.000001,0,IF($C416&gt;='H-32A-WP06 - Debt Service'!V$24,'H-32A-WP06 - Debt Service'!V$27/12,0))</f>
        <v>0</v>
      </c>
      <c r="X416" s="376">
        <f>IF(-SUM(X$20:X415)+X$15&lt;0.000001,0,IF($C416&gt;='H-32A-WP06 - Debt Service'!W$24,'H-32A-WP06 - Debt Service'!W$27/12,0))</f>
        <v>0</v>
      </c>
      <c r="Y416" s="376">
        <f>IF(-SUM(Y$20:Y415)+Y$15&lt;0.000001,0,IF($C416&gt;='H-32A-WP06 - Debt Service'!X$24,'H-32A-WP06 - Debt Service'!X$27/12,0))</f>
        <v>0</v>
      </c>
      <c r="Z416" s="376">
        <f>IF($C416&gt;='H-32A-WP06 - Debt Service'!Y$24,'H-32A-WP06 - Debt Service'!Y$27/12,0)</f>
        <v>0</v>
      </c>
    </row>
    <row r="417" spans="2:26">
      <c r="B417" s="364">
        <f t="shared" si="24"/>
        <v>2052</v>
      </c>
      <c r="C417" s="390">
        <f t="shared" si="26"/>
        <v>55550</v>
      </c>
      <c r="D417" s="376">
        <f>IF(-SUM(D$20:D416)+D$15&lt;0.000001,0,IF($C417&gt;='H-32A-WP06 - Debt Service'!C$24,'H-32A-WP06 - Debt Service'!C$27/12,0))</f>
        <v>0</v>
      </c>
      <c r="E417" s="376">
        <f>IF(-SUM(E$20:E416)+E$15&lt;0.000001,0,IF($C417&gt;='H-32A-WP06 - Debt Service'!D$24,'H-32A-WP06 - Debt Service'!D$27/12,0))</f>
        <v>0</v>
      </c>
      <c r="F417" s="376">
        <f>IF(-SUM(F$20:F416)+F$15&lt;0.000001,0,IF($C417&gt;='H-32A-WP06 - Debt Service'!E$24,'H-32A-WP06 - Debt Service'!E$27/12,0))</f>
        <v>0</v>
      </c>
      <c r="G417" s="376">
        <f>IF(-SUM(G$20:G416)+G$15&lt;0.000001,0,IF($C417&gt;='H-32A-WP06 - Debt Service'!F$24,'H-32A-WP06 - Debt Service'!F$27/12,0))</f>
        <v>0</v>
      </c>
      <c r="H417" s="376">
        <f>IF(-SUM(H$20:H416)+H$15&lt;0.000001,0,IF($C417&gt;='H-32A-WP06 - Debt Service'!G$24,'H-32A-WP06 - Debt Service'!G$27/12,0))</f>
        <v>0</v>
      </c>
      <c r="I417" s="376">
        <f>IF(-SUM(I$20:I416)+I$15&lt;0.000001,0,IF($C417&gt;='H-32A-WP06 - Debt Service'!H$24,'H-32A-WP06 - Debt Service'!H$27/12,0))</f>
        <v>0</v>
      </c>
      <c r="J417" s="376">
        <f>IF(-SUM(J$20:J416)+J$15&lt;0.000001,0,IF($C417&gt;='H-32A-WP06 - Debt Service'!I$24,'H-32A-WP06 - Debt Service'!I$27/12,0))</f>
        <v>0</v>
      </c>
      <c r="K417" s="376">
        <f>IF(-SUM(K$20:K416)+K$15&lt;0.000001,0,IF($C417&gt;='H-32A-WP06 - Debt Service'!J$24,'H-32A-WP06 - Debt Service'!J$27/12,0))</f>
        <v>0</v>
      </c>
      <c r="L417" s="376">
        <f>IF(-SUM(L$20:L416)+L$15&lt;0.000001,0,IF($C417&gt;='H-32A-WP06 - Debt Service'!K$24,'H-32A-WP06 - Debt Service'!K$27/12,0))</f>
        <v>0</v>
      </c>
      <c r="M417" s="376">
        <f>IF(-SUM(M$20:M416)+M$15&lt;0.000001,0,IF($C417&gt;='H-32A-WP06 - Debt Service'!L$24,'H-32A-WP06 - Debt Service'!L$27/12,0))</f>
        <v>0</v>
      </c>
      <c r="O417" s="364">
        <f t="shared" si="25"/>
        <v>2052</v>
      </c>
      <c r="P417" s="390">
        <f t="shared" si="27"/>
        <v>55550</v>
      </c>
      <c r="Q417" s="376">
        <f>IF(-SUM(Q$20:Q416)+Q$15&lt;0.000001,0,IF($C417&gt;='H-32A-WP06 - Debt Service'!P$24,'H-32A-WP06 - Debt Service'!P$27/12,0))</f>
        <v>0</v>
      </c>
      <c r="R417" s="376">
        <f>IF(-SUM(R$20:R416)+R$15&lt;0.000001,0,IF($C417&gt;='H-32A-WP06 - Debt Service'!Q$24,'H-32A-WP06 - Debt Service'!Q$27/12,0))</f>
        <v>0</v>
      </c>
      <c r="S417" s="376">
        <f>IF(-SUM(S$20:S416)+S$15&lt;0.000001,0,IF($C417&gt;='H-32A-WP06 - Debt Service'!R$24,'H-32A-WP06 - Debt Service'!R$27/12,0))</f>
        <v>0</v>
      </c>
      <c r="T417" s="376">
        <f>IF(-SUM(T$20:T416)+T$15&lt;0.000001,0,IF($C417&gt;='H-32A-WP06 - Debt Service'!S$24,'H-32A-WP06 - Debt Service'!S$27/12,0))</f>
        <v>0</v>
      </c>
      <c r="U417" s="376">
        <f>IF(-SUM(U$20:U416)+U$15&lt;0.000001,0,IF($C417&gt;='H-32A-WP06 - Debt Service'!T$24,'H-32A-WP06 - Debt Service'!T$27/12,0))</f>
        <v>0</v>
      </c>
      <c r="V417" s="376">
        <f>IF(-SUM(V$20:V416)+V$15&lt;0.000001,0,IF($C417&gt;='H-32A-WP06 - Debt Service'!U$24,'H-32A-WP06 - Debt Service'!U$27/12,0))</f>
        <v>0</v>
      </c>
      <c r="W417" s="376">
        <f>IF(-SUM(W$20:W416)+W$15&lt;0.000001,0,IF($C417&gt;='H-32A-WP06 - Debt Service'!V$24,'H-32A-WP06 - Debt Service'!V$27/12,0))</f>
        <v>0</v>
      </c>
      <c r="X417" s="376">
        <f>IF(-SUM(X$20:X416)+X$15&lt;0.000001,0,IF($C417&gt;='H-32A-WP06 - Debt Service'!W$24,'H-32A-WP06 - Debt Service'!W$27/12,0))</f>
        <v>0</v>
      </c>
      <c r="Y417" s="376">
        <f>IF(-SUM(Y$20:Y416)+Y$15&lt;0.000001,0,IF($C417&gt;='H-32A-WP06 - Debt Service'!X$24,'H-32A-WP06 - Debt Service'!X$27/12,0))</f>
        <v>0</v>
      </c>
      <c r="Z417" s="376">
        <f>IF($C417&gt;='H-32A-WP06 - Debt Service'!Y$24,'H-32A-WP06 - Debt Service'!Y$27/12,0)</f>
        <v>0</v>
      </c>
    </row>
    <row r="418" spans="2:26">
      <c r="B418" s="364">
        <f t="shared" si="24"/>
        <v>2052</v>
      </c>
      <c r="C418" s="390">
        <f t="shared" si="26"/>
        <v>55579</v>
      </c>
      <c r="D418" s="376">
        <f>IF(-SUM(D$20:D417)+D$15&lt;0.000001,0,IF($C418&gt;='H-32A-WP06 - Debt Service'!C$24,'H-32A-WP06 - Debt Service'!C$27/12,0))</f>
        <v>0</v>
      </c>
      <c r="E418" s="376">
        <f>IF(-SUM(E$20:E417)+E$15&lt;0.000001,0,IF($C418&gt;='H-32A-WP06 - Debt Service'!D$24,'H-32A-WP06 - Debt Service'!D$27/12,0))</f>
        <v>0</v>
      </c>
      <c r="F418" s="376">
        <f>IF(-SUM(F$20:F417)+F$15&lt;0.000001,0,IF($C418&gt;='H-32A-WP06 - Debt Service'!E$24,'H-32A-WP06 - Debt Service'!E$27/12,0))</f>
        <v>0</v>
      </c>
      <c r="G418" s="376">
        <f>IF(-SUM(G$20:G417)+G$15&lt;0.000001,0,IF($C418&gt;='H-32A-WP06 - Debt Service'!F$24,'H-32A-WP06 - Debt Service'!F$27/12,0))</f>
        <v>0</v>
      </c>
      <c r="H418" s="376">
        <f>IF(-SUM(H$20:H417)+H$15&lt;0.000001,0,IF($C418&gt;='H-32A-WP06 - Debt Service'!G$24,'H-32A-WP06 - Debt Service'!G$27/12,0))</f>
        <v>0</v>
      </c>
      <c r="I418" s="376">
        <f>IF(-SUM(I$20:I417)+I$15&lt;0.000001,0,IF($C418&gt;='H-32A-WP06 - Debt Service'!H$24,'H-32A-WP06 - Debt Service'!H$27/12,0))</f>
        <v>0</v>
      </c>
      <c r="J418" s="376">
        <f>IF(-SUM(J$20:J417)+J$15&lt;0.000001,0,IF($C418&gt;='H-32A-WP06 - Debt Service'!I$24,'H-32A-WP06 - Debt Service'!I$27/12,0))</f>
        <v>0</v>
      </c>
      <c r="K418" s="376">
        <f>IF(-SUM(K$20:K417)+K$15&lt;0.000001,0,IF($C418&gt;='H-32A-WP06 - Debt Service'!J$24,'H-32A-WP06 - Debt Service'!J$27/12,0))</f>
        <v>0</v>
      </c>
      <c r="L418" s="376">
        <f>IF(-SUM(L$20:L417)+L$15&lt;0.000001,0,IF($C418&gt;='H-32A-WP06 - Debt Service'!K$24,'H-32A-WP06 - Debt Service'!K$27/12,0))</f>
        <v>0</v>
      </c>
      <c r="M418" s="376">
        <f>IF(-SUM(M$20:M417)+M$15&lt;0.000001,0,IF($C418&gt;='H-32A-WP06 - Debt Service'!L$24,'H-32A-WP06 - Debt Service'!L$27/12,0))</f>
        <v>0</v>
      </c>
      <c r="O418" s="364">
        <f t="shared" si="25"/>
        <v>2052</v>
      </c>
      <c r="P418" s="390">
        <f t="shared" si="27"/>
        <v>55579</v>
      </c>
      <c r="Q418" s="376">
        <f>IF(-SUM(Q$20:Q417)+Q$15&lt;0.000001,0,IF($C418&gt;='H-32A-WP06 - Debt Service'!P$24,'H-32A-WP06 - Debt Service'!P$27/12,0))</f>
        <v>0</v>
      </c>
      <c r="R418" s="376">
        <f>IF(-SUM(R$20:R417)+R$15&lt;0.000001,0,IF($C418&gt;='H-32A-WP06 - Debt Service'!Q$24,'H-32A-WP06 - Debt Service'!Q$27/12,0))</f>
        <v>0</v>
      </c>
      <c r="S418" s="376">
        <f>IF(-SUM(S$20:S417)+S$15&lt;0.000001,0,IF($C418&gt;='H-32A-WP06 - Debt Service'!R$24,'H-32A-WP06 - Debt Service'!R$27/12,0))</f>
        <v>0</v>
      </c>
      <c r="T418" s="376">
        <f>IF(-SUM(T$20:T417)+T$15&lt;0.000001,0,IF($C418&gt;='H-32A-WP06 - Debt Service'!S$24,'H-32A-WP06 - Debt Service'!S$27/12,0))</f>
        <v>0</v>
      </c>
      <c r="U418" s="376">
        <f>IF(-SUM(U$20:U417)+U$15&lt;0.000001,0,IF($C418&gt;='H-32A-WP06 - Debt Service'!T$24,'H-32A-WP06 - Debt Service'!T$27/12,0))</f>
        <v>0</v>
      </c>
      <c r="V418" s="376">
        <f>IF(-SUM(V$20:V417)+V$15&lt;0.000001,0,IF($C418&gt;='H-32A-WP06 - Debt Service'!U$24,'H-32A-WP06 - Debt Service'!U$27/12,0))</f>
        <v>0</v>
      </c>
      <c r="W418" s="376">
        <f>IF(-SUM(W$20:W417)+W$15&lt;0.000001,0,IF($C418&gt;='H-32A-WP06 - Debt Service'!V$24,'H-32A-WP06 - Debt Service'!V$27/12,0))</f>
        <v>0</v>
      </c>
      <c r="X418" s="376">
        <f>IF(-SUM(X$20:X417)+X$15&lt;0.000001,0,IF($C418&gt;='H-32A-WP06 - Debt Service'!W$24,'H-32A-WP06 - Debt Service'!W$27/12,0))</f>
        <v>0</v>
      </c>
      <c r="Y418" s="376">
        <f>IF(-SUM(Y$20:Y417)+Y$15&lt;0.000001,0,IF($C418&gt;='H-32A-WP06 - Debt Service'!X$24,'H-32A-WP06 - Debt Service'!X$27/12,0))</f>
        <v>0</v>
      </c>
      <c r="Z418" s="376">
        <f>IF($C418&gt;='H-32A-WP06 - Debt Service'!Y$24,'H-32A-WP06 - Debt Service'!Y$27/12,0)</f>
        <v>0</v>
      </c>
    </row>
    <row r="419" spans="2:26">
      <c r="B419" s="364">
        <f t="shared" si="24"/>
        <v>2052</v>
      </c>
      <c r="C419" s="390">
        <f t="shared" si="26"/>
        <v>55610</v>
      </c>
      <c r="D419" s="376">
        <f>IF(-SUM(D$20:D418)+D$15&lt;0.000001,0,IF($C419&gt;='H-32A-WP06 - Debt Service'!C$24,'H-32A-WP06 - Debt Service'!C$27/12,0))</f>
        <v>0</v>
      </c>
      <c r="E419" s="376">
        <f>IF(-SUM(E$20:E418)+E$15&lt;0.000001,0,IF($C419&gt;='H-32A-WP06 - Debt Service'!D$24,'H-32A-WP06 - Debt Service'!D$27/12,0))</f>
        <v>0</v>
      </c>
      <c r="F419" s="376">
        <f>IF(-SUM(F$20:F418)+F$15&lt;0.000001,0,IF($C419&gt;='H-32A-WP06 - Debt Service'!E$24,'H-32A-WP06 - Debt Service'!E$27/12,0))</f>
        <v>0</v>
      </c>
      <c r="G419" s="376">
        <f>IF(-SUM(G$20:G418)+G$15&lt;0.000001,0,IF($C419&gt;='H-32A-WP06 - Debt Service'!F$24,'H-32A-WP06 - Debt Service'!F$27/12,0))</f>
        <v>0</v>
      </c>
      <c r="H419" s="376">
        <f>IF(-SUM(H$20:H418)+H$15&lt;0.000001,0,IF($C419&gt;='H-32A-WP06 - Debt Service'!G$24,'H-32A-WP06 - Debt Service'!G$27/12,0))</f>
        <v>0</v>
      </c>
      <c r="I419" s="376">
        <f>IF(-SUM(I$20:I418)+I$15&lt;0.000001,0,IF($C419&gt;='H-32A-WP06 - Debt Service'!H$24,'H-32A-WP06 - Debt Service'!H$27/12,0))</f>
        <v>0</v>
      </c>
      <c r="J419" s="376">
        <f>IF(-SUM(J$20:J418)+J$15&lt;0.000001,0,IF($C419&gt;='H-32A-WP06 - Debt Service'!I$24,'H-32A-WP06 - Debt Service'!I$27/12,0))</f>
        <v>0</v>
      </c>
      <c r="K419" s="376">
        <f>IF(-SUM(K$20:K418)+K$15&lt;0.000001,0,IF($C419&gt;='H-32A-WP06 - Debt Service'!J$24,'H-32A-WP06 - Debt Service'!J$27/12,0))</f>
        <v>0</v>
      </c>
      <c r="L419" s="376">
        <f>IF(-SUM(L$20:L418)+L$15&lt;0.000001,0,IF($C419&gt;='H-32A-WP06 - Debt Service'!K$24,'H-32A-WP06 - Debt Service'!K$27/12,0))</f>
        <v>0</v>
      </c>
      <c r="M419" s="376">
        <f>IF(-SUM(M$20:M418)+M$15&lt;0.000001,0,IF($C419&gt;='H-32A-WP06 - Debt Service'!L$24,'H-32A-WP06 - Debt Service'!L$27/12,0))</f>
        <v>0</v>
      </c>
      <c r="O419" s="364">
        <f t="shared" si="25"/>
        <v>2052</v>
      </c>
      <c r="P419" s="390">
        <f t="shared" si="27"/>
        <v>55610</v>
      </c>
      <c r="Q419" s="376">
        <f>IF(-SUM(Q$20:Q418)+Q$15&lt;0.000001,0,IF($C419&gt;='H-32A-WP06 - Debt Service'!P$24,'H-32A-WP06 - Debt Service'!P$27/12,0))</f>
        <v>0</v>
      </c>
      <c r="R419" s="376">
        <f>IF(-SUM(R$20:R418)+R$15&lt;0.000001,0,IF($C419&gt;='H-32A-WP06 - Debt Service'!Q$24,'H-32A-WP06 - Debt Service'!Q$27/12,0))</f>
        <v>0</v>
      </c>
      <c r="S419" s="376">
        <f>IF(-SUM(S$20:S418)+S$15&lt;0.000001,0,IF($C419&gt;='H-32A-WP06 - Debt Service'!R$24,'H-32A-WP06 - Debt Service'!R$27/12,0))</f>
        <v>0</v>
      </c>
      <c r="T419" s="376">
        <f>IF(-SUM(T$20:T418)+T$15&lt;0.000001,0,IF($C419&gt;='H-32A-WP06 - Debt Service'!S$24,'H-32A-WP06 - Debt Service'!S$27/12,0))</f>
        <v>0</v>
      </c>
      <c r="U419" s="376">
        <f>IF(-SUM(U$20:U418)+U$15&lt;0.000001,0,IF($C419&gt;='H-32A-WP06 - Debt Service'!T$24,'H-32A-WP06 - Debt Service'!T$27/12,0))</f>
        <v>0</v>
      </c>
      <c r="V419" s="376">
        <f>IF(-SUM(V$20:V418)+V$15&lt;0.000001,0,IF($C419&gt;='H-32A-WP06 - Debt Service'!U$24,'H-32A-WP06 - Debt Service'!U$27/12,0))</f>
        <v>0</v>
      </c>
      <c r="W419" s="376">
        <f>IF(-SUM(W$20:W418)+W$15&lt;0.000001,0,IF($C419&gt;='H-32A-WP06 - Debt Service'!V$24,'H-32A-WP06 - Debt Service'!V$27/12,0))</f>
        <v>0</v>
      </c>
      <c r="X419" s="376">
        <f>IF(-SUM(X$20:X418)+X$15&lt;0.000001,0,IF($C419&gt;='H-32A-WP06 - Debt Service'!W$24,'H-32A-WP06 - Debt Service'!W$27/12,0))</f>
        <v>0</v>
      </c>
      <c r="Y419" s="376">
        <f>IF(-SUM(Y$20:Y418)+Y$15&lt;0.000001,0,IF($C419&gt;='H-32A-WP06 - Debt Service'!X$24,'H-32A-WP06 - Debt Service'!X$27/12,0))</f>
        <v>0</v>
      </c>
      <c r="Z419" s="376">
        <f>IF($C419&gt;='H-32A-WP06 - Debt Service'!Y$24,'H-32A-WP06 - Debt Service'!Y$27/12,0)</f>
        <v>0</v>
      </c>
    </row>
    <row r="420" spans="2:26">
      <c r="B420" s="364">
        <f t="shared" si="24"/>
        <v>2052</v>
      </c>
      <c r="C420" s="390">
        <f t="shared" si="26"/>
        <v>55640</v>
      </c>
      <c r="D420" s="376">
        <f>IF(-SUM(D$20:D419)+D$15&lt;0.000001,0,IF($C420&gt;='H-32A-WP06 - Debt Service'!C$24,'H-32A-WP06 - Debt Service'!C$27/12,0))</f>
        <v>0</v>
      </c>
      <c r="E420" s="376">
        <f>IF(-SUM(E$20:E419)+E$15&lt;0.000001,0,IF($C420&gt;='H-32A-WP06 - Debt Service'!D$24,'H-32A-WP06 - Debt Service'!D$27/12,0))</f>
        <v>0</v>
      </c>
      <c r="F420" s="376">
        <f>IF(-SUM(F$20:F419)+F$15&lt;0.000001,0,IF($C420&gt;='H-32A-WP06 - Debt Service'!E$24,'H-32A-WP06 - Debt Service'!E$27/12,0))</f>
        <v>0</v>
      </c>
      <c r="G420" s="376">
        <f>IF(-SUM(G$20:G419)+G$15&lt;0.000001,0,IF($C420&gt;='H-32A-WP06 - Debt Service'!F$24,'H-32A-WP06 - Debt Service'!F$27/12,0))</f>
        <v>0</v>
      </c>
      <c r="H420" s="376">
        <f>IF(-SUM(H$20:H419)+H$15&lt;0.000001,0,IF($C420&gt;='H-32A-WP06 - Debt Service'!G$24,'H-32A-WP06 - Debt Service'!G$27/12,0))</f>
        <v>0</v>
      </c>
      <c r="I420" s="376">
        <f>IF(-SUM(I$20:I419)+I$15&lt;0.000001,0,IF($C420&gt;='H-32A-WP06 - Debt Service'!H$24,'H-32A-WP06 - Debt Service'!H$27/12,0))</f>
        <v>0</v>
      </c>
      <c r="J420" s="376">
        <f>IF(-SUM(J$20:J419)+J$15&lt;0.000001,0,IF($C420&gt;='H-32A-WP06 - Debt Service'!I$24,'H-32A-WP06 - Debt Service'!I$27/12,0))</f>
        <v>0</v>
      </c>
      <c r="K420" s="376">
        <f>IF(-SUM(K$20:K419)+K$15&lt;0.000001,0,IF($C420&gt;='H-32A-WP06 - Debt Service'!J$24,'H-32A-WP06 - Debt Service'!J$27/12,0))</f>
        <v>0</v>
      </c>
      <c r="L420" s="376">
        <f>IF(-SUM(L$20:L419)+L$15&lt;0.000001,0,IF($C420&gt;='H-32A-WP06 - Debt Service'!K$24,'H-32A-WP06 - Debt Service'!K$27/12,0))</f>
        <v>0</v>
      </c>
      <c r="M420" s="376">
        <f>IF(-SUM(M$20:M419)+M$15&lt;0.000001,0,IF($C420&gt;='H-32A-WP06 - Debt Service'!L$24,'H-32A-WP06 - Debt Service'!L$27/12,0))</f>
        <v>0</v>
      </c>
      <c r="O420" s="364">
        <f t="shared" si="25"/>
        <v>2052</v>
      </c>
      <c r="P420" s="390">
        <f t="shared" si="27"/>
        <v>55640</v>
      </c>
      <c r="Q420" s="376">
        <f>IF(-SUM(Q$20:Q419)+Q$15&lt;0.000001,0,IF($C420&gt;='H-32A-WP06 - Debt Service'!P$24,'H-32A-WP06 - Debt Service'!P$27/12,0))</f>
        <v>0</v>
      </c>
      <c r="R420" s="376">
        <f>IF(-SUM(R$20:R419)+R$15&lt;0.000001,0,IF($C420&gt;='H-32A-WP06 - Debt Service'!Q$24,'H-32A-WP06 - Debt Service'!Q$27/12,0))</f>
        <v>0</v>
      </c>
      <c r="S420" s="376">
        <f>IF(-SUM(S$20:S419)+S$15&lt;0.000001,0,IF($C420&gt;='H-32A-WP06 - Debt Service'!R$24,'H-32A-WP06 - Debt Service'!R$27/12,0))</f>
        <v>0</v>
      </c>
      <c r="T420" s="376">
        <f>IF(-SUM(T$20:T419)+T$15&lt;0.000001,0,IF($C420&gt;='H-32A-WP06 - Debt Service'!S$24,'H-32A-WP06 - Debt Service'!S$27/12,0))</f>
        <v>0</v>
      </c>
      <c r="U420" s="376">
        <f>IF(-SUM(U$20:U419)+U$15&lt;0.000001,0,IF($C420&gt;='H-32A-WP06 - Debt Service'!T$24,'H-32A-WP06 - Debt Service'!T$27/12,0))</f>
        <v>0</v>
      </c>
      <c r="V420" s="376">
        <f>IF(-SUM(V$20:V419)+V$15&lt;0.000001,0,IF($C420&gt;='H-32A-WP06 - Debt Service'!U$24,'H-32A-WP06 - Debt Service'!U$27/12,0))</f>
        <v>0</v>
      </c>
      <c r="W420" s="376">
        <f>IF(-SUM(W$20:W419)+W$15&lt;0.000001,0,IF($C420&gt;='H-32A-WP06 - Debt Service'!V$24,'H-32A-WP06 - Debt Service'!V$27/12,0))</f>
        <v>0</v>
      </c>
      <c r="X420" s="376">
        <f>IF(-SUM(X$20:X419)+X$15&lt;0.000001,0,IF($C420&gt;='H-32A-WP06 - Debt Service'!W$24,'H-32A-WP06 - Debt Service'!W$27/12,0))</f>
        <v>0</v>
      </c>
      <c r="Y420" s="376">
        <f>IF(-SUM(Y$20:Y419)+Y$15&lt;0.000001,0,IF($C420&gt;='H-32A-WP06 - Debt Service'!X$24,'H-32A-WP06 - Debt Service'!X$27/12,0))</f>
        <v>0</v>
      </c>
      <c r="Z420" s="376">
        <f>IF($C420&gt;='H-32A-WP06 - Debt Service'!Y$24,'H-32A-WP06 - Debt Service'!Y$27/12,0)</f>
        <v>0</v>
      </c>
    </row>
    <row r="421" spans="2:26">
      <c r="B421" s="364">
        <f t="shared" si="24"/>
        <v>2052</v>
      </c>
      <c r="C421" s="390">
        <f t="shared" si="26"/>
        <v>55671</v>
      </c>
      <c r="D421" s="376">
        <f>IF(-SUM(D$20:D420)+D$15&lt;0.000001,0,IF($C421&gt;='H-32A-WP06 - Debt Service'!C$24,'H-32A-WP06 - Debt Service'!C$27/12,0))</f>
        <v>0</v>
      </c>
      <c r="E421" s="376">
        <f>IF(-SUM(E$20:E420)+E$15&lt;0.000001,0,IF($C421&gt;='H-32A-WP06 - Debt Service'!D$24,'H-32A-WP06 - Debt Service'!D$27/12,0))</f>
        <v>0</v>
      </c>
      <c r="F421" s="376">
        <f>IF(-SUM(F$20:F420)+F$15&lt;0.000001,0,IF($C421&gt;='H-32A-WP06 - Debt Service'!E$24,'H-32A-WP06 - Debt Service'!E$27/12,0))</f>
        <v>0</v>
      </c>
      <c r="G421" s="376">
        <f>IF(-SUM(G$20:G420)+G$15&lt;0.000001,0,IF($C421&gt;='H-32A-WP06 - Debt Service'!F$24,'H-32A-WP06 - Debt Service'!F$27/12,0))</f>
        <v>0</v>
      </c>
      <c r="H421" s="376">
        <f>IF(-SUM(H$20:H420)+H$15&lt;0.000001,0,IF($C421&gt;='H-32A-WP06 - Debt Service'!G$24,'H-32A-WP06 - Debt Service'!G$27/12,0))</f>
        <v>0</v>
      </c>
      <c r="I421" s="376">
        <f>IF(-SUM(I$20:I420)+I$15&lt;0.000001,0,IF($C421&gt;='H-32A-WP06 - Debt Service'!H$24,'H-32A-WP06 - Debt Service'!H$27/12,0))</f>
        <v>0</v>
      </c>
      <c r="J421" s="376">
        <f>IF(-SUM(J$20:J420)+J$15&lt;0.000001,0,IF($C421&gt;='H-32A-WP06 - Debt Service'!I$24,'H-32A-WP06 - Debt Service'!I$27/12,0))</f>
        <v>0</v>
      </c>
      <c r="K421" s="376">
        <f>IF(-SUM(K$20:K420)+K$15&lt;0.000001,0,IF($C421&gt;='H-32A-WP06 - Debt Service'!J$24,'H-32A-WP06 - Debt Service'!J$27/12,0))</f>
        <v>0</v>
      </c>
      <c r="L421" s="376">
        <f>IF(-SUM(L$20:L420)+L$15&lt;0.000001,0,IF($C421&gt;='H-32A-WP06 - Debt Service'!K$24,'H-32A-WP06 - Debt Service'!K$27/12,0))</f>
        <v>0</v>
      </c>
      <c r="M421" s="376">
        <f>IF(-SUM(M$20:M420)+M$15&lt;0.000001,0,IF($C421&gt;='H-32A-WP06 - Debt Service'!L$24,'H-32A-WP06 - Debt Service'!L$27/12,0))</f>
        <v>0</v>
      </c>
      <c r="O421" s="364">
        <f t="shared" si="25"/>
        <v>2052</v>
      </c>
      <c r="P421" s="390">
        <f t="shared" si="27"/>
        <v>55671</v>
      </c>
      <c r="Q421" s="376">
        <f>IF(-SUM(Q$20:Q420)+Q$15&lt;0.000001,0,IF($C421&gt;='H-32A-WP06 - Debt Service'!P$24,'H-32A-WP06 - Debt Service'!P$27/12,0))</f>
        <v>0</v>
      </c>
      <c r="R421" s="376">
        <f>IF(-SUM(R$20:R420)+R$15&lt;0.000001,0,IF($C421&gt;='H-32A-WP06 - Debt Service'!Q$24,'H-32A-WP06 - Debt Service'!Q$27/12,0))</f>
        <v>0</v>
      </c>
      <c r="S421" s="376">
        <f>IF(-SUM(S$20:S420)+S$15&lt;0.000001,0,IF($C421&gt;='H-32A-WP06 - Debt Service'!R$24,'H-32A-WP06 - Debt Service'!R$27/12,0))</f>
        <v>0</v>
      </c>
      <c r="T421" s="376">
        <f>IF(-SUM(T$20:T420)+T$15&lt;0.000001,0,IF($C421&gt;='H-32A-WP06 - Debt Service'!S$24,'H-32A-WP06 - Debt Service'!S$27/12,0))</f>
        <v>0</v>
      </c>
      <c r="U421" s="376">
        <f>IF(-SUM(U$20:U420)+U$15&lt;0.000001,0,IF($C421&gt;='H-32A-WP06 - Debt Service'!T$24,'H-32A-WP06 - Debt Service'!T$27/12,0))</f>
        <v>0</v>
      </c>
      <c r="V421" s="376">
        <f>IF(-SUM(V$20:V420)+V$15&lt;0.000001,0,IF($C421&gt;='H-32A-WP06 - Debt Service'!U$24,'H-32A-WP06 - Debt Service'!U$27/12,0))</f>
        <v>0</v>
      </c>
      <c r="W421" s="376">
        <f>IF(-SUM(W$20:W420)+W$15&lt;0.000001,0,IF($C421&gt;='H-32A-WP06 - Debt Service'!V$24,'H-32A-WP06 - Debt Service'!V$27/12,0))</f>
        <v>0</v>
      </c>
      <c r="X421" s="376">
        <f>IF(-SUM(X$20:X420)+X$15&lt;0.000001,0,IF($C421&gt;='H-32A-WP06 - Debt Service'!W$24,'H-32A-WP06 - Debt Service'!W$27/12,0))</f>
        <v>0</v>
      </c>
      <c r="Y421" s="376">
        <f>IF(-SUM(Y$20:Y420)+Y$15&lt;0.000001,0,IF($C421&gt;='H-32A-WP06 - Debt Service'!X$24,'H-32A-WP06 - Debt Service'!X$27/12,0))</f>
        <v>0</v>
      </c>
      <c r="Z421" s="376">
        <f>IF($C421&gt;='H-32A-WP06 - Debt Service'!Y$24,'H-32A-WP06 - Debt Service'!Y$27/12,0)</f>
        <v>0</v>
      </c>
    </row>
    <row r="422" spans="2:26">
      <c r="B422" s="364">
        <f t="shared" si="24"/>
        <v>2052</v>
      </c>
      <c r="C422" s="390">
        <f t="shared" si="26"/>
        <v>55701</v>
      </c>
      <c r="D422" s="376">
        <f>IF(-SUM(D$20:D421)+D$15&lt;0.000001,0,IF($C422&gt;='H-32A-WP06 - Debt Service'!C$24,'H-32A-WP06 - Debt Service'!C$27/12,0))</f>
        <v>0</v>
      </c>
      <c r="E422" s="376">
        <f>IF(-SUM(E$20:E421)+E$15&lt;0.000001,0,IF($C422&gt;='H-32A-WP06 - Debt Service'!D$24,'H-32A-WP06 - Debt Service'!D$27/12,0))</f>
        <v>0</v>
      </c>
      <c r="F422" s="376">
        <f>IF(-SUM(F$20:F421)+F$15&lt;0.000001,0,IF($C422&gt;='H-32A-WP06 - Debt Service'!E$24,'H-32A-WP06 - Debt Service'!E$27/12,0))</f>
        <v>0</v>
      </c>
      <c r="G422" s="376">
        <f>IF(-SUM(G$20:G421)+G$15&lt;0.000001,0,IF($C422&gt;='H-32A-WP06 - Debt Service'!F$24,'H-32A-WP06 - Debt Service'!F$27/12,0))</f>
        <v>0</v>
      </c>
      <c r="H422" s="376">
        <f>IF(-SUM(H$20:H421)+H$15&lt;0.000001,0,IF($C422&gt;='H-32A-WP06 - Debt Service'!G$24,'H-32A-WP06 - Debt Service'!G$27/12,0))</f>
        <v>0</v>
      </c>
      <c r="I422" s="376">
        <f>IF(-SUM(I$20:I421)+I$15&lt;0.000001,0,IF($C422&gt;='H-32A-WP06 - Debt Service'!H$24,'H-32A-WP06 - Debt Service'!H$27/12,0))</f>
        <v>0</v>
      </c>
      <c r="J422" s="376">
        <f>IF(-SUM(J$20:J421)+J$15&lt;0.000001,0,IF($C422&gt;='H-32A-WP06 - Debt Service'!I$24,'H-32A-WP06 - Debt Service'!I$27/12,0))</f>
        <v>0</v>
      </c>
      <c r="K422" s="376">
        <f>IF(-SUM(K$20:K421)+K$15&lt;0.000001,0,IF($C422&gt;='H-32A-WP06 - Debt Service'!J$24,'H-32A-WP06 - Debt Service'!J$27/12,0))</f>
        <v>0</v>
      </c>
      <c r="L422" s="376">
        <f>IF(-SUM(L$20:L421)+L$15&lt;0.000001,0,IF($C422&gt;='H-32A-WP06 - Debt Service'!K$24,'H-32A-WP06 - Debt Service'!K$27/12,0))</f>
        <v>0</v>
      </c>
      <c r="M422" s="376">
        <f>IF(-SUM(M$20:M421)+M$15&lt;0.000001,0,IF($C422&gt;='H-32A-WP06 - Debt Service'!L$24,'H-32A-WP06 - Debt Service'!L$27/12,0))</f>
        <v>0</v>
      </c>
      <c r="O422" s="364">
        <f t="shared" si="25"/>
        <v>2052</v>
      </c>
      <c r="P422" s="390">
        <f t="shared" si="27"/>
        <v>55701</v>
      </c>
      <c r="Q422" s="376">
        <f>IF(-SUM(Q$20:Q421)+Q$15&lt;0.000001,0,IF($C422&gt;='H-32A-WP06 - Debt Service'!P$24,'H-32A-WP06 - Debt Service'!P$27/12,0))</f>
        <v>0</v>
      </c>
      <c r="R422" s="376">
        <f>IF(-SUM(R$20:R421)+R$15&lt;0.000001,0,IF($C422&gt;='H-32A-WP06 - Debt Service'!Q$24,'H-32A-WP06 - Debt Service'!Q$27/12,0))</f>
        <v>0</v>
      </c>
      <c r="S422" s="376">
        <f>IF(-SUM(S$20:S421)+S$15&lt;0.000001,0,IF($C422&gt;='H-32A-WP06 - Debt Service'!R$24,'H-32A-WP06 - Debt Service'!R$27/12,0))</f>
        <v>0</v>
      </c>
      <c r="T422" s="376">
        <f>IF(-SUM(T$20:T421)+T$15&lt;0.000001,0,IF($C422&gt;='H-32A-WP06 - Debt Service'!S$24,'H-32A-WP06 - Debt Service'!S$27/12,0))</f>
        <v>0</v>
      </c>
      <c r="U422" s="376">
        <f>IF(-SUM(U$20:U421)+U$15&lt;0.000001,0,IF($C422&gt;='H-32A-WP06 - Debt Service'!T$24,'H-32A-WP06 - Debt Service'!T$27/12,0))</f>
        <v>0</v>
      </c>
      <c r="V422" s="376">
        <f>IF(-SUM(V$20:V421)+V$15&lt;0.000001,0,IF($C422&gt;='H-32A-WP06 - Debt Service'!U$24,'H-32A-WP06 - Debt Service'!U$27/12,0))</f>
        <v>0</v>
      </c>
      <c r="W422" s="376">
        <f>IF(-SUM(W$20:W421)+W$15&lt;0.000001,0,IF($C422&gt;='H-32A-WP06 - Debt Service'!V$24,'H-32A-WP06 - Debt Service'!V$27/12,0))</f>
        <v>0</v>
      </c>
      <c r="X422" s="376">
        <f>IF(-SUM(X$20:X421)+X$15&lt;0.000001,0,IF($C422&gt;='H-32A-WP06 - Debt Service'!W$24,'H-32A-WP06 - Debt Service'!W$27/12,0))</f>
        <v>0</v>
      </c>
      <c r="Y422" s="376">
        <f>IF(-SUM(Y$20:Y421)+Y$15&lt;0.000001,0,IF($C422&gt;='H-32A-WP06 - Debt Service'!X$24,'H-32A-WP06 - Debt Service'!X$27/12,0))</f>
        <v>0</v>
      </c>
      <c r="Z422" s="376">
        <f>IF($C422&gt;='H-32A-WP06 - Debt Service'!Y$24,'H-32A-WP06 - Debt Service'!Y$27/12,0)</f>
        <v>0</v>
      </c>
    </row>
    <row r="423" spans="2:26">
      <c r="B423" s="364">
        <f t="shared" si="24"/>
        <v>2052</v>
      </c>
      <c r="C423" s="390">
        <f t="shared" si="26"/>
        <v>55732</v>
      </c>
      <c r="D423" s="376">
        <f>IF(-SUM(D$20:D422)+D$15&lt;0.000001,0,IF($C423&gt;='H-32A-WP06 - Debt Service'!C$24,'H-32A-WP06 - Debt Service'!C$27/12,0))</f>
        <v>0</v>
      </c>
      <c r="E423" s="376">
        <f>IF(-SUM(E$20:E422)+E$15&lt;0.000001,0,IF($C423&gt;='H-32A-WP06 - Debt Service'!D$24,'H-32A-WP06 - Debt Service'!D$27/12,0))</f>
        <v>0</v>
      </c>
      <c r="F423" s="376">
        <f>IF(-SUM(F$20:F422)+F$15&lt;0.000001,0,IF($C423&gt;='H-32A-WP06 - Debt Service'!E$24,'H-32A-WP06 - Debt Service'!E$27/12,0))</f>
        <v>0</v>
      </c>
      <c r="G423" s="376">
        <f>IF(-SUM(G$20:G422)+G$15&lt;0.000001,0,IF($C423&gt;='H-32A-WP06 - Debt Service'!F$24,'H-32A-WP06 - Debt Service'!F$27/12,0))</f>
        <v>0</v>
      </c>
      <c r="H423" s="376">
        <f>IF(-SUM(H$20:H422)+H$15&lt;0.000001,0,IF($C423&gt;='H-32A-WP06 - Debt Service'!G$24,'H-32A-WP06 - Debt Service'!G$27/12,0))</f>
        <v>0</v>
      </c>
      <c r="I423" s="376">
        <f>IF(-SUM(I$20:I422)+I$15&lt;0.000001,0,IF($C423&gt;='H-32A-WP06 - Debt Service'!H$24,'H-32A-WP06 - Debt Service'!H$27/12,0))</f>
        <v>0</v>
      </c>
      <c r="J423" s="376">
        <f>IF(-SUM(J$20:J422)+J$15&lt;0.000001,0,IF($C423&gt;='H-32A-WP06 - Debt Service'!I$24,'H-32A-WP06 - Debt Service'!I$27/12,0))</f>
        <v>0</v>
      </c>
      <c r="K423" s="376">
        <f>IF(-SUM(K$20:K422)+K$15&lt;0.000001,0,IF($C423&gt;='H-32A-WP06 - Debt Service'!J$24,'H-32A-WP06 - Debt Service'!J$27/12,0))</f>
        <v>0</v>
      </c>
      <c r="L423" s="376">
        <f>IF(-SUM(L$20:L422)+L$15&lt;0.000001,0,IF($C423&gt;='H-32A-WP06 - Debt Service'!K$24,'H-32A-WP06 - Debt Service'!K$27/12,0))</f>
        <v>0</v>
      </c>
      <c r="M423" s="376">
        <f>IF(-SUM(M$20:M422)+M$15&lt;0.000001,0,IF($C423&gt;='H-32A-WP06 - Debt Service'!L$24,'H-32A-WP06 - Debt Service'!L$27/12,0))</f>
        <v>0</v>
      </c>
      <c r="O423" s="364">
        <f t="shared" si="25"/>
        <v>2052</v>
      </c>
      <c r="P423" s="390">
        <f t="shared" si="27"/>
        <v>55732</v>
      </c>
      <c r="Q423" s="376">
        <f>IF(-SUM(Q$20:Q422)+Q$15&lt;0.000001,0,IF($C423&gt;='H-32A-WP06 - Debt Service'!P$24,'H-32A-WP06 - Debt Service'!P$27/12,0))</f>
        <v>0</v>
      </c>
      <c r="R423" s="376">
        <f>IF(-SUM(R$20:R422)+R$15&lt;0.000001,0,IF($C423&gt;='H-32A-WP06 - Debt Service'!Q$24,'H-32A-WP06 - Debt Service'!Q$27/12,0))</f>
        <v>0</v>
      </c>
      <c r="S423" s="376">
        <f>IF(-SUM(S$20:S422)+S$15&lt;0.000001,0,IF($C423&gt;='H-32A-WP06 - Debt Service'!R$24,'H-32A-WP06 - Debt Service'!R$27/12,0))</f>
        <v>0</v>
      </c>
      <c r="T423" s="376">
        <f>IF(-SUM(T$20:T422)+T$15&lt;0.000001,0,IF($C423&gt;='H-32A-WP06 - Debt Service'!S$24,'H-32A-WP06 - Debt Service'!S$27/12,0))</f>
        <v>0</v>
      </c>
      <c r="U423" s="376">
        <f>IF(-SUM(U$20:U422)+U$15&lt;0.000001,0,IF($C423&gt;='H-32A-WP06 - Debt Service'!T$24,'H-32A-WP06 - Debt Service'!T$27/12,0))</f>
        <v>0</v>
      </c>
      <c r="V423" s="376">
        <f>IF(-SUM(V$20:V422)+V$15&lt;0.000001,0,IF($C423&gt;='H-32A-WP06 - Debt Service'!U$24,'H-32A-WP06 - Debt Service'!U$27/12,0))</f>
        <v>0</v>
      </c>
      <c r="W423" s="376">
        <f>IF(-SUM(W$20:W422)+W$15&lt;0.000001,0,IF($C423&gt;='H-32A-WP06 - Debt Service'!V$24,'H-32A-WP06 - Debt Service'!V$27/12,0))</f>
        <v>0</v>
      </c>
      <c r="X423" s="376">
        <f>IF(-SUM(X$20:X422)+X$15&lt;0.000001,0,IF($C423&gt;='H-32A-WP06 - Debt Service'!W$24,'H-32A-WP06 - Debt Service'!W$27/12,0))</f>
        <v>0</v>
      </c>
      <c r="Y423" s="376">
        <f>IF(-SUM(Y$20:Y422)+Y$15&lt;0.000001,0,IF($C423&gt;='H-32A-WP06 - Debt Service'!X$24,'H-32A-WP06 - Debt Service'!X$27/12,0))</f>
        <v>0</v>
      </c>
      <c r="Z423" s="376">
        <f>IF($C423&gt;='H-32A-WP06 - Debt Service'!Y$24,'H-32A-WP06 - Debt Service'!Y$27/12,0)</f>
        <v>0</v>
      </c>
    </row>
    <row r="424" spans="2:26">
      <c r="B424" s="364">
        <f t="shared" si="24"/>
        <v>2052</v>
      </c>
      <c r="C424" s="390">
        <f t="shared" si="26"/>
        <v>55763</v>
      </c>
      <c r="D424" s="376">
        <f>IF(-SUM(D$20:D423)+D$15&lt;0.000001,0,IF($C424&gt;='H-32A-WP06 - Debt Service'!C$24,'H-32A-WP06 - Debt Service'!C$27/12,0))</f>
        <v>0</v>
      </c>
      <c r="E424" s="376">
        <f>IF(-SUM(E$20:E423)+E$15&lt;0.000001,0,IF($C424&gt;='H-32A-WP06 - Debt Service'!D$24,'H-32A-WP06 - Debt Service'!D$27/12,0))</f>
        <v>0</v>
      </c>
      <c r="F424" s="376">
        <f>IF(-SUM(F$20:F423)+F$15&lt;0.000001,0,IF($C424&gt;='H-32A-WP06 - Debt Service'!E$24,'H-32A-WP06 - Debt Service'!E$27/12,0))</f>
        <v>0</v>
      </c>
      <c r="G424" s="376">
        <f>IF(-SUM(G$20:G423)+G$15&lt;0.000001,0,IF($C424&gt;='H-32A-WP06 - Debt Service'!F$24,'H-32A-WP06 - Debt Service'!F$27/12,0))</f>
        <v>0</v>
      </c>
      <c r="H424" s="376">
        <f>IF(-SUM(H$20:H423)+H$15&lt;0.000001,0,IF($C424&gt;='H-32A-WP06 - Debt Service'!G$24,'H-32A-WP06 - Debt Service'!G$27/12,0))</f>
        <v>0</v>
      </c>
      <c r="I424" s="376">
        <f>IF(-SUM(I$20:I423)+I$15&lt;0.000001,0,IF($C424&gt;='H-32A-WP06 - Debt Service'!H$24,'H-32A-WP06 - Debt Service'!H$27/12,0))</f>
        <v>0</v>
      </c>
      <c r="J424" s="376">
        <f>IF(-SUM(J$20:J423)+J$15&lt;0.000001,0,IF($C424&gt;='H-32A-WP06 - Debt Service'!I$24,'H-32A-WP06 - Debt Service'!I$27/12,0))</f>
        <v>0</v>
      </c>
      <c r="K424" s="376">
        <f>IF(-SUM(K$20:K423)+K$15&lt;0.000001,0,IF($C424&gt;='H-32A-WP06 - Debt Service'!J$24,'H-32A-WP06 - Debt Service'!J$27/12,0))</f>
        <v>0</v>
      </c>
      <c r="L424" s="376">
        <f>IF(-SUM(L$20:L423)+L$15&lt;0.000001,0,IF($C424&gt;='H-32A-WP06 - Debt Service'!K$24,'H-32A-WP06 - Debt Service'!K$27/12,0))</f>
        <v>0</v>
      </c>
      <c r="M424" s="376">
        <f>IF(-SUM(M$20:M423)+M$15&lt;0.000001,0,IF($C424&gt;='H-32A-WP06 - Debt Service'!L$24,'H-32A-WP06 - Debt Service'!L$27/12,0))</f>
        <v>0</v>
      </c>
      <c r="O424" s="364">
        <f t="shared" si="25"/>
        <v>2052</v>
      </c>
      <c r="P424" s="390">
        <f t="shared" si="27"/>
        <v>55763</v>
      </c>
      <c r="Q424" s="376">
        <f>IF(-SUM(Q$20:Q423)+Q$15&lt;0.000001,0,IF($C424&gt;='H-32A-WP06 - Debt Service'!P$24,'H-32A-WP06 - Debt Service'!P$27/12,0))</f>
        <v>0</v>
      </c>
      <c r="R424" s="376">
        <f>IF(-SUM(R$20:R423)+R$15&lt;0.000001,0,IF($C424&gt;='H-32A-WP06 - Debt Service'!Q$24,'H-32A-WP06 - Debt Service'!Q$27/12,0))</f>
        <v>0</v>
      </c>
      <c r="S424" s="376">
        <f>IF(-SUM(S$20:S423)+S$15&lt;0.000001,0,IF($C424&gt;='H-32A-WP06 - Debt Service'!R$24,'H-32A-WP06 - Debt Service'!R$27/12,0))</f>
        <v>0</v>
      </c>
      <c r="T424" s="376">
        <f>IF(-SUM(T$20:T423)+T$15&lt;0.000001,0,IF($C424&gt;='H-32A-WP06 - Debt Service'!S$24,'H-32A-WP06 - Debt Service'!S$27/12,0))</f>
        <v>0</v>
      </c>
      <c r="U424" s="376">
        <f>IF(-SUM(U$20:U423)+U$15&lt;0.000001,0,IF($C424&gt;='H-32A-WP06 - Debt Service'!T$24,'H-32A-WP06 - Debt Service'!T$27/12,0))</f>
        <v>0</v>
      </c>
      <c r="V424" s="376">
        <f>IF(-SUM(V$20:V423)+V$15&lt;0.000001,0,IF($C424&gt;='H-32A-WP06 - Debt Service'!U$24,'H-32A-WP06 - Debt Service'!U$27/12,0))</f>
        <v>0</v>
      </c>
      <c r="W424" s="376">
        <f>IF(-SUM(W$20:W423)+W$15&lt;0.000001,0,IF($C424&gt;='H-32A-WP06 - Debt Service'!V$24,'H-32A-WP06 - Debt Service'!V$27/12,0))</f>
        <v>0</v>
      </c>
      <c r="X424" s="376">
        <f>IF(-SUM(X$20:X423)+X$15&lt;0.000001,0,IF($C424&gt;='H-32A-WP06 - Debt Service'!W$24,'H-32A-WP06 - Debt Service'!W$27/12,0))</f>
        <v>0</v>
      </c>
      <c r="Y424" s="376">
        <f>IF(-SUM(Y$20:Y423)+Y$15&lt;0.000001,0,IF($C424&gt;='H-32A-WP06 - Debt Service'!X$24,'H-32A-WP06 - Debt Service'!X$27/12,0))</f>
        <v>0</v>
      </c>
      <c r="Z424" s="376">
        <f>IF($C424&gt;='H-32A-WP06 - Debt Service'!Y$24,'H-32A-WP06 - Debt Service'!Y$27/12,0)</f>
        <v>0</v>
      </c>
    </row>
    <row r="425" spans="2:26">
      <c r="B425" s="364">
        <f t="shared" si="24"/>
        <v>2052</v>
      </c>
      <c r="C425" s="390">
        <f t="shared" si="26"/>
        <v>55793</v>
      </c>
      <c r="D425" s="376">
        <f>IF(-SUM(D$20:D424)+D$15&lt;0.000001,0,IF($C425&gt;='H-32A-WP06 - Debt Service'!C$24,'H-32A-WP06 - Debt Service'!C$27/12,0))</f>
        <v>0</v>
      </c>
      <c r="E425" s="376">
        <f>IF(-SUM(E$20:E424)+E$15&lt;0.000001,0,IF($C425&gt;='H-32A-WP06 - Debt Service'!D$24,'H-32A-WP06 - Debt Service'!D$27/12,0))</f>
        <v>0</v>
      </c>
      <c r="F425" s="376">
        <f>IF(-SUM(F$20:F424)+F$15&lt;0.000001,0,IF($C425&gt;='H-32A-WP06 - Debt Service'!E$24,'H-32A-WP06 - Debt Service'!E$27/12,0))</f>
        <v>0</v>
      </c>
      <c r="G425" s="376">
        <f>IF(-SUM(G$20:G424)+G$15&lt;0.000001,0,IF($C425&gt;='H-32A-WP06 - Debt Service'!F$24,'H-32A-WP06 - Debt Service'!F$27/12,0))</f>
        <v>0</v>
      </c>
      <c r="H425" s="376">
        <f>IF(-SUM(H$20:H424)+H$15&lt;0.000001,0,IF($C425&gt;='H-32A-WP06 - Debt Service'!G$24,'H-32A-WP06 - Debt Service'!G$27/12,0))</f>
        <v>0</v>
      </c>
      <c r="I425" s="376">
        <f>IF(-SUM(I$20:I424)+I$15&lt;0.000001,0,IF($C425&gt;='H-32A-WP06 - Debt Service'!H$24,'H-32A-WP06 - Debt Service'!H$27/12,0))</f>
        <v>0</v>
      </c>
      <c r="J425" s="376">
        <f>IF(-SUM(J$20:J424)+J$15&lt;0.000001,0,IF($C425&gt;='H-32A-WP06 - Debt Service'!I$24,'H-32A-WP06 - Debt Service'!I$27/12,0))</f>
        <v>0</v>
      </c>
      <c r="K425" s="376">
        <f>IF(-SUM(K$20:K424)+K$15&lt;0.000001,0,IF($C425&gt;='H-32A-WP06 - Debt Service'!J$24,'H-32A-WP06 - Debt Service'!J$27/12,0))</f>
        <v>0</v>
      </c>
      <c r="L425" s="376">
        <f>IF(-SUM(L$20:L424)+L$15&lt;0.000001,0,IF($C425&gt;='H-32A-WP06 - Debt Service'!K$24,'H-32A-WP06 - Debt Service'!K$27/12,0))</f>
        <v>0</v>
      </c>
      <c r="M425" s="376">
        <f>IF(-SUM(M$20:M424)+M$15&lt;0.000001,0,IF($C425&gt;='H-32A-WP06 - Debt Service'!L$24,'H-32A-WP06 - Debt Service'!L$27/12,0))</f>
        <v>0</v>
      </c>
      <c r="O425" s="364">
        <f t="shared" si="25"/>
        <v>2052</v>
      </c>
      <c r="P425" s="390">
        <f t="shared" si="27"/>
        <v>55793</v>
      </c>
      <c r="Q425" s="376">
        <f>IF(-SUM(Q$20:Q424)+Q$15&lt;0.000001,0,IF($C425&gt;='H-32A-WP06 - Debt Service'!P$24,'H-32A-WP06 - Debt Service'!P$27/12,0))</f>
        <v>0</v>
      </c>
      <c r="R425" s="376">
        <f>IF(-SUM(R$20:R424)+R$15&lt;0.000001,0,IF($C425&gt;='H-32A-WP06 - Debt Service'!Q$24,'H-32A-WP06 - Debt Service'!Q$27/12,0))</f>
        <v>0</v>
      </c>
      <c r="S425" s="376">
        <f>IF(-SUM(S$20:S424)+S$15&lt;0.000001,0,IF($C425&gt;='H-32A-WP06 - Debt Service'!R$24,'H-32A-WP06 - Debt Service'!R$27/12,0))</f>
        <v>0</v>
      </c>
      <c r="T425" s="376">
        <f>IF(-SUM(T$20:T424)+T$15&lt;0.000001,0,IF($C425&gt;='H-32A-WP06 - Debt Service'!S$24,'H-32A-WP06 - Debt Service'!S$27/12,0))</f>
        <v>0</v>
      </c>
      <c r="U425" s="376">
        <f>IF(-SUM(U$20:U424)+U$15&lt;0.000001,0,IF($C425&gt;='H-32A-WP06 - Debt Service'!T$24,'H-32A-WP06 - Debt Service'!T$27/12,0))</f>
        <v>0</v>
      </c>
      <c r="V425" s="376">
        <f>IF(-SUM(V$20:V424)+V$15&lt;0.000001,0,IF($C425&gt;='H-32A-WP06 - Debt Service'!U$24,'H-32A-WP06 - Debt Service'!U$27/12,0))</f>
        <v>0</v>
      </c>
      <c r="W425" s="376">
        <f>IF(-SUM(W$20:W424)+W$15&lt;0.000001,0,IF($C425&gt;='H-32A-WP06 - Debt Service'!V$24,'H-32A-WP06 - Debt Service'!V$27/12,0))</f>
        <v>0</v>
      </c>
      <c r="X425" s="376">
        <f>IF(-SUM(X$20:X424)+X$15&lt;0.000001,0,IF($C425&gt;='H-32A-WP06 - Debt Service'!W$24,'H-32A-WP06 - Debt Service'!W$27/12,0))</f>
        <v>0</v>
      </c>
      <c r="Y425" s="376">
        <f>IF(-SUM(Y$20:Y424)+Y$15&lt;0.000001,0,IF($C425&gt;='H-32A-WP06 - Debt Service'!X$24,'H-32A-WP06 - Debt Service'!X$27/12,0))</f>
        <v>0</v>
      </c>
      <c r="Z425" s="376">
        <f>IF($C425&gt;='H-32A-WP06 - Debt Service'!Y$24,'H-32A-WP06 - Debt Service'!Y$27/12,0)</f>
        <v>0</v>
      </c>
    </row>
    <row r="426" spans="2:26">
      <c r="B426" s="364">
        <f t="shared" si="24"/>
        <v>2052</v>
      </c>
      <c r="C426" s="390">
        <f t="shared" si="26"/>
        <v>55824</v>
      </c>
      <c r="D426" s="376">
        <f>IF(-SUM(D$20:D425)+D$15&lt;0.000001,0,IF($C426&gt;='H-32A-WP06 - Debt Service'!C$24,'H-32A-WP06 - Debt Service'!C$27/12,0))</f>
        <v>0</v>
      </c>
      <c r="E426" s="376">
        <f>IF(-SUM(E$20:E425)+E$15&lt;0.000001,0,IF($C426&gt;='H-32A-WP06 - Debt Service'!D$24,'H-32A-WP06 - Debt Service'!D$27/12,0))</f>
        <v>0</v>
      </c>
      <c r="F426" s="376">
        <f>IF(-SUM(F$20:F425)+F$15&lt;0.000001,0,IF($C426&gt;='H-32A-WP06 - Debt Service'!E$24,'H-32A-WP06 - Debt Service'!E$27/12,0))</f>
        <v>0</v>
      </c>
      <c r="G426" s="376">
        <f>IF(-SUM(G$20:G425)+G$15&lt;0.000001,0,IF($C426&gt;='H-32A-WP06 - Debt Service'!F$24,'H-32A-WP06 - Debt Service'!F$27/12,0))</f>
        <v>0</v>
      </c>
      <c r="H426" s="376">
        <f>IF(-SUM(H$20:H425)+H$15&lt;0.000001,0,IF($C426&gt;='H-32A-WP06 - Debt Service'!G$24,'H-32A-WP06 - Debt Service'!G$27/12,0))</f>
        <v>0</v>
      </c>
      <c r="I426" s="376">
        <f>IF(-SUM(I$20:I425)+I$15&lt;0.000001,0,IF($C426&gt;='H-32A-WP06 - Debt Service'!H$24,'H-32A-WP06 - Debt Service'!H$27/12,0))</f>
        <v>0</v>
      </c>
      <c r="J426" s="376">
        <f>IF(-SUM(J$20:J425)+J$15&lt;0.000001,0,IF($C426&gt;='H-32A-WP06 - Debt Service'!I$24,'H-32A-WP06 - Debt Service'!I$27/12,0))</f>
        <v>0</v>
      </c>
      <c r="K426" s="376">
        <f>IF(-SUM(K$20:K425)+K$15&lt;0.000001,0,IF($C426&gt;='H-32A-WP06 - Debt Service'!J$24,'H-32A-WP06 - Debt Service'!J$27/12,0))</f>
        <v>0</v>
      </c>
      <c r="L426" s="376">
        <f>IF(-SUM(L$20:L425)+L$15&lt;0.000001,0,IF($C426&gt;='H-32A-WP06 - Debt Service'!K$24,'H-32A-WP06 - Debt Service'!K$27/12,0))</f>
        <v>0</v>
      </c>
      <c r="M426" s="376">
        <f>IF(-SUM(M$20:M425)+M$15&lt;0.000001,0,IF($C426&gt;='H-32A-WP06 - Debt Service'!L$24,'H-32A-WP06 - Debt Service'!L$27/12,0))</f>
        <v>0</v>
      </c>
      <c r="O426" s="364">
        <f t="shared" si="25"/>
        <v>2052</v>
      </c>
      <c r="P426" s="390">
        <f t="shared" si="27"/>
        <v>55824</v>
      </c>
      <c r="Q426" s="376">
        <f>IF(-SUM(Q$20:Q425)+Q$15&lt;0.000001,0,IF($C426&gt;='H-32A-WP06 - Debt Service'!P$24,'H-32A-WP06 - Debt Service'!P$27/12,0))</f>
        <v>0</v>
      </c>
      <c r="R426" s="376">
        <f>IF(-SUM(R$20:R425)+R$15&lt;0.000001,0,IF($C426&gt;='H-32A-WP06 - Debt Service'!Q$24,'H-32A-WP06 - Debt Service'!Q$27/12,0))</f>
        <v>0</v>
      </c>
      <c r="S426" s="376">
        <f>IF(-SUM(S$20:S425)+S$15&lt;0.000001,0,IF($C426&gt;='H-32A-WP06 - Debt Service'!R$24,'H-32A-WP06 - Debt Service'!R$27/12,0))</f>
        <v>0</v>
      </c>
      <c r="T426" s="376">
        <f>IF(-SUM(T$20:T425)+T$15&lt;0.000001,0,IF($C426&gt;='H-32A-WP06 - Debt Service'!S$24,'H-32A-WP06 - Debt Service'!S$27/12,0))</f>
        <v>0</v>
      </c>
      <c r="U426" s="376">
        <f>IF(-SUM(U$20:U425)+U$15&lt;0.000001,0,IF($C426&gt;='H-32A-WP06 - Debt Service'!T$24,'H-32A-WP06 - Debt Service'!T$27/12,0))</f>
        <v>0</v>
      </c>
      <c r="V426" s="376">
        <f>IF(-SUM(V$20:V425)+V$15&lt;0.000001,0,IF($C426&gt;='H-32A-WP06 - Debt Service'!U$24,'H-32A-WP06 - Debt Service'!U$27/12,0))</f>
        <v>0</v>
      </c>
      <c r="W426" s="376">
        <f>IF(-SUM(W$20:W425)+W$15&lt;0.000001,0,IF($C426&gt;='H-32A-WP06 - Debt Service'!V$24,'H-32A-WP06 - Debt Service'!V$27/12,0))</f>
        <v>0</v>
      </c>
      <c r="X426" s="376">
        <f>IF(-SUM(X$20:X425)+X$15&lt;0.000001,0,IF($C426&gt;='H-32A-WP06 - Debt Service'!W$24,'H-32A-WP06 - Debt Service'!W$27/12,0))</f>
        <v>0</v>
      </c>
      <c r="Y426" s="376">
        <f>IF(-SUM(Y$20:Y425)+Y$15&lt;0.000001,0,IF($C426&gt;='H-32A-WP06 - Debt Service'!X$24,'H-32A-WP06 - Debt Service'!X$27/12,0))</f>
        <v>0</v>
      </c>
      <c r="Z426" s="376">
        <f>IF($C426&gt;='H-32A-WP06 - Debt Service'!Y$24,'H-32A-WP06 - Debt Service'!Y$27/12,0)</f>
        <v>0</v>
      </c>
    </row>
    <row r="427" spans="2:26">
      <c r="B427" s="364">
        <f t="shared" si="24"/>
        <v>2052</v>
      </c>
      <c r="C427" s="390">
        <f t="shared" si="26"/>
        <v>55854</v>
      </c>
      <c r="D427" s="376">
        <f>IF(-SUM(D$20:D426)+D$15&lt;0.000001,0,IF($C427&gt;='H-32A-WP06 - Debt Service'!C$24,'H-32A-WP06 - Debt Service'!C$27/12,0))</f>
        <v>0</v>
      </c>
      <c r="E427" s="376">
        <f>IF(-SUM(E$20:E426)+E$15&lt;0.000001,0,IF($C427&gt;='H-32A-WP06 - Debt Service'!D$24,'H-32A-WP06 - Debt Service'!D$27/12,0))</f>
        <v>0</v>
      </c>
      <c r="F427" s="376">
        <f>IF(-SUM(F$20:F426)+F$15&lt;0.000001,0,IF($C427&gt;='H-32A-WP06 - Debt Service'!E$24,'H-32A-WP06 - Debt Service'!E$27/12,0))</f>
        <v>0</v>
      </c>
      <c r="G427" s="376">
        <f>IF(-SUM(G$20:G426)+G$15&lt;0.000001,0,IF($C427&gt;='H-32A-WP06 - Debt Service'!F$24,'H-32A-WP06 - Debt Service'!F$27/12,0))</f>
        <v>0</v>
      </c>
      <c r="H427" s="376">
        <f>IF(-SUM(H$20:H426)+H$15&lt;0.000001,0,IF($C427&gt;='H-32A-WP06 - Debt Service'!G$24,'H-32A-WP06 - Debt Service'!G$27/12,0))</f>
        <v>0</v>
      </c>
      <c r="I427" s="376">
        <f>IF(-SUM(I$20:I426)+I$15&lt;0.000001,0,IF($C427&gt;='H-32A-WP06 - Debt Service'!H$24,'H-32A-WP06 - Debt Service'!H$27/12,0))</f>
        <v>0</v>
      </c>
      <c r="J427" s="376">
        <f>IF(-SUM(J$20:J426)+J$15&lt;0.000001,0,IF($C427&gt;='H-32A-WP06 - Debt Service'!I$24,'H-32A-WP06 - Debt Service'!I$27/12,0))</f>
        <v>0</v>
      </c>
      <c r="K427" s="376">
        <f>IF(-SUM(K$20:K426)+K$15&lt;0.000001,0,IF($C427&gt;='H-32A-WP06 - Debt Service'!J$24,'H-32A-WP06 - Debt Service'!J$27/12,0))</f>
        <v>0</v>
      </c>
      <c r="L427" s="376">
        <f>IF(-SUM(L$20:L426)+L$15&lt;0.000001,0,IF($C427&gt;='H-32A-WP06 - Debt Service'!K$24,'H-32A-WP06 - Debt Service'!K$27/12,0))</f>
        <v>0</v>
      </c>
      <c r="M427" s="376">
        <f>IF(-SUM(M$20:M426)+M$15&lt;0.000001,0,IF($C427&gt;='H-32A-WP06 - Debt Service'!L$24,'H-32A-WP06 - Debt Service'!L$27/12,0))</f>
        <v>0</v>
      </c>
      <c r="O427" s="364">
        <f t="shared" si="25"/>
        <v>2052</v>
      </c>
      <c r="P427" s="390">
        <f t="shared" si="27"/>
        <v>55854</v>
      </c>
      <c r="Q427" s="376">
        <f>IF(-SUM(Q$20:Q426)+Q$15&lt;0.000001,0,IF($C427&gt;='H-32A-WP06 - Debt Service'!P$24,'H-32A-WP06 - Debt Service'!P$27/12,0))</f>
        <v>0</v>
      </c>
      <c r="R427" s="376">
        <f>IF(-SUM(R$20:R426)+R$15&lt;0.000001,0,IF($C427&gt;='H-32A-WP06 - Debt Service'!Q$24,'H-32A-WP06 - Debt Service'!Q$27/12,0))</f>
        <v>0</v>
      </c>
      <c r="S427" s="376">
        <f>IF(-SUM(S$20:S426)+S$15&lt;0.000001,0,IF($C427&gt;='H-32A-WP06 - Debt Service'!R$24,'H-32A-WP06 - Debt Service'!R$27/12,0))</f>
        <v>0</v>
      </c>
      <c r="T427" s="376">
        <f>IF(-SUM(T$20:T426)+T$15&lt;0.000001,0,IF($C427&gt;='H-32A-WP06 - Debt Service'!S$24,'H-32A-WP06 - Debt Service'!S$27/12,0))</f>
        <v>0</v>
      </c>
      <c r="U427" s="376">
        <f>IF(-SUM(U$20:U426)+U$15&lt;0.000001,0,IF($C427&gt;='H-32A-WP06 - Debt Service'!T$24,'H-32A-WP06 - Debt Service'!T$27/12,0))</f>
        <v>0</v>
      </c>
      <c r="V427" s="376">
        <f>IF(-SUM(V$20:V426)+V$15&lt;0.000001,0,IF($C427&gt;='H-32A-WP06 - Debt Service'!U$24,'H-32A-WP06 - Debt Service'!U$27/12,0))</f>
        <v>0</v>
      </c>
      <c r="W427" s="376">
        <f>IF(-SUM(W$20:W426)+W$15&lt;0.000001,0,IF($C427&gt;='H-32A-WP06 - Debt Service'!V$24,'H-32A-WP06 - Debt Service'!V$27/12,0))</f>
        <v>0</v>
      </c>
      <c r="X427" s="376">
        <f>IF(-SUM(X$20:X426)+X$15&lt;0.000001,0,IF($C427&gt;='H-32A-WP06 - Debt Service'!W$24,'H-32A-WP06 - Debt Service'!W$27/12,0))</f>
        <v>0</v>
      </c>
      <c r="Y427" s="376">
        <f>IF(-SUM(Y$20:Y426)+Y$15&lt;0.000001,0,IF($C427&gt;='H-32A-WP06 - Debt Service'!X$24,'H-32A-WP06 - Debt Service'!X$27/12,0))</f>
        <v>0</v>
      </c>
      <c r="Z427" s="376">
        <f>IF($C427&gt;='H-32A-WP06 - Debt Service'!Y$24,'H-32A-WP06 - Debt Service'!Y$27/12,0)</f>
        <v>0</v>
      </c>
    </row>
    <row r="428" spans="2:26">
      <c r="B428" s="364">
        <f t="shared" si="24"/>
        <v>2053</v>
      </c>
      <c r="C428" s="390">
        <f t="shared" si="26"/>
        <v>55885</v>
      </c>
      <c r="D428" s="376">
        <f>IF(-SUM(D$20:D427)+D$15&lt;0.000001,0,IF($C428&gt;='H-32A-WP06 - Debt Service'!C$24,'H-32A-WP06 - Debt Service'!C$27/12,0))</f>
        <v>0</v>
      </c>
      <c r="E428" s="376">
        <f>IF(-SUM(E$20:E427)+E$15&lt;0.000001,0,IF($C428&gt;='H-32A-WP06 - Debt Service'!D$24,'H-32A-WP06 - Debt Service'!D$27/12,0))</f>
        <v>0</v>
      </c>
      <c r="F428" s="376">
        <f>IF(-SUM(F$20:F427)+F$15&lt;0.000001,0,IF($C428&gt;='H-32A-WP06 - Debt Service'!E$24,'H-32A-WP06 - Debt Service'!E$27/12,0))</f>
        <v>0</v>
      </c>
      <c r="G428" s="376">
        <f>IF(-SUM(G$20:G427)+G$15&lt;0.000001,0,IF($C428&gt;='H-32A-WP06 - Debt Service'!F$24,'H-32A-WP06 - Debt Service'!F$27/12,0))</f>
        <v>0</v>
      </c>
      <c r="H428" s="376">
        <f>IF(-SUM(H$20:H427)+H$15&lt;0.000001,0,IF($C428&gt;='H-32A-WP06 - Debt Service'!G$24,'H-32A-WP06 - Debt Service'!G$27/12,0))</f>
        <v>0</v>
      </c>
      <c r="I428" s="376">
        <f>IF(-SUM(I$20:I427)+I$15&lt;0.000001,0,IF($C428&gt;='H-32A-WP06 - Debt Service'!H$24,'H-32A-WP06 - Debt Service'!H$27/12,0))</f>
        <v>0</v>
      </c>
      <c r="J428" s="376">
        <f>IF(-SUM(J$20:J427)+J$15&lt;0.000001,0,IF($C428&gt;='H-32A-WP06 - Debt Service'!I$24,'H-32A-WP06 - Debt Service'!I$27/12,0))</f>
        <v>0</v>
      </c>
      <c r="K428" s="376">
        <f>IF(-SUM(K$20:K427)+K$15&lt;0.000001,0,IF($C428&gt;='H-32A-WP06 - Debt Service'!J$24,'H-32A-WP06 - Debt Service'!J$27/12,0))</f>
        <v>0</v>
      </c>
      <c r="L428" s="376">
        <f>IF(-SUM(L$20:L427)+L$15&lt;0.000001,0,IF($C428&gt;='H-32A-WP06 - Debt Service'!K$24,'H-32A-WP06 - Debt Service'!K$27/12,0))</f>
        <v>0</v>
      </c>
      <c r="M428" s="376">
        <f>IF(-SUM(M$20:M427)+M$15&lt;0.000001,0,IF($C428&gt;='H-32A-WP06 - Debt Service'!L$24,'H-32A-WP06 - Debt Service'!L$27/12,0))</f>
        <v>0</v>
      </c>
      <c r="O428" s="364">
        <f t="shared" si="25"/>
        <v>2053</v>
      </c>
      <c r="P428" s="390">
        <f t="shared" si="27"/>
        <v>55885</v>
      </c>
      <c r="Q428" s="376">
        <f>IF(-SUM(Q$20:Q427)+Q$15&lt;0.000001,0,IF($C428&gt;='H-32A-WP06 - Debt Service'!P$24,'H-32A-WP06 - Debt Service'!P$27/12,0))</f>
        <v>0</v>
      </c>
      <c r="R428" s="376">
        <f>IF(-SUM(R$20:R427)+R$15&lt;0.000001,0,IF($C428&gt;='H-32A-WP06 - Debt Service'!Q$24,'H-32A-WP06 - Debt Service'!Q$27/12,0))</f>
        <v>0</v>
      </c>
      <c r="S428" s="376">
        <f>IF(-SUM(S$20:S427)+S$15&lt;0.000001,0,IF($C428&gt;='H-32A-WP06 - Debt Service'!R$24,'H-32A-WP06 - Debt Service'!R$27/12,0))</f>
        <v>0</v>
      </c>
      <c r="T428" s="376">
        <f>IF(-SUM(T$20:T427)+T$15&lt;0.000001,0,IF($C428&gt;='H-32A-WP06 - Debt Service'!S$24,'H-32A-WP06 - Debt Service'!S$27/12,0))</f>
        <v>0</v>
      </c>
      <c r="U428" s="376">
        <f>IF(-SUM(U$20:U427)+U$15&lt;0.000001,0,IF($C428&gt;='H-32A-WP06 - Debt Service'!T$24,'H-32A-WP06 - Debt Service'!T$27/12,0))</f>
        <v>0</v>
      </c>
      <c r="V428" s="376">
        <f>IF(-SUM(V$20:V427)+V$15&lt;0.000001,0,IF($C428&gt;='H-32A-WP06 - Debt Service'!U$24,'H-32A-WP06 - Debt Service'!U$27/12,0))</f>
        <v>0</v>
      </c>
      <c r="W428" s="376">
        <f>IF(-SUM(W$20:W427)+W$15&lt;0.000001,0,IF($C428&gt;='H-32A-WP06 - Debt Service'!V$24,'H-32A-WP06 - Debt Service'!V$27/12,0))</f>
        <v>0</v>
      </c>
      <c r="X428" s="376">
        <f>IF(-SUM(X$20:X427)+X$15&lt;0.000001,0,IF($C428&gt;='H-32A-WP06 - Debt Service'!W$24,'H-32A-WP06 - Debt Service'!W$27/12,0))</f>
        <v>0</v>
      </c>
      <c r="Y428" s="376">
        <f>IF(-SUM(Y$20:Y427)+Y$15&lt;0.000001,0,IF($C428&gt;='H-32A-WP06 - Debt Service'!X$24,'H-32A-WP06 - Debt Service'!X$27/12,0))</f>
        <v>0</v>
      </c>
      <c r="Z428" s="376">
        <f>IF($C428&gt;='H-32A-WP06 - Debt Service'!Y$24,'H-32A-WP06 - Debt Service'!Y$27/12,0)</f>
        <v>0</v>
      </c>
    </row>
    <row r="429" spans="2:26">
      <c r="B429" s="364">
        <f t="shared" si="24"/>
        <v>2053</v>
      </c>
      <c r="C429" s="390">
        <f t="shared" si="26"/>
        <v>55916</v>
      </c>
      <c r="D429" s="376">
        <f>IF(-SUM(D$20:D428)+D$15&lt;0.000001,0,IF($C429&gt;='H-32A-WP06 - Debt Service'!C$24,'H-32A-WP06 - Debt Service'!C$27/12,0))</f>
        <v>0</v>
      </c>
      <c r="E429" s="376">
        <f>IF(-SUM(E$20:E428)+E$15&lt;0.000001,0,IF($C429&gt;='H-32A-WP06 - Debt Service'!D$24,'H-32A-WP06 - Debt Service'!D$27/12,0))</f>
        <v>0</v>
      </c>
      <c r="F429" s="376">
        <f>IF(-SUM(F$20:F428)+F$15&lt;0.000001,0,IF($C429&gt;='H-32A-WP06 - Debt Service'!E$24,'H-32A-WP06 - Debt Service'!E$27/12,0))</f>
        <v>0</v>
      </c>
      <c r="G429" s="376">
        <f>IF(-SUM(G$20:G428)+G$15&lt;0.000001,0,IF($C429&gt;='H-32A-WP06 - Debt Service'!F$24,'H-32A-WP06 - Debt Service'!F$27/12,0))</f>
        <v>0</v>
      </c>
      <c r="H429" s="376">
        <f>IF(-SUM(H$20:H428)+H$15&lt;0.000001,0,IF($C429&gt;='H-32A-WP06 - Debt Service'!G$24,'H-32A-WP06 - Debt Service'!G$27/12,0))</f>
        <v>0</v>
      </c>
      <c r="I429" s="376">
        <f>IF(-SUM(I$20:I428)+I$15&lt;0.000001,0,IF($C429&gt;='H-32A-WP06 - Debt Service'!H$24,'H-32A-WP06 - Debt Service'!H$27/12,0))</f>
        <v>0</v>
      </c>
      <c r="J429" s="376">
        <f>IF(-SUM(J$20:J428)+J$15&lt;0.000001,0,IF($C429&gt;='H-32A-WP06 - Debt Service'!I$24,'H-32A-WP06 - Debt Service'!I$27/12,0))</f>
        <v>0</v>
      </c>
      <c r="K429" s="376">
        <f>IF(-SUM(K$20:K428)+K$15&lt;0.000001,0,IF($C429&gt;='H-32A-WP06 - Debt Service'!J$24,'H-32A-WP06 - Debt Service'!J$27/12,0))</f>
        <v>0</v>
      </c>
      <c r="L429" s="376">
        <f>IF(-SUM(L$20:L428)+L$15&lt;0.000001,0,IF($C429&gt;='H-32A-WP06 - Debt Service'!K$24,'H-32A-WP06 - Debt Service'!K$27/12,0))</f>
        <v>0</v>
      </c>
      <c r="M429" s="376">
        <f>IF(-SUM(M$20:M428)+M$15&lt;0.000001,0,IF($C429&gt;='H-32A-WP06 - Debt Service'!L$24,'H-32A-WP06 - Debt Service'!L$27/12,0))</f>
        <v>0</v>
      </c>
      <c r="O429" s="364">
        <f t="shared" si="25"/>
        <v>2053</v>
      </c>
      <c r="P429" s="390">
        <f t="shared" si="27"/>
        <v>55916</v>
      </c>
      <c r="Q429" s="376">
        <f>IF(-SUM(Q$20:Q428)+Q$15&lt;0.000001,0,IF($C429&gt;='H-32A-WP06 - Debt Service'!P$24,'H-32A-WP06 - Debt Service'!P$27/12,0))</f>
        <v>0</v>
      </c>
      <c r="R429" s="376">
        <f>IF(-SUM(R$20:R428)+R$15&lt;0.000001,0,IF($C429&gt;='H-32A-WP06 - Debt Service'!Q$24,'H-32A-WP06 - Debt Service'!Q$27/12,0))</f>
        <v>0</v>
      </c>
      <c r="S429" s="376">
        <f>IF(-SUM(S$20:S428)+S$15&lt;0.000001,0,IF($C429&gt;='H-32A-WP06 - Debt Service'!R$24,'H-32A-WP06 - Debt Service'!R$27/12,0))</f>
        <v>0</v>
      </c>
      <c r="T429" s="376">
        <f>IF(-SUM(T$20:T428)+T$15&lt;0.000001,0,IF($C429&gt;='H-32A-WP06 - Debt Service'!S$24,'H-32A-WP06 - Debt Service'!S$27/12,0))</f>
        <v>0</v>
      </c>
      <c r="U429" s="376">
        <f>IF(-SUM(U$20:U428)+U$15&lt;0.000001,0,IF($C429&gt;='H-32A-WP06 - Debt Service'!T$24,'H-32A-WP06 - Debt Service'!T$27/12,0))</f>
        <v>0</v>
      </c>
      <c r="V429" s="376">
        <f>IF(-SUM(V$20:V428)+V$15&lt;0.000001,0,IF($C429&gt;='H-32A-WP06 - Debt Service'!U$24,'H-32A-WP06 - Debt Service'!U$27/12,0))</f>
        <v>0</v>
      </c>
      <c r="W429" s="376">
        <f>IF(-SUM(W$20:W428)+W$15&lt;0.000001,0,IF($C429&gt;='H-32A-WP06 - Debt Service'!V$24,'H-32A-WP06 - Debt Service'!V$27/12,0))</f>
        <v>0</v>
      </c>
      <c r="X429" s="376">
        <f>IF(-SUM(X$20:X428)+X$15&lt;0.000001,0,IF($C429&gt;='H-32A-WP06 - Debt Service'!W$24,'H-32A-WP06 - Debt Service'!W$27/12,0))</f>
        <v>0</v>
      </c>
      <c r="Y429" s="376">
        <f>IF(-SUM(Y$20:Y428)+Y$15&lt;0.000001,0,IF($C429&gt;='H-32A-WP06 - Debt Service'!X$24,'H-32A-WP06 - Debt Service'!X$27/12,0))</f>
        <v>0</v>
      </c>
      <c r="Z429" s="376">
        <f>IF($C429&gt;='H-32A-WP06 - Debt Service'!Y$24,'H-32A-WP06 - Debt Service'!Y$27/12,0)</f>
        <v>0</v>
      </c>
    </row>
    <row r="430" spans="2:26">
      <c r="B430" s="364">
        <f t="shared" si="24"/>
        <v>2053</v>
      </c>
      <c r="C430" s="390">
        <f t="shared" si="26"/>
        <v>55944</v>
      </c>
      <c r="D430" s="376">
        <f>IF(-SUM(D$20:D429)+D$15&lt;0.000001,0,IF($C430&gt;='H-32A-WP06 - Debt Service'!C$24,'H-32A-WP06 - Debt Service'!C$27/12,0))</f>
        <v>0</v>
      </c>
      <c r="E430" s="376">
        <f>IF(-SUM(E$20:E429)+E$15&lt;0.000001,0,IF($C430&gt;='H-32A-WP06 - Debt Service'!D$24,'H-32A-WP06 - Debt Service'!D$27/12,0))</f>
        <v>0</v>
      </c>
      <c r="F430" s="376">
        <f>IF(-SUM(F$20:F429)+F$15&lt;0.000001,0,IF($C430&gt;='H-32A-WP06 - Debt Service'!E$24,'H-32A-WP06 - Debt Service'!E$27/12,0))</f>
        <v>0</v>
      </c>
      <c r="G430" s="376">
        <f>IF(-SUM(G$20:G429)+G$15&lt;0.000001,0,IF($C430&gt;='H-32A-WP06 - Debt Service'!F$24,'H-32A-WP06 - Debt Service'!F$27/12,0))</f>
        <v>0</v>
      </c>
      <c r="H430" s="376">
        <f>IF(-SUM(H$20:H429)+H$15&lt;0.000001,0,IF($C430&gt;='H-32A-WP06 - Debt Service'!G$24,'H-32A-WP06 - Debt Service'!G$27/12,0))</f>
        <v>0</v>
      </c>
      <c r="I430" s="376">
        <f>IF(-SUM(I$20:I429)+I$15&lt;0.000001,0,IF($C430&gt;='H-32A-WP06 - Debt Service'!H$24,'H-32A-WP06 - Debt Service'!H$27/12,0))</f>
        <v>0</v>
      </c>
      <c r="J430" s="376">
        <f>IF(-SUM(J$20:J429)+J$15&lt;0.000001,0,IF($C430&gt;='H-32A-WP06 - Debt Service'!I$24,'H-32A-WP06 - Debt Service'!I$27/12,0))</f>
        <v>0</v>
      </c>
      <c r="K430" s="376">
        <f>IF(-SUM(K$20:K429)+K$15&lt;0.000001,0,IF($C430&gt;='H-32A-WP06 - Debt Service'!J$24,'H-32A-WP06 - Debt Service'!J$27/12,0))</f>
        <v>0</v>
      </c>
      <c r="L430" s="376">
        <f>IF(-SUM(L$20:L429)+L$15&lt;0.000001,0,IF($C430&gt;='H-32A-WP06 - Debt Service'!K$24,'H-32A-WP06 - Debt Service'!K$27/12,0))</f>
        <v>0</v>
      </c>
      <c r="M430" s="376">
        <f>IF(-SUM(M$20:M429)+M$15&lt;0.000001,0,IF($C430&gt;='H-32A-WP06 - Debt Service'!L$24,'H-32A-WP06 - Debt Service'!L$27/12,0))</f>
        <v>0</v>
      </c>
      <c r="O430" s="364">
        <f t="shared" si="25"/>
        <v>2053</v>
      </c>
      <c r="P430" s="390">
        <f t="shared" si="27"/>
        <v>55944</v>
      </c>
      <c r="Q430" s="376">
        <f>IF(-SUM(Q$20:Q429)+Q$15&lt;0.000001,0,IF($C430&gt;='H-32A-WP06 - Debt Service'!P$24,'H-32A-WP06 - Debt Service'!P$27/12,0))</f>
        <v>0</v>
      </c>
      <c r="R430" s="376">
        <f>IF(-SUM(R$20:R429)+R$15&lt;0.000001,0,IF($C430&gt;='H-32A-WP06 - Debt Service'!Q$24,'H-32A-WP06 - Debt Service'!Q$27/12,0))</f>
        <v>0</v>
      </c>
      <c r="S430" s="376">
        <f>IF(-SUM(S$20:S429)+S$15&lt;0.000001,0,IF($C430&gt;='H-32A-WP06 - Debt Service'!R$24,'H-32A-WP06 - Debt Service'!R$27/12,0))</f>
        <v>0</v>
      </c>
      <c r="T430" s="376">
        <f>IF(-SUM(T$20:T429)+T$15&lt;0.000001,0,IF($C430&gt;='H-32A-WP06 - Debt Service'!S$24,'H-32A-WP06 - Debt Service'!S$27/12,0))</f>
        <v>0</v>
      </c>
      <c r="U430" s="376">
        <f>IF(-SUM(U$20:U429)+U$15&lt;0.000001,0,IF($C430&gt;='H-32A-WP06 - Debt Service'!T$24,'H-32A-WP06 - Debt Service'!T$27/12,0))</f>
        <v>0</v>
      </c>
      <c r="V430" s="376">
        <f>IF(-SUM(V$20:V429)+V$15&lt;0.000001,0,IF($C430&gt;='H-32A-WP06 - Debt Service'!U$24,'H-32A-WP06 - Debt Service'!U$27/12,0))</f>
        <v>0</v>
      </c>
      <c r="W430" s="376">
        <f>IF(-SUM(W$20:W429)+W$15&lt;0.000001,0,IF($C430&gt;='H-32A-WP06 - Debt Service'!V$24,'H-32A-WP06 - Debt Service'!V$27/12,0))</f>
        <v>0</v>
      </c>
      <c r="X430" s="376">
        <f>IF(-SUM(X$20:X429)+X$15&lt;0.000001,0,IF($C430&gt;='H-32A-WP06 - Debt Service'!W$24,'H-32A-WP06 - Debt Service'!W$27/12,0))</f>
        <v>0</v>
      </c>
      <c r="Y430" s="376">
        <f>IF(-SUM(Y$20:Y429)+Y$15&lt;0.000001,0,IF($C430&gt;='H-32A-WP06 - Debt Service'!X$24,'H-32A-WP06 - Debt Service'!X$27/12,0))</f>
        <v>0</v>
      </c>
      <c r="Z430" s="376">
        <f>IF($C430&gt;='H-32A-WP06 - Debt Service'!Y$24,'H-32A-WP06 - Debt Service'!Y$27/12,0)</f>
        <v>0</v>
      </c>
    </row>
    <row r="431" spans="2:26">
      <c r="B431" s="364">
        <f t="shared" si="24"/>
        <v>2053</v>
      </c>
      <c r="C431" s="390">
        <f t="shared" si="26"/>
        <v>55975</v>
      </c>
      <c r="D431" s="376">
        <f>IF(-SUM(D$20:D430)+D$15&lt;0.000001,0,IF($C431&gt;='H-32A-WP06 - Debt Service'!C$24,'H-32A-WP06 - Debt Service'!C$27/12,0))</f>
        <v>0</v>
      </c>
      <c r="E431" s="376">
        <f>IF(-SUM(E$20:E430)+E$15&lt;0.000001,0,IF($C431&gt;='H-32A-WP06 - Debt Service'!D$24,'H-32A-WP06 - Debt Service'!D$27/12,0))</f>
        <v>0</v>
      </c>
      <c r="F431" s="376">
        <f>IF(-SUM(F$20:F430)+F$15&lt;0.000001,0,IF($C431&gt;='H-32A-WP06 - Debt Service'!E$24,'H-32A-WP06 - Debt Service'!E$27/12,0))</f>
        <v>0</v>
      </c>
      <c r="G431" s="376">
        <f>IF(-SUM(G$20:G430)+G$15&lt;0.000001,0,IF($C431&gt;='H-32A-WP06 - Debt Service'!F$24,'H-32A-WP06 - Debt Service'!F$27/12,0))</f>
        <v>0</v>
      </c>
      <c r="H431" s="376">
        <f>IF(-SUM(H$20:H430)+H$15&lt;0.000001,0,IF($C431&gt;='H-32A-WP06 - Debt Service'!G$24,'H-32A-WP06 - Debt Service'!G$27/12,0))</f>
        <v>0</v>
      </c>
      <c r="I431" s="376">
        <f>IF(-SUM(I$20:I430)+I$15&lt;0.000001,0,IF($C431&gt;='H-32A-WP06 - Debt Service'!H$24,'H-32A-WP06 - Debt Service'!H$27/12,0))</f>
        <v>0</v>
      </c>
      <c r="J431" s="376">
        <f>IF(-SUM(J$20:J430)+J$15&lt;0.000001,0,IF($C431&gt;='H-32A-WP06 - Debt Service'!I$24,'H-32A-WP06 - Debt Service'!I$27/12,0))</f>
        <v>0</v>
      </c>
      <c r="K431" s="376">
        <f>IF(-SUM(K$20:K430)+K$15&lt;0.000001,0,IF($C431&gt;='H-32A-WP06 - Debt Service'!J$24,'H-32A-WP06 - Debt Service'!J$27/12,0))</f>
        <v>0</v>
      </c>
      <c r="L431" s="376">
        <f>IF(-SUM(L$20:L430)+L$15&lt;0.000001,0,IF($C431&gt;='H-32A-WP06 - Debt Service'!K$24,'H-32A-WP06 - Debt Service'!K$27/12,0))</f>
        <v>0</v>
      </c>
      <c r="M431" s="376">
        <f>IF(-SUM(M$20:M430)+M$15&lt;0.000001,0,IF($C431&gt;='H-32A-WP06 - Debt Service'!L$24,'H-32A-WP06 - Debt Service'!L$27/12,0))</f>
        <v>0</v>
      </c>
      <c r="O431" s="364">
        <f t="shared" si="25"/>
        <v>2053</v>
      </c>
      <c r="P431" s="390">
        <f t="shared" si="27"/>
        <v>55975</v>
      </c>
      <c r="Q431" s="376">
        <f>IF(-SUM(Q$20:Q430)+Q$15&lt;0.000001,0,IF($C431&gt;='H-32A-WP06 - Debt Service'!P$24,'H-32A-WP06 - Debt Service'!P$27/12,0))</f>
        <v>0</v>
      </c>
      <c r="R431" s="376">
        <f>IF(-SUM(R$20:R430)+R$15&lt;0.000001,0,IF($C431&gt;='H-32A-WP06 - Debt Service'!Q$24,'H-32A-WP06 - Debt Service'!Q$27/12,0))</f>
        <v>0</v>
      </c>
      <c r="S431" s="376">
        <f>IF(-SUM(S$20:S430)+S$15&lt;0.000001,0,IF($C431&gt;='H-32A-WP06 - Debt Service'!R$24,'H-32A-WP06 - Debt Service'!R$27/12,0))</f>
        <v>0</v>
      </c>
      <c r="T431" s="376">
        <f>IF(-SUM(T$20:T430)+T$15&lt;0.000001,0,IF($C431&gt;='H-32A-WP06 - Debt Service'!S$24,'H-32A-WP06 - Debt Service'!S$27/12,0))</f>
        <v>0</v>
      </c>
      <c r="U431" s="376">
        <f>IF(-SUM(U$20:U430)+U$15&lt;0.000001,0,IF($C431&gt;='H-32A-WP06 - Debt Service'!T$24,'H-32A-WP06 - Debt Service'!T$27/12,0))</f>
        <v>0</v>
      </c>
      <c r="V431" s="376">
        <f>IF(-SUM(V$20:V430)+V$15&lt;0.000001,0,IF($C431&gt;='H-32A-WP06 - Debt Service'!U$24,'H-32A-WP06 - Debt Service'!U$27/12,0))</f>
        <v>0</v>
      </c>
      <c r="W431" s="376">
        <f>IF(-SUM(W$20:W430)+W$15&lt;0.000001,0,IF($C431&gt;='H-32A-WP06 - Debt Service'!V$24,'H-32A-WP06 - Debt Service'!V$27/12,0))</f>
        <v>0</v>
      </c>
      <c r="X431" s="376">
        <f>IF(-SUM(X$20:X430)+X$15&lt;0.000001,0,IF($C431&gt;='H-32A-WP06 - Debt Service'!W$24,'H-32A-WP06 - Debt Service'!W$27/12,0))</f>
        <v>0</v>
      </c>
      <c r="Y431" s="376">
        <f>IF(-SUM(Y$20:Y430)+Y$15&lt;0.000001,0,IF($C431&gt;='H-32A-WP06 - Debt Service'!X$24,'H-32A-WP06 - Debt Service'!X$27/12,0))</f>
        <v>0</v>
      </c>
      <c r="Z431" s="376">
        <f>IF($C431&gt;='H-32A-WP06 - Debt Service'!Y$24,'H-32A-WP06 - Debt Service'!Y$27/12,0)</f>
        <v>0</v>
      </c>
    </row>
    <row r="432" spans="2:26">
      <c r="B432" s="364">
        <f t="shared" si="24"/>
        <v>2053</v>
      </c>
      <c r="C432" s="390">
        <f t="shared" si="26"/>
        <v>56005</v>
      </c>
      <c r="D432" s="376">
        <f>IF(-SUM(D$20:D431)+D$15&lt;0.000001,0,IF($C432&gt;='H-32A-WP06 - Debt Service'!C$24,'H-32A-WP06 - Debt Service'!C$27/12,0))</f>
        <v>0</v>
      </c>
      <c r="E432" s="376">
        <f>IF(-SUM(E$20:E431)+E$15&lt;0.000001,0,IF($C432&gt;='H-32A-WP06 - Debt Service'!D$24,'H-32A-WP06 - Debt Service'!D$27/12,0))</f>
        <v>0</v>
      </c>
      <c r="F432" s="376">
        <f>IF(-SUM(F$20:F431)+F$15&lt;0.000001,0,IF($C432&gt;='H-32A-WP06 - Debt Service'!E$24,'H-32A-WP06 - Debt Service'!E$27/12,0))</f>
        <v>0</v>
      </c>
      <c r="G432" s="376">
        <f>IF(-SUM(G$20:G431)+G$15&lt;0.000001,0,IF($C432&gt;='H-32A-WP06 - Debt Service'!F$24,'H-32A-WP06 - Debt Service'!F$27/12,0))</f>
        <v>0</v>
      </c>
      <c r="H432" s="376">
        <f>IF(-SUM(H$20:H431)+H$15&lt;0.000001,0,IF($C432&gt;='H-32A-WP06 - Debt Service'!G$24,'H-32A-WP06 - Debt Service'!G$27/12,0))</f>
        <v>0</v>
      </c>
      <c r="I432" s="376">
        <f>IF(-SUM(I$20:I431)+I$15&lt;0.000001,0,IF($C432&gt;='H-32A-WP06 - Debt Service'!H$24,'H-32A-WP06 - Debt Service'!H$27/12,0))</f>
        <v>0</v>
      </c>
      <c r="J432" s="376">
        <f>IF(-SUM(J$20:J431)+J$15&lt;0.000001,0,IF($C432&gt;='H-32A-WP06 - Debt Service'!I$24,'H-32A-WP06 - Debt Service'!I$27/12,0))</f>
        <v>0</v>
      </c>
      <c r="K432" s="376">
        <f>IF(-SUM(K$20:K431)+K$15&lt;0.000001,0,IF($C432&gt;='H-32A-WP06 - Debt Service'!J$24,'H-32A-WP06 - Debt Service'!J$27/12,0))</f>
        <v>0</v>
      </c>
      <c r="L432" s="376">
        <f>IF(-SUM(L$20:L431)+L$15&lt;0.000001,0,IF($C432&gt;='H-32A-WP06 - Debt Service'!K$24,'H-32A-WP06 - Debt Service'!K$27/12,0))</f>
        <v>0</v>
      </c>
      <c r="M432" s="376">
        <f>IF(-SUM(M$20:M431)+M$15&lt;0.000001,0,IF($C432&gt;='H-32A-WP06 - Debt Service'!L$24,'H-32A-WP06 - Debt Service'!L$27/12,0))</f>
        <v>0</v>
      </c>
      <c r="O432" s="364">
        <f t="shared" si="25"/>
        <v>2053</v>
      </c>
      <c r="P432" s="390">
        <f t="shared" si="27"/>
        <v>56005</v>
      </c>
      <c r="Q432" s="376">
        <f>IF(-SUM(Q$20:Q431)+Q$15&lt;0.000001,0,IF($C432&gt;='H-32A-WP06 - Debt Service'!P$24,'H-32A-WP06 - Debt Service'!P$27/12,0))</f>
        <v>0</v>
      </c>
      <c r="R432" s="376">
        <f>IF(-SUM(R$20:R431)+R$15&lt;0.000001,0,IF($C432&gt;='H-32A-WP06 - Debt Service'!Q$24,'H-32A-WP06 - Debt Service'!Q$27/12,0))</f>
        <v>0</v>
      </c>
      <c r="S432" s="376">
        <f>IF(-SUM(S$20:S431)+S$15&lt;0.000001,0,IF($C432&gt;='H-32A-WP06 - Debt Service'!R$24,'H-32A-WP06 - Debt Service'!R$27/12,0))</f>
        <v>0</v>
      </c>
      <c r="T432" s="376">
        <f>IF(-SUM(T$20:T431)+T$15&lt;0.000001,0,IF($C432&gt;='H-32A-WP06 - Debt Service'!S$24,'H-32A-WP06 - Debt Service'!S$27/12,0))</f>
        <v>0</v>
      </c>
      <c r="U432" s="376">
        <f>IF(-SUM(U$20:U431)+U$15&lt;0.000001,0,IF($C432&gt;='H-32A-WP06 - Debt Service'!T$24,'H-32A-WP06 - Debt Service'!T$27/12,0))</f>
        <v>0</v>
      </c>
      <c r="V432" s="376">
        <f>IF(-SUM(V$20:V431)+V$15&lt;0.000001,0,IF($C432&gt;='H-32A-WP06 - Debt Service'!U$24,'H-32A-WP06 - Debt Service'!U$27/12,0))</f>
        <v>0</v>
      </c>
      <c r="W432" s="376">
        <f>IF(-SUM(W$20:W431)+W$15&lt;0.000001,0,IF($C432&gt;='H-32A-WP06 - Debt Service'!V$24,'H-32A-WP06 - Debt Service'!V$27/12,0))</f>
        <v>0</v>
      </c>
      <c r="X432" s="376">
        <f>IF(-SUM(X$20:X431)+X$15&lt;0.000001,0,IF($C432&gt;='H-32A-WP06 - Debt Service'!W$24,'H-32A-WP06 - Debt Service'!W$27/12,0))</f>
        <v>0</v>
      </c>
      <c r="Y432" s="376">
        <f>IF(-SUM(Y$20:Y431)+Y$15&lt;0.000001,0,IF($C432&gt;='H-32A-WP06 - Debt Service'!X$24,'H-32A-WP06 - Debt Service'!X$27/12,0))</f>
        <v>0</v>
      </c>
      <c r="Z432" s="376">
        <f>IF($C432&gt;='H-32A-WP06 - Debt Service'!Y$24,'H-32A-WP06 - Debt Service'!Y$27/12,0)</f>
        <v>0</v>
      </c>
    </row>
    <row r="433" spans="2:26">
      <c r="B433" s="364">
        <f t="shared" si="24"/>
        <v>2053</v>
      </c>
      <c r="C433" s="390">
        <f t="shared" si="26"/>
        <v>56036</v>
      </c>
      <c r="D433" s="376">
        <f>IF(-SUM(D$20:D432)+D$15&lt;0.000001,0,IF($C433&gt;='H-32A-WP06 - Debt Service'!C$24,'H-32A-WP06 - Debt Service'!C$27/12,0))</f>
        <v>0</v>
      </c>
      <c r="E433" s="376">
        <f>IF(-SUM(E$20:E432)+E$15&lt;0.000001,0,IF($C433&gt;='H-32A-WP06 - Debt Service'!D$24,'H-32A-WP06 - Debt Service'!D$27/12,0))</f>
        <v>0</v>
      </c>
      <c r="F433" s="376">
        <f>IF(-SUM(F$20:F432)+F$15&lt;0.000001,0,IF($C433&gt;='H-32A-WP06 - Debt Service'!E$24,'H-32A-WP06 - Debt Service'!E$27/12,0))</f>
        <v>0</v>
      </c>
      <c r="G433" s="376">
        <f>IF(-SUM(G$20:G432)+G$15&lt;0.000001,0,IF($C433&gt;='H-32A-WP06 - Debt Service'!F$24,'H-32A-WP06 - Debt Service'!F$27/12,0))</f>
        <v>0</v>
      </c>
      <c r="H433" s="376">
        <f>IF(-SUM(H$20:H432)+H$15&lt;0.000001,0,IF($C433&gt;='H-32A-WP06 - Debt Service'!G$24,'H-32A-WP06 - Debt Service'!G$27/12,0))</f>
        <v>0</v>
      </c>
      <c r="I433" s="376">
        <f>IF(-SUM(I$20:I432)+I$15&lt;0.000001,0,IF($C433&gt;='H-32A-WP06 - Debt Service'!H$24,'H-32A-WP06 - Debt Service'!H$27/12,0))</f>
        <v>0</v>
      </c>
      <c r="J433" s="376">
        <f>IF(-SUM(J$20:J432)+J$15&lt;0.000001,0,IF($C433&gt;='H-32A-WP06 - Debt Service'!I$24,'H-32A-WP06 - Debt Service'!I$27/12,0))</f>
        <v>0</v>
      </c>
      <c r="K433" s="376">
        <f>IF(-SUM(K$20:K432)+K$15&lt;0.000001,0,IF($C433&gt;='H-32A-WP06 - Debt Service'!J$24,'H-32A-WP06 - Debt Service'!J$27/12,0))</f>
        <v>0</v>
      </c>
      <c r="L433" s="376">
        <f>IF(-SUM(L$20:L432)+L$15&lt;0.000001,0,IF($C433&gt;='H-32A-WP06 - Debt Service'!K$24,'H-32A-WP06 - Debt Service'!K$27/12,0))</f>
        <v>0</v>
      </c>
      <c r="M433" s="376">
        <f>IF(-SUM(M$20:M432)+M$15&lt;0.000001,0,IF($C433&gt;='H-32A-WP06 - Debt Service'!L$24,'H-32A-WP06 - Debt Service'!L$27/12,0))</f>
        <v>0</v>
      </c>
      <c r="O433" s="364">
        <f t="shared" si="25"/>
        <v>2053</v>
      </c>
      <c r="P433" s="390">
        <f t="shared" si="27"/>
        <v>56036</v>
      </c>
      <c r="Q433" s="376">
        <f>IF(-SUM(Q$20:Q432)+Q$15&lt;0.000001,0,IF($C433&gt;='H-32A-WP06 - Debt Service'!P$24,'H-32A-WP06 - Debt Service'!P$27/12,0))</f>
        <v>0</v>
      </c>
      <c r="R433" s="376">
        <f>IF(-SUM(R$20:R432)+R$15&lt;0.000001,0,IF($C433&gt;='H-32A-WP06 - Debt Service'!Q$24,'H-32A-WP06 - Debt Service'!Q$27/12,0))</f>
        <v>0</v>
      </c>
      <c r="S433" s="376">
        <f>IF(-SUM(S$20:S432)+S$15&lt;0.000001,0,IF($C433&gt;='H-32A-WP06 - Debt Service'!R$24,'H-32A-WP06 - Debt Service'!R$27/12,0))</f>
        <v>0</v>
      </c>
      <c r="T433" s="376">
        <f>IF(-SUM(T$20:T432)+T$15&lt;0.000001,0,IF($C433&gt;='H-32A-WP06 - Debt Service'!S$24,'H-32A-WP06 - Debt Service'!S$27/12,0))</f>
        <v>0</v>
      </c>
      <c r="U433" s="376">
        <f>IF(-SUM(U$20:U432)+U$15&lt;0.000001,0,IF($C433&gt;='H-32A-WP06 - Debt Service'!T$24,'H-32A-WP06 - Debt Service'!T$27/12,0))</f>
        <v>0</v>
      </c>
      <c r="V433" s="376">
        <f>IF(-SUM(V$20:V432)+V$15&lt;0.000001,0,IF($C433&gt;='H-32A-WP06 - Debt Service'!U$24,'H-32A-WP06 - Debt Service'!U$27/12,0))</f>
        <v>0</v>
      </c>
      <c r="W433" s="376">
        <f>IF(-SUM(W$20:W432)+W$15&lt;0.000001,0,IF($C433&gt;='H-32A-WP06 - Debt Service'!V$24,'H-32A-WP06 - Debt Service'!V$27/12,0))</f>
        <v>0</v>
      </c>
      <c r="X433" s="376">
        <f>IF(-SUM(X$20:X432)+X$15&lt;0.000001,0,IF($C433&gt;='H-32A-WP06 - Debt Service'!W$24,'H-32A-WP06 - Debt Service'!W$27/12,0))</f>
        <v>0</v>
      </c>
      <c r="Y433" s="376">
        <f>IF(-SUM(Y$20:Y432)+Y$15&lt;0.000001,0,IF($C433&gt;='H-32A-WP06 - Debt Service'!X$24,'H-32A-WP06 - Debt Service'!X$27/12,0))</f>
        <v>0</v>
      </c>
      <c r="Z433" s="376">
        <f>IF($C433&gt;='H-32A-WP06 - Debt Service'!Y$24,'H-32A-WP06 - Debt Service'!Y$27/12,0)</f>
        <v>0</v>
      </c>
    </row>
    <row r="434" spans="2:26">
      <c r="B434" s="364">
        <f t="shared" si="24"/>
        <v>2053</v>
      </c>
      <c r="C434" s="390">
        <f t="shared" si="26"/>
        <v>56066</v>
      </c>
      <c r="D434" s="376">
        <f>IF(-SUM(D$20:D433)+D$15&lt;0.000001,0,IF($C434&gt;='H-32A-WP06 - Debt Service'!C$24,'H-32A-WP06 - Debt Service'!C$27/12,0))</f>
        <v>0</v>
      </c>
      <c r="E434" s="376">
        <f>IF(-SUM(E$20:E433)+E$15&lt;0.000001,0,IF($C434&gt;='H-32A-WP06 - Debt Service'!D$24,'H-32A-WP06 - Debt Service'!D$27/12,0))</f>
        <v>0</v>
      </c>
      <c r="F434" s="376">
        <f>IF(-SUM(F$20:F433)+F$15&lt;0.000001,0,IF($C434&gt;='H-32A-WP06 - Debt Service'!E$24,'H-32A-WP06 - Debt Service'!E$27/12,0))</f>
        <v>0</v>
      </c>
      <c r="G434" s="376">
        <f>IF(-SUM(G$20:G433)+G$15&lt;0.000001,0,IF($C434&gt;='H-32A-WP06 - Debt Service'!F$24,'H-32A-WP06 - Debt Service'!F$27/12,0))</f>
        <v>0</v>
      </c>
      <c r="H434" s="376">
        <f>IF(-SUM(H$20:H433)+H$15&lt;0.000001,0,IF($C434&gt;='H-32A-WP06 - Debt Service'!G$24,'H-32A-WP06 - Debt Service'!G$27/12,0))</f>
        <v>0</v>
      </c>
      <c r="I434" s="376">
        <f>IF(-SUM(I$20:I433)+I$15&lt;0.000001,0,IF($C434&gt;='H-32A-WP06 - Debt Service'!H$24,'H-32A-WP06 - Debt Service'!H$27/12,0))</f>
        <v>0</v>
      </c>
      <c r="J434" s="376">
        <f>IF(-SUM(J$20:J433)+J$15&lt;0.000001,0,IF($C434&gt;='H-32A-WP06 - Debt Service'!I$24,'H-32A-WP06 - Debt Service'!I$27/12,0))</f>
        <v>0</v>
      </c>
      <c r="K434" s="376">
        <f>IF(-SUM(K$20:K433)+K$15&lt;0.000001,0,IF($C434&gt;='H-32A-WP06 - Debt Service'!J$24,'H-32A-WP06 - Debt Service'!J$27/12,0))</f>
        <v>0</v>
      </c>
      <c r="L434" s="376">
        <f>IF(-SUM(L$20:L433)+L$15&lt;0.000001,0,IF($C434&gt;='H-32A-WP06 - Debt Service'!K$24,'H-32A-WP06 - Debt Service'!K$27/12,0))</f>
        <v>0</v>
      </c>
      <c r="M434" s="376">
        <f>IF(-SUM(M$20:M433)+M$15&lt;0.000001,0,IF($C434&gt;='H-32A-WP06 - Debt Service'!L$24,'H-32A-WP06 - Debt Service'!L$27/12,0))</f>
        <v>0</v>
      </c>
      <c r="O434" s="364">
        <f t="shared" si="25"/>
        <v>2053</v>
      </c>
      <c r="P434" s="390">
        <f t="shared" si="27"/>
        <v>56066</v>
      </c>
      <c r="Q434" s="376">
        <f>IF(-SUM(Q$20:Q433)+Q$15&lt;0.000001,0,IF($C434&gt;='H-32A-WP06 - Debt Service'!P$24,'H-32A-WP06 - Debt Service'!P$27/12,0))</f>
        <v>0</v>
      </c>
      <c r="R434" s="376">
        <f>IF(-SUM(R$20:R433)+R$15&lt;0.000001,0,IF($C434&gt;='H-32A-WP06 - Debt Service'!Q$24,'H-32A-WP06 - Debt Service'!Q$27/12,0))</f>
        <v>0</v>
      </c>
      <c r="S434" s="376">
        <f>IF(-SUM(S$20:S433)+S$15&lt;0.000001,0,IF($C434&gt;='H-32A-WP06 - Debt Service'!R$24,'H-32A-WP06 - Debt Service'!R$27/12,0))</f>
        <v>0</v>
      </c>
      <c r="T434" s="376">
        <f>IF(-SUM(T$20:T433)+T$15&lt;0.000001,0,IF($C434&gt;='H-32A-WP06 - Debt Service'!S$24,'H-32A-WP06 - Debt Service'!S$27/12,0))</f>
        <v>0</v>
      </c>
      <c r="U434" s="376">
        <f>IF(-SUM(U$20:U433)+U$15&lt;0.000001,0,IF($C434&gt;='H-32A-WP06 - Debt Service'!T$24,'H-32A-WP06 - Debt Service'!T$27/12,0))</f>
        <v>0</v>
      </c>
      <c r="V434" s="376">
        <f>IF(-SUM(V$20:V433)+V$15&lt;0.000001,0,IF($C434&gt;='H-32A-WP06 - Debt Service'!U$24,'H-32A-WP06 - Debt Service'!U$27/12,0))</f>
        <v>0</v>
      </c>
      <c r="W434" s="376">
        <f>IF(-SUM(W$20:W433)+W$15&lt;0.000001,0,IF($C434&gt;='H-32A-WP06 - Debt Service'!V$24,'H-32A-WP06 - Debt Service'!V$27/12,0))</f>
        <v>0</v>
      </c>
      <c r="X434" s="376">
        <f>IF(-SUM(X$20:X433)+X$15&lt;0.000001,0,IF($C434&gt;='H-32A-WP06 - Debt Service'!W$24,'H-32A-WP06 - Debt Service'!W$27/12,0))</f>
        <v>0</v>
      </c>
      <c r="Y434" s="376">
        <f>IF(-SUM(Y$20:Y433)+Y$15&lt;0.000001,0,IF($C434&gt;='H-32A-WP06 - Debt Service'!X$24,'H-32A-WP06 - Debt Service'!X$27/12,0))</f>
        <v>0</v>
      </c>
      <c r="Z434" s="376">
        <f>IF($C434&gt;='H-32A-WP06 - Debt Service'!Y$24,'H-32A-WP06 - Debt Service'!Y$27/12,0)</f>
        <v>0</v>
      </c>
    </row>
    <row r="435" spans="2:26">
      <c r="B435" s="364">
        <f t="shared" si="24"/>
        <v>2053</v>
      </c>
      <c r="C435" s="390">
        <f t="shared" si="26"/>
        <v>56097</v>
      </c>
      <c r="D435" s="376">
        <f>IF(-SUM(D$20:D434)+D$15&lt;0.000001,0,IF($C435&gt;='H-32A-WP06 - Debt Service'!C$24,'H-32A-WP06 - Debt Service'!C$27/12,0))</f>
        <v>0</v>
      </c>
      <c r="E435" s="376">
        <f>IF(-SUM(E$20:E434)+E$15&lt;0.000001,0,IF($C435&gt;='H-32A-WP06 - Debt Service'!D$24,'H-32A-WP06 - Debt Service'!D$27/12,0))</f>
        <v>0</v>
      </c>
      <c r="F435" s="376">
        <f>IF(-SUM(F$20:F434)+F$15&lt;0.000001,0,IF($C435&gt;='H-32A-WP06 - Debt Service'!E$24,'H-32A-WP06 - Debt Service'!E$27/12,0))</f>
        <v>0</v>
      </c>
      <c r="G435" s="376">
        <f>IF(-SUM(G$20:G434)+G$15&lt;0.000001,0,IF($C435&gt;='H-32A-WP06 - Debt Service'!F$24,'H-32A-WP06 - Debt Service'!F$27/12,0))</f>
        <v>0</v>
      </c>
      <c r="H435" s="376">
        <f>IF(-SUM(H$20:H434)+H$15&lt;0.000001,0,IF($C435&gt;='H-32A-WP06 - Debt Service'!G$24,'H-32A-WP06 - Debt Service'!G$27/12,0))</f>
        <v>0</v>
      </c>
      <c r="I435" s="376">
        <f>IF(-SUM(I$20:I434)+I$15&lt;0.000001,0,IF($C435&gt;='H-32A-WP06 - Debt Service'!H$24,'H-32A-WP06 - Debt Service'!H$27/12,0))</f>
        <v>0</v>
      </c>
      <c r="J435" s="376">
        <f>IF(-SUM(J$20:J434)+J$15&lt;0.000001,0,IF($C435&gt;='H-32A-WP06 - Debt Service'!I$24,'H-32A-WP06 - Debt Service'!I$27/12,0))</f>
        <v>0</v>
      </c>
      <c r="K435" s="376">
        <f>IF(-SUM(K$20:K434)+K$15&lt;0.000001,0,IF($C435&gt;='H-32A-WP06 - Debt Service'!J$24,'H-32A-WP06 - Debt Service'!J$27/12,0))</f>
        <v>0</v>
      </c>
      <c r="L435" s="376">
        <f>IF(-SUM(L$20:L434)+L$15&lt;0.000001,0,IF($C435&gt;='H-32A-WP06 - Debt Service'!K$24,'H-32A-WP06 - Debt Service'!K$27/12,0))</f>
        <v>0</v>
      </c>
      <c r="M435" s="376">
        <f>IF(-SUM(M$20:M434)+M$15&lt;0.000001,0,IF($C435&gt;='H-32A-WP06 - Debt Service'!L$24,'H-32A-WP06 - Debt Service'!L$27/12,0))</f>
        <v>0</v>
      </c>
      <c r="O435" s="364">
        <f t="shared" si="25"/>
        <v>2053</v>
      </c>
      <c r="P435" s="390">
        <f t="shared" si="27"/>
        <v>56097</v>
      </c>
      <c r="Q435" s="376">
        <f>IF(-SUM(Q$20:Q434)+Q$15&lt;0.000001,0,IF($C435&gt;='H-32A-WP06 - Debt Service'!P$24,'H-32A-WP06 - Debt Service'!P$27/12,0))</f>
        <v>0</v>
      </c>
      <c r="R435" s="376">
        <f>IF(-SUM(R$20:R434)+R$15&lt;0.000001,0,IF($C435&gt;='H-32A-WP06 - Debt Service'!Q$24,'H-32A-WP06 - Debt Service'!Q$27/12,0))</f>
        <v>0</v>
      </c>
      <c r="S435" s="376">
        <f>IF(-SUM(S$20:S434)+S$15&lt;0.000001,0,IF($C435&gt;='H-32A-WP06 - Debt Service'!R$24,'H-32A-WP06 - Debt Service'!R$27/12,0))</f>
        <v>0</v>
      </c>
      <c r="T435" s="376">
        <f>IF(-SUM(T$20:T434)+T$15&lt;0.000001,0,IF($C435&gt;='H-32A-WP06 - Debt Service'!S$24,'H-32A-WP06 - Debt Service'!S$27/12,0))</f>
        <v>0</v>
      </c>
      <c r="U435" s="376">
        <f>IF(-SUM(U$20:U434)+U$15&lt;0.000001,0,IF($C435&gt;='H-32A-WP06 - Debt Service'!T$24,'H-32A-WP06 - Debt Service'!T$27/12,0))</f>
        <v>0</v>
      </c>
      <c r="V435" s="376">
        <f>IF(-SUM(V$20:V434)+V$15&lt;0.000001,0,IF($C435&gt;='H-32A-WP06 - Debt Service'!U$24,'H-32A-WP06 - Debt Service'!U$27/12,0))</f>
        <v>0</v>
      </c>
      <c r="W435" s="376">
        <f>IF(-SUM(W$20:W434)+W$15&lt;0.000001,0,IF($C435&gt;='H-32A-WP06 - Debt Service'!V$24,'H-32A-WP06 - Debt Service'!V$27/12,0))</f>
        <v>0</v>
      </c>
      <c r="X435" s="376">
        <f>IF(-SUM(X$20:X434)+X$15&lt;0.000001,0,IF($C435&gt;='H-32A-WP06 - Debt Service'!W$24,'H-32A-WP06 - Debt Service'!W$27/12,0))</f>
        <v>0</v>
      </c>
      <c r="Y435" s="376">
        <f>IF(-SUM(Y$20:Y434)+Y$15&lt;0.000001,0,IF($C435&gt;='H-32A-WP06 - Debt Service'!X$24,'H-32A-WP06 - Debt Service'!X$27/12,0))</f>
        <v>0</v>
      </c>
      <c r="Z435" s="376">
        <f>IF($C435&gt;='H-32A-WP06 - Debt Service'!Y$24,'H-32A-WP06 - Debt Service'!Y$27/12,0)</f>
        <v>0</v>
      </c>
    </row>
    <row r="436" spans="2:26">
      <c r="B436" s="364">
        <f t="shared" si="24"/>
        <v>2053</v>
      </c>
      <c r="C436" s="390">
        <f t="shared" si="26"/>
        <v>56128</v>
      </c>
      <c r="D436" s="376">
        <f>IF(-SUM(D$20:D435)+D$15&lt;0.000001,0,IF($C436&gt;='H-32A-WP06 - Debt Service'!C$24,'H-32A-WP06 - Debt Service'!C$27/12,0))</f>
        <v>0</v>
      </c>
      <c r="E436" s="376">
        <f>IF(-SUM(E$20:E435)+E$15&lt;0.000001,0,IF($C436&gt;='H-32A-WP06 - Debt Service'!D$24,'H-32A-WP06 - Debt Service'!D$27/12,0))</f>
        <v>0</v>
      </c>
      <c r="F436" s="376">
        <f>IF(-SUM(F$20:F435)+F$15&lt;0.000001,0,IF($C436&gt;='H-32A-WP06 - Debt Service'!E$24,'H-32A-WP06 - Debt Service'!E$27/12,0))</f>
        <v>0</v>
      </c>
      <c r="G436" s="376">
        <f>IF(-SUM(G$20:G435)+G$15&lt;0.000001,0,IF($C436&gt;='H-32A-WP06 - Debt Service'!F$24,'H-32A-WP06 - Debt Service'!F$27/12,0))</f>
        <v>0</v>
      </c>
      <c r="H436" s="376">
        <f>IF(-SUM(H$20:H435)+H$15&lt;0.000001,0,IF($C436&gt;='H-32A-WP06 - Debt Service'!G$24,'H-32A-WP06 - Debt Service'!G$27/12,0))</f>
        <v>0</v>
      </c>
      <c r="I436" s="376">
        <f>IF(-SUM(I$20:I435)+I$15&lt;0.000001,0,IF($C436&gt;='H-32A-WP06 - Debt Service'!H$24,'H-32A-WP06 - Debt Service'!H$27/12,0))</f>
        <v>0</v>
      </c>
      <c r="J436" s="376">
        <f>IF(-SUM(J$20:J435)+J$15&lt;0.000001,0,IF($C436&gt;='H-32A-WP06 - Debt Service'!I$24,'H-32A-WP06 - Debt Service'!I$27/12,0))</f>
        <v>0</v>
      </c>
      <c r="K436" s="376">
        <f>IF(-SUM(K$20:K435)+K$15&lt;0.000001,0,IF($C436&gt;='H-32A-WP06 - Debt Service'!J$24,'H-32A-WP06 - Debt Service'!J$27/12,0))</f>
        <v>0</v>
      </c>
      <c r="L436" s="376">
        <f>IF(-SUM(L$20:L435)+L$15&lt;0.000001,0,IF($C436&gt;='H-32A-WP06 - Debt Service'!K$24,'H-32A-WP06 - Debt Service'!K$27/12,0))</f>
        <v>0</v>
      </c>
      <c r="M436" s="376">
        <f>IF(-SUM(M$20:M435)+M$15&lt;0.000001,0,IF($C436&gt;='H-32A-WP06 - Debt Service'!L$24,'H-32A-WP06 - Debt Service'!L$27/12,0))</f>
        <v>0</v>
      </c>
      <c r="O436" s="364">
        <f t="shared" si="25"/>
        <v>2053</v>
      </c>
      <c r="P436" s="390">
        <f t="shared" si="27"/>
        <v>56128</v>
      </c>
      <c r="Q436" s="376">
        <f>IF(-SUM(Q$20:Q435)+Q$15&lt;0.000001,0,IF($C436&gt;='H-32A-WP06 - Debt Service'!P$24,'H-32A-WP06 - Debt Service'!P$27/12,0))</f>
        <v>0</v>
      </c>
      <c r="R436" s="376">
        <f>IF(-SUM(R$20:R435)+R$15&lt;0.000001,0,IF($C436&gt;='H-32A-WP06 - Debt Service'!Q$24,'H-32A-WP06 - Debt Service'!Q$27/12,0))</f>
        <v>0</v>
      </c>
      <c r="S436" s="376">
        <f>IF(-SUM(S$20:S435)+S$15&lt;0.000001,0,IF($C436&gt;='H-32A-WP06 - Debt Service'!R$24,'H-32A-WP06 - Debt Service'!R$27/12,0))</f>
        <v>0</v>
      </c>
      <c r="T436" s="376">
        <f>IF(-SUM(T$20:T435)+T$15&lt;0.000001,0,IF($C436&gt;='H-32A-WP06 - Debt Service'!S$24,'H-32A-WP06 - Debt Service'!S$27/12,0))</f>
        <v>0</v>
      </c>
      <c r="U436" s="376">
        <f>IF(-SUM(U$20:U435)+U$15&lt;0.000001,0,IF($C436&gt;='H-32A-WP06 - Debt Service'!T$24,'H-32A-WP06 - Debt Service'!T$27/12,0))</f>
        <v>0</v>
      </c>
      <c r="V436" s="376">
        <f>IF(-SUM(V$20:V435)+V$15&lt;0.000001,0,IF($C436&gt;='H-32A-WP06 - Debt Service'!U$24,'H-32A-WP06 - Debt Service'!U$27/12,0))</f>
        <v>0</v>
      </c>
      <c r="W436" s="376">
        <f>IF(-SUM(W$20:W435)+W$15&lt;0.000001,0,IF($C436&gt;='H-32A-WP06 - Debt Service'!V$24,'H-32A-WP06 - Debt Service'!V$27/12,0))</f>
        <v>0</v>
      </c>
      <c r="X436" s="376">
        <f>IF(-SUM(X$20:X435)+X$15&lt;0.000001,0,IF($C436&gt;='H-32A-WP06 - Debt Service'!W$24,'H-32A-WP06 - Debt Service'!W$27/12,0))</f>
        <v>0</v>
      </c>
      <c r="Y436" s="376">
        <f>IF(-SUM(Y$20:Y435)+Y$15&lt;0.000001,0,IF($C436&gt;='H-32A-WP06 - Debt Service'!X$24,'H-32A-WP06 - Debt Service'!X$27/12,0))</f>
        <v>0</v>
      </c>
      <c r="Z436" s="376">
        <f>IF($C436&gt;='H-32A-WP06 - Debt Service'!Y$24,'H-32A-WP06 - Debt Service'!Y$27/12,0)</f>
        <v>0</v>
      </c>
    </row>
    <row r="437" spans="2:26">
      <c r="B437" s="364">
        <f t="shared" si="24"/>
        <v>2053</v>
      </c>
      <c r="C437" s="390">
        <f t="shared" si="26"/>
        <v>56158</v>
      </c>
      <c r="D437" s="376">
        <f>IF(-SUM(D$20:D436)+D$15&lt;0.000001,0,IF($C437&gt;='H-32A-WP06 - Debt Service'!C$24,'H-32A-WP06 - Debt Service'!C$27/12,0))</f>
        <v>0</v>
      </c>
      <c r="E437" s="376">
        <f>IF(-SUM(E$20:E436)+E$15&lt;0.000001,0,IF($C437&gt;='H-32A-WP06 - Debt Service'!D$24,'H-32A-WP06 - Debt Service'!D$27/12,0))</f>
        <v>0</v>
      </c>
      <c r="F437" s="376">
        <f>IF(-SUM(F$20:F436)+F$15&lt;0.000001,0,IF($C437&gt;='H-32A-WP06 - Debt Service'!E$24,'H-32A-WP06 - Debt Service'!E$27/12,0))</f>
        <v>0</v>
      </c>
      <c r="G437" s="376">
        <f>IF(-SUM(G$20:G436)+G$15&lt;0.000001,0,IF($C437&gt;='H-32A-WP06 - Debt Service'!F$24,'H-32A-WP06 - Debt Service'!F$27/12,0))</f>
        <v>0</v>
      </c>
      <c r="H437" s="376">
        <f>IF(-SUM(H$20:H436)+H$15&lt;0.000001,0,IF($C437&gt;='H-32A-WP06 - Debt Service'!G$24,'H-32A-WP06 - Debt Service'!G$27/12,0))</f>
        <v>0</v>
      </c>
      <c r="I437" s="376">
        <f>IF(-SUM(I$20:I436)+I$15&lt;0.000001,0,IF($C437&gt;='H-32A-WP06 - Debt Service'!H$24,'H-32A-WP06 - Debt Service'!H$27/12,0))</f>
        <v>0</v>
      </c>
      <c r="J437" s="376">
        <f>IF(-SUM(J$20:J436)+J$15&lt;0.000001,0,IF($C437&gt;='H-32A-WP06 - Debt Service'!I$24,'H-32A-WP06 - Debt Service'!I$27/12,0))</f>
        <v>0</v>
      </c>
      <c r="K437" s="376">
        <f>IF(-SUM(K$20:K436)+K$15&lt;0.000001,0,IF($C437&gt;='H-32A-WP06 - Debt Service'!J$24,'H-32A-WP06 - Debt Service'!J$27/12,0))</f>
        <v>0</v>
      </c>
      <c r="L437" s="376">
        <f>IF(-SUM(L$20:L436)+L$15&lt;0.000001,0,IF($C437&gt;='H-32A-WP06 - Debt Service'!K$24,'H-32A-WP06 - Debt Service'!K$27/12,0))</f>
        <v>0</v>
      </c>
      <c r="M437" s="376">
        <f>IF(-SUM(M$20:M436)+M$15&lt;0.000001,0,IF($C437&gt;='H-32A-WP06 - Debt Service'!L$24,'H-32A-WP06 - Debt Service'!L$27/12,0))</f>
        <v>0</v>
      </c>
      <c r="O437" s="364">
        <f t="shared" si="25"/>
        <v>2053</v>
      </c>
      <c r="P437" s="390">
        <f t="shared" si="27"/>
        <v>56158</v>
      </c>
      <c r="Q437" s="376">
        <f>IF(-SUM(Q$20:Q436)+Q$15&lt;0.000001,0,IF($C437&gt;='H-32A-WP06 - Debt Service'!P$24,'H-32A-WP06 - Debt Service'!P$27/12,0))</f>
        <v>0</v>
      </c>
      <c r="R437" s="376">
        <f>IF(-SUM(R$20:R436)+R$15&lt;0.000001,0,IF($C437&gt;='H-32A-WP06 - Debt Service'!Q$24,'H-32A-WP06 - Debt Service'!Q$27/12,0))</f>
        <v>0</v>
      </c>
      <c r="S437" s="376">
        <f>IF(-SUM(S$20:S436)+S$15&lt;0.000001,0,IF($C437&gt;='H-32A-WP06 - Debt Service'!R$24,'H-32A-WP06 - Debt Service'!R$27/12,0))</f>
        <v>0</v>
      </c>
      <c r="T437" s="376">
        <f>IF(-SUM(T$20:T436)+T$15&lt;0.000001,0,IF($C437&gt;='H-32A-WP06 - Debt Service'!S$24,'H-32A-WP06 - Debt Service'!S$27/12,0))</f>
        <v>0</v>
      </c>
      <c r="U437" s="376">
        <f>IF(-SUM(U$20:U436)+U$15&lt;0.000001,0,IF($C437&gt;='H-32A-WP06 - Debt Service'!T$24,'H-32A-WP06 - Debt Service'!T$27/12,0))</f>
        <v>0</v>
      </c>
      <c r="V437" s="376">
        <f>IF(-SUM(V$20:V436)+V$15&lt;0.000001,0,IF($C437&gt;='H-32A-WP06 - Debt Service'!U$24,'H-32A-WP06 - Debt Service'!U$27/12,0))</f>
        <v>0</v>
      </c>
      <c r="W437" s="376">
        <f>IF(-SUM(W$20:W436)+W$15&lt;0.000001,0,IF($C437&gt;='H-32A-WP06 - Debt Service'!V$24,'H-32A-WP06 - Debt Service'!V$27/12,0))</f>
        <v>0</v>
      </c>
      <c r="X437" s="376">
        <f>IF(-SUM(X$20:X436)+X$15&lt;0.000001,0,IF($C437&gt;='H-32A-WP06 - Debt Service'!W$24,'H-32A-WP06 - Debt Service'!W$27/12,0))</f>
        <v>0</v>
      </c>
      <c r="Y437" s="376">
        <f>IF(-SUM(Y$20:Y436)+Y$15&lt;0.000001,0,IF($C437&gt;='H-32A-WP06 - Debt Service'!X$24,'H-32A-WP06 - Debt Service'!X$27/12,0))</f>
        <v>0</v>
      </c>
      <c r="Z437" s="376">
        <f>IF($C437&gt;='H-32A-WP06 - Debt Service'!Y$24,'H-32A-WP06 - Debt Service'!Y$27/12,0)</f>
        <v>0</v>
      </c>
    </row>
    <row r="438" spans="2:26">
      <c r="B438" s="364">
        <f t="shared" si="24"/>
        <v>2053</v>
      </c>
      <c r="C438" s="390">
        <f t="shared" si="26"/>
        <v>56189</v>
      </c>
      <c r="D438" s="376">
        <f>IF(-SUM(D$20:D437)+D$15&lt;0.000001,0,IF($C438&gt;='H-32A-WP06 - Debt Service'!C$24,'H-32A-WP06 - Debt Service'!C$27/12,0))</f>
        <v>0</v>
      </c>
      <c r="E438" s="376">
        <f>IF(-SUM(E$20:E437)+E$15&lt;0.000001,0,IF($C438&gt;='H-32A-WP06 - Debt Service'!D$24,'H-32A-WP06 - Debt Service'!D$27/12,0))</f>
        <v>0</v>
      </c>
      <c r="F438" s="376">
        <f>IF(-SUM(F$20:F437)+F$15&lt;0.000001,0,IF($C438&gt;='H-32A-WP06 - Debt Service'!E$24,'H-32A-WP06 - Debt Service'!E$27/12,0))</f>
        <v>0</v>
      </c>
      <c r="G438" s="376">
        <f>IF(-SUM(G$20:G437)+G$15&lt;0.000001,0,IF($C438&gt;='H-32A-WP06 - Debt Service'!F$24,'H-32A-WP06 - Debt Service'!F$27/12,0))</f>
        <v>0</v>
      </c>
      <c r="H438" s="376">
        <f>IF(-SUM(H$20:H437)+H$15&lt;0.000001,0,IF($C438&gt;='H-32A-WP06 - Debt Service'!G$24,'H-32A-WP06 - Debt Service'!G$27/12,0))</f>
        <v>0</v>
      </c>
      <c r="I438" s="376">
        <f>IF(-SUM(I$20:I437)+I$15&lt;0.000001,0,IF($C438&gt;='H-32A-WP06 - Debt Service'!H$24,'H-32A-WP06 - Debt Service'!H$27/12,0))</f>
        <v>0</v>
      </c>
      <c r="J438" s="376">
        <f>IF(-SUM(J$20:J437)+J$15&lt;0.000001,0,IF($C438&gt;='H-32A-WP06 - Debt Service'!I$24,'H-32A-WP06 - Debt Service'!I$27/12,0))</f>
        <v>0</v>
      </c>
      <c r="K438" s="376">
        <f>IF(-SUM(K$20:K437)+K$15&lt;0.000001,0,IF($C438&gt;='H-32A-WP06 - Debt Service'!J$24,'H-32A-WP06 - Debt Service'!J$27/12,0))</f>
        <v>0</v>
      </c>
      <c r="L438" s="376">
        <f>IF(-SUM(L$20:L437)+L$15&lt;0.000001,0,IF($C438&gt;='H-32A-WP06 - Debt Service'!K$24,'H-32A-WP06 - Debt Service'!K$27/12,0))</f>
        <v>0</v>
      </c>
      <c r="M438" s="376">
        <f>IF(-SUM(M$20:M437)+M$15&lt;0.000001,0,IF($C438&gt;='H-32A-WP06 - Debt Service'!L$24,'H-32A-WP06 - Debt Service'!L$27/12,0))</f>
        <v>0</v>
      </c>
      <c r="O438" s="364">
        <f t="shared" si="25"/>
        <v>2053</v>
      </c>
      <c r="P438" s="390">
        <f t="shared" si="27"/>
        <v>56189</v>
      </c>
      <c r="Q438" s="376">
        <f>IF(-SUM(Q$20:Q437)+Q$15&lt;0.000001,0,IF($C438&gt;='H-32A-WP06 - Debt Service'!P$24,'H-32A-WP06 - Debt Service'!P$27/12,0))</f>
        <v>0</v>
      </c>
      <c r="R438" s="376">
        <f>IF(-SUM(R$20:R437)+R$15&lt;0.000001,0,IF($C438&gt;='H-32A-WP06 - Debt Service'!Q$24,'H-32A-WP06 - Debt Service'!Q$27/12,0))</f>
        <v>0</v>
      </c>
      <c r="S438" s="376">
        <f>IF(-SUM(S$20:S437)+S$15&lt;0.000001,0,IF($C438&gt;='H-32A-WP06 - Debt Service'!R$24,'H-32A-WP06 - Debt Service'!R$27/12,0))</f>
        <v>0</v>
      </c>
      <c r="T438" s="376">
        <f>IF(-SUM(T$20:T437)+T$15&lt;0.000001,0,IF($C438&gt;='H-32A-WP06 - Debt Service'!S$24,'H-32A-WP06 - Debt Service'!S$27/12,0))</f>
        <v>0</v>
      </c>
      <c r="U438" s="376">
        <f>IF(-SUM(U$20:U437)+U$15&lt;0.000001,0,IF($C438&gt;='H-32A-WP06 - Debt Service'!T$24,'H-32A-WP06 - Debt Service'!T$27/12,0))</f>
        <v>0</v>
      </c>
      <c r="V438" s="376">
        <f>IF(-SUM(V$20:V437)+V$15&lt;0.000001,0,IF($C438&gt;='H-32A-WP06 - Debt Service'!U$24,'H-32A-WP06 - Debt Service'!U$27/12,0))</f>
        <v>0</v>
      </c>
      <c r="W438" s="376">
        <f>IF(-SUM(W$20:W437)+W$15&lt;0.000001,0,IF($C438&gt;='H-32A-WP06 - Debt Service'!V$24,'H-32A-WP06 - Debt Service'!V$27/12,0))</f>
        <v>0</v>
      </c>
      <c r="X438" s="376">
        <f>IF(-SUM(X$20:X437)+X$15&lt;0.000001,0,IF($C438&gt;='H-32A-WP06 - Debt Service'!W$24,'H-32A-WP06 - Debt Service'!W$27/12,0))</f>
        <v>0</v>
      </c>
      <c r="Y438" s="376">
        <f>IF(-SUM(Y$20:Y437)+Y$15&lt;0.000001,0,IF($C438&gt;='H-32A-WP06 - Debt Service'!X$24,'H-32A-WP06 - Debt Service'!X$27/12,0))</f>
        <v>0</v>
      </c>
      <c r="Z438" s="376">
        <f>IF($C438&gt;='H-32A-WP06 - Debt Service'!Y$24,'H-32A-WP06 - Debt Service'!Y$27/12,0)</f>
        <v>0</v>
      </c>
    </row>
    <row r="439" spans="2:26">
      <c r="B439" s="364">
        <f t="shared" si="24"/>
        <v>2053</v>
      </c>
      <c r="C439" s="390">
        <f t="shared" si="26"/>
        <v>56219</v>
      </c>
      <c r="D439" s="376">
        <f>IF(-SUM(D$20:D438)+D$15&lt;0.000001,0,IF($C439&gt;='H-32A-WP06 - Debt Service'!C$24,'H-32A-WP06 - Debt Service'!C$27/12,0))</f>
        <v>0</v>
      </c>
      <c r="E439" s="376">
        <f>IF(-SUM(E$20:E438)+E$15&lt;0.000001,0,IF($C439&gt;='H-32A-WP06 - Debt Service'!D$24,'H-32A-WP06 - Debt Service'!D$27/12,0))</f>
        <v>0</v>
      </c>
      <c r="F439" s="376">
        <f>IF(-SUM(F$20:F438)+F$15&lt;0.000001,0,IF($C439&gt;='H-32A-WP06 - Debt Service'!E$24,'H-32A-WP06 - Debt Service'!E$27/12,0))</f>
        <v>0</v>
      </c>
      <c r="G439" s="376">
        <f>IF(-SUM(G$20:G438)+G$15&lt;0.000001,0,IF($C439&gt;='H-32A-WP06 - Debt Service'!F$24,'H-32A-WP06 - Debt Service'!F$27/12,0))</f>
        <v>0</v>
      </c>
      <c r="H439" s="376">
        <f>IF(-SUM(H$20:H438)+H$15&lt;0.000001,0,IF($C439&gt;='H-32A-WP06 - Debt Service'!G$24,'H-32A-WP06 - Debt Service'!G$27/12,0))</f>
        <v>0</v>
      </c>
      <c r="I439" s="376">
        <f>IF(-SUM(I$20:I438)+I$15&lt;0.000001,0,IF($C439&gt;='H-32A-WP06 - Debt Service'!H$24,'H-32A-WP06 - Debt Service'!H$27/12,0))</f>
        <v>0</v>
      </c>
      <c r="J439" s="376">
        <f>IF(-SUM(J$20:J438)+J$15&lt;0.000001,0,IF($C439&gt;='H-32A-WP06 - Debt Service'!I$24,'H-32A-WP06 - Debt Service'!I$27/12,0))</f>
        <v>0</v>
      </c>
      <c r="K439" s="376">
        <f>IF(-SUM(K$20:K438)+K$15&lt;0.000001,0,IF($C439&gt;='H-32A-WP06 - Debt Service'!J$24,'H-32A-WP06 - Debt Service'!J$27/12,0))</f>
        <v>0</v>
      </c>
      <c r="L439" s="376">
        <f>IF(-SUM(L$20:L438)+L$15&lt;0.000001,0,IF($C439&gt;='H-32A-WP06 - Debt Service'!K$24,'H-32A-WP06 - Debt Service'!K$27/12,0))</f>
        <v>0</v>
      </c>
      <c r="M439" s="376">
        <f>IF(-SUM(M$20:M438)+M$15&lt;0.000001,0,IF($C439&gt;='H-32A-WP06 - Debt Service'!L$24,'H-32A-WP06 - Debt Service'!L$27/12,0))</f>
        <v>0</v>
      </c>
      <c r="O439" s="364">
        <f t="shared" si="25"/>
        <v>2053</v>
      </c>
      <c r="P439" s="390">
        <f t="shared" si="27"/>
        <v>56219</v>
      </c>
      <c r="Q439" s="376">
        <f>IF(-SUM(Q$20:Q438)+Q$15&lt;0.000001,0,IF($C439&gt;='H-32A-WP06 - Debt Service'!P$24,'H-32A-WP06 - Debt Service'!P$27/12,0))</f>
        <v>0</v>
      </c>
      <c r="R439" s="376">
        <f>IF(-SUM(R$20:R438)+R$15&lt;0.000001,0,IF($C439&gt;='H-32A-WP06 - Debt Service'!Q$24,'H-32A-WP06 - Debt Service'!Q$27/12,0))</f>
        <v>0</v>
      </c>
      <c r="S439" s="376">
        <f>IF(-SUM(S$20:S438)+S$15&lt;0.000001,0,IF($C439&gt;='H-32A-WP06 - Debt Service'!R$24,'H-32A-WP06 - Debt Service'!R$27/12,0))</f>
        <v>0</v>
      </c>
      <c r="T439" s="376">
        <f>IF(-SUM(T$20:T438)+T$15&lt;0.000001,0,IF($C439&gt;='H-32A-WP06 - Debt Service'!S$24,'H-32A-WP06 - Debt Service'!S$27/12,0))</f>
        <v>0</v>
      </c>
      <c r="U439" s="376">
        <f>IF(-SUM(U$20:U438)+U$15&lt;0.000001,0,IF($C439&gt;='H-32A-WP06 - Debt Service'!T$24,'H-32A-WP06 - Debt Service'!T$27/12,0))</f>
        <v>0</v>
      </c>
      <c r="V439" s="376">
        <f>IF(-SUM(V$20:V438)+V$15&lt;0.000001,0,IF($C439&gt;='H-32A-WP06 - Debt Service'!U$24,'H-32A-WP06 - Debt Service'!U$27/12,0))</f>
        <v>0</v>
      </c>
      <c r="W439" s="376">
        <f>IF(-SUM(W$20:W438)+W$15&lt;0.000001,0,IF($C439&gt;='H-32A-WP06 - Debt Service'!V$24,'H-32A-WP06 - Debt Service'!V$27/12,0))</f>
        <v>0</v>
      </c>
      <c r="X439" s="376">
        <f>IF(-SUM(X$20:X438)+X$15&lt;0.000001,0,IF($C439&gt;='H-32A-WP06 - Debt Service'!W$24,'H-32A-WP06 - Debt Service'!W$27/12,0))</f>
        <v>0</v>
      </c>
      <c r="Y439" s="376">
        <f>IF(-SUM(Y$20:Y438)+Y$15&lt;0.000001,0,IF($C439&gt;='H-32A-WP06 - Debt Service'!X$24,'H-32A-WP06 - Debt Service'!X$27/12,0))</f>
        <v>0</v>
      </c>
      <c r="Z439" s="376">
        <f>IF($C439&gt;='H-32A-WP06 - Debt Service'!Y$24,'H-32A-WP06 - Debt Service'!Y$27/12,0)</f>
        <v>0</v>
      </c>
    </row>
    <row r="440" spans="2:26">
      <c r="B440" s="364">
        <f t="shared" si="24"/>
        <v>2054</v>
      </c>
      <c r="C440" s="390">
        <f t="shared" si="26"/>
        <v>56250</v>
      </c>
      <c r="D440" s="376">
        <f>IF(-SUM(D$20:D439)+D$15&lt;0.000001,0,IF($C440&gt;='H-32A-WP06 - Debt Service'!C$24,'H-32A-WP06 - Debt Service'!C$27/12,0))</f>
        <v>0</v>
      </c>
      <c r="E440" s="376">
        <f>IF(-SUM(E$20:E439)+E$15&lt;0.000001,0,IF($C440&gt;='H-32A-WP06 - Debt Service'!D$24,'H-32A-WP06 - Debt Service'!D$27/12,0))</f>
        <v>0</v>
      </c>
      <c r="F440" s="376">
        <f>IF(-SUM(F$20:F439)+F$15&lt;0.000001,0,IF($C440&gt;='H-32A-WP06 - Debt Service'!E$24,'H-32A-WP06 - Debt Service'!E$27/12,0))</f>
        <v>0</v>
      </c>
      <c r="G440" s="376">
        <f>IF(-SUM(G$20:G439)+G$15&lt;0.000001,0,IF($C440&gt;='H-32A-WP06 - Debt Service'!F$24,'H-32A-WP06 - Debt Service'!F$27/12,0))</f>
        <v>0</v>
      </c>
      <c r="H440" s="376">
        <f>IF(-SUM(H$20:H439)+H$15&lt;0.000001,0,IF($C440&gt;='H-32A-WP06 - Debt Service'!G$24,'H-32A-WP06 - Debt Service'!G$27/12,0))</f>
        <v>0</v>
      </c>
      <c r="I440" s="376">
        <f>IF(-SUM(I$20:I439)+I$15&lt;0.000001,0,IF($C440&gt;='H-32A-WP06 - Debt Service'!H$24,'H-32A-WP06 - Debt Service'!H$27/12,0))</f>
        <v>0</v>
      </c>
      <c r="J440" s="376">
        <f>IF(-SUM(J$20:J439)+J$15&lt;0.000001,0,IF($C440&gt;='H-32A-WP06 - Debt Service'!I$24,'H-32A-WP06 - Debt Service'!I$27/12,0))</f>
        <v>0</v>
      </c>
      <c r="K440" s="376">
        <f>IF(-SUM(K$20:K439)+K$15&lt;0.000001,0,IF($C440&gt;='H-32A-WP06 - Debt Service'!J$24,'H-32A-WP06 - Debt Service'!J$27/12,0))</f>
        <v>0</v>
      </c>
      <c r="L440" s="376">
        <f>IF(-SUM(L$20:L439)+L$15&lt;0.000001,0,IF($C440&gt;='H-32A-WP06 - Debt Service'!K$24,'H-32A-WP06 - Debt Service'!K$27/12,0))</f>
        <v>0</v>
      </c>
      <c r="M440" s="376">
        <f>IF(-SUM(M$20:M439)+M$15&lt;0.000001,0,IF($C440&gt;='H-32A-WP06 - Debt Service'!L$24,'H-32A-WP06 - Debt Service'!L$27/12,0))</f>
        <v>0</v>
      </c>
      <c r="O440" s="364">
        <f t="shared" si="25"/>
        <v>2054</v>
      </c>
      <c r="P440" s="390">
        <f t="shared" si="27"/>
        <v>56250</v>
      </c>
      <c r="Q440" s="376">
        <f>IF(-SUM(Q$20:Q439)+Q$15&lt;0.000001,0,IF($C440&gt;='H-32A-WP06 - Debt Service'!P$24,'H-32A-WP06 - Debt Service'!P$27/12,0))</f>
        <v>0</v>
      </c>
      <c r="R440" s="376">
        <f>IF(-SUM(R$20:R439)+R$15&lt;0.000001,0,IF($C440&gt;='H-32A-WP06 - Debt Service'!Q$24,'H-32A-WP06 - Debt Service'!Q$27/12,0))</f>
        <v>0</v>
      </c>
      <c r="S440" s="376">
        <f>IF(-SUM(S$20:S439)+S$15&lt;0.000001,0,IF($C440&gt;='H-32A-WP06 - Debt Service'!R$24,'H-32A-WP06 - Debt Service'!R$27/12,0))</f>
        <v>0</v>
      </c>
      <c r="T440" s="376">
        <f>IF(-SUM(T$20:T439)+T$15&lt;0.000001,0,IF($C440&gt;='H-32A-WP06 - Debt Service'!S$24,'H-32A-WP06 - Debt Service'!S$27/12,0))</f>
        <v>0</v>
      </c>
      <c r="U440" s="376">
        <f>IF(-SUM(U$20:U439)+U$15&lt;0.000001,0,IF($C440&gt;='H-32A-WP06 - Debt Service'!T$24,'H-32A-WP06 - Debt Service'!T$27/12,0))</f>
        <v>0</v>
      </c>
      <c r="V440" s="376">
        <f>IF(-SUM(V$20:V439)+V$15&lt;0.000001,0,IF($C440&gt;='H-32A-WP06 - Debt Service'!U$24,'H-32A-WP06 - Debt Service'!U$27/12,0))</f>
        <v>0</v>
      </c>
      <c r="W440" s="376">
        <f>IF(-SUM(W$20:W439)+W$15&lt;0.000001,0,IF($C440&gt;='H-32A-WP06 - Debt Service'!V$24,'H-32A-WP06 - Debt Service'!V$27/12,0))</f>
        <v>0</v>
      </c>
      <c r="X440" s="376">
        <f>IF(-SUM(X$20:X439)+X$15&lt;0.000001,0,IF($C440&gt;='H-32A-WP06 - Debt Service'!W$24,'H-32A-WP06 - Debt Service'!W$27/12,0))</f>
        <v>0</v>
      </c>
      <c r="Y440" s="376">
        <f>IF(-SUM(Y$20:Y439)+Y$15&lt;0.000001,0,IF($C440&gt;='H-32A-WP06 - Debt Service'!X$24,'H-32A-WP06 - Debt Service'!X$27/12,0))</f>
        <v>0</v>
      </c>
      <c r="Z440" s="376">
        <f>IF($C440&gt;='H-32A-WP06 - Debt Service'!Y$24,'H-32A-WP06 - Debt Service'!Y$27/12,0)</f>
        <v>0</v>
      </c>
    </row>
    <row r="441" spans="2:26">
      <c r="B441" s="364">
        <f t="shared" si="24"/>
        <v>2054</v>
      </c>
      <c r="C441" s="390">
        <f t="shared" si="26"/>
        <v>56281</v>
      </c>
      <c r="D441" s="376">
        <f>IF(-SUM(D$20:D440)+D$15&lt;0.000001,0,IF($C441&gt;='H-32A-WP06 - Debt Service'!C$24,'H-32A-WP06 - Debt Service'!C$27/12,0))</f>
        <v>0</v>
      </c>
      <c r="E441" s="376">
        <f>IF(-SUM(E$20:E440)+E$15&lt;0.000001,0,IF($C441&gt;='H-32A-WP06 - Debt Service'!D$24,'H-32A-WP06 - Debt Service'!D$27/12,0))</f>
        <v>0</v>
      </c>
      <c r="F441" s="376">
        <f>IF(-SUM(F$20:F440)+F$15&lt;0.000001,0,IF($C441&gt;='H-32A-WP06 - Debt Service'!E$24,'H-32A-WP06 - Debt Service'!E$27/12,0))</f>
        <v>0</v>
      </c>
      <c r="G441" s="376">
        <f>IF(-SUM(G$20:G440)+G$15&lt;0.000001,0,IF($C441&gt;='H-32A-WP06 - Debt Service'!F$24,'H-32A-WP06 - Debt Service'!F$27/12,0))</f>
        <v>0</v>
      </c>
      <c r="H441" s="376">
        <f>IF(-SUM(H$20:H440)+H$15&lt;0.000001,0,IF($C441&gt;='H-32A-WP06 - Debt Service'!G$24,'H-32A-WP06 - Debt Service'!G$27/12,0))</f>
        <v>0</v>
      </c>
      <c r="I441" s="376">
        <f>IF(-SUM(I$20:I440)+I$15&lt;0.000001,0,IF($C441&gt;='H-32A-WP06 - Debt Service'!H$24,'H-32A-WP06 - Debt Service'!H$27/12,0))</f>
        <v>0</v>
      </c>
      <c r="J441" s="376">
        <f>IF(-SUM(J$20:J440)+J$15&lt;0.000001,0,IF($C441&gt;='H-32A-WP06 - Debt Service'!I$24,'H-32A-WP06 - Debt Service'!I$27/12,0))</f>
        <v>0</v>
      </c>
      <c r="K441" s="376">
        <f>IF(-SUM(K$20:K440)+K$15&lt;0.000001,0,IF($C441&gt;='H-32A-WP06 - Debt Service'!J$24,'H-32A-WP06 - Debt Service'!J$27/12,0))</f>
        <v>0</v>
      </c>
      <c r="L441" s="376">
        <f>IF(-SUM(L$20:L440)+L$15&lt;0.000001,0,IF($C441&gt;='H-32A-WP06 - Debt Service'!K$24,'H-32A-WP06 - Debt Service'!K$27/12,0))</f>
        <v>0</v>
      </c>
      <c r="M441" s="376">
        <f>IF(-SUM(M$20:M440)+M$15&lt;0.000001,0,IF($C441&gt;='H-32A-WP06 - Debt Service'!L$24,'H-32A-WP06 - Debt Service'!L$27/12,0))</f>
        <v>0</v>
      </c>
      <c r="O441" s="364">
        <f t="shared" si="25"/>
        <v>2054</v>
      </c>
      <c r="P441" s="390">
        <f t="shared" si="27"/>
        <v>56281</v>
      </c>
      <c r="Q441" s="376">
        <f>IF(-SUM(Q$20:Q440)+Q$15&lt;0.000001,0,IF($C441&gt;='H-32A-WP06 - Debt Service'!P$24,'H-32A-WP06 - Debt Service'!P$27/12,0))</f>
        <v>0</v>
      </c>
      <c r="R441" s="376">
        <f>IF(-SUM(R$20:R440)+R$15&lt;0.000001,0,IF($C441&gt;='H-32A-WP06 - Debt Service'!Q$24,'H-32A-WP06 - Debt Service'!Q$27/12,0))</f>
        <v>0</v>
      </c>
      <c r="S441" s="376">
        <f>IF(-SUM(S$20:S440)+S$15&lt;0.000001,0,IF($C441&gt;='H-32A-WP06 - Debt Service'!R$24,'H-32A-WP06 - Debt Service'!R$27/12,0))</f>
        <v>0</v>
      </c>
      <c r="T441" s="376">
        <f>IF(-SUM(T$20:T440)+T$15&lt;0.000001,0,IF($C441&gt;='H-32A-WP06 - Debt Service'!S$24,'H-32A-WP06 - Debt Service'!S$27/12,0))</f>
        <v>0</v>
      </c>
      <c r="U441" s="376">
        <f>IF(-SUM(U$20:U440)+U$15&lt;0.000001,0,IF($C441&gt;='H-32A-WP06 - Debt Service'!T$24,'H-32A-WP06 - Debt Service'!T$27/12,0))</f>
        <v>0</v>
      </c>
      <c r="V441" s="376">
        <f>IF(-SUM(V$20:V440)+V$15&lt;0.000001,0,IF($C441&gt;='H-32A-WP06 - Debt Service'!U$24,'H-32A-WP06 - Debt Service'!U$27/12,0))</f>
        <v>0</v>
      </c>
      <c r="W441" s="376">
        <f>IF(-SUM(W$20:W440)+W$15&lt;0.000001,0,IF($C441&gt;='H-32A-WP06 - Debt Service'!V$24,'H-32A-WP06 - Debt Service'!V$27/12,0))</f>
        <v>0</v>
      </c>
      <c r="X441" s="376">
        <f>IF(-SUM(X$20:X440)+X$15&lt;0.000001,0,IF($C441&gt;='H-32A-WP06 - Debt Service'!W$24,'H-32A-WP06 - Debt Service'!W$27/12,0))</f>
        <v>0</v>
      </c>
      <c r="Y441" s="376">
        <f>IF(-SUM(Y$20:Y440)+Y$15&lt;0.000001,0,IF($C441&gt;='H-32A-WP06 - Debt Service'!X$24,'H-32A-WP06 - Debt Service'!X$27/12,0))</f>
        <v>0</v>
      </c>
      <c r="Z441" s="376">
        <f>IF($C441&gt;='H-32A-WP06 - Debt Service'!Y$24,'H-32A-WP06 - Debt Service'!Y$27/12,0)</f>
        <v>0</v>
      </c>
    </row>
    <row r="442" spans="2:26">
      <c r="B442" s="364">
        <f t="shared" si="24"/>
        <v>2054</v>
      </c>
      <c r="C442" s="390">
        <f t="shared" si="26"/>
        <v>56309</v>
      </c>
      <c r="D442" s="376">
        <f>IF(-SUM(D$20:D441)+D$15&lt;0.000001,0,IF($C442&gt;='H-32A-WP06 - Debt Service'!C$24,'H-32A-WP06 - Debt Service'!C$27/12,0))</f>
        <v>0</v>
      </c>
      <c r="E442" s="376">
        <f>IF(-SUM(E$20:E441)+E$15&lt;0.000001,0,IF($C442&gt;='H-32A-WP06 - Debt Service'!D$24,'H-32A-WP06 - Debt Service'!D$27/12,0))</f>
        <v>0</v>
      </c>
      <c r="F442" s="376">
        <f>IF(-SUM(F$20:F441)+F$15&lt;0.000001,0,IF($C442&gt;='H-32A-WP06 - Debt Service'!E$24,'H-32A-WP06 - Debt Service'!E$27/12,0))</f>
        <v>0</v>
      </c>
      <c r="G442" s="376">
        <f>IF(-SUM(G$20:G441)+G$15&lt;0.000001,0,IF($C442&gt;='H-32A-WP06 - Debt Service'!F$24,'H-32A-WP06 - Debt Service'!F$27/12,0))</f>
        <v>0</v>
      </c>
      <c r="H442" s="376">
        <f>IF(-SUM(H$20:H441)+H$15&lt;0.000001,0,IF($C442&gt;='H-32A-WP06 - Debt Service'!G$24,'H-32A-WP06 - Debt Service'!G$27/12,0))</f>
        <v>0</v>
      </c>
      <c r="I442" s="376">
        <f>IF(-SUM(I$20:I441)+I$15&lt;0.000001,0,IF($C442&gt;='H-32A-WP06 - Debt Service'!H$24,'H-32A-WP06 - Debt Service'!H$27/12,0))</f>
        <v>0</v>
      </c>
      <c r="J442" s="376">
        <f>IF(-SUM(J$20:J441)+J$15&lt;0.000001,0,IF($C442&gt;='H-32A-WP06 - Debt Service'!I$24,'H-32A-WP06 - Debt Service'!I$27/12,0))</f>
        <v>0</v>
      </c>
      <c r="K442" s="376">
        <f>IF(-SUM(K$20:K441)+K$15&lt;0.000001,0,IF($C442&gt;='H-32A-WP06 - Debt Service'!J$24,'H-32A-WP06 - Debt Service'!J$27/12,0))</f>
        <v>0</v>
      </c>
      <c r="L442" s="376">
        <f>IF(-SUM(L$20:L441)+L$15&lt;0.000001,0,IF($C442&gt;='H-32A-WP06 - Debt Service'!K$24,'H-32A-WP06 - Debt Service'!K$27/12,0))</f>
        <v>0</v>
      </c>
      <c r="M442" s="376">
        <f>IF(-SUM(M$20:M441)+M$15&lt;0.000001,0,IF($C442&gt;='H-32A-WP06 - Debt Service'!L$24,'H-32A-WP06 - Debt Service'!L$27/12,0))</f>
        <v>0</v>
      </c>
      <c r="O442" s="364">
        <f t="shared" si="25"/>
        <v>2054</v>
      </c>
      <c r="P442" s="390">
        <f t="shared" si="27"/>
        <v>56309</v>
      </c>
      <c r="Q442" s="376">
        <f>IF(-SUM(Q$20:Q441)+Q$15&lt;0.000001,0,IF($C442&gt;='H-32A-WP06 - Debt Service'!P$24,'H-32A-WP06 - Debt Service'!P$27/12,0))</f>
        <v>0</v>
      </c>
      <c r="R442" s="376">
        <f>IF(-SUM(R$20:R441)+R$15&lt;0.000001,0,IF($C442&gt;='H-32A-WP06 - Debt Service'!Q$24,'H-32A-WP06 - Debt Service'!Q$27/12,0))</f>
        <v>0</v>
      </c>
      <c r="S442" s="376">
        <f>IF(-SUM(S$20:S441)+S$15&lt;0.000001,0,IF($C442&gt;='H-32A-WP06 - Debt Service'!R$24,'H-32A-WP06 - Debt Service'!R$27/12,0))</f>
        <v>0</v>
      </c>
      <c r="T442" s="376">
        <f>IF(-SUM(T$20:T441)+T$15&lt;0.000001,0,IF($C442&gt;='H-32A-WP06 - Debt Service'!S$24,'H-32A-WP06 - Debt Service'!S$27/12,0))</f>
        <v>0</v>
      </c>
      <c r="U442" s="376">
        <f>IF(-SUM(U$20:U441)+U$15&lt;0.000001,0,IF($C442&gt;='H-32A-WP06 - Debt Service'!T$24,'H-32A-WP06 - Debt Service'!T$27/12,0))</f>
        <v>0</v>
      </c>
      <c r="V442" s="376">
        <f>IF(-SUM(V$20:V441)+V$15&lt;0.000001,0,IF($C442&gt;='H-32A-WP06 - Debt Service'!U$24,'H-32A-WP06 - Debt Service'!U$27/12,0))</f>
        <v>0</v>
      </c>
      <c r="W442" s="376">
        <f>IF(-SUM(W$20:W441)+W$15&lt;0.000001,0,IF($C442&gt;='H-32A-WP06 - Debt Service'!V$24,'H-32A-WP06 - Debt Service'!V$27/12,0))</f>
        <v>0</v>
      </c>
      <c r="X442" s="376">
        <f>IF(-SUM(X$20:X441)+X$15&lt;0.000001,0,IF($C442&gt;='H-32A-WP06 - Debt Service'!W$24,'H-32A-WP06 - Debt Service'!W$27/12,0))</f>
        <v>0</v>
      </c>
      <c r="Y442" s="376">
        <f>IF(-SUM(Y$20:Y441)+Y$15&lt;0.000001,0,IF($C442&gt;='H-32A-WP06 - Debt Service'!X$24,'H-32A-WP06 - Debt Service'!X$27/12,0))</f>
        <v>0</v>
      </c>
      <c r="Z442" s="376">
        <f>IF($C442&gt;='H-32A-WP06 - Debt Service'!Y$24,'H-32A-WP06 - Debt Service'!Y$27/12,0)</f>
        <v>0</v>
      </c>
    </row>
    <row r="443" spans="2:26">
      <c r="B443" s="364">
        <f t="shared" si="24"/>
        <v>2054</v>
      </c>
      <c r="C443" s="390">
        <f t="shared" si="26"/>
        <v>56340</v>
      </c>
      <c r="D443" s="376">
        <f>IF(-SUM(D$20:D442)+D$15&lt;0.000001,0,IF($C443&gt;='H-32A-WP06 - Debt Service'!C$24,'H-32A-WP06 - Debt Service'!C$27/12,0))</f>
        <v>0</v>
      </c>
      <c r="E443" s="376">
        <f>IF(-SUM(E$20:E442)+E$15&lt;0.000001,0,IF($C443&gt;='H-32A-WP06 - Debt Service'!D$24,'H-32A-WP06 - Debt Service'!D$27/12,0))</f>
        <v>0</v>
      </c>
      <c r="F443" s="376">
        <f>IF(-SUM(F$20:F442)+F$15&lt;0.000001,0,IF($C443&gt;='H-32A-WP06 - Debt Service'!E$24,'H-32A-WP06 - Debt Service'!E$27/12,0))</f>
        <v>0</v>
      </c>
      <c r="G443" s="376">
        <f>IF(-SUM(G$20:G442)+G$15&lt;0.000001,0,IF($C443&gt;='H-32A-WP06 - Debt Service'!F$24,'H-32A-WP06 - Debt Service'!F$27/12,0))</f>
        <v>0</v>
      </c>
      <c r="H443" s="376">
        <f>IF(-SUM(H$20:H442)+H$15&lt;0.000001,0,IF($C443&gt;='H-32A-WP06 - Debt Service'!G$24,'H-32A-WP06 - Debt Service'!G$27/12,0))</f>
        <v>0</v>
      </c>
      <c r="I443" s="376">
        <f>IF(-SUM(I$20:I442)+I$15&lt;0.000001,0,IF($C443&gt;='H-32A-WP06 - Debt Service'!H$24,'H-32A-WP06 - Debt Service'!H$27/12,0))</f>
        <v>0</v>
      </c>
      <c r="J443" s="376">
        <f>IF(-SUM(J$20:J442)+J$15&lt;0.000001,0,IF($C443&gt;='H-32A-WP06 - Debt Service'!I$24,'H-32A-WP06 - Debt Service'!I$27/12,0))</f>
        <v>0</v>
      </c>
      <c r="K443" s="376">
        <f>IF(-SUM(K$20:K442)+K$15&lt;0.000001,0,IF($C443&gt;='H-32A-WP06 - Debt Service'!J$24,'H-32A-WP06 - Debt Service'!J$27/12,0))</f>
        <v>0</v>
      </c>
      <c r="L443" s="376">
        <f>IF(-SUM(L$20:L442)+L$15&lt;0.000001,0,IF($C443&gt;='H-32A-WP06 - Debt Service'!K$24,'H-32A-WP06 - Debt Service'!K$27/12,0))</f>
        <v>0</v>
      </c>
      <c r="M443" s="376">
        <f>IF(-SUM(M$20:M442)+M$15&lt;0.000001,0,IF($C443&gt;='H-32A-WP06 - Debt Service'!L$24,'H-32A-WP06 - Debt Service'!L$27/12,0))</f>
        <v>0</v>
      </c>
      <c r="O443" s="364">
        <f t="shared" si="25"/>
        <v>2054</v>
      </c>
      <c r="P443" s="390">
        <f t="shared" si="27"/>
        <v>56340</v>
      </c>
      <c r="Q443" s="376">
        <f>IF(-SUM(Q$20:Q442)+Q$15&lt;0.000001,0,IF($C443&gt;='H-32A-WP06 - Debt Service'!P$24,'H-32A-WP06 - Debt Service'!P$27/12,0))</f>
        <v>0</v>
      </c>
      <c r="R443" s="376">
        <f>IF(-SUM(R$20:R442)+R$15&lt;0.000001,0,IF($C443&gt;='H-32A-WP06 - Debt Service'!Q$24,'H-32A-WP06 - Debt Service'!Q$27/12,0))</f>
        <v>0</v>
      </c>
      <c r="S443" s="376">
        <f>IF(-SUM(S$20:S442)+S$15&lt;0.000001,0,IF($C443&gt;='H-32A-WP06 - Debt Service'!R$24,'H-32A-WP06 - Debt Service'!R$27/12,0))</f>
        <v>0</v>
      </c>
      <c r="T443" s="376">
        <f>IF(-SUM(T$20:T442)+T$15&lt;0.000001,0,IF($C443&gt;='H-32A-WP06 - Debt Service'!S$24,'H-32A-WP06 - Debt Service'!S$27/12,0))</f>
        <v>0</v>
      </c>
      <c r="U443" s="376">
        <f>IF(-SUM(U$20:U442)+U$15&lt;0.000001,0,IF($C443&gt;='H-32A-WP06 - Debt Service'!T$24,'H-32A-WP06 - Debt Service'!T$27/12,0))</f>
        <v>0</v>
      </c>
      <c r="V443" s="376">
        <f>IF(-SUM(V$20:V442)+V$15&lt;0.000001,0,IF($C443&gt;='H-32A-WP06 - Debt Service'!U$24,'H-32A-WP06 - Debt Service'!U$27/12,0))</f>
        <v>0</v>
      </c>
      <c r="W443" s="376">
        <f>IF(-SUM(W$20:W442)+W$15&lt;0.000001,0,IF($C443&gt;='H-32A-WP06 - Debt Service'!V$24,'H-32A-WP06 - Debt Service'!V$27/12,0))</f>
        <v>0</v>
      </c>
      <c r="X443" s="376">
        <f>IF(-SUM(X$20:X442)+X$15&lt;0.000001,0,IF($C443&gt;='H-32A-WP06 - Debt Service'!W$24,'H-32A-WP06 - Debt Service'!W$27/12,0))</f>
        <v>0</v>
      </c>
      <c r="Y443" s="376">
        <f>IF(-SUM(Y$20:Y442)+Y$15&lt;0.000001,0,IF($C443&gt;='H-32A-WP06 - Debt Service'!X$24,'H-32A-WP06 - Debt Service'!X$27/12,0))</f>
        <v>0</v>
      </c>
      <c r="Z443" s="376">
        <f>IF($C443&gt;='H-32A-WP06 - Debt Service'!Y$24,'H-32A-WP06 - Debt Service'!Y$27/12,0)</f>
        <v>0</v>
      </c>
    </row>
    <row r="444" spans="2:26">
      <c r="B444" s="364">
        <f t="shared" si="24"/>
        <v>2054</v>
      </c>
      <c r="C444" s="390">
        <f t="shared" si="26"/>
        <v>56370</v>
      </c>
      <c r="D444" s="376">
        <f>IF(-SUM(D$20:D443)+D$15&lt;0.000001,0,IF($C444&gt;='H-32A-WP06 - Debt Service'!C$24,'H-32A-WP06 - Debt Service'!C$27/12,0))</f>
        <v>0</v>
      </c>
      <c r="E444" s="376">
        <f>IF(-SUM(E$20:E443)+E$15&lt;0.000001,0,IF($C444&gt;='H-32A-WP06 - Debt Service'!D$24,'H-32A-WP06 - Debt Service'!D$27/12,0))</f>
        <v>0</v>
      </c>
      <c r="F444" s="376">
        <f>IF(-SUM(F$20:F443)+F$15&lt;0.000001,0,IF($C444&gt;='H-32A-WP06 - Debt Service'!E$24,'H-32A-WP06 - Debt Service'!E$27/12,0))</f>
        <v>0</v>
      </c>
      <c r="G444" s="376">
        <f>IF(-SUM(G$20:G443)+G$15&lt;0.000001,0,IF($C444&gt;='H-32A-WP06 - Debt Service'!F$24,'H-32A-WP06 - Debt Service'!F$27/12,0))</f>
        <v>0</v>
      </c>
      <c r="H444" s="376">
        <f>IF(-SUM(H$20:H443)+H$15&lt;0.000001,0,IF($C444&gt;='H-32A-WP06 - Debt Service'!G$24,'H-32A-WP06 - Debt Service'!G$27/12,0))</f>
        <v>0</v>
      </c>
      <c r="I444" s="376">
        <f>IF(-SUM(I$20:I443)+I$15&lt;0.000001,0,IF($C444&gt;='H-32A-WP06 - Debt Service'!H$24,'H-32A-WP06 - Debt Service'!H$27/12,0))</f>
        <v>0</v>
      </c>
      <c r="J444" s="376">
        <f>IF(-SUM(J$20:J443)+J$15&lt;0.000001,0,IF($C444&gt;='H-32A-WP06 - Debt Service'!I$24,'H-32A-WP06 - Debt Service'!I$27/12,0))</f>
        <v>0</v>
      </c>
      <c r="K444" s="376">
        <f>IF(-SUM(K$20:K443)+K$15&lt;0.000001,0,IF($C444&gt;='H-32A-WP06 - Debt Service'!J$24,'H-32A-WP06 - Debt Service'!J$27/12,0))</f>
        <v>0</v>
      </c>
      <c r="L444" s="376">
        <f>IF(-SUM(L$20:L443)+L$15&lt;0.000001,0,IF($C444&gt;='H-32A-WP06 - Debt Service'!K$24,'H-32A-WP06 - Debt Service'!K$27/12,0))</f>
        <v>0</v>
      </c>
      <c r="M444" s="376">
        <f>IF(-SUM(M$20:M443)+M$15&lt;0.000001,0,IF($C444&gt;='H-32A-WP06 - Debt Service'!L$24,'H-32A-WP06 - Debt Service'!L$27/12,0))</f>
        <v>0</v>
      </c>
      <c r="O444" s="364">
        <f t="shared" si="25"/>
        <v>2054</v>
      </c>
      <c r="P444" s="390">
        <f t="shared" si="27"/>
        <v>56370</v>
      </c>
      <c r="Q444" s="376">
        <f>IF(-SUM(Q$20:Q443)+Q$15&lt;0.000001,0,IF($C444&gt;='H-32A-WP06 - Debt Service'!P$24,'H-32A-WP06 - Debt Service'!P$27/12,0))</f>
        <v>0</v>
      </c>
      <c r="R444" s="376">
        <f>IF(-SUM(R$20:R443)+R$15&lt;0.000001,0,IF($C444&gt;='H-32A-WP06 - Debt Service'!Q$24,'H-32A-WP06 - Debt Service'!Q$27/12,0))</f>
        <v>0</v>
      </c>
      <c r="S444" s="376">
        <f>IF(-SUM(S$20:S443)+S$15&lt;0.000001,0,IF($C444&gt;='H-32A-WP06 - Debt Service'!R$24,'H-32A-WP06 - Debt Service'!R$27/12,0))</f>
        <v>0</v>
      </c>
      <c r="T444" s="376">
        <f>IF(-SUM(T$20:T443)+T$15&lt;0.000001,0,IF($C444&gt;='H-32A-WP06 - Debt Service'!S$24,'H-32A-WP06 - Debt Service'!S$27/12,0))</f>
        <v>0</v>
      </c>
      <c r="U444" s="376">
        <f>IF(-SUM(U$20:U443)+U$15&lt;0.000001,0,IF($C444&gt;='H-32A-WP06 - Debt Service'!T$24,'H-32A-WP06 - Debt Service'!T$27/12,0))</f>
        <v>0</v>
      </c>
      <c r="V444" s="376">
        <f>IF(-SUM(V$20:V443)+V$15&lt;0.000001,0,IF($C444&gt;='H-32A-WP06 - Debt Service'!U$24,'H-32A-WP06 - Debt Service'!U$27/12,0))</f>
        <v>0</v>
      </c>
      <c r="W444" s="376">
        <f>IF(-SUM(W$20:W443)+W$15&lt;0.000001,0,IF($C444&gt;='H-32A-WP06 - Debt Service'!V$24,'H-32A-WP06 - Debt Service'!V$27/12,0))</f>
        <v>0</v>
      </c>
      <c r="X444" s="376">
        <f>IF(-SUM(X$20:X443)+X$15&lt;0.000001,0,IF($C444&gt;='H-32A-WP06 - Debt Service'!W$24,'H-32A-WP06 - Debt Service'!W$27/12,0))</f>
        <v>0</v>
      </c>
      <c r="Y444" s="376">
        <f>IF(-SUM(Y$20:Y443)+Y$15&lt;0.000001,0,IF($C444&gt;='H-32A-WP06 - Debt Service'!X$24,'H-32A-WP06 - Debt Service'!X$27/12,0))</f>
        <v>0</v>
      </c>
      <c r="Z444" s="376">
        <f>IF($C444&gt;='H-32A-WP06 - Debt Service'!Y$24,'H-32A-WP06 - Debt Service'!Y$27/12,0)</f>
        <v>0</v>
      </c>
    </row>
    <row r="445" spans="2:26">
      <c r="B445" s="364">
        <f t="shared" si="24"/>
        <v>2054</v>
      </c>
      <c r="C445" s="390">
        <f t="shared" si="26"/>
        <v>56401</v>
      </c>
      <c r="D445" s="376">
        <f>IF(-SUM(D$20:D444)+D$15&lt;0.000001,0,IF($C445&gt;='H-32A-WP06 - Debt Service'!C$24,'H-32A-WP06 - Debt Service'!C$27/12,0))</f>
        <v>0</v>
      </c>
      <c r="E445" s="376">
        <f>IF(-SUM(E$20:E444)+E$15&lt;0.000001,0,IF($C445&gt;='H-32A-WP06 - Debt Service'!D$24,'H-32A-WP06 - Debt Service'!D$27/12,0))</f>
        <v>0</v>
      </c>
      <c r="F445" s="376">
        <f>IF(-SUM(F$20:F444)+F$15&lt;0.000001,0,IF($C445&gt;='H-32A-WP06 - Debt Service'!E$24,'H-32A-WP06 - Debt Service'!E$27/12,0))</f>
        <v>0</v>
      </c>
      <c r="G445" s="376">
        <f>IF(-SUM(G$20:G444)+G$15&lt;0.000001,0,IF($C445&gt;='H-32A-WP06 - Debt Service'!F$24,'H-32A-WP06 - Debt Service'!F$27/12,0))</f>
        <v>0</v>
      </c>
      <c r="H445" s="376">
        <f>IF(-SUM(H$20:H444)+H$15&lt;0.000001,0,IF($C445&gt;='H-32A-WP06 - Debt Service'!G$24,'H-32A-WP06 - Debt Service'!G$27/12,0))</f>
        <v>0</v>
      </c>
      <c r="I445" s="376">
        <f>IF(-SUM(I$20:I444)+I$15&lt;0.000001,0,IF($C445&gt;='H-32A-WP06 - Debt Service'!H$24,'H-32A-WP06 - Debt Service'!H$27/12,0))</f>
        <v>0</v>
      </c>
      <c r="J445" s="376">
        <f>IF(-SUM(J$20:J444)+J$15&lt;0.000001,0,IF($C445&gt;='H-32A-WP06 - Debt Service'!I$24,'H-32A-WP06 - Debt Service'!I$27/12,0))</f>
        <v>0</v>
      </c>
      <c r="K445" s="376">
        <f>IF(-SUM(K$20:K444)+K$15&lt;0.000001,0,IF($C445&gt;='H-32A-WP06 - Debt Service'!J$24,'H-32A-WP06 - Debt Service'!J$27/12,0))</f>
        <v>0</v>
      </c>
      <c r="L445" s="376">
        <f>IF(-SUM(L$20:L444)+L$15&lt;0.000001,0,IF($C445&gt;='H-32A-WP06 - Debt Service'!K$24,'H-32A-WP06 - Debt Service'!K$27/12,0))</f>
        <v>0</v>
      </c>
      <c r="M445" s="376">
        <f>IF(-SUM(M$20:M444)+M$15&lt;0.000001,0,IF($C445&gt;='H-32A-WP06 - Debt Service'!L$24,'H-32A-WP06 - Debt Service'!L$27/12,0))</f>
        <v>0</v>
      </c>
      <c r="O445" s="364">
        <f t="shared" si="25"/>
        <v>2054</v>
      </c>
      <c r="P445" s="390">
        <f t="shared" si="27"/>
        <v>56401</v>
      </c>
      <c r="Q445" s="376">
        <f>IF(-SUM(Q$20:Q444)+Q$15&lt;0.000001,0,IF($C445&gt;='H-32A-WP06 - Debt Service'!P$24,'H-32A-WP06 - Debt Service'!P$27/12,0))</f>
        <v>0</v>
      </c>
      <c r="R445" s="376">
        <f>IF(-SUM(R$20:R444)+R$15&lt;0.000001,0,IF($C445&gt;='H-32A-WP06 - Debt Service'!Q$24,'H-32A-WP06 - Debt Service'!Q$27/12,0))</f>
        <v>0</v>
      </c>
      <c r="S445" s="376">
        <f>IF(-SUM(S$20:S444)+S$15&lt;0.000001,0,IF($C445&gt;='H-32A-WP06 - Debt Service'!R$24,'H-32A-WP06 - Debt Service'!R$27/12,0))</f>
        <v>0</v>
      </c>
      <c r="T445" s="376">
        <f>IF(-SUM(T$20:T444)+T$15&lt;0.000001,0,IF($C445&gt;='H-32A-WP06 - Debt Service'!S$24,'H-32A-WP06 - Debt Service'!S$27/12,0))</f>
        <v>0</v>
      </c>
      <c r="U445" s="376">
        <f>IF(-SUM(U$20:U444)+U$15&lt;0.000001,0,IF($C445&gt;='H-32A-WP06 - Debt Service'!T$24,'H-32A-WP06 - Debt Service'!T$27/12,0))</f>
        <v>0</v>
      </c>
      <c r="V445" s="376">
        <f>IF(-SUM(V$20:V444)+V$15&lt;0.000001,0,IF($C445&gt;='H-32A-WP06 - Debt Service'!U$24,'H-32A-WP06 - Debt Service'!U$27/12,0))</f>
        <v>0</v>
      </c>
      <c r="W445" s="376">
        <f>IF(-SUM(W$20:W444)+W$15&lt;0.000001,0,IF($C445&gt;='H-32A-WP06 - Debt Service'!V$24,'H-32A-WP06 - Debt Service'!V$27/12,0))</f>
        <v>0</v>
      </c>
      <c r="X445" s="376">
        <f>IF(-SUM(X$20:X444)+X$15&lt;0.000001,0,IF($C445&gt;='H-32A-WP06 - Debt Service'!W$24,'H-32A-WP06 - Debt Service'!W$27/12,0))</f>
        <v>0</v>
      </c>
      <c r="Y445" s="376">
        <f>IF(-SUM(Y$20:Y444)+Y$15&lt;0.000001,0,IF($C445&gt;='H-32A-WP06 - Debt Service'!X$24,'H-32A-WP06 - Debt Service'!X$27/12,0))</f>
        <v>0</v>
      </c>
      <c r="Z445" s="376">
        <f>IF($C445&gt;='H-32A-WP06 - Debt Service'!Y$24,'H-32A-WP06 - Debt Service'!Y$27/12,0)</f>
        <v>0</v>
      </c>
    </row>
    <row r="446" spans="2:26">
      <c r="B446" s="364">
        <f t="shared" si="24"/>
        <v>2054</v>
      </c>
      <c r="C446" s="390">
        <f t="shared" si="26"/>
        <v>56431</v>
      </c>
      <c r="D446" s="376">
        <f>IF(-SUM(D$20:D445)+D$15&lt;0.000001,0,IF($C446&gt;='H-32A-WP06 - Debt Service'!C$24,'H-32A-WP06 - Debt Service'!C$27/12,0))</f>
        <v>0</v>
      </c>
      <c r="E446" s="376">
        <f>IF(-SUM(E$20:E445)+E$15&lt;0.000001,0,IF($C446&gt;='H-32A-WP06 - Debt Service'!D$24,'H-32A-WP06 - Debt Service'!D$27/12,0))</f>
        <v>0</v>
      </c>
      <c r="F446" s="376">
        <f>IF(-SUM(F$20:F445)+F$15&lt;0.000001,0,IF($C446&gt;='H-32A-WP06 - Debt Service'!E$24,'H-32A-WP06 - Debt Service'!E$27/12,0))</f>
        <v>0</v>
      </c>
      <c r="G446" s="376">
        <f>IF(-SUM(G$20:G445)+G$15&lt;0.000001,0,IF($C446&gt;='H-32A-WP06 - Debt Service'!F$24,'H-32A-WP06 - Debt Service'!F$27/12,0))</f>
        <v>0</v>
      </c>
      <c r="H446" s="376">
        <f>IF(-SUM(H$20:H445)+H$15&lt;0.000001,0,IF($C446&gt;='H-32A-WP06 - Debt Service'!G$24,'H-32A-WP06 - Debt Service'!G$27/12,0))</f>
        <v>0</v>
      </c>
      <c r="I446" s="376">
        <f>IF(-SUM(I$20:I445)+I$15&lt;0.000001,0,IF($C446&gt;='H-32A-WP06 - Debt Service'!H$24,'H-32A-WP06 - Debt Service'!H$27/12,0))</f>
        <v>0</v>
      </c>
      <c r="J446" s="376">
        <f>IF(-SUM(J$20:J445)+J$15&lt;0.000001,0,IF($C446&gt;='H-32A-WP06 - Debt Service'!I$24,'H-32A-WP06 - Debt Service'!I$27/12,0))</f>
        <v>0</v>
      </c>
      <c r="K446" s="376">
        <f>IF(-SUM(K$20:K445)+K$15&lt;0.000001,0,IF($C446&gt;='H-32A-WP06 - Debt Service'!J$24,'H-32A-WP06 - Debt Service'!J$27/12,0))</f>
        <v>0</v>
      </c>
      <c r="L446" s="376">
        <f>IF(-SUM(L$20:L445)+L$15&lt;0.000001,0,IF($C446&gt;='H-32A-WP06 - Debt Service'!K$24,'H-32A-WP06 - Debt Service'!K$27/12,0))</f>
        <v>0</v>
      </c>
      <c r="M446" s="376">
        <f>IF(-SUM(M$20:M445)+M$15&lt;0.000001,0,IF($C446&gt;='H-32A-WP06 - Debt Service'!L$24,'H-32A-WP06 - Debt Service'!L$27/12,0))</f>
        <v>0</v>
      </c>
      <c r="O446" s="364">
        <f t="shared" si="25"/>
        <v>2054</v>
      </c>
      <c r="P446" s="390">
        <f t="shared" si="27"/>
        <v>56431</v>
      </c>
      <c r="Q446" s="376">
        <f>IF(-SUM(Q$20:Q445)+Q$15&lt;0.000001,0,IF($C446&gt;='H-32A-WP06 - Debt Service'!P$24,'H-32A-WP06 - Debt Service'!P$27/12,0))</f>
        <v>0</v>
      </c>
      <c r="R446" s="376">
        <f>IF(-SUM(R$20:R445)+R$15&lt;0.000001,0,IF($C446&gt;='H-32A-WP06 - Debt Service'!Q$24,'H-32A-WP06 - Debt Service'!Q$27/12,0))</f>
        <v>0</v>
      </c>
      <c r="S446" s="376">
        <f>IF(-SUM(S$20:S445)+S$15&lt;0.000001,0,IF($C446&gt;='H-32A-WP06 - Debt Service'!R$24,'H-32A-WP06 - Debt Service'!R$27/12,0))</f>
        <v>0</v>
      </c>
      <c r="T446" s="376">
        <f>IF(-SUM(T$20:T445)+T$15&lt;0.000001,0,IF($C446&gt;='H-32A-WP06 - Debt Service'!S$24,'H-32A-WP06 - Debt Service'!S$27/12,0))</f>
        <v>0</v>
      </c>
      <c r="U446" s="376">
        <f>IF(-SUM(U$20:U445)+U$15&lt;0.000001,0,IF($C446&gt;='H-32A-WP06 - Debt Service'!T$24,'H-32A-WP06 - Debt Service'!T$27/12,0))</f>
        <v>0</v>
      </c>
      <c r="V446" s="376">
        <f>IF(-SUM(V$20:V445)+V$15&lt;0.000001,0,IF($C446&gt;='H-32A-WP06 - Debt Service'!U$24,'H-32A-WP06 - Debt Service'!U$27/12,0))</f>
        <v>0</v>
      </c>
      <c r="W446" s="376">
        <f>IF(-SUM(W$20:W445)+W$15&lt;0.000001,0,IF($C446&gt;='H-32A-WP06 - Debt Service'!V$24,'H-32A-WP06 - Debt Service'!V$27/12,0))</f>
        <v>0</v>
      </c>
      <c r="X446" s="376">
        <f>IF(-SUM(X$20:X445)+X$15&lt;0.000001,0,IF($C446&gt;='H-32A-WP06 - Debt Service'!W$24,'H-32A-WP06 - Debt Service'!W$27/12,0))</f>
        <v>0</v>
      </c>
      <c r="Y446" s="376">
        <f>IF(-SUM(Y$20:Y445)+Y$15&lt;0.000001,0,IF($C446&gt;='H-32A-WP06 - Debt Service'!X$24,'H-32A-WP06 - Debt Service'!X$27/12,0))</f>
        <v>0</v>
      </c>
      <c r="Z446" s="376">
        <f>IF($C446&gt;='H-32A-WP06 - Debt Service'!Y$24,'H-32A-WP06 - Debt Service'!Y$27/12,0)</f>
        <v>0</v>
      </c>
    </row>
    <row r="447" spans="2:26">
      <c r="B447" s="364">
        <f t="shared" si="24"/>
        <v>2054</v>
      </c>
      <c r="C447" s="390">
        <f t="shared" si="26"/>
        <v>56462</v>
      </c>
      <c r="D447" s="376">
        <f>IF(-SUM(D$20:D446)+D$15&lt;0.000001,0,IF($C447&gt;='H-32A-WP06 - Debt Service'!C$24,'H-32A-WP06 - Debt Service'!C$27/12,0))</f>
        <v>0</v>
      </c>
      <c r="E447" s="376">
        <f>IF(-SUM(E$20:E446)+E$15&lt;0.000001,0,IF($C447&gt;='H-32A-WP06 - Debt Service'!D$24,'H-32A-WP06 - Debt Service'!D$27/12,0))</f>
        <v>0</v>
      </c>
      <c r="F447" s="376">
        <f>IF(-SUM(F$20:F446)+F$15&lt;0.000001,0,IF($C447&gt;='H-32A-WP06 - Debt Service'!E$24,'H-32A-WP06 - Debt Service'!E$27/12,0))</f>
        <v>0</v>
      </c>
      <c r="G447" s="376">
        <f>IF(-SUM(G$20:G446)+G$15&lt;0.000001,0,IF($C447&gt;='H-32A-WP06 - Debt Service'!F$24,'H-32A-WP06 - Debt Service'!F$27/12,0))</f>
        <v>0</v>
      </c>
      <c r="H447" s="376">
        <f>IF(-SUM(H$20:H446)+H$15&lt;0.000001,0,IF($C447&gt;='H-32A-WP06 - Debt Service'!G$24,'H-32A-WP06 - Debt Service'!G$27/12,0))</f>
        <v>0</v>
      </c>
      <c r="I447" s="376">
        <f>IF(-SUM(I$20:I446)+I$15&lt;0.000001,0,IF($C447&gt;='H-32A-WP06 - Debt Service'!H$24,'H-32A-WP06 - Debt Service'!H$27/12,0))</f>
        <v>0</v>
      </c>
      <c r="J447" s="376">
        <f>IF(-SUM(J$20:J446)+J$15&lt;0.000001,0,IF($C447&gt;='H-32A-WP06 - Debt Service'!I$24,'H-32A-WP06 - Debt Service'!I$27/12,0))</f>
        <v>0</v>
      </c>
      <c r="K447" s="376">
        <f>IF(-SUM(K$20:K446)+K$15&lt;0.000001,0,IF($C447&gt;='H-32A-WP06 - Debt Service'!J$24,'H-32A-WP06 - Debt Service'!J$27/12,0))</f>
        <v>0</v>
      </c>
      <c r="L447" s="376">
        <f>IF(-SUM(L$20:L446)+L$15&lt;0.000001,0,IF($C447&gt;='H-32A-WP06 - Debt Service'!K$24,'H-32A-WP06 - Debt Service'!K$27/12,0))</f>
        <v>0</v>
      </c>
      <c r="M447" s="376">
        <f>IF(-SUM(M$20:M446)+M$15&lt;0.000001,0,IF($C447&gt;='H-32A-WP06 - Debt Service'!L$24,'H-32A-WP06 - Debt Service'!L$27/12,0))</f>
        <v>0</v>
      </c>
      <c r="O447" s="364">
        <f t="shared" si="25"/>
        <v>2054</v>
      </c>
      <c r="P447" s="390">
        <f t="shared" si="27"/>
        <v>56462</v>
      </c>
      <c r="Q447" s="376">
        <f>IF(-SUM(Q$20:Q446)+Q$15&lt;0.000001,0,IF($C447&gt;='H-32A-WP06 - Debt Service'!P$24,'H-32A-WP06 - Debt Service'!P$27/12,0))</f>
        <v>0</v>
      </c>
      <c r="R447" s="376">
        <f>IF(-SUM(R$20:R446)+R$15&lt;0.000001,0,IF($C447&gt;='H-32A-WP06 - Debt Service'!Q$24,'H-32A-WP06 - Debt Service'!Q$27/12,0))</f>
        <v>0</v>
      </c>
      <c r="S447" s="376">
        <f>IF(-SUM(S$20:S446)+S$15&lt;0.000001,0,IF($C447&gt;='H-32A-WP06 - Debt Service'!R$24,'H-32A-WP06 - Debt Service'!R$27/12,0))</f>
        <v>0</v>
      </c>
      <c r="T447" s="376">
        <f>IF(-SUM(T$20:T446)+T$15&lt;0.000001,0,IF($C447&gt;='H-32A-WP06 - Debt Service'!S$24,'H-32A-WP06 - Debt Service'!S$27/12,0))</f>
        <v>0</v>
      </c>
      <c r="U447" s="376">
        <f>IF(-SUM(U$20:U446)+U$15&lt;0.000001,0,IF($C447&gt;='H-32A-WP06 - Debt Service'!T$24,'H-32A-WP06 - Debt Service'!T$27/12,0))</f>
        <v>0</v>
      </c>
      <c r="V447" s="376">
        <f>IF(-SUM(V$20:V446)+V$15&lt;0.000001,0,IF($C447&gt;='H-32A-WP06 - Debt Service'!U$24,'H-32A-WP06 - Debt Service'!U$27/12,0))</f>
        <v>0</v>
      </c>
      <c r="W447" s="376">
        <f>IF(-SUM(W$20:W446)+W$15&lt;0.000001,0,IF($C447&gt;='H-32A-WP06 - Debt Service'!V$24,'H-32A-WP06 - Debt Service'!V$27/12,0))</f>
        <v>0</v>
      </c>
      <c r="X447" s="376">
        <f>IF(-SUM(X$20:X446)+X$15&lt;0.000001,0,IF($C447&gt;='H-32A-WP06 - Debt Service'!W$24,'H-32A-WP06 - Debt Service'!W$27/12,0))</f>
        <v>0</v>
      </c>
      <c r="Y447" s="376">
        <f>IF(-SUM(Y$20:Y446)+Y$15&lt;0.000001,0,IF($C447&gt;='H-32A-WP06 - Debt Service'!X$24,'H-32A-WP06 - Debt Service'!X$27/12,0))</f>
        <v>0</v>
      </c>
      <c r="Z447" s="376">
        <f>IF($C447&gt;='H-32A-WP06 - Debt Service'!Y$24,'H-32A-WP06 - Debt Service'!Y$27/12,0)</f>
        <v>0</v>
      </c>
    </row>
    <row r="448" spans="2:26">
      <c r="B448" s="364">
        <f t="shared" si="24"/>
        <v>2054</v>
      </c>
      <c r="C448" s="390">
        <f t="shared" si="26"/>
        <v>56493</v>
      </c>
      <c r="D448" s="376">
        <f>IF(-SUM(D$20:D447)+D$15&lt;0.000001,0,IF($C448&gt;='H-32A-WP06 - Debt Service'!C$24,'H-32A-WP06 - Debt Service'!C$27/12,0))</f>
        <v>0</v>
      </c>
      <c r="E448" s="376">
        <f>IF(-SUM(E$20:E447)+E$15&lt;0.000001,0,IF($C448&gt;='H-32A-WP06 - Debt Service'!D$24,'H-32A-WP06 - Debt Service'!D$27/12,0))</f>
        <v>0</v>
      </c>
      <c r="F448" s="376">
        <f>IF(-SUM(F$20:F447)+F$15&lt;0.000001,0,IF($C448&gt;='H-32A-WP06 - Debt Service'!E$24,'H-32A-WP06 - Debt Service'!E$27/12,0))</f>
        <v>0</v>
      </c>
      <c r="G448" s="376">
        <f>IF(-SUM(G$20:G447)+G$15&lt;0.000001,0,IF($C448&gt;='H-32A-WP06 - Debt Service'!F$24,'H-32A-WP06 - Debt Service'!F$27/12,0))</f>
        <v>0</v>
      </c>
      <c r="H448" s="376">
        <f>IF(-SUM(H$20:H447)+H$15&lt;0.000001,0,IF($C448&gt;='H-32A-WP06 - Debt Service'!G$24,'H-32A-WP06 - Debt Service'!G$27/12,0))</f>
        <v>0</v>
      </c>
      <c r="I448" s="376">
        <f>IF(-SUM(I$20:I447)+I$15&lt;0.000001,0,IF($C448&gt;='H-32A-WP06 - Debt Service'!H$24,'H-32A-WP06 - Debt Service'!H$27/12,0))</f>
        <v>0</v>
      </c>
      <c r="J448" s="376">
        <f>IF(-SUM(J$20:J447)+J$15&lt;0.000001,0,IF($C448&gt;='H-32A-WP06 - Debt Service'!I$24,'H-32A-WP06 - Debt Service'!I$27/12,0))</f>
        <v>0</v>
      </c>
      <c r="K448" s="376">
        <f>IF(-SUM(K$20:K447)+K$15&lt;0.000001,0,IF($C448&gt;='H-32A-WP06 - Debt Service'!J$24,'H-32A-WP06 - Debt Service'!J$27/12,0))</f>
        <v>0</v>
      </c>
      <c r="L448" s="376">
        <f>IF(-SUM(L$20:L447)+L$15&lt;0.000001,0,IF($C448&gt;='H-32A-WP06 - Debt Service'!K$24,'H-32A-WP06 - Debt Service'!K$27/12,0))</f>
        <v>0</v>
      </c>
      <c r="M448" s="376">
        <f>IF(-SUM(M$20:M447)+M$15&lt;0.000001,0,IF($C448&gt;='H-32A-WP06 - Debt Service'!L$24,'H-32A-WP06 - Debt Service'!L$27/12,0))</f>
        <v>0</v>
      </c>
      <c r="O448" s="364">
        <f t="shared" si="25"/>
        <v>2054</v>
      </c>
      <c r="P448" s="390">
        <f t="shared" si="27"/>
        <v>56493</v>
      </c>
      <c r="Q448" s="376">
        <f>IF(-SUM(Q$20:Q447)+Q$15&lt;0.000001,0,IF($C448&gt;='H-32A-WP06 - Debt Service'!P$24,'H-32A-WP06 - Debt Service'!P$27/12,0))</f>
        <v>0</v>
      </c>
      <c r="R448" s="376">
        <f>IF(-SUM(R$20:R447)+R$15&lt;0.000001,0,IF($C448&gt;='H-32A-WP06 - Debt Service'!Q$24,'H-32A-WP06 - Debt Service'!Q$27/12,0))</f>
        <v>0</v>
      </c>
      <c r="S448" s="376">
        <f>IF(-SUM(S$20:S447)+S$15&lt;0.000001,0,IF($C448&gt;='H-32A-WP06 - Debt Service'!R$24,'H-32A-WP06 - Debt Service'!R$27/12,0))</f>
        <v>0</v>
      </c>
      <c r="T448" s="376">
        <f>IF(-SUM(T$20:T447)+T$15&lt;0.000001,0,IF($C448&gt;='H-32A-WP06 - Debt Service'!S$24,'H-32A-WP06 - Debt Service'!S$27/12,0))</f>
        <v>0</v>
      </c>
      <c r="U448" s="376">
        <f>IF(-SUM(U$20:U447)+U$15&lt;0.000001,0,IF($C448&gt;='H-32A-WP06 - Debt Service'!T$24,'H-32A-WP06 - Debt Service'!T$27/12,0))</f>
        <v>0</v>
      </c>
      <c r="V448" s="376">
        <f>IF(-SUM(V$20:V447)+V$15&lt;0.000001,0,IF($C448&gt;='H-32A-WP06 - Debt Service'!U$24,'H-32A-WP06 - Debt Service'!U$27/12,0))</f>
        <v>0</v>
      </c>
      <c r="W448" s="376">
        <f>IF(-SUM(W$20:W447)+W$15&lt;0.000001,0,IF($C448&gt;='H-32A-WP06 - Debt Service'!V$24,'H-32A-WP06 - Debt Service'!V$27/12,0))</f>
        <v>0</v>
      </c>
      <c r="X448" s="376">
        <f>IF(-SUM(X$20:X447)+X$15&lt;0.000001,0,IF($C448&gt;='H-32A-WP06 - Debt Service'!W$24,'H-32A-WP06 - Debt Service'!W$27/12,0))</f>
        <v>0</v>
      </c>
      <c r="Y448" s="376">
        <f>IF(-SUM(Y$20:Y447)+Y$15&lt;0.000001,0,IF($C448&gt;='H-32A-WP06 - Debt Service'!X$24,'H-32A-WP06 - Debt Service'!X$27/12,0))</f>
        <v>0</v>
      </c>
      <c r="Z448" s="376">
        <f>IF($C448&gt;='H-32A-WP06 - Debt Service'!Y$24,'H-32A-WP06 - Debt Service'!Y$27/12,0)</f>
        <v>0</v>
      </c>
    </row>
    <row r="449" spans="2:26">
      <c r="B449" s="364">
        <f t="shared" si="24"/>
        <v>2054</v>
      </c>
      <c r="C449" s="390">
        <f t="shared" si="26"/>
        <v>56523</v>
      </c>
      <c r="D449" s="376">
        <f>IF(-SUM(D$20:D448)+D$15&lt;0.000001,0,IF($C449&gt;='H-32A-WP06 - Debt Service'!C$24,'H-32A-WP06 - Debt Service'!C$27/12,0))</f>
        <v>0</v>
      </c>
      <c r="E449" s="376">
        <f>IF(-SUM(E$20:E448)+E$15&lt;0.000001,0,IF($C449&gt;='H-32A-WP06 - Debt Service'!D$24,'H-32A-WP06 - Debt Service'!D$27/12,0))</f>
        <v>0</v>
      </c>
      <c r="F449" s="376">
        <f>IF(-SUM(F$20:F448)+F$15&lt;0.000001,0,IF($C449&gt;='H-32A-WP06 - Debt Service'!E$24,'H-32A-WP06 - Debt Service'!E$27/12,0))</f>
        <v>0</v>
      </c>
      <c r="G449" s="376">
        <f>IF(-SUM(G$20:G448)+G$15&lt;0.000001,0,IF($C449&gt;='H-32A-WP06 - Debt Service'!F$24,'H-32A-WP06 - Debt Service'!F$27/12,0))</f>
        <v>0</v>
      </c>
      <c r="H449" s="376">
        <f>IF(-SUM(H$20:H448)+H$15&lt;0.000001,0,IF($C449&gt;='H-32A-WP06 - Debt Service'!G$24,'H-32A-WP06 - Debt Service'!G$27/12,0))</f>
        <v>0</v>
      </c>
      <c r="I449" s="376">
        <f>IF(-SUM(I$20:I448)+I$15&lt;0.000001,0,IF($C449&gt;='H-32A-WP06 - Debt Service'!H$24,'H-32A-WP06 - Debt Service'!H$27/12,0))</f>
        <v>0</v>
      </c>
      <c r="J449" s="376">
        <f>IF(-SUM(J$20:J448)+J$15&lt;0.000001,0,IF($C449&gt;='H-32A-WP06 - Debt Service'!I$24,'H-32A-WP06 - Debt Service'!I$27/12,0))</f>
        <v>0</v>
      </c>
      <c r="K449" s="376">
        <f>IF(-SUM(K$20:K448)+K$15&lt;0.000001,0,IF($C449&gt;='H-32A-WP06 - Debt Service'!J$24,'H-32A-WP06 - Debt Service'!J$27/12,0))</f>
        <v>0</v>
      </c>
      <c r="L449" s="376">
        <f>IF(-SUM(L$20:L448)+L$15&lt;0.000001,0,IF($C449&gt;='H-32A-WP06 - Debt Service'!K$24,'H-32A-WP06 - Debt Service'!K$27/12,0))</f>
        <v>0</v>
      </c>
      <c r="M449" s="376">
        <f>IF(-SUM(M$20:M448)+M$15&lt;0.000001,0,IF($C449&gt;='H-32A-WP06 - Debt Service'!L$24,'H-32A-WP06 - Debt Service'!L$27/12,0))</f>
        <v>0</v>
      </c>
      <c r="O449" s="364">
        <f t="shared" si="25"/>
        <v>2054</v>
      </c>
      <c r="P449" s="390">
        <f t="shared" si="27"/>
        <v>56523</v>
      </c>
      <c r="Q449" s="376">
        <f>IF(-SUM(Q$20:Q448)+Q$15&lt;0.000001,0,IF($C449&gt;='H-32A-WP06 - Debt Service'!P$24,'H-32A-WP06 - Debt Service'!P$27/12,0))</f>
        <v>0</v>
      </c>
      <c r="R449" s="376">
        <f>IF(-SUM(R$20:R448)+R$15&lt;0.000001,0,IF($C449&gt;='H-32A-WP06 - Debt Service'!Q$24,'H-32A-WP06 - Debt Service'!Q$27/12,0))</f>
        <v>0</v>
      </c>
      <c r="S449" s="376">
        <f>IF(-SUM(S$20:S448)+S$15&lt;0.000001,0,IF($C449&gt;='H-32A-WP06 - Debt Service'!R$24,'H-32A-WP06 - Debt Service'!R$27/12,0))</f>
        <v>0</v>
      </c>
      <c r="T449" s="376">
        <f>IF(-SUM(T$20:T448)+T$15&lt;0.000001,0,IF($C449&gt;='H-32A-WP06 - Debt Service'!S$24,'H-32A-WP06 - Debt Service'!S$27/12,0))</f>
        <v>0</v>
      </c>
      <c r="U449" s="376">
        <f>IF(-SUM(U$20:U448)+U$15&lt;0.000001,0,IF($C449&gt;='H-32A-WP06 - Debt Service'!T$24,'H-32A-WP06 - Debt Service'!T$27/12,0))</f>
        <v>0</v>
      </c>
      <c r="V449" s="376">
        <f>IF(-SUM(V$20:V448)+V$15&lt;0.000001,0,IF($C449&gt;='H-32A-WP06 - Debt Service'!U$24,'H-32A-WP06 - Debt Service'!U$27/12,0))</f>
        <v>0</v>
      </c>
      <c r="W449" s="376">
        <f>IF(-SUM(W$20:W448)+W$15&lt;0.000001,0,IF($C449&gt;='H-32A-WP06 - Debt Service'!V$24,'H-32A-WP06 - Debt Service'!V$27/12,0))</f>
        <v>0</v>
      </c>
      <c r="X449" s="376">
        <f>IF(-SUM(X$20:X448)+X$15&lt;0.000001,0,IF($C449&gt;='H-32A-WP06 - Debt Service'!W$24,'H-32A-WP06 - Debt Service'!W$27/12,0))</f>
        <v>0</v>
      </c>
      <c r="Y449" s="376">
        <f>IF(-SUM(Y$20:Y448)+Y$15&lt;0.000001,0,IF($C449&gt;='H-32A-WP06 - Debt Service'!X$24,'H-32A-WP06 - Debt Service'!X$27/12,0))</f>
        <v>0</v>
      </c>
      <c r="Z449" s="376">
        <f>IF($C449&gt;='H-32A-WP06 - Debt Service'!Y$24,'H-32A-WP06 - Debt Service'!Y$27/12,0)</f>
        <v>0</v>
      </c>
    </row>
    <row r="450" spans="2:26">
      <c r="B450" s="364">
        <f t="shared" si="24"/>
        <v>2054</v>
      </c>
      <c r="C450" s="390">
        <f t="shared" si="26"/>
        <v>56554</v>
      </c>
      <c r="D450" s="376">
        <f>IF(-SUM(D$20:D449)+D$15&lt;0.000001,0,IF($C450&gt;='H-32A-WP06 - Debt Service'!C$24,'H-32A-WP06 - Debt Service'!C$27/12,0))</f>
        <v>0</v>
      </c>
      <c r="E450" s="376">
        <f>IF(-SUM(E$20:E449)+E$15&lt;0.000001,0,IF($C450&gt;='H-32A-WP06 - Debt Service'!D$24,'H-32A-WP06 - Debt Service'!D$27/12,0))</f>
        <v>0</v>
      </c>
      <c r="F450" s="376">
        <f>IF(-SUM(F$20:F449)+F$15&lt;0.000001,0,IF($C450&gt;='H-32A-WP06 - Debt Service'!E$24,'H-32A-WP06 - Debt Service'!E$27/12,0))</f>
        <v>0</v>
      </c>
      <c r="G450" s="376">
        <f>IF(-SUM(G$20:G449)+G$15&lt;0.000001,0,IF($C450&gt;='H-32A-WP06 - Debt Service'!F$24,'H-32A-WP06 - Debt Service'!F$27/12,0))</f>
        <v>0</v>
      </c>
      <c r="H450" s="376">
        <f>IF(-SUM(H$20:H449)+H$15&lt;0.000001,0,IF($C450&gt;='H-32A-WP06 - Debt Service'!G$24,'H-32A-WP06 - Debt Service'!G$27/12,0))</f>
        <v>0</v>
      </c>
      <c r="I450" s="376">
        <f>IF(-SUM(I$20:I449)+I$15&lt;0.000001,0,IF($C450&gt;='H-32A-WP06 - Debt Service'!H$24,'H-32A-WP06 - Debt Service'!H$27/12,0))</f>
        <v>0</v>
      </c>
      <c r="J450" s="376">
        <f>IF(-SUM(J$20:J449)+J$15&lt;0.000001,0,IF($C450&gt;='H-32A-WP06 - Debt Service'!I$24,'H-32A-WP06 - Debt Service'!I$27/12,0))</f>
        <v>0</v>
      </c>
      <c r="K450" s="376">
        <f>IF(-SUM(K$20:K449)+K$15&lt;0.000001,0,IF($C450&gt;='H-32A-WP06 - Debt Service'!J$24,'H-32A-WP06 - Debt Service'!J$27/12,0))</f>
        <v>0</v>
      </c>
      <c r="L450" s="376">
        <f>IF(-SUM(L$20:L449)+L$15&lt;0.000001,0,IF($C450&gt;='H-32A-WP06 - Debt Service'!K$24,'H-32A-WP06 - Debt Service'!K$27/12,0))</f>
        <v>0</v>
      </c>
      <c r="M450" s="376">
        <f>IF(-SUM(M$20:M449)+M$15&lt;0.000001,0,IF($C450&gt;='H-32A-WP06 - Debt Service'!L$24,'H-32A-WP06 - Debt Service'!L$27/12,0))</f>
        <v>0</v>
      </c>
      <c r="O450" s="364">
        <f t="shared" si="25"/>
        <v>2054</v>
      </c>
      <c r="P450" s="390">
        <f t="shared" si="27"/>
        <v>56554</v>
      </c>
      <c r="Q450" s="376">
        <f>IF(-SUM(Q$20:Q449)+Q$15&lt;0.000001,0,IF($C450&gt;='H-32A-WP06 - Debt Service'!P$24,'H-32A-WP06 - Debt Service'!P$27/12,0))</f>
        <v>0</v>
      </c>
      <c r="R450" s="376">
        <f>IF(-SUM(R$20:R449)+R$15&lt;0.000001,0,IF($C450&gt;='H-32A-WP06 - Debt Service'!Q$24,'H-32A-WP06 - Debt Service'!Q$27/12,0))</f>
        <v>0</v>
      </c>
      <c r="S450" s="376">
        <f>IF(-SUM(S$20:S449)+S$15&lt;0.000001,0,IF($C450&gt;='H-32A-WP06 - Debt Service'!R$24,'H-32A-WP06 - Debt Service'!R$27/12,0))</f>
        <v>0</v>
      </c>
      <c r="T450" s="376">
        <f>IF(-SUM(T$20:T449)+T$15&lt;0.000001,0,IF($C450&gt;='H-32A-WP06 - Debt Service'!S$24,'H-32A-WP06 - Debt Service'!S$27/12,0))</f>
        <v>0</v>
      </c>
      <c r="U450" s="376">
        <f>IF(-SUM(U$20:U449)+U$15&lt;0.000001,0,IF($C450&gt;='H-32A-WP06 - Debt Service'!T$24,'H-32A-WP06 - Debt Service'!T$27/12,0))</f>
        <v>0</v>
      </c>
      <c r="V450" s="376">
        <f>IF(-SUM(V$20:V449)+V$15&lt;0.000001,0,IF($C450&gt;='H-32A-WP06 - Debt Service'!U$24,'H-32A-WP06 - Debt Service'!U$27/12,0))</f>
        <v>0</v>
      </c>
      <c r="W450" s="376">
        <f>IF(-SUM(W$20:W449)+W$15&lt;0.000001,0,IF($C450&gt;='H-32A-WP06 - Debt Service'!V$24,'H-32A-WP06 - Debt Service'!V$27/12,0))</f>
        <v>0</v>
      </c>
      <c r="X450" s="376">
        <f>IF(-SUM(X$20:X449)+X$15&lt;0.000001,0,IF($C450&gt;='H-32A-WP06 - Debt Service'!W$24,'H-32A-WP06 - Debt Service'!W$27/12,0))</f>
        <v>0</v>
      </c>
      <c r="Y450" s="376">
        <f>IF(-SUM(Y$20:Y449)+Y$15&lt;0.000001,0,IF($C450&gt;='H-32A-WP06 - Debt Service'!X$24,'H-32A-WP06 - Debt Service'!X$27/12,0))</f>
        <v>0</v>
      </c>
      <c r="Z450" s="376">
        <f>IF($C450&gt;='H-32A-WP06 - Debt Service'!Y$24,'H-32A-WP06 - Debt Service'!Y$27/12,0)</f>
        <v>0</v>
      </c>
    </row>
    <row r="451" spans="2:26">
      <c r="B451" s="364">
        <f t="shared" si="24"/>
        <v>2054</v>
      </c>
      <c r="C451" s="390">
        <f t="shared" si="26"/>
        <v>56584</v>
      </c>
      <c r="D451" s="376">
        <f>IF(-SUM(D$20:D450)+D$15&lt;0.000001,0,IF($C451&gt;='H-32A-WP06 - Debt Service'!C$24,'H-32A-WP06 - Debt Service'!C$27/12,0))</f>
        <v>0</v>
      </c>
      <c r="E451" s="376">
        <f>IF(-SUM(E$20:E450)+E$15&lt;0.000001,0,IF($C451&gt;='H-32A-WP06 - Debt Service'!D$24,'H-32A-WP06 - Debt Service'!D$27/12,0))</f>
        <v>0</v>
      </c>
      <c r="F451" s="376">
        <f>IF(-SUM(F$20:F450)+F$15&lt;0.000001,0,IF($C451&gt;='H-32A-WP06 - Debt Service'!E$24,'H-32A-WP06 - Debt Service'!E$27/12,0))</f>
        <v>0</v>
      </c>
      <c r="G451" s="376">
        <f>IF(-SUM(G$20:G450)+G$15&lt;0.000001,0,IF($C451&gt;='H-32A-WP06 - Debt Service'!F$24,'H-32A-WP06 - Debt Service'!F$27/12,0))</f>
        <v>0</v>
      </c>
      <c r="H451" s="376">
        <f>IF(-SUM(H$20:H450)+H$15&lt;0.000001,0,IF($C451&gt;='H-32A-WP06 - Debt Service'!G$24,'H-32A-WP06 - Debt Service'!G$27/12,0))</f>
        <v>0</v>
      </c>
      <c r="I451" s="376">
        <f>IF(-SUM(I$20:I450)+I$15&lt;0.000001,0,IF($C451&gt;='H-32A-WP06 - Debt Service'!H$24,'H-32A-WP06 - Debt Service'!H$27/12,0))</f>
        <v>0</v>
      </c>
      <c r="J451" s="376">
        <f>IF(-SUM(J$20:J450)+J$15&lt;0.000001,0,IF($C451&gt;='H-32A-WP06 - Debt Service'!I$24,'H-32A-WP06 - Debt Service'!I$27/12,0))</f>
        <v>0</v>
      </c>
      <c r="K451" s="376">
        <f>IF(-SUM(K$20:K450)+K$15&lt;0.000001,0,IF($C451&gt;='H-32A-WP06 - Debt Service'!J$24,'H-32A-WP06 - Debt Service'!J$27/12,0))</f>
        <v>0</v>
      </c>
      <c r="L451" s="376">
        <f>IF(-SUM(L$20:L450)+L$15&lt;0.000001,0,IF($C451&gt;='H-32A-WP06 - Debt Service'!K$24,'H-32A-WP06 - Debt Service'!K$27/12,0))</f>
        <v>0</v>
      </c>
      <c r="M451" s="376">
        <f>IF(-SUM(M$20:M450)+M$15&lt;0.000001,0,IF($C451&gt;='H-32A-WP06 - Debt Service'!L$24,'H-32A-WP06 - Debt Service'!L$27/12,0))</f>
        <v>0</v>
      </c>
      <c r="O451" s="364">
        <f t="shared" si="25"/>
        <v>2054</v>
      </c>
      <c r="P451" s="390">
        <f t="shared" si="27"/>
        <v>56584</v>
      </c>
      <c r="Q451" s="376">
        <f>IF(-SUM(Q$20:Q450)+Q$15&lt;0.000001,0,IF($C451&gt;='H-32A-WP06 - Debt Service'!P$24,'H-32A-WP06 - Debt Service'!P$27/12,0))</f>
        <v>0</v>
      </c>
      <c r="R451" s="376">
        <f>IF(-SUM(R$20:R450)+R$15&lt;0.000001,0,IF($C451&gt;='H-32A-WP06 - Debt Service'!Q$24,'H-32A-WP06 - Debt Service'!Q$27/12,0))</f>
        <v>0</v>
      </c>
      <c r="S451" s="376">
        <f>IF(-SUM(S$20:S450)+S$15&lt;0.000001,0,IF($C451&gt;='H-32A-WP06 - Debt Service'!R$24,'H-32A-WP06 - Debt Service'!R$27/12,0))</f>
        <v>0</v>
      </c>
      <c r="T451" s="376">
        <f>IF(-SUM(T$20:T450)+T$15&lt;0.000001,0,IF($C451&gt;='H-32A-WP06 - Debt Service'!S$24,'H-32A-WP06 - Debt Service'!S$27/12,0))</f>
        <v>0</v>
      </c>
      <c r="U451" s="376">
        <f>IF(-SUM(U$20:U450)+U$15&lt;0.000001,0,IF($C451&gt;='H-32A-WP06 - Debt Service'!T$24,'H-32A-WP06 - Debt Service'!T$27/12,0))</f>
        <v>0</v>
      </c>
      <c r="V451" s="376">
        <f>IF(-SUM(V$20:V450)+V$15&lt;0.000001,0,IF($C451&gt;='H-32A-WP06 - Debt Service'!U$24,'H-32A-WP06 - Debt Service'!U$27/12,0))</f>
        <v>0</v>
      </c>
      <c r="W451" s="376">
        <f>IF(-SUM(W$20:W450)+W$15&lt;0.000001,0,IF($C451&gt;='H-32A-WP06 - Debt Service'!V$24,'H-32A-WP06 - Debt Service'!V$27/12,0))</f>
        <v>0</v>
      </c>
      <c r="X451" s="376">
        <f>IF(-SUM(X$20:X450)+X$15&lt;0.000001,0,IF($C451&gt;='H-32A-WP06 - Debt Service'!W$24,'H-32A-WP06 - Debt Service'!W$27/12,0))</f>
        <v>0</v>
      </c>
      <c r="Y451" s="376">
        <f>IF(-SUM(Y$20:Y450)+Y$15&lt;0.000001,0,IF($C451&gt;='H-32A-WP06 - Debt Service'!X$24,'H-32A-WP06 - Debt Service'!X$27/12,0))</f>
        <v>0</v>
      </c>
      <c r="Z451" s="376">
        <f>IF($C451&gt;='H-32A-WP06 - Debt Service'!Y$24,'H-32A-WP06 - Debt Service'!Y$27/12,0)</f>
        <v>0</v>
      </c>
    </row>
    <row r="452" spans="2:26">
      <c r="B452" s="364">
        <f t="shared" si="24"/>
        <v>2055</v>
      </c>
      <c r="C452" s="390">
        <f t="shared" si="26"/>
        <v>56615</v>
      </c>
      <c r="D452" s="376">
        <f>IF(-SUM(D$20:D451)+D$15&lt;0.000001,0,IF($C452&gt;='H-32A-WP06 - Debt Service'!C$24,'H-32A-WP06 - Debt Service'!C$27/12,0))</f>
        <v>0</v>
      </c>
      <c r="E452" s="376">
        <f>IF(-SUM(E$20:E451)+E$15&lt;0.000001,0,IF($C452&gt;='H-32A-WP06 - Debt Service'!D$24,'H-32A-WP06 - Debt Service'!D$27/12,0))</f>
        <v>0</v>
      </c>
      <c r="F452" s="376">
        <f>IF(-SUM(F$20:F451)+F$15&lt;0.000001,0,IF($C452&gt;='H-32A-WP06 - Debt Service'!E$24,'H-32A-WP06 - Debt Service'!E$27/12,0))</f>
        <v>0</v>
      </c>
      <c r="G452" s="376">
        <f>IF(-SUM(G$20:G451)+G$15&lt;0.000001,0,IF($C452&gt;='H-32A-WP06 - Debt Service'!F$24,'H-32A-WP06 - Debt Service'!F$27/12,0))</f>
        <v>0</v>
      </c>
      <c r="H452" s="376">
        <f>IF(-SUM(H$20:H451)+H$15&lt;0.000001,0,IF($C452&gt;='H-32A-WP06 - Debt Service'!G$24,'H-32A-WP06 - Debt Service'!G$27/12,0))</f>
        <v>0</v>
      </c>
      <c r="I452" s="376">
        <f>IF(-SUM(I$20:I451)+I$15&lt;0.000001,0,IF($C452&gt;='H-32A-WP06 - Debt Service'!H$24,'H-32A-WP06 - Debt Service'!H$27/12,0))</f>
        <v>0</v>
      </c>
      <c r="J452" s="376">
        <f>IF(-SUM(J$20:J451)+J$15&lt;0.000001,0,IF($C452&gt;='H-32A-WP06 - Debt Service'!I$24,'H-32A-WP06 - Debt Service'!I$27/12,0))</f>
        <v>0</v>
      </c>
      <c r="K452" s="376">
        <f>IF(-SUM(K$20:K451)+K$15&lt;0.000001,0,IF($C452&gt;='H-32A-WP06 - Debt Service'!J$24,'H-32A-WP06 - Debt Service'!J$27/12,0))</f>
        <v>0</v>
      </c>
      <c r="L452" s="376">
        <f>IF(-SUM(L$20:L451)+L$15&lt;0.000001,0,IF($C452&gt;='H-32A-WP06 - Debt Service'!K$24,'H-32A-WP06 - Debt Service'!K$27/12,0))</f>
        <v>0</v>
      </c>
      <c r="M452" s="376">
        <f>IF(-SUM(M$20:M451)+M$15&lt;0.000001,0,IF($C452&gt;='H-32A-WP06 - Debt Service'!L$24,'H-32A-WP06 - Debt Service'!L$27/12,0))</f>
        <v>0</v>
      </c>
      <c r="O452" s="364">
        <f t="shared" si="25"/>
        <v>2055</v>
      </c>
      <c r="P452" s="390">
        <f t="shared" si="27"/>
        <v>56615</v>
      </c>
      <c r="Q452" s="376">
        <f>IF(-SUM(Q$20:Q451)+Q$15&lt;0.000001,0,IF($C452&gt;='H-32A-WP06 - Debt Service'!P$24,'H-32A-WP06 - Debt Service'!P$27/12,0))</f>
        <v>0</v>
      </c>
      <c r="R452" s="376">
        <f>IF(-SUM(R$20:R451)+R$15&lt;0.000001,0,IF($C452&gt;='H-32A-WP06 - Debt Service'!Q$24,'H-32A-WP06 - Debt Service'!Q$27/12,0))</f>
        <v>0</v>
      </c>
      <c r="S452" s="376">
        <f>IF(-SUM(S$20:S451)+S$15&lt;0.000001,0,IF($C452&gt;='H-32A-WP06 - Debt Service'!R$24,'H-32A-WP06 - Debt Service'!R$27/12,0))</f>
        <v>0</v>
      </c>
      <c r="T452" s="376">
        <f>IF(-SUM(T$20:T451)+T$15&lt;0.000001,0,IF($C452&gt;='H-32A-WP06 - Debt Service'!S$24,'H-32A-WP06 - Debt Service'!S$27/12,0))</f>
        <v>0</v>
      </c>
      <c r="U452" s="376">
        <f>IF(-SUM(U$20:U451)+U$15&lt;0.000001,0,IF($C452&gt;='H-32A-WP06 - Debt Service'!T$24,'H-32A-WP06 - Debt Service'!T$27/12,0))</f>
        <v>0</v>
      </c>
      <c r="V452" s="376">
        <f>IF(-SUM(V$20:V451)+V$15&lt;0.000001,0,IF($C452&gt;='H-32A-WP06 - Debt Service'!U$24,'H-32A-WP06 - Debt Service'!U$27/12,0))</f>
        <v>0</v>
      </c>
      <c r="W452" s="376">
        <f>IF(-SUM(W$20:W451)+W$15&lt;0.000001,0,IF($C452&gt;='H-32A-WP06 - Debt Service'!V$24,'H-32A-WP06 - Debt Service'!V$27/12,0))</f>
        <v>0</v>
      </c>
      <c r="X452" s="376">
        <f>IF(-SUM(X$20:X451)+X$15&lt;0.000001,0,IF($C452&gt;='H-32A-WP06 - Debt Service'!W$24,'H-32A-WP06 - Debt Service'!W$27/12,0))</f>
        <v>0</v>
      </c>
      <c r="Y452" s="376">
        <f>IF(-SUM(Y$20:Y451)+Y$15&lt;0.000001,0,IF($C452&gt;='H-32A-WP06 - Debt Service'!X$24,'H-32A-WP06 - Debt Service'!X$27/12,0))</f>
        <v>0</v>
      </c>
      <c r="Z452" s="376">
        <f>IF($C452&gt;='H-32A-WP06 - Debt Service'!Y$24,'H-32A-WP06 - Debt Service'!Y$27/12,0)</f>
        <v>0</v>
      </c>
    </row>
    <row r="453" spans="2:26">
      <c r="B453" s="364">
        <f t="shared" si="24"/>
        <v>2055</v>
      </c>
      <c r="C453" s="390">
        <f t="shared" si="26"/>
        <v>56646</v>
      </c>
      <c r="D453" s="376">
        <f>IF(-SUM(D$20:D452)+D$15&lt;0.000001,0,IF($C453&gt;='H-32A-WP06 - Debt Service'!C$24,'H-32A-WP06 - Debt Service'!C$27/12,0))</f>
        <v>0</v>
      </c>
      <c r="E453" s="376">
        <f>IF(-SUM(E$20:E452)+E$15&lt;0.000001,0,IF($C453&gt;='H-32A-WP06 - Debt Service'!D$24,'H-32A-WP06 - Debt Service'!D$27/12,0))</f>
        <v>0</v>
      </c>
      <c r="F453" s="376">
        <f>IF(-SUM(F$20:F452)+F$15&lt;0.000001,0,IF($C453&gt;='H-32A-WP06 - Debt Service'!E$24,'H-32A-WP06 - Debt Service'!E$27/12,0))</f>
        <v>0</v>
      </c>
      <c r="G453" s="376">
        <f>IF(-SUM(G$20:G452)+G$15&lt;0.000001,0,IF($C453&gt;='H-32A-WP06 - Debt Service'!F$24,'H-32A-WP06 - Debt Service'!F$27/12,0))</f>
        <v>0</v>
      </c>
      <c r="H453" s="376">
        <f>IF(-SUM(H$20:H452)+H$15&lt;0.000001,0,IF($C453&gt;='H-32A-WP06 - Debt Service'!G$24,'H-32A-WP06 - Debt Service'!G$27/12,0))</f>
        <v>0</v>
      </c>
      <c r="I453" s="376">
        <f>IF(-SUM(I$20:I452)+I$15&lt;0.000001,0,IF($C453&gt;='H-32A-WP06 - Debt Service'!H$24,'H-32A-WP06 - Debt Service'!H$27/12,0))</f>
        <v>0</v>
      </c>
      <c r="J453" s="376">
        <f>IF(-SUM(J$20:J452)+J$15&lt;0.000001,0,IF($C453&gt;='H-32A-WP06 - Debt Service'!I$24,'H-32A-WP06 - Debt Service'!I$27/12,0))</f>
        <v>0</v>
      </c>
      <c r="K453" s="376">
        <f>IF(-SUM(K$20:K452)+K$15&lt;0.000001,0,IF($C453&gt;='H-32A-WP06 - Debt Service'!J$24,'H-32A-WP06 - Debt Service'!J$27/12,0))</f>
        <v>0</v>
      </c>
      <c r="L453" s="376">
        <f>IF(-SUM(L$20:L452)+L$15&lt;0.000001,0,IF($C453&gt;='H-32A-WP06 - Debt Service'!K$24,'H-32A-WP06 - Debt Service'!K$27/12,0))</f>
        <v>0</v>
      </c>
      <c r="M453" s="376">
        <f>IF(-SUM(M$20:M452)+M$15&lt;0.000001,0,IF($C453&gt;='H-32A-WP06 - Debt Service'!L$24,'H-32A-WP06 - Debt Service'!L$27/12,0))</f>
        <v>0</v>
      </c>
      <c r="O453" s="364">
        <f t="shared" si="25"/>
        <v>2055</v>
      </c>
      <c r="P453" s="390">
        <f t="shared" si="27"/>
        <v>56646</v>
      </c>
      <c r="Q453" s="376">
        <f>IF(-SUM(Q$20:Q452)+Q$15&lt;0.000001,0,IF($C453&gt;='H-32A-WP06 - Debt Service'!P$24,'H-32A-WP06 - Debt Service'!P$27/12,0))</f>
        <v>0</v>
      </c>
      <c r="R453" s="376">
        <f>IF(-SUM(R$20:R452)+R$15&lt;0.000001,0,IF($C453&gt;='H-32A-WP06 - Debt Service'!Q$24,'H-32A-WP06 - Debt Service'!Q$27/12,0))</f>
        <v>0</v>
      </c>
      <c r="S453" s="376">
        <f>IF(-SUM(S$20:S452)+S$15&lt;0.000001,0,IF($C453&gt;='H-32A-WP06 - Debt Service'!R$24,'H-32A-WP06 - Debt Service'!R$27/12,0))</f>
        <v>0</v>
      </c>
      <c r="T453" s="376">
        <f>IF(-SUM(T$20:T452)+T$15&lt;0.000001,0,IF($C453&gt;='H-32A-WP06 - Debt Service'!S$24,'H-32A-WP06 - Debt Service'!S$27/12,0))</f>
        <v>0</v>
      </c>
      <c r="U453" s="376">
        <f>IF(-SUM(U$20:U452)+U$15&lt;0.000001,0,IF($C453&gt;='H-32A-WP06 - Debt Service'!T$24,'H-32A-WP06 - Debt Service'!T$27/12,0))</f>
        <v>0</v>
      </c>
      <c r="V453" s="376">
        <f>IF(-SUM(V$20:V452)+V$15&lt;0.000001,0,IF($C453&gt;='H-32A-WP06 - Debt Service'!U$24,'H-32A-WP06 - Debt Service'!U$27/12,0))</f>
        <v>0</v>
      </c>
      <c r="W453" s="376">
        <f>IF(-SUM(W$20:W452)+W$15&lt;0.000001,0,IF($C453&gt;='H-32A-WP06 - Debt Service'!V$24,'H-32A-WP06 - Debt Service'!V$27/12,0))</f>
        <v>0</v>
      </c>
      <c r="X453" s="376">
        <f>IF(-SUM(X$20:X452)+X$15&lt;0.000001,0,IF($C453&gt;='H-32A-WP06 - Debt Service'!W$24,'H-32A-WP06 - Debt Service'!W$27/12,0))</f>
        <v>0</v>
      </c>
      <c r="Y453" s="376">
        <f>IF(-SUM(Y$20:Y452)+Y$15&lt;0.000001,0,IF($C453&gt;='H-32A-WP06 - Debt Service'!X$24,'H-32A-WP06 - Debt Service'!X$27/12,0))</f>
        <v>0</v>
      </c>
      <c r="Z453" s="376">
        <f>IF($C453&gt;='H-32A-WP06 - Debt Service'!Y$24,'H-32A-WP06 - Debt Service'!Y$27/12,0)</f>
        <v>0</v>
      </c>
    </row>
    <row r="454" spans="2:26">
      <c r="B454" s="364">
        <f t="shared" si="24"/>
        <v>2055</v>
      </c>
      <c r="C454" s="390">
        <f t="shared" si="26"/>
        <v>56674</v>
      </c>
      <c r="D454" s="376">
        <f>IF(-SUM(D$20:D453)+D$15&lt;0.000001,0,IF($C454&gt;='H-32A-WP06 - Debt Service'!C$24,'H-32A-WP06 - Debt Service'!C$27/12,0))</f>
        <v>0</v>
      </c>
      <c r="E454" s="376">
        <f>IF(-SUM(E$20:E453)+E$15&lt;0.000001,0,IF($C454&gt;='H-32A-WP06 - Debt Service'!D$24,'H-32A-WP06 - Debt Service'!D$27/12,0))</f>
        <v>0</v>
      </c>
      <c r="F454" s="376">
        <f>IF(-SUM(F$20:F453)+F$15&lt;0.000001,0,IF($C454&gt;='H-32A-WP06 - Debt Service'!E$24,'H-32A-WP06 - Debt Service'!E$27/12,0))</f>
        <v>0</v>
      </c>
      <c r="G454" s="376">
        <f>IF(-SUM(G$20:G453)+G$15&lt;0.000001,0,IF($C454&gt;='H-32A-WP06 - Debt Service'!F$24,'H-32A-WP06 - Debt Service'!F$27/12,0))</f>
        <v>0</v>
      </c>
      <c r="H454" s="376">
        <f>IF(-SUM(H$20:H453)+H$15&lt;0.000001,0,IF($C454&gt;='H-32A-WP06 - Debt Service'!G$24,'H-32A-WP06 - Debt Service'!G$27/12,0))</f>
        <v>0</v>
      </c>
      <c r="I454" s="376">
        <f>IF(-SUM(I$20:I453)+I$15&lt;0.000001,0,IF($C454&gt;='H-32A-WP06 - Debt Service'!H$24,'H-32A-WP06 - Debt Service'!H$27/12,0))</f>
        <v>0</v>
      </c>
      <c r="J454" s="376">
        <f>IF(-SUM(J$20:J453)+J$15&lt;0.000001,0,IF($C454&gt;='H-32A-WP06 - Debt Service'!I$24,'H-32A-WP06 - Debt Service'!I$27/12,0))</f>
        <v>0</v>
      </c>
      <c r="K454" s="376">
        <f>IF(-SUM(K$20:K453)+K$15&lt;0.000001,0,IF($C454&gt;='H-32A-WP06 - Debt Service'!J$24,'H-32A-WP06 - Debt Service'!J$27/12,0))</f>
        <v>0</v>
      </c>
      <c r="L454" s="376">
        <f>IF(-SUM(L$20:L453)+L$15&lt;0.000001,0,IF($C454&gt;='H-32A-WP06 - Debt Service'!K$24,'H-32A-WP06 - Debt Service'!K$27/12,0))</f>
        <v>0</v>
      </c>
      <c r="M454" s="376">
        <f>IF(-SUM(M$20:M453)+M$15&lt;0.000001,0,IF($C454&gt;='H-32A-WP06 - Debt Service'!L$24,'H-32A-WP06 - Debt Service'!L$27/12,0))</f>
        <v>0</v>
      </c>
      <c r="O454" s="364">
        <f t="shared" si="25"/>
        <v>2055</v>
      </c>
      <c r="P454" s="390">
        <f t="shared" si="27"/>
        <v>56674</v>
      </c>
      <c r="Q454" s="376">
        <f>IF(-SUM(Q$20:Q453)+Q$15&lt;0.000001,0,IF($C454&gt;='H-32A-WP06 - Debt Service'!P$24,'H-32A-WP06 - Debt Service'!P$27/12,0))</f>
        <v>0</v>
      </c>
      <c r="R454" s="376">
        <f>IF(-SUM(R$20:R453)+R$15&lt;0.000001,0,IF($C454&gt;='H-32A-WP06 - Debt Service'!Q$24,'H-32A-WP06 - Debt Service'!Q$27/12,0))</f>
        <v>0</v>
      </c>
      <c r="S454" s="376">
        <f>IF(-SUM(S$20:S453)+S$15&lt;0.000001,0,IF($C454&gt;='H-32A-WP06 - Debt Service'!R$24,'H-32A-WP06 - Debt Service'!R$27/12,0))</f>
        <v>0</v>
      </c>
      <c r="T454" s="376">
        <f>IF(-SUM(T$20:T453)+T$15&lt;0.000001,0,IF($C454&gt;='H-32A-WP06 - Debt Service'!S$24,'H-32A-WP06 - Debt Service'!S$27/12,0))</f>
        <v>0</v>
      </c>
      <c r="U454" s="376">
        <f>IF(-SUM(U$20:U453)+U$15&lt;0.000001,0,IF($C454&gt;='H-32A-WP06 - Debt Service'!T$24,'H-32A-WP06 - Debt Service'!T$27/12,0))</f>
        <v>0</v>
      </c>
      <c r="V454" s="376">
        <f>IF(-SUM(V$20:V453)+V$15&lt;0.000001,0,IF($C454&gt;='H-32A-WP06 - Debt Service'!U$24,'H-32A-WP06 - Debt Service'!U$27/12,0))</f>
        <v>0</v>
      </c>
      <c r="W454" s="376">
        <f>IF(-SUM(W$20:W453)+W$15&lt;0.000001,0,IF($C454&gt;='H-32A-WP06 - Debt Service'!V$24,'H-32A-WP06 - Debt Service'!V$27/12,0))</f>
        <v>0</v>
      </c>
      <c r="X454" s="376">
        <f>IF(-SUM(X$20:X453)+X$15&lt;0.000001,0,IF($C454&gt;='H-32A-WP06 - Debt Service'!W$24,'H-32A-WP06 - Debt Service'!W$27/12,0))</f>
        <v>0</v>
      </c>
      <c r="Y454" s="376">
        <f>IF(-SUM(Y$20:Y453)+Y$15&lt;0.000001,0,IF($C454&gt;='H-32A-WP06 - Debt Service'!X$24,'H-32A-WP06 - Debt Service'!X$27/12,0))</f>
        <v>0</v>
      </c>
      <c r="Z454" s="376">
        <f>IF($C454&gt;='H-32A-WP06 - Debt Service'!Y$24,'H-32A-WP06 - Debt Service'!Y$27/12,0)</f>
        <v>0</v>
      </c>
    </row>
    <row r="455" spans="2:26">
      <c r="B455" s="364">
        <f t="shared" si="24"/>
        <v>2055</v>
      </c>
      <c r="C455" s="390">
        <f t="shared" si="26"/>
        <v>56705</v>
      </c>
      <c r="D455" s="376">
        <f>IF(-SUM(D$20:D454)+D$15&lt;0.000001,0,IF($C455&gt;='H-32A-WP06 - Debt Service'!C$24,'H-32A-WP06 - Debt Service'!C$27/12,0))</f>
        <v>0</v>
      </c>
      <c r="E455" s="376">
        <f>IF(-SUM(E$20:E454)+E$15&lt;0.000001,0,IF($C455&gt;='H-32A-WP06 - Debt Service'!D$24,'H-32A-WP06 - Debt Service'!D$27/12,0))</f>
        <v>0</v>
      </c>
      <c r="F455" s="376">
        <f>IF(-SUM(F$20:F454)+F$15&lt;0.000001,0,IF($C455&gt;='H-32A-WP06 - Debt Service'!E$24,'H-32A-WP06 - Debt Service'!E$27/12,0))</f>
        <v>0</v>
      </c>
      <c r="G455" s="376">
        <f>IF(-SUM(G$20:G454)+G$15&lt;0.000001,0,IF($C455&gt;='H-32A-WP06 - Debt Service'!F$24,'H-32A-WP06 - Debt Service'!F$27/12,0))</f>
        <v>0</v>
      </c>
      <c r="H455" s="376">
        <f>IF(-SUM(H$20:H454)+H$15&lt;0.000001,0,IF($C455&gt;='H-32A-WP06 - Debt Service'!G$24,'H-32A-WP06 - Debt Service'!G$27/12,0))</f>
        <v>0</v>
      </c>
      <c r="I455" s="376">
        <f>IF(-SUM(I$20:I454)+I$15&lt;0.000001,0,IF($C455&gt;='H-32A-WP06 - Debt Service'!H$24,'H-32A-WP06 - Debt Service'!H$27/12,0))</f>
        <v>0</v>
      </c>
      <c r="J455" s="376">
        <f>IF(-SUM(J$20:J454)+J$15&lt;0.000001,0,IF($C455&gt;='H-32A-WP06 - Debt Service'!I$24,'H-32A-WP06 - Debt Service'!I$27/12,0))</f>
        <v>0</v>
      </c>
      <c r="K455" s="376">
        <f>IF(-SUM(K$20:K454)+K$15&lt;0.000001,0,IF($C455&gt;='H-32A-WP06 - Debt Service'!J$24,'H-32A-WP06 - Debt Service'!J$27/12,0))</f>
        <v>0</v>
      </c>
      <c r="L455" s="376">
        <f>IF(-SUM(L$20:L454)+L$15&lt;0.000001,0,IF($C455&gt;='H-32A-WP06 - Debt Service'!K$24,'H-32A-WP06 - Debt Service'!K$27/12,0))</f>
        <v>0</v>
      </c>
      <c r="M455" s="376">
        <f>IF(-SUM(M$20:M454)+M$15&lt;0.000001,0,IF($C455&gt;='H-32A-WP06 - Debt Service'!L$24,'H-32A-WP06 - Debt Service'!L$27/12,0))</f>
        <v>0</v>
      </c>
      <c r="O455" s="364">
        <f t="shared" si="25"/>
        <v>2055</v>
      </c>
      <c r="P455" s="390">
        <f t="shared" si="27"/>
        <v>56705</v>
      </c>
      <c r="Q455" s="376">
        <f>IF(-SUM(Q$20:Q454)+Q$15&lt;0.000001,0,IF($C455&gt;='H-32A-WP06 - Debt Service'!P$24,'H-32A-WP06 - Debt Service'!P$27/12,0))</f>
        <v>0</v>
      </c>
      <c r="R455" s="376">
        <f>IF(-SUM(R$20:R454)+R$15&lt;0.000001,0,IF($C455&gt;='H-32A-WP06 - Debt Service'!Q$24,'H-32A-WP06 - Debt Service'!Q$27/12,0))</f>
        <v>0</v>
      </c>
      <c r="S455" s="376">
        <f>IF(-SUM(S$20:S454)+S$15&lt;0.000001,0,IF($C455&gt;='H-32A-WP06 - Debt Service'!R$24,'H-32A-WP06 - Debt Service'!R$27/12,0))</f>
        <v>0</v>
      </c>
      <c r="T455" s="376">
        <f>IF(-SUM(T$20:T454)+T$15&lt;0.000001,0,IF($C455&gt;='H-32A-WP06 - Debt Service'!S$24,'H-32A-WP06 - Debt Service'!S$27/12,0))</f>
        <v>0</v>
      </c>
      <c r="U455" s="376">
        <f>IF(-SUM(U$20:U454)+U$15&lt;0.000001,0,IF($C455&gt;='H-32A-WP06 - Debt Service'!T$24,'H-32A-WP06 - Debt Service'!T$27/12,0))</f>
        <v>0</v>
      </c>
      <c r="V455" s="376">
        <f>IF(-SUM(V$20:V454)+V$15&lt;0.000001,0,IF($C455&gt;='H-32A-WP06 - Debt Service'!U$24,'H-32A-WP06 - Debt Service'!U$27/12,0))</f>
        <v>0</v>
      </c>
      <c r="W455" s="376">
        <f>IF(-SUM(W$20:W454)+W$15&lt;0.000001,0,IF($C455&gt;='H-32A-WP06 - Debt Service'!V$24,'H-32A-WP06 - Debt Service'!V$27/12,0))</f>
        <v>0</v>
      </c>
      <c r="X455" s="376">
        <f>IF(-SUM(X$20:X454)+X$15&lt;0.000001,0,IF($C455&gt;='H-32A-WP06 - Debt Service'!W$24,'H-32A-WP06 - Debt Service'!W$27/12,0))</f>
        <v>0</v>
      </c>
      <c r="Y455" s="376">
        <f>IF(-SUM(Y$20:Y454)+Y$15&lt;0.000001,0,IF($C455&gt;='H-32A-WP06 - Debt Service'!X$24,'H-32A-WP06 - Debt Service'!X$27/12,0))</f>
        <v>0</v>
      </c>
      <c r="Z455" s="376">
        <f>IF($C455&gt;='H-32A-WP06 - Debt Service'!Y$24,'H-32A-WP06 - Debt Service'!Y$27/12,0)</f>
        <v>0</v>
      </c>
    </row>
    <row r="456" spans="2:26">
      <c r="B456" s="364">
        <f t="shared" si="24"/>
        <v>2055</v>
      </c>
      <c r="C456" s="390">
        <f t="shared" si="26"/>
        <v>56735</v>
      </c>
      <c r="D456" s="376">
        <f>IF(-SUM(D$20:D455)+D$15&lt;0.000001,0,IF($C456&gt;='H-32A-WP06 - Debt Service'!C$24,'H-32A-WP06 - Debt Service'!C$27/12,0))</f>
        <v>0</v>
      </c>
      <c r="E456" s="376">
        <f>IF(-SUM(E$20:E455)+E$15&lt;0.000001,0,IF($C456&gt;='H-32A-WP06 - Debt Service'!D$24,'H-32A-WP06 - Debt Service'!D$27/12,0))</f>
        <v>0</v>
      </c>
      <c r="F456" s="376">
        <f>IF(-SUM(F$20:F455)+F$15&lt;0.000001,0,IF($C456&gt;='H-32A-WP06 - Debt Service'!E$24,'H-32A-WP06 - Debt Service'!E$27/12,0))</f>
        <v>0</v>
      </c>
      <c r="G456" s="376">
        <f>IF(-SUM(G$20:G455)+G$15&lt;0.000001,0,IF($C456&gt;='H-32A-WP06 - Debt Service'!F$24,'H-32A-WP06 - Debt Service'!F$27/12,0))</f>
        <v>0</v>
      </c>
      <c r="H456" s="376">
        <f>IF(-SUM(H$20:H455)+H$15&lt;0.000001,0,IF($C456&gt;='H-32A-WP06 - Debt Service'!G$24,'H-32A-WP06 - Debt Service'!G$27/12,0))</f>
        <v>0</v>
      </c>
      <c r="I456" s="376">
        <f>IF(-SUM(I$20:I455)+I$15&lt;0.000001,0,IF($C456&gt;='H-32A-WP06 - Debt Service'!H$24,'H-32A-WP06 - Debt Service'!H$27/12,0))</f>
        <v>0</v>
      </c>
      <c r="J456" s="376">
        <f>IF(-SUM(J$20:J455)+J$15&lt;0.000001,0,IF($C456&gt;='H-32A-WP06 - Debt Service'!I$24,'H-32A-WP06 - Debt Service'!I$27/12,0))</f>
        <v>0</v>
      </c>
      <c r="K456" s="376">
        <f>IF(-SUM(K$20:K455)+K$15&lt;0.000001,0,IF($C456&gt;='H-32A-WP06 - Debt Service'!J$24,'H-32A-WP06 - Debt Service'!J$27/12,0))</f>
        <v>0</v>
      </c>
      <c r="L456" s="376">
        <f>IF(-SUM(L$20:L455)+L$15&lt;0.000001,0,IF($C456&gt;='H-32A-WP06 - Debt Service'!K$24,'H-32A-WP06 - Debt Service'!K$27/12,0))</f>
        <v>0</v>
      </c>
      <c r="M456" s="376">
        <f>IF(-SUM(M$20:M455)+M$15&lt;0.000001,0,IF($C456&gt;='H-32A-WP06 - Debt Service'!L$24,'H-32A-WP06 - Debt Service'!L$27/12,0))</f>
        <v>0</v>
      </c>
      <c r="O456" s="364">
        <f t="shared" si="25"/>
        <v>2055</v>
      </c>
      <c r="P456" s="390">
        <f t="shared" si="27"/>
        <v>56735</v>
      </c>
      <c r="Q456" s="376">
        <f>IF(-SUM(Q$20:Q455)+Q$15&lt;0.000001,0,IF($C456&gt;='H-32A-WP06 - Debt Service'!P$24,'H-32A-WP06 - Debt Service'!P$27/12,0))</f>
        <v>0</v>
      </c>
      <c r="R456" s="376">
        <f>IF(-SUM(R$20:R455)+R$15&lt;0.000001,0,IF($C456&gt;='H-32A-WP06 - Debt Service'!Q$24,'H-32A-WP06 - Debt Service'!Q$27/12,0))</f>
        <v>0</v>
      </c>
      <c r="S456" s="376">
        <f>IF(-SUM(S$20:S455)+S$15&lt;0.000001,0,IF($C456&gt;='H-32A-WP06 - Debt Service'!R$24,'H-32A-WP06 - Debt Service'!R$27/12,0))</f>
        <v>0</v>
      </c>
      <c r="T456" s="376">
        <f>IF(-SUM(T$20:T455)+T$15&lt;0.000001,0,IF($C456&gt;='H-32A-WP06 - Debt Service'!S$24,'H-32A-WP06 - Debt Service'!S$27/12,0))</f>
        <v>0</v>
      </c>
      <c r="U456" s="376">
        <f>IF(-SUM(U$20:U455)+U$15&lt;0.000001,0,IF($C456&gt;='H-32A-WP06 - Debt Service'!T$24,'H-32A-WP06 - Debt Service'!T$27/12,0))</f>
        <v>0</v>
      </c>
      <c r="V456" s="376">
        <f>IF(-SUM(V$20:V455)+V$15&lt;0.000001,0,IF($C456&gt;='H-32A-WP06 - Debt Service'!U$24,'H-32A-WP06 - Debt Service'!U$27/12,0))</f>
        <v>0</v>
      </c>
      <c r="W456" s="376">
        <f>IF(-SUM(W$20:W455)+W$15&lt;0.000001,0,IF($C456&gt;='H-32A-WP06 - Debt Service'!V$24,'H-32A-WP06 - Debt Service'!V$27/12,0))</f>
        <v>0</v>
      </c>
      <c r="X456" s="376">
        <f>IF(-SUM(X$20:X455)+X$15&lt;0.000001,0,IF($C456&gt;='H-32A-WP06 - Debt Service'!W$24,'H-32A-WP06 - Debt Service'!W$27/12,0))</f>
        <v>0</v>
      </c>
      <c r="Y456" s="376">
        <f>IF(-SUM(Y$20:Y455)+Y$15&lt;0.000001,0,IF($C456&gt;='H-32A-WP06 - Debt Service'!X$24,'H-32A-WP06 - Debt Service'!X$27/12,0))</f>
        <v>0</v>
      </c>
      <c r="Z456" s="376">
        <f>IF($C456&gt;='H-32A-WP06 - Debt Service'!Y$24,'H-32A-WP06 - Debt Service'!Y$27/12,0)</f>
        <v>0</v>
      </c>
    </row>
    <row r="457" spans="2:26">
      <c r="B457" s="364">
        <f t="shared" si="24"/>
        <v>2055</v>
      </c>
      <c r="C457" s="390">
        <f t="shared" si="26"/>
        <v>56766</v>
      </c>
      <c r="D457" s="376">
        <f>IF(-SUM(D$20:D456)+D$15&lt;0.000001,0,IF($C457&gt;='H-32A-WP06 - Debt Service'!C$24,'H-32A-WP06 - Debt Service'!C$27/12,0))</f>
        <v>0</v>
      </c>
      <c r="E457" s="376">
        <f>IF(-SUM(E$20:E456)+E$15&lt;0.000001,0,IF($C457&gt;='H-32A-WP06 - Debt Service'!D$24,'H-32A-WP06 - Debt Service'!D$27/12,0))</f>
        <v>0</v>
      </c>
      <c r="F457" s="376">
        <f>IF(-SUM(F$20:F456)+F$15&lt;0.000001,0,IF($C457&gt;='H-32A-WP06 - Debt Service'!E$24,'H-32A-WP06 - Debt Service'!E$27/12,0))</f>
        <v>0</v>
      </c>
      <c r="G457" s="376">
        <f>IF(-SUM(G$20:G456)+G$15&lt;0.000001,0,IF($C457&gt;='H-32A-WP06 - Debt Service'!F$24,'H-32A-WP06 - Debt Service'!F$27/12,0))</f>
        <v>0</v>
      </c>
      <c r="H457" s="376">
        <f>IF(-SUM(H$20:H456)+H$15&lt;0.000001,0,IF($C457&gt;='H-32A-WP06 - Debt Service'!G$24,'H-32A-WP06 - Debt Service'!G$27/12,0))</f>
        <v>0</v>
      </c>
      <c r="I457" s="376">
        <f>IF(-SUM(I$20:I456)+I$15&lt;0.000001,0,IF($C457&gt;='H-32A-WP06 - Debt Service'!H$24,'H-32A-WP06 - Debt Service'!H$27/12,0))</f>
        <v>0</v>
      </c>
      <c r="J457" s="376">
        <f>IF(-SUM(J$20:J456)+J$15&lt;0.000001,0,IF($C457&gt;='H-32A-WP06 - Debt Service'!I$24,'H-32A-WP06 - Debt Service'!I$27/12,0))</f>
        <v>0</v>
      </c>
      <c r="K457" s="376">
        <f>IF(-SUM(K$20:K456)+K$15&lt;0.000001,0,IF($C457&gt;='H-32A-WP06 - Debt Service'!J$24,'H-32A-WP06 - Debt Service'!J$27/12,0))</f>
        <v>0</v>
      </c>
      <c r="L457" s="376">
        <f>IF(-SUM(L$20:L456)+L$15&lt;0.000001,0,IF($C457&gt;='H-32A-WP06 - Debt Service'!K$24,'H-32A-WP06 - Debt Service'!K$27/12,0))</f>
        <v>0</v>
      </c>
      <c r="M457" s="376">
        <f>IF(-SUM(M$20:M456)+M$15&lt;0.000001,0,IF($C457&gt;='H-32A-WP06 - Debt Service'!L$24,'H-32A-WP06 - Debt Service'!L$27/12,0))</f>
        <v>0</v>
      </c>
      <c r="O457" s="364">
        <f t="shared" si="25"/>
        <v>2055</v>
      </c>
      <c r="P457" s="390">
        <f t="shared" si="27"/>
        <v>56766</v>
      </c>
      <c r="Q457" s="376">
        <f>IF(-SUM(Q$20:Q456)+Q$15&lt;0.000001,0,IF($C457&gt;='H-32A-WP06 - Debt Service'!P$24,'H-32A-WP06 - Debt Service'!P$27/12,0))</f>
        <v>0</v>
      </c>
      <c r="R457" s="376">
        <f>IF(-SUM(R$20:R456)+R$15&lt;0.000001,0,IF($C457&gt;='H-32A-WP06 - Debt Service'!Q$24,'H-32A-WP06 - Debt Service'!Q$27/12,0))</f>
        <v>0</v>
      </c>
      <c r="S457" s="376">
        <f>IF(-SUM(S$20:S456)+S$15&lt;0.000001,0,IF($C457&gt;='H-32A-WP06 - Debt Service'!R$24,'H-32A-WP06 - Debt Service'!R$27/12,0))</f>
        <v>0</v>
      </c>
      <c r="T457" s="376">
        <f>IF(-SUM(T$20:T456)+T$15&lt;0.000001,0,IF($C457&gt;='H-32A-WP06 - Debt Service'!S$24,'H-32A-WP06 - Debt Service'!S$27/12,0))</f>
        <v>0</v>
      </c>
      <c r="U457" s="376">
        <f>IF(-SUM(U$20:U456)+U$15&lt;0.000001,0,IF($C457&gt;='H-32A-WP06 - Debt Service'!T$24,'H-32A-WP06 - Debt Service'!T$27/12,0))</f>
        <v>0</v>
      </c>
      <c r="V457" s="376">
        <f>IF(-SUM(V$20:V456)+V$15&lt;0.000001,0,IF($C457&gt;='H-32A-WP06 - Debt Service'!U$24,'H-32A-WP06 - Debt Service'!U$27/12,0))</f>
        <v>0</v>
      </c>
      <c r="W457" s="376">
        <f>IF(-SUM(W$20:W456)+W$15&lt;0.000001,0,IF($C457&gt;='H-32A-WP06 - Debt Service'!V$24,'H-32A-WP06 - Debt Service'!V$27/12,0))</f>
        <v>0</v>
      </c>
      <c r="X457" s="376">
        <f>IF(-SUM(X$20:X456)+X$15&lt;0.000001,0,IF($C457&gt;='H-32A-WP06 - Debt Service'!W$24,'H-32A-WP06 - Debt Service'!W$27/12,0))</f>
        <v>0</v>
      </c>
      <c r="Y457" s="376">
        <f>IF(-SUM(Y$20:Y456)+Y$15&lt;0.000001,0,IF($C457&gt;='H-32A-WP06 - Debt Service'!X$24,'H-32A-WP06 - Debt Service'!X$27/12,0))</f>
        <v>0</v>
      </c>
      <c r="Z457" s="376">
        <f>IF($C457&gt;='H-32A-WP06 - Debt Service'!Y$24,'H-32A-WP06 - Debt Service'!Y$27/12,0)</f>
        <v>0</v>
      </c>
    </row>
    <row r="458" spans="2:26">
      <c r="B458" s="364">
        <f t="shared" si="24"/>
        <v>2055</v>
      </c>
      <c r="C458" s="390">
        <f t="shared" si="26"/>
        <v>56796</v>
      </c>
      <c r="D458" s="376">
        <f>IF(-SUM(D$20:D457)+D$15&lt;0.000001,0,IF($C458&gt;='H-32A-WP06 - Debt Service'!C$24,'H-32A-WP06 - Debt Service'!C$27/12,0))</f>
        <v>0</v>
      </c>
      <c r="E458" s="376">
        <f>IF(-SUM(E$20:E457)+E$15&lt;0.000001,0,IF($C458&gt;='H-32A-WP06 - Debt Service'!D$24,'H-32A-WP06 - Debt Service'!D$27/12,0))</f>
        <v>0</v>
      </c>
      <c r="F458" s="376">
        <f>IF(-SUM(F$20:F457)+F$15&lt;0.000001,0,IF($C458&gt;='H-32A-WP06 - Debt Service'!E$24,'H-32A-WP06 - Debt Service'!E$27/12,0))</f>
        <v>0</v>
      </c>
      <c r="G458" s="376">
        <f>IF(-SUM(G$20:G457)+G$15&lt;0.000001,0,IF($C458&gt;='H-32A-WP06 - Debt Service'!F$24,'H-32A-WP06 - Debt Service'!F$27/12,0))</f>
        <v>0</v>
      </c>
      <c r="H458" s="376">
        <f>IF(-SUM(H$20:H457)+H$15&lt;0.000001,0,IF($C458&gt;='H-32A-WP06 - Debt Service'!G$24,'H-32A-WP06 - Debt Service'!G$27/12,0))</f>
        <v>0</v>
      </c>
      <c r="I458" s="376">
        <f>IF(-SUM(I$20:I457)+I$15&lt;0.000001,0,IF($C458&gt;='H-32A-WP06 - Debt Service'!H$24,'H-32A-WP06 - Debt Service'!H$27/12,0))</f>
        <v>0</v>
      </c>
      <c r="J458" s="376">
        <f>IF(-SUM(J$20:J457)+J$15&lt;0.000001,0,IF($C458&gt;='H-32A-WP06 - Debt Service'!I$24,'H-32A-WP06 - Debt Service'!I$27/12,0))</f>
        <v>0</v>
      </c>
      <c r="K458" s="376">
        <f>IF(-SUM(K$20:K457)+K$15&lt;0.000001,0,IF($C458&gt;='H-32A-WP06 - Debt Service'!J$24,'H-32A-WP06 - Debt Service'!J$27/12,0))</f>
        <v>0</v>
      </c>
      <c r="L458" s="376">
        <f>IF(-SUM(L$20:L457)+L$15&lt;0.000001,0,IF($C458&gt;='H-32A-WP06 - Debt Service'!K$24,'H-32A-WP06 - Debt Service'!K$27/12,0))</f>
        <v>0</v>
      </c>
      <c r="M458" s="376">
        <f>IF(-SUM(M$20:M457)+M$15&lt;0.000001,0,IF($C458&gt;='H-32A-WP06 - Debt Service'!L$24,'H-32A-WP06 - Debt Service'!L$27/12,0))</f>
        <v>0</v>
      </c>
      <c r="O458" s="364">
        <f t="shared" si="25"/>
        <v>2055</v>
      </c>
      <c r="P458" s="390">
        <f t="shared" si="27"/>
        <v>56796</v>
      </c>
      <c r="Q458" s="376">
        <f>IF(-SUM(Q$20:Q457)+Q$15&lt;0.000001,0,IF($C458&gt;='H-32A-WP06 - Debt Service'!P$24,'H-32A-WP06 - Debt Service'!P$27/12,0))</f>
        <v>0</v>
      </c>
      <c r="R458" s="376">
        <f>IF(-SUM(R$20:R457)+R$15&lt;0.000001,0,IF($C458&gt;='H-32A-WP06 - Debt Service'!Q$24,'H-32A-WP06 - Debt Service'!Q$27/12,0))</f>
        <v>0</v>
      </c>
      <c r="S458" s="376">
        <f>IF(-SUM(S$20:S457)+S$15&lt;0.000001,0,IF($C458&gt;='H-32A-WP06 - Debt Service'!R$24,'H-32A-WP06 - Debt Service'!R$27/12,0))</f>
        <v>0</v>
      </c>
      <c r="T458" s="376">
        <f>IF(-SUM(T$20:T457)+T$15&lt;0.000001,0,IF($C458&gt;='H-32A-WP06 - Debt Service'!S$24,'H-32A-WP06 - Debt Service'!S$27/12,0))</f>
        <v>0</v>
      </c>
      <c r="U458" s="376">
        <f>IF(-SUM(U$20:U457)+U$15&lt;0.000001,0,IF($C458&gt;='H-32A-WP06 - Debt Service'!T$24,'H-32A-WP06 - Debt Service'!T$27/12,0))</f>
        <v>0</v>
      </c>
      <c r="V458" s="376">
        <f>IF(-SUM(V$20:V457)+V$15&lt;0.000001,0,IF($C458&gt;='H-32A-WP06 - Debt Service'!U$24,'H-32A-WP06 - Debt Service'!U$27/12,0))</f>
        <v>0</v>
      </c>
      <c r="W458" s="376">
        <f>IF(-SUM(W$20:W457)+W$15&lt;0.000001,0,IF($C458&gt;='H-32A-WP06 - Debt Service'!V$24,'H-32A-WP06 - Debt Service'!V$27/12,0))</f>
        <v>0</v>
      </c>
      <c r="X458" s="376">
        <f>IF(-SUM(X$20:X457)+X$15&lt;0.000001,0,IF($C458&gt;='H-32A-WP06 - Debt Service'!W$24,'H-32A-WP06 - Debt Service'!W$27/12,0))</f>
        <v>0</v>
      </c>
      <c r="Y458" s="376">
        <f>IF(-SUM(Y$20:Y457)+Y$15&lt;0.000001,0,IF($C458&gt;='H-32A-WP06 - Debt Service'!X$24,'H-32A-WP06 - Debt Service'!X$27/12,0))</f>
        <v>0</v>
      </c>
      <c r="Z458" s="376">
        <f>IF($C458&gt;='H-32A-WP06 - Debt Service'!Y$24,'H-32A-WP06 - Debt Service'!Y$27/12,0)</f>
        <v>0</v>
      </c>
    </row>
    <row r="459" spans="2:26">
      <c r="B459" s="364">
        <f t="shared" si="24"/>
        <v>2055</v>
      </c>
      <c r="C459" s="390">
        <f t="shared" si="26"/>
        <v>56827</v>
      </c>
      <c r="D459" s="376">
        <f>IF(-SUM(D$20:D458)+D$15&lt;0.000001,0,IF($C459&gt;='H-32A-WP06 - Debt Service'!C$24,'H-32A-WP06 - Debt Service'!C$27/12,0))</f>
        <v>0</v>
      </c>
      <c r="E459" s="376">
        <f>IF(-SUM(E$20:E458)+E$15&lt;0.000001,0,IF($C459&gt;='H-32A-WP06 - Debt Service'!D$24,'H-32A-WP06 - Debt Service'!D$27/12,0))</f>
        <v>0</v>
      </c>
      <c r="F459" s="376">
        <f>IF(-SUM(F$20:F458)+F$15&lt;0.000001,0,IF($C459&gt;='H-32A-WP06 - Debt Service'!E$24,'H-32A-WP06 - Debt Service'!E$27/12,0))</f>
        <v>0</v>
      </c>
      <c r="G459" s="376">
        <f>IF(-SUM(G$20:G458)+G$15&lt;0.000001,0,IF($C459&gt;='H-32A-WP06 - Debt Service'!F$24,'H-32A-WP06 - Debt Service'!F$27/12,0))</f>
        <v>0</v>
      </c>
      <c r="H459" s="376">
        <f>IF(-SUM(H$20:H458)+H$15&lt;0.000001,0,IF($C459&gt;='H-32A-WP06 - Debt Service'!G$24,'H-32A-WP06 - Debt Service'!G$27/12,0))</f>
        <v>0</v>
      </c>
      <c r="I459" s="376">
        <f>IF(-SUM(I$20:I458)+I$15&lt;0.000001,0,IF($C459&gt;='H-32A-WP06 - Debt Service'!H$24,'H-32A-WP06 - Debt Service'!H$27/12,0))</f>
        <v>0</v>
      </c>
      <c r="J459" s="376">
        <f>IF(-SUM(J$20:J458)+J$15&lt;0.000001,0,IF($C459&gt;='H-32A-WP06 - Debt Service'!I$24,'H-32A-WP06 - Debt Service'!I$27/12,0))</f>
        <v>0</v>
      </c>
      <c r="K459" s="376">
        <f>IF(-SUM(K$20:K458)+K$15&lt;0.000001,0,IF($C459&gt;='H-32A-WP06 - Debt Service'!J$24,'H-32A-WP06 - Debt Service'!J$27/12,0))</f>
        <v>0</v>
      </c>
      <c r="L459" s="376">
        <f>IF(-SUM(L$20:L458)+L$15&lt;0.000001,0,IF($C459&gt;='H-32A-WP06 - Debt Service'!K$24,'H-32A-WP06 - Debt Service'!K$27/12,0))</f>
        <v>0</v>
      </c>
      <c r="M459" s="376">
        <f>IF(-SUM(M$20:M458)+M$15&lt;0.000001,0,IF($C459&gt;='H-32A-WP06 - Debt Service'!L$24,'H-32A-WP06 - Debt Service'!L$27/12,0))</f>
        <v>0</v>
      </c>
      <c r="O459" s="364">
        <f t="shared" si="25"/>
        <v>2055</v>
      </c>
      <c r="P459" s="390">
        <f t="shared" si="27"/>
        <v>56827</v>
      </c>
      <c r="Q459" s="376">
        <f>IF(-SUM(Q$20:Q458)+Q$15&lt;0.000001,0,IF($C459&gt;='H-32A-WP06 - Debt Service'!P$24,'H-32A-WP06 - Debt Service'!P$27/12,0))</f>
        <v>0</v>
      </c>
      <c r="R459" s="376">
        <f>IF(-SUM(R$20:R458)+R$15&lt;0.000001,0,IF($C459&gt;='H-32A-WP06 - Debt Service'!Q$24,'H-32A-WP06 - Debt Service'!Q$27/12,0))</f>
        <v>0</v>
      </c>
      <c r="S459" s="376">
        <f>IF(-SUM(S$20:S458)+S$15&lt;0.000001,0,IF($C459&gt;='H-32A-WP06 - Debt Service'!R$24,'H-32A-WP06 - Debt Service'!R$27/12,0))</f>
        <v>0</v>
      </c>
      <c r="T459" s="376">
        <f>IF(-SUM(T$20:T458)+T$15&lt;0.000001,0,IF($C459&gt;='H-32A-WP06 - Debt Service'!S$24,'H-32A-WP06 - Debt Service'!S$27/12,0))</f>
        <v>0</v>
      </c>
      <c r="U459" s="376">
        <f>IF(-SUM(U$20:U458)+U$15&lt;0.000001,0,IF($C459&gt;='H-32A-WP06 - Debt Service'!T$24,'H-32A-WP06 - Debt Service'!T$27/12,0))</f>
        <v>0</v>
      </c>
      <c r="V459" s="376">
        <f>IF(-SUM(V$20:V458)+V$15&lt;0.000001,0,IF($C459&gt;='H-32A-WP06 - Debt Service'!U$24,'H-32A-WP06 - Debt Service'!U$27/12,0))</f>
        <v>0</v>
      </c>
      <c r="W459" s="376">
        <f>IF(-SUM(W$20:W458)+W$15&lt;0.000001,0,IF($C459&gt;='H-32A-WP06 - Debt Service'!V$24,'H-32A-WP06 - Debt Service'!V$27/12,0))</f>
        <v>0</v>
      </c>
      <c r="X459" s="376">
        <f>IF(-SUM(X$20:X458)+X$15&lt;0.000001,0,IF($C459&gt;='H-32A-WP06 - Debt Service'!W$24,'H-32A-WP06 - Debt Service'!W$27/12,0))</f>
        <v>0</v>
      </c>
      <c r="Y459" s="376">
        <f>IF(-SUM(Y$20:Y458)+Y$15&lt;0.000001,0,IF($C459&gt;='H-32A-WP06 - Debt Service'!X$24,'H-32A-WP06 - Debt Service'!X$27/12,0))</f>
        <v>0</v>
      </c>
      <c r="Z459" s="376">
        <f>IF($C459&gt;='H-32A-WP06 - Debt Service'!Y$24,'H-32A-WP06 - Debt Service'!Y$27/12,0)</f>
        <v>0</v>
      </c>
    </row>
    <row r="460" spans="2:26">
      <c r="B460" s="364">
        <f t="shared" si="24"/>
        <v>2055</v>
      </c>
      <c r="C460" s="390">
        <f t="shared" si="26"/>
        <v>56858</v>
      </c>
      <c r="D460" s="376">
        <f>IF(-SUM(D$20:D459)+D$15&lt;0.000001,0,IF($C460&gt;='H-32A-WP06 - Debt Service'!C$24,'H-32A-WP06 - Debt Service'!C$27/12,0))</f>
        <v>0</v>
      </c>
      <c r="E460" s="376">
        <f>IF(-SUM(E$20:E459)+E$15&lt;0.000001,0,IF($C460&gt;='H-32A-WP06 - Debt Service'!D$24,'H-32A-WP06 - Debt Service'!D$27/12,0))</f>
        <v>0</v>
      </c>
      <c r="F460" s="376">
        <f>IF(-SUM(F$20:F459)+F$15&lt;0.000001,0,IF($C460&gt;='H-32A-WP06 - Debt Service'!E$24,'H-32A-WP06 - Debt Service'!E$27/12,0))</f>
        <v>0</v>
      </c>
      <c r="G460" s="376">
        <f>IF(-SUM(G$20:G459)+G$15&lt;0.000001,0,IF($C460&gt;='H-32A-WP06 - Debt Service'!F$24,'H-32A-WP06 - Debt Service'!F$27/12,0))</f>
        <v>0</v>
      </c>
      <c r="H460" s="376">
        <f>IF(-SUM(H$20:H459)+H$15&lt;0.000001,0,IF($C460&gt;='H-32A-WP06 - Debt Service'!G$24,'H-32A-WP06 - Debt Service'!G$27/12,0))</f>
        <v>0</v>
      </c>
      <c r="I460" s="376">
        <f>IF(-SUM(I$20:I459)+I$15&lt;0.000001,0,IF($C460&gt;='H-32A-WP06 - Debt Service'!H$24,'H-32A-WP06 - Debt Service'!H$27/12,0))</f>
        <v>0</v>
      </c>
      <c r="J460" s="376">
        <f>IF(-SUM(J$20:J459)+J$15&lt;0.000001,0,IF($C460&gt;='H-32A-WP06 - Debt Service'!I$24,'H-32A-WP06 - Debt Service'!I$27/12,0))</f>
        <v>0</v>
      </c>
      <c r="K460" s="376">
        <f>IF(-SUM(K$20:K459)+K$15&lt;0.000001,0,IF($C460&gt;='H-32A-WP06 - Debt Service'!J$24,'H-32A-WP06 - Debt Service'!J$27/12,0))</f>
        <v>0</v>
      </c>
      <c r="L460" s="376">
        <f>IF(-SUM(L$20:L459)+L$15&lt;0.000001,0,IF($C460&gt;='H-32A-WP06 - Debt Service'!K$24,'H-32A-WP06 - Debt Service'!K$27/12,0))</f>
        <v>0</v>
      </c>
      <c r="M460" s="376">
        <f>IF(-SUM(M$20:M459)+M$15&lt;0.000001,0,IF($C460&gt;='H-32A-WP06 - Debt Service'!L$24,'H-32A-WP06 - Debt Service'!L$27/12,0))</f>
        <v>0</v>
      </c>
      <c r="O460" s="364">
        <f t="shared" si="25"/>
        <v>2055</v>
      </c>
      <c r="P460" s="390">
        <f t="shared" si="27"/>
        <v>56858</v>
      </c>
      <c r="Q460" s="376">
        <f>IF(-SUM(Q$20:Q459)+Q$15&lt;0.000001,0,IF($C460&gt;='H-32A-WP06 - Debt Service'!P$24,'H-32A-WP06 - Debt Service'!P$27/12,0))</f>
        <v>0</v>
      </c>
      <c r="R460" s="376">
        <f>IF(-SUM(R$20:R459)+R$15&lt;0.000001,0,IF($C460&gt;='H-32A-WP06 - Debt Service'!Q$24,'H-32A-WP06 - Debt Service'!Q$27/12,0))</f>
        <v>0</v>
      </c>
      <c r="S460" s="376">
        <f>IF(-SUM(S$20:S459)+S$15&lt;0.000001,0,IF($C460&gt;='H-32A-WP06 - Debt Service'!R$24,'H-32A-WP06 - Debt Service'!R$27/12,0))</f>
        <v>0</v>
      </c>
      <c r="T460" s="376">
        <f>IF(-SUM(T$20:T459)+T$15&lt;0.000001,0,IF($C460&gt;='H-32A-WP06 - Debt Service'!S$24,'H-32A-WP06 - Debt Service'!S$27/12,0))</f>
        <v>0</v>
      </c>
      <c r="U460" s="376">
        <f>IF(-SUM(U$20:U459)+U$15&lt;0.000001,0,IF($C460&gt;='H-32A-WP06 - Debt Service'!T$24,'H-32A-WP06 - Debt Service'!T$27/12,0))</f>
        <v>0</v>
      </c>
      <c r="V460" s="376">
        <f>IF(-SUM(V$20:V459)+V$15&lt;0.000001,0,IF($C460&gt;='H-32A-WP06 - Debt Service'!U$24,'H-32A-WP06 - Debt Service'!U$27/12,0))</f>
        <v>0</v>
      </c>
      <c r="W460" s="376">
        <f>IF(-SUM(W$20:W459)+W$15&lt;0.000001,0,IF($C460&gt;='H-32A-WP06 - Debt Service'!V$24,'H-32A-WP06 - Debt Service'!V$27/12,0))</f>
        <v>0</v>
      </c>
      <c r="X460" s="376">
        <f>IF(-SUM(X$20:X459)+X$15&lt;0.000001,0,IF($C460&gt;='H-32A-WP06 - Debt Service'!W$24,'H-32A-WP06 - Debt Service'!W$27/12,0))</f>
        <v>0</v>
      </c>
      <c r="Y460" s="376">
        <f>IF(-SUM(Y$20:Y459)+Y$15&lt;0.000001,0,IF($C460&gt;='H-32A-WP06 - Debt Service'!X$24,'H-32A-WP06 - Debt Service'!X$27/12,0))</f>
        <v>0</v>
      </c>
      <c r="Z460" s="376">
        <f>IF($C460&gt;='H-32A-WP06 - Debt Service'!Y$24,'H-32A-WP06 - Debt Service'!Y$27/12,0)</f>
        <v>0</v>
      </c>
    </row>
    <row r="461" spans="2:26">
      <c r="B461" s="364">
        <f t="shared" si="24"/>
        <v>2055</v>
      </c>
      <c r="C461" s="390">
        <f t="shared" si="26"/>
        <v>56888</v>
      </c>
      <c r="D461" s="376">
        <f>IF(-SUM(D$20:D460)+D$15&lt;0.000001,0,IF($C461&gt;='H-32A-WP06 - Debt Service'!C$24,'H-32A-WP06 - Debt Service'!C$27/12,0))</f>
        <v>0</v>
      </c>
      <c r="E461" s="376">
        <f>IF(-SUM(E$20:E460)+E$15&lt;0.000001,0,IF($C461&gt;='H-32A-WP06 - Debt Service'!D$24,'H-32A-WP06 - Debt Service'!D$27/12,0))</f>
        <v>0</v>
      </c>
      <c r="F461" s="376">
        <f>IF(-SUM(F$20:F460)+F$15&lt;0.000001,0,IF($C461&gt;='H-32A-WP06 - Debt Service'!E$24,'H-32A-WP06 - Debt Service'!E$27/12,0))</f>
        <v>0</v>
      </c>
      <c r="G461" s="376">
        <f>IF(-SUM(G$20:G460)+G$15&lt;0.000001,0,IF($C461&gt;='H-32A-WP06 - Debt Service'!F$24,'H-32A-WP06 - Debt Service'!F$27/12,0))</f>
        <v>0</v>
      </c>
      <c r="H461" s="376">
        <f>IF(-SUM(H$20:H460)+H$15&lt;0.000001,0,IF($C461&gt;='H-32A-WP06 - Debt Service'!G$24,'H-32A-WP06 - Debt Service'!G$27/12,0))</f>
        <v>0</v>
      </c>
      <c r="I461" s="376">
        <f>IF(-SUM(I$20:I460)+I$15&lt;0.000001,0,IF($C461&gt;='H-32A-WP06 - Debt Service'!H$24,'H-32A-WP06 - Debt Service'!H$27/12,0))</f>
        <v>0</v>
      </c>
      <c r="J461" s="376">
        <f>IF(-SUM(J$20:J460)+J$15&lt;0.000001,0,IF($C461&gt;='H-32A-WP06 - Debt Service'!I$24,'H-32A-WP06 - Debt Service'!I$27/12,0))</f>
        <v>0</v>
      </c>
      <c r="K461" s="376">
        <f>IF(-SUM(K$20:K460)+K$15&lt;0.000001,0,IF($C461&gt;='H-32A-WP06 - Debt Service'!J$24,'H-32A-WP06 - Debt Service'!J$27/12,0))</f>
        <v>0</v>
      </c>
      <c r="L461" s="376">
        <f>IF(-SUM(L$20:L460)+L$15&lt;0.000001,0,IF($C461&gt;='H-32A-WP06 - Debt Service'!K$24,'H-32A-WP06 - Debt Service'!K$27/12,0))</f>
        <v>0</v>
      </c>
      <c r="M461" s="376">
        <f>IF(-SUM(M$20:M460)+M$15&lt;0.000001,0,IF($C461&gt;='H-32A-WP06 - Debt Service'!L$24,'H-32A-WP06 - Debt Service'!L$27/12,0))</f>
        <v>0</v>
      </c>
      <c r="O461" s="364">
        <f t="shared" si="25"/>
        <v>2055</v>
      </c>
      <c r="P461" s="390">
        <f t="shared" si="27"/>
        <v>56888</v>
      </c>
      <c r="Q461" s="376">
        <f>IF(-SUM(Q$20:Q460)+Q$15&lt;0.000001,0,IF($C461&gt;='H-32A-WP06 - Debt Service'!P$24,'H-32A-WP06 - Debt Service'!P$27/12,0))</f>
        <v>0</v>
      </c>
      <c r="R461" s="376">
        <f>IF(-SUM(R$20:R460)+R$15&lt;0.000001,0,IF($C461&gt;='H-32A-WP06 - Debt Service'!Q$24,'H-32A-WP06 - Debt Service'!Q$27/12,0))</f>
        <v>0</v>
      </c>
      <c r="S461" s="376">
        <f>IF(-SUM(S$20:S460)+S$15&lt;0.000001,0,IF($C461&gt;='H-32A-WP06 - Debt Service'!R$24,'H-32A-WP06 - Debt Service'!R$27/12,0))</f>
        <v>0</v>
      </c>
      <c r="T461" s="376">
        <f>IF(-SUM(T$20:T460)+T$15&lt;0.000001,0,IF($C461&gt;='H-32A-WP06 - Debt Service'!S$24,'H-32A-WP06 - Debt Service'!S$27/12,0))</f>
        <v>0</v>
      </c>
      <c r="U461" s="376">
        <f>IF(-SUM(U$20:U460)+U$15&lt;0.000001,0,IF($C461&gt;='H-32A-WP06 - Debt Service'!T$24,'H-32A-WP06 - Debt Service'!T$27/12,0))</f>
        <v>0</v>
      </c>
      <c r="V461" s="376">
        <f>IF(-SUM(V$20:V460)+V$15&lt;0.000001,0,IF($C461&gt;='H-32A-WP06 - Debt Service'!U$24,'H-32A-WP06 - Debt Service'!U$27/12,0))</f>
        <v>0</v>
      </c>
      <c r="W461" s="376">
        <f>IF(-SUM(W$20:W460)+W$15&lt;0.000001,0,IF($C461&gt;='H-32A-WP06 - Debt Service'!V$24,'H-32A-WP06 - Debt Service'!V$27/12,0))</f>
        <v>0</v>
      </c>
      <c r="X461" s="376">
        <f>IF(-SUM(X$20:X460)+X$15&lt;0.000001,0,IF($C461&gt;='H-32A-WP06 - Debt Service'!W$24,'H-32A-WP06 - Debt Service'!W$27/12,0))</f>
        <v>0</v>
      </c>
      <c r="Y461" s="376">
        <f>IF(-SUM(Y$20:Y460)+Y$15&lt;0.000001,0,IF($C461&gt;='H-32A-WP06 - Debt Service'!X$24,'H-32A-WP06 - Debt Service'!X$27/12,0))</f>
        <v>0</v>
      </c>
      <c r="Z461" s="376">
        <f>IF($C461&gt;='H-32A-WP06 - Debt Service'!Y$24,'H-32A-WP06 - Debt Service'!Y$27/12,0)</f>
        <v>0</v>
      </c>
    </row>
    <row r="462" spans="2:26">
      <c r="B462" s="364">
        <f t="shared" si="24"/>
        <v>2055</v>
      </c>
      <c r="C462" s="390">
        <f t="shared" si="26"/>
        <v>56919</v>
      </c>
      <c r="D462" s="376">
        <f>IF(-SUM(D$20:D461)+D$15&lt;0.000001,0,IF($C462&gt;='H-32A-WP06 - Debt Service'!C$24,'H-32A-WP06 - Debt Service'!C$27/12,0))</f>
        <v>0</v>
      </c>
      <c r="E462" s="376">
        <f>IF(-SUM(E$20:E461)+E$15&lt;0.000001,0,IF($C462&gt;='H-32A-WP06 - Debt Service'!D$24,'H-32A-WP06 - Debt Service'!D$27/12,0))</f>
        <v>0</v>
      </c>
      <c r="F462" s="376">
        <f>IF(-SUM(F$20:F461)+F$15&lt;0.000001,0,IF($C462&gt;='H-32A-WP06 - Debt Service'!E$24,'H-32A-WP06 - Debt Service'!E$27/12,0))</f>
        <v>0</v>
      </c>
      <c r="G462" s="376">
        <f>IF(-SUM(G$20:G461)+G$15&lt;0.000001,0,IF($C462&gt;='H-32A-WP06 - Debt Service'!F$24,'H-32A-WP06 - Debt Service'!F$27/12,0))</f>
        <v>0</v>
      </c>
      <c r="H462" s="376">
        <f>IF(-SUM(H$20:H461)+H$15&lt;0.000001,0,IF($C462&gt;='H-32A-WP06 - Debt Service'!G$24,'H-32A-WP06 - Debt Service'!G$27/12,0))</f>
        <v>0</v>
      </c>
      <c r="I462" s="376">
        <f>IF(-SUM(I$20:I461)+I$15&lt;0.000001,0,IF($C462&gt;='H-32A-WP06 - Debt Service'!H$24,'H-32A-WP06 - Debt Service'!H$27/12,0))</f>
        <v>0</v>
      </c>
      <c r="J462" s="376">
        <f>IF(-SUM(J$20:J461)+J$15&lt;0.000001,0,IF($C462&gt;='H-32A-WP06 - Debt Service'!I$24,'H-32A-WP06 - Debt Service'!I$27/12,0))</f>
        <v>0</v>
      </c>
      <c r="K462" s="376">
        <f>IF(-SUM(K$20:K461)+K$15&lt;0.000001,0,IF($C462&gt;='H-32A-WP06 - Debt Service'!J$24,'H-32A-WP06 - Debt Service'!J$27/12,0))</f>
        <v>0</v>
      </c>
      <c r="L462" s="376">
        <f>IF(-SUM(L$20:L461)+L$15&lt;0.000001,0,IF($C462&gt;='H-32A-WP06 - Debt Service'!K$24,'H-32A-WP06 - Debt Service'!K$27/12,0))</f>
        <v>0</v>
      </c>
      <c r="M462" s="376">
        <f>IF(-SUM(M$20:M461)+M$15&lt;0.000001,0,IF($C462&gt;='H-32A-WP06 - Debt Service'!L$24,'H-32A-WP06 - Debt Service'!L$27/12,0))</f>
        <v>0</v>
      </c>
      <c r="O462" s="364">
        <f t="shared" si="25"/>
        <v>2055</v>
      </c>
      <c r="P462" s="390">
        <f t="shared" si="27"/>
        <v>56919</v>
      </c>
      <c r="Q462" s="376">
        <f>IF(-SUM(Q$20:Q461)+Q$15&lt;0.000001,0,IF($C462&gt;='H-32A-WP06 - Debt Service'!P$24,'H-32A-WP06 - Debt Service'!P$27/12,0))</f>
        <v>0</v>
      </c>
      <c r="R462" s="376">
        <f>IF(-SUM(R$20:R461)+R$15&lt;0.000001,0,IF($C462&gt;='H-32A-WP06 - Debt Service'!Q$24,'H-32A-WP06 - Debt Service'!Q$27/12,0))</f>
        <v>0</v>
      </c>
      <c r="S462" s="376">
        <f>IF(-SUM(S$20:S461)+S$15&lt;0.000001,0,IF($C462&gt;='H-32A-WP06 - Debt Service'!R$24,'H-32A-WP06 - Debt Service'!R$27/12,0))</f>
        <v>0</v>
      </c>
      <c r="T462" s="376">
        <f>IF(-SUM(T$20:T461)+T$15&lt;0.000001,0,IF($C462&gt;='H-32A-WP06 - Debt Service'!S$24,'H-32A-WP06 - Debt Service'!S$27/12,0))</f>
        <v>0</v>
      </c>
      <c r="U462" s="376">
        <f>IF(-SUM(U$20:U461)+U$15&lt;0.000001,0,IF($C462&gt;='H-32A-WP06 - Debt Service'!T$24,'H-32A-WP06 - Debt Service'!T$27/12,0))</f>
        <v>0</v>
      </c>
      <c r="V462" s="376">
        <f>IF(-SUM(V$20:V461)+V$15&lt;0.000001,0,IF($C462&gt;='H-32A-WP06 - Debt Service'!U$24,'H-32A-WP06 - Debt Service'!U$27/12,0))</f>
        <v>0</v>
      </c>
      <c r="W462" s="376">
        <f>IF(-SUM(W$20:W461)+W$15&lt;0.000001,0,IF($C462&gt;='H-32A-WP06 - Debt Service'!V$24,'H-32A-WP06 - Debt Service'!V$27/12,0))</f>
        <v>0</v>
      </c>
      <c r="X462" s="376">
        <f>IF(-SUM(X$20:X461)+X$15&lt;0.000001,0,IF($C462&gt;='H-32A-WP06 - Debt Service'!W$24,'H-32A-WP06 - Debt Service'!W$27/12,0))</f>
        <v>0</v>
      </c>
      <c r="Y462" s="376">
        <f>IF(-SUM(Y$20:Y461)+Y$15&lt;0.000001,0,IF($C462&gt;='H-32A-WP06 - Debt Service'!X$24,'H-32A-WP06 - Debt Service'!X$27/12,0))</f>
        <v>0</v>
      </c>
      <c r="Z462" s="376">
        <f>IF($C462&gt;='H-32A-WP06 - Debt Service'!Y$24,'H-32A-WP06 - Debt Service'!Y$27/12,0)</f>
        <v>0</v>
      </c>
    </row>
    <row r="463" spans="2:26">
      <c r="B463" s="364">
        <f t="shared" si="24"/>
        <v>2055</v>
      </c>
      <c r="C463" s="390">
        <f t="shared" si="26"/>
        <v>56949</v>
      </c>
      <c r="D463" s="376">
        <f>IF(-SUM(D$20:D462)+D$15&lt;0.000001,0,IF($C463&gt;='H-32A-WP06 - Debt Service'!C$24,'H-32A-WP06 - Debt Service'!C$27/12,0))</f>
        <v>0</v>
      </c>
      <c r="E463" s="376">
        <f>IF(-SUM(E$20:E462)+E$15&lt;0.000001,0,IF($C463&gt;='H-32A-WP06 - Debt Service'!D$24,'H-32A-WP06 - Debt Service'!D$27/12,0))</f>
        <v>0</v>
      </c>
      <c r="F463" s="376">
        <f>IF(-SUM(F$20:F462)+F$15&lt;0.000001,0,IF($C463&gt;='H-32A-WP06 - Debt Service'!E$24,'H-32A-WP06 - Debt Service'!E$27/12,0))</f>
        <v>0</v>
      </c>
      <c r="G463" s="376">
        <f>IF(-SUM(G$20:G462)+G$15&lt;0.000001,0,IF($C463&gt;='H-32A-WP06 - Debt Service'!F$24,'H-32A-WP06 - Debt Service'!F$27/12,0))</f>
        <v>0</v>
      </c>
      <c r="H463" s="376">
        <f>IF(-SUM(H$20:H462)+H$15&lt;0.000001,0,IF($C463&gt;='H-32A-WP06 - Debt Service'!G$24,'H-32A-WP06 - Debt Service'!G$27/12,0))</f>
        <v>0</v>
      </c>
      <c r="I463" s="376">
        <f>IF(-SUM(I$20:I462)+I$15&lt;0.000001,0,IF($C463&gt;='H-32A-WP06 - Debt Service'!H$24,'H-32A-WP06 - Debt Service'!H$27/12,0))</f>
        <v>0</v>
      </c>
      <c r="J463" s="376">
        <f>IF(-SUM(J$20:J462)+J$15&lt;0.000001,0,IF($C463&gt;='H-32A-WP06 - Debt Service'!I$24,'H-32A-WP06 - Debt Service'!I$27/12,0))</f>
        <v>0</v>
      </c>
      <c r="K463" s="376">
        <f>IF(-SUM(K$20:K462)+K$15&lt;0.000001,0,IF($C463&gt;='H-32A-WP06 - Debt Service'!J$24,'H-32A-WP06 - Debt Service'!J$27/12,0))</f>
        <v>0</v>
      </c>
      <c r="L463" s="376">
        <f>IF(-SUM(L$20:L462)+L$15&lt;0.000001,0,IF($C463&gt;='H-32A-WP06 - Debt Service'!K$24,'H-32A-WP06 - Debt Service'!K$27/12,0))</f>
        <v>0</v>
      </c>
      <c r="M463" s="376">
        <f>IF(-SUM(M$20:M462)+M$15&lt;0.000001,0,IF($C463&gt;='H-32A-WP06 - Debt Service'!L$24,'H-32A-WP06 - Debt Service'!L$27/12,0))</f>
        <v>0</v>
      </c>
      <c r="O463" s="364">
        <f t="shared" si="25"/>
        <v>2055</v>
      </c>
      <c r="P463" s="390">
        <f t="shared" si="27"/>
        <v>56949</v>
      </c>
      <c r="Q463" s="376">
        <f>IF(-SUM(Q$20:Q462)+Q$15&lt;0.000001,0,IF($C463&gt;='H-32A-WP06 - Debt Service'!P$24,'H-32A-WP06 - Debt Service'!P$27/12,0))</f>
        <v>0</v>
      </c>
      <c r="R463" s="376">
        <f>IF(-SUM(R$20:R462)+R$15&lt;0.000001,0,IF($C463&gt;='H-32A-WP06 - Debt Service'!Q$24,'H-32A-WP06 - Debt Service'!Q$27/12,0))</f>
        <v>0</v>
      </c>
      <c r="S463" s="376">
        <f>IF(-SUM(S$20:S462)+S$15&lt;0.000001,0,IF($C463&gt;='H-32A-WP06 - Debt Service'!R$24,'H-32A-WP06 - Debt Service'!R$27/12,0))</f>
        <v>0</v>
      </c>
      <c r="T463" s="376">
        <f>IF(-SUM(T$20:T462)+T$15&lt;0.000001,0,IF($C463&gt;='H-32A-WP06 - Debt Service'!S$24,'H-32A-WP06 - Debt Service'!S$27/12,0))</f>
        <v>0</v>
      </c>
      <c r="U463" s="376">
        <f>IF(-SUM(U$20:U462)+U$15&lt;0.000001,0,IF($C463&gt;='H-32A-WP06 - Debt Service'!T$24,'H-32A-WP06 - Debt Service'!T$27/12,0))</f>
        <v>0</v>
      </c>
      <c r="V463" s="376">
        <f>IF(-SUM(V$20:V462)+V$15&lt;0.000001,0,IF($C463&gt;='H-32A-WP06 - Debt Service'!U$24,'H-32A-WP06 - Debt Service'!U$27/12,0))</f>
        <v>0</v>
      </c>
      <c r="W463" s="376">
        <f>IF(-SUM(W$20:W462)+W$15&lt;0.000001,0,IF($C463&gt;='H-32A-WP06 - Debt Service'!V$24,'H-32A-WP06 - Debt Service'!V$27/12,0))</f>
        <v>0</v>
      </c>
      <c r="X463" s="376">
        <f>IF(-SUM(X$20:X462)+X$15&lt;0.000001,0,IF($C463&gt;='H-32A-WP06 - Debt Service'!W$24,'H-32A-WP06 - Debt Service'!W$27/12,0))</f>
        <v>0</v>
      </c>
      <c r="Y463" s="376">
        <f>IF(-SUM(Y$20:Y462)+Y$15&lt;0.000001,0,IF($C463&gt;='H-32A-WP06 - Debt Service'!X$24,'H-32A-WP06 - Debt Service'!X$27/12,0))</f>
        <v>0</v>
      </c>
      <c r="Z463" s="376">
        <f>IF($C463&gt;='H-32A-WP06 - Debt Service'!Y$24,'H-32A-WP06 - Debt Service'!Y$27/12,0)</f>
        <v>0</v>
      </c>
    </row>
    <row r="464" spans="2:26">
      <c r="B464" s="364">
        <f t="shared" si="24"/>
        <v>2056</v>
      </c>
      <c r="C464" s="390">
        <f t="shared" si="26"/>
        <v>56980</v>
      </c>
      <c r="D464" s="376">
        <f>IF(-SUM(D$20:D463)+D$15&lt;0.000001,0,IF($C464&gt;='H-32A-WP06 - Debt Service'!C$24,'H-32A-WP06 - Debt Service'!C$27/12,0))</f>
        <v>0</v>
      </c>
      <c r="E464" s="376">
        <f>IF(-SUM(E$20:E463)+E$15&lt;0.000001,0,IF($C464&gt;='H-32A-WP06 - Debt Service'!D$24,'H-32A-WP06 - Debt Service'!D$27/12,0))</f>
        <v>0</v>
      </c>
      <c r="F464" s="376">
        <f>IF(-SUM(F$20:F463)+F$15&lt;0.000001,0,IF($C464&gt;='H-32A-WP06 - Debt Service'!E$24,'H-32A-WP06 - Debt Service'!E$27/12,0))</f>
        <v>0</v>
      </c>
      <c r="G464" s="376">
        <f>IF(-SUM(G$20:G463)+G$15&lt;0.000001,0,IF($C464&gt;='H-32A-WP06 - Debt Service'!F$24,'H-32A-WP06 - Debt Service'!F$27/12,0))</f>
        <v>0</v>
      </c>
      <c r="H464" s="376">
        <f>IF(-SUM(H$20:H463)+H$15&lt;0.000001,0,IF($C464&gt;='H-32A-WP06 - Debt Service'!G$24,'H-32A-WP06 - Debt Service'!G$27/12,0))</f>
        <v>0</v>
      </c>
      <c r="I464" s="376">
        <f>IF(-SUM(I$20:I463)+I$15&lt;0.000001,0,IF($C464&gt;='H-32A-WP06 - Debt Service'!H$24,'H-32A-WP06 - Debt Service'!H$27/12,0))</f>
        <v>0</v>
      </c>
      <c r="J464" s="376">
        <f>IF(-SUM(J$20:J463)+J$15&lt;0.000001,0,IF($C464&gt;='H-32A-WP06 - Debt Service'!I$24,'H-32A-WP06 - Debt Service'!I$27/12,0))</f>
        <v>0</v>
      </c>
      <c r="K464" s="376">
        <f>IF(-SUM(K$20:K463)+K$15&lt;0.000001,0,IF($C464&gt;='H-32A-WP06 - Debt Service'!J$24,'H-32A-WP06 - Debt Service'!J$27/12,0))</f>
        <v>0</v>
      </c>
      <c r="L464" s="376">
        <f>IF(-SUM(L$20:L463)+L$15&lt;0.000001,0,IF($C464&gt;='H-32A-WP06 - Debt Service'!K$24,'H-32A-WP06 - Debt Service'!K$27/12,0))</f>
        <v>0</v>
      </c>
      <c r="M464" s="376">
        <f>IF(-SUM(M$20:M463)+M$15&lt;0.000001,0,IF($C464&gt;='H-32A-WP06 - Debt Service'!L$24,'H-32A-WP06 - Debt Service'!L$27/12,0))</f>
        <v>0</v>
      </c>
      <c r="O464" s="364">
        <f t="shared" si="25"/>
        <v>2056</v>
      </c>
      <c r="P464" s="390">
        <f t="shared" si="27"/>
        <v>56980</v>
      </c>
      <c r="Q464" s="376">
        <f>IF(-SUM(Q$20:Q463)+Q$15&lt;0.000001,0,IF($C464&gt;='H-32A-WP06 - Debt Service'!P$24,'H-32A-WP06 - Debt Service'!P$27/12,0))</f>
        <v>0</v>
      </c>
      <c r="R464" s="376">
        <f>IF(-SUM(R$20:R463)+R$15&lt;0.000001,0,IF($C464&gt;='H-32A-WP06 - Debt Service'!Q$24,'H-32A-WP06 - Debt Service'!Q$27/12,0))</f>
        <v>0</v>
      </c>
      <c r="S464" s="376">
        <f>IF(-SUM(S$20:S463)+S$15&lt;0.000001,0,IF($C464&gt;='H-32A-WP06 - Debt Service'!R$24,'H-32A-WP06 - Debt Service'!R$27/12,0))</f>
        <v>0</v>
      </c>
      <c r="T464" s="376">
        <f>IF(-SUM(T$20:T463)+T$15&lt;0.000001,0,IF($C464&gt;='H-32A-WP06 - Debt Service'!S$24,'H-32A-WP06 - Debt Service'!S$27/12,0))</f>
        <v>0</v>
      </c>
      <c r="U464" s="376">
        <f>IF(-SUM(U$20:U463)+U$15&lt;0.000001,0,IF($C464&gt;='H-32A-WP06 - Debt Service'!T$24,'H-32A-WP06 - Debt Service'!T$27/12,0))</f>
        <v>0</v>
      </c>
      <c r="V464" s="376">
        <f>IF(-SUM(V$20:V463)+V$15&lt;0.000001,0,IF($C464&gt;='H-32A-WP06 - Debt Service'!U$24,'H-32A-WP06 - Debt Service'!U$27/12,0))</f>
        <v>0</v>
      </c>
      <c r="W464" s="376">
        <f>IF(-SUM(W$20:W463)+W$15&lt;0.000001,0,IF($C464&gt;='H-32A-WP06 - Debt Service'!V$24,'H-32A-WP06 - Debt Service'!V$27/12,0))</f>
        <v>0</v>
      </c>
      <c r="X464" s="376">
        <f>IF(-SUM(X$20:X463)+X$15&lt;0.000001,0,IF($C464&gt;='H-32A-WP06 - Debt Service'!W$24,'H-32A-WP06 - Debt Service'!W$27/12,0))</f>
        <v>0</v>
      </c>
      <c r="Y464" s="376">
        <f>IF(-SUM(Y$20:Y463)+Y$15&lt;0.000001,0,IF($C464&gt;='H-32A-WP06 - Debt Service'!X$24,'H-32A-WP06 - Debt Service'!X$27/12,0))</f>
        <v>0</v>
      </c>
      <c r="Z464" s="376">
        <f>IF($C464&gt;='H-32A-WP06 - Debt Service'!Y$24,'H-32A-WP06 - Debt Service'!Y$27/12,0)</f>
        <v>0</v>
      </c>
    </row>
    <row r="465" spans="2:26">
      <c r="B465" s="364">
        <f t="shared" si="24"/>
        <v>2056</v>
      </c>
      <c r="C465" s="390">
        <f t="shared" si="26"/>
        <v>57011</v>
      </c>
      <c r="D465" s="376">
        <f>IF(-SUM(D$20:D464)+D$15&lt;0.000001,0,IF($C465&gt;='H-32A-WP06 - Debt Service'!C$24,'H-32A-WP06 - Debt Service'!C$27/12,0))</f>
        <v>0</v>
      </c>
      <c r="E465" s="376">
        <f>IF(-SUM(E$20:E464)+E$15&lt;0.000001,0,IF($C465&gt;='H-32A-WP06 - Debt Service'!D$24,'H-32A-WP06 - Debt Service'!D$27/12,0))</f>
        <v>0</v>
      </c>
      <c r="F465" s="376">
        <f>IF(-SUM(F$20:F464)+F$15&lt;0.000001,0,IF($C465&gt;='H-32A-WP06 - Debt Service'!E$24,'H-32A-WP06 - Debt Service'!E$27/12,0))</f>
        <v>0</v>
      </c>
      <c r="G465" s="376">
        <f>IF(-SUM(G$20:G464)+G$15&lt;0.000001,0,IF($C465&gt;='H-32A-WP06 - Debt Service'!F$24,'H-32A-WP06 - Debt Service'!F$27/12,0))</f>
        <v>0</v>
      </c>
      <c r="H465" s="376">
        <f>IF(-SUM(H$20:H464)+H$15&lt;0.000001,0,IF($C465&gt;='H-32A-WP06 - Debt Service'!G$24,'H-32A-WP06 - Debt Service'!G$27/12,0))</f>
        <v>0</v>
      </c>
      <c r="I465" s="376">
        <f>IF(-SUM(I$20:I464)+I$15&lt;0.000001,0,IF($C465&gt;='H-32A-WP06 - Debt Service'!H$24,'H-32A-WP06 - Debt Service'!H$27/12,0))</f>
        <v>0</v>
      </c>
      <c r="J465" s="376">
        <f>IF(-SUM(J$20:J464)+J$15&lt;0.000001,0,IF($C465&gt;='H-32A-WP06 - Debt Service'!I$24,'H-32A-WP06 - Debt Service'!I$27/12,0))</f>
        <v>0</v>
      </c>
      <c r="K465" s="376">
        <f>IF(-SUM(K$20:K464)+K$15&lt;0.000001,0,IF($C465&gt;='H-32A-WP06 - Debt Service'!J$24,'H-32A-WP06 - Debt Service'!J$27/12,0))</f>
        <v>0</v>
      </c>
      <c r="L465" s="376">
        <f>IF(-SUM(L$20:L464)+L$15&lt;0.000001,0,IF($C465&gt;='H-32A-WP06 - Debt Service'!K$24,'H-32A-WP06 - Debt Service'!K$27/12,0))</f>
        <v>0</v>
      </c>
      <c r="M465" s="376">
        <f>IF(-SUM(M$20:M464)+M$15&lt;0.000001,0,IF($C465&gt;='H-32A-WP06 - Debt Service'!L$24,'H-32A-WP06 - Debt Service'!L$27/12,0))</f>
        <v>0</v>
      </c>
      <c r="O465" s="364">
        <f t="shared" si="25"/>
        <v>2056</v>
      </c>
      <c r="P465" s="390">
        <f t="shared" si="27"/>
        <v>57011</v>
      </c>
      <c r="Q465" s="376">
        <f>IF(-SUM(Q$20:Q464)+Q$15&lt;0.000001,0,IF($C465&gt;='H-32A-WP06 - Debt Service'!P$24,'H-32A-WP06 - Debt Service'!P$27/12,0))</f>
        <v>0</v>
      </c>
      <c r="R465" s="376">
        <f>IF(-SUM(R$20:R464)+R$15&lt;0.000001,0,IF($C465&gt;='H-32A-WP06 - Debt Service'!Q$24,'H-32A-WP06 - Debt Service'!Q$27/12,0))</f>
        <v>0</v>
      </c>
      <c r="S465" s="376">
        <f>IF(-SUM(S$20:S464)+S$15&lt;0.000001,0,IF($C465&gt;='H-32A-WP06 - Debt Service'!R$24,'H-32A-WP06 - Debt Service'!R$27/12,0))</f>
        <v>0</v>
      </c>
      <c r="T465" s="376">
        <f>IF(-SUM(T$20:T464)+T$15&lt;0.000001,0,IF($C465&gt;='H-32A-WP06 - Debt Service'!S$24,'H-32A-WP06 - Debt Service'!S$27/12,0))</f>
        <v>0</v>
      </c>
      <c r="U465" s="376">
        <f>IF(-SUM(U$20:U464)+U$15&lt;0.000001,0,IF($C465&gt;='H-32A-WP06 - Debt Service'!T$24,'H-32A-WP06 - Debt Service'!T$27/12,0))</f>
        <v>0</v>
      </c>
      <c r="V465" s="376">
        <f>IF(-SUM(V$20:V464)+V$15&lt;0.000001,0,IF($C465&gt;='H-32A-WP06 - Debt Service'!U$24,'H-32A-WP06 - Debt Service'!U$27/12,0))</f>
        <v>0</v>
      </c>
      <c r="W465" s="376">
        <f>IF(-SUM(W$20:W464)+W$15&lt;0.000001,0,IF($C465&gt;='H-32A-WP06 - Debt Service'!V$24,'H-32A-WP06 - Debt Service'!V$27/12,0))</f>
        <v>0</v>
      </c>
      <c r="X465" s="376">
        <f>IF(-SUM(X$20:X464)+X$15&lt;0.000001,0,IF($C465&gt;='H-32A-WP06 - Debt Service'!W$24,'H-32A-WP06 - Debt Service'!W$27/12,0))</f>
        <v>0</v>
      </c>
      <c r="Y465" s="376">
        <f>IF(-SUM(Y$20:Y464)+Y$15&lt;0.000001,0,IF($C465&gt;='H-32A-WP06 - Debt Service'!X$24,'H-32A-WP06 - Debt Service'!X$27/12,0))</f>
        <v>0</v>
      </c>
      <c r="Z465" s="376">
        <f>IF($C465&gt;='H-32A-WP06 - Debt Service'!Y$24,'H-32A-WP06 - Debt Service'!Y$27/12,0)</f>
        <v>0</v>
      </c>
    </row>
    <row r="466" spans="2:26">
      <c r="B466" s="364">
        <f t="shared" si="24"/>
        <v>2056</v>
      </c>
      <c r="C466" s="390">
        <f t="shared" si="26"/>
        <v>57040</v>
      </c>
      <c r="D466" s="376">
        <f>IF(-SUM(D$20:D465)+D$15&lt;0.000001,0,IF($C466&gt;='H-32A-WP06 - Debt Service'!C$24,'H-32A-WP06 - Debt Service'!C$27/12,0))</f>
        <v>0</v>
      </c>
      <c r="E466" s="376">
        <f>IF(-SUM(E$20:E465)+E$15&lt;0.000001,0,IF($C466&gt;='H-32A-WP06 - Debt Service'!D$24,'H-32A-WP06 - Debt Service'!D$27/12,0))</f>
        <v>0</v>
      </c>
      <c r="F466" s="376">
        <f>IF(-SUM(F$20:F465)+F$15&lt;0.000001,0,IF($C466&gt;='H-32A-WP06 - Debt Service'!E$24,'H-32A-WP06 - Debt Service'!E$27/12,0))</f>
        <v>0</v>
      </c>
      <c r="G466" s="376">
        <f>IF(-SUM(G$20:G465)+G$15&lt;0.000001,0,IF($C466&gt;='H-32A-WP06 - Debt Service'!F$24,'H-32A-WP06 - Debt Service'!F$27/12,0))</f>
        <v>0</v>
      </c>
      <c r="H466" s="376">
        <f>IF(-SUM(H$20:H465)+H$15&lt;0.000001,0,IF($C466&gt;='H-32A-WP06 - Debt Service'!G$24,'H-32A-WP06 - Debt Service'!G$27/12,0))</f>
        <v>0</v>
      </c>
      <c r="I466" s="376">
        <f>IF(-SUM(I$20:I465)+I$15&lt;0.000001,0,IF($C466&gt;='H-32A-WP06 - Debt Service'!H$24,'H-32A-WP06 - Debt Service'!H$27/12,0))</f>
        <v>0</v>
      </c>
      <c r="J466" s="376">
        <f>IF(-SUM(J$20:J465)+J$15&lt;0.000001,0,IF($C466&gt;='H-32A-WP06 - Debt Service'!I$24,'H-32A-WP06 - Debt Service'!I$27/12,0))</f>
        <v>0</v>
      </c>
      <c r="K466" s="376">
        <f>IF(-SUM(K$20:K465)+K$15&lt;0.000001,0,IF($C466&gt;='H-32A-WP06 - Debt Service'!J$24,'H-32A-WP06 - Debt Service'!J$27/12,0))</f>
        <v>0</v>
      </c>
      <c r="L466" s="376">
        <f>IF(-SUM(L$20:L465)+L$15&lt;0.000001,0,IF($C466&gt;='H-32A-WP06 - Debt Service'!K$24,'H-32A-WP06 - Debt Service'!K$27/12,0))</f>
        <v>0</v>
      </c>
      <c r="M466" s="376">
        <f>IF(-SUM(M$20:M465)+M$15&lt;0.000001,0,IF($C466&gt;='H-32A-WP06 - Debt Service'!L$24,'H-32A-WP06 - Debt Service'!L$27/12,0))</f>
        <v>0</v>
      </c>
      <c r="O466" s="364">
        <f t="shared" si="25"/>
        <v>2056</v>
      </c>
      <c r="P466" s="390">
        <f t="shared" si="27"/>
        <v>57040</v>
      </c>
      <c r="Q466" s="376">
        <f>IF(-SUM(Q$20:Q465)+Q$15&lt;0.000001,0,IF($C466&gt;='H-32A-WP06 - Debt Service'!P$24,'H-32A-WP06 - Debt Service'!P$27/12,0))</f>
        <v>0</v>
      </c>
      <c r="R466" s="376">
        <f>IF(-SUM(R$20:R465)+R$15&lt;0.000001,0,IF($C466&gt;='H-32A-WP06 - Debt Service'!Q$24,'H-32A-WP06 - Debt Service'!Q$27/12,0))</f>
        <v>0</v>
      </c>
      <c r="S466" s="376">
        <f>IF(-SUM(S$20:S465)+S$15&lt;0.000001,0,IF($C466&gt;='H-32A-WP06 - Debt Service'!R$24,'H-32A-WP06 - Debt Service'!R$27/12,0))</f>
        <v>0</v>
      </c>
      <c r="T466" s="376">
        <f>IF(-SUM(T$20:T465)+T$15&lt;0.000001,0,IF($C466&gt;='H-32A-WP06 - Debt Service'!S$24,'H-32A-WP06 - Debt Service'!S$27/12,0))</f>
        <v>0</v>
      </c>
      <c r="U466" s="376">
        <f>IF(-SUM(U$20:U465)+U$15&lt;0.000001,0,IF($C466&gt;='H-32A-WP06 - Debt Service'!T$24,'H-32A-WP06 - Debt Service'!T$27/12,0))</f>
        <v>0</v>
      </c>
      <c r="V466" s="376">
        <f>IF(-SUM(V$20:V465)+V$15&lt;0.000001,0,IF($C466&gt;='H-32A-WP06 - Debt Service'!U$24,'H-32A-WP06 - Debt Service'!U$27/12,0))</f>
        <v>0</v>
      </c>
      <c r="W466" s="376">
        <f>IF(-SUM(W$20:W465)+W$15&lt;0.000001,0,IF($C466&gt;='H-32A-WP06 - Debt Service'!V$24,'H-32A-WP06 - Debt Service'!V$27/12,0))</f>
        <v>0</v>
      </c>
      <c r="X466" s="376">
        <f>IF(-SUM(X$20:X465)+X$15&lt;0.000001,0,IF($C466&gt;='H-32A-WP06 - Debt Service'!W$24,'H-32A-WP06 - Debt Service'!W$27/12,0))</f>
        <v>0</v>
      </c>
      <c r="Y466" s="376">
        <f>IF(-SUM(Y$20:Y465)+Y$15&lt;0.000001,0,IF($C466&gt;='H-32A-WP06 - Debt Service'!X$24,'H-32A-WP06 - Debt Service'!X$27/12,0))</f>
        <v>0</v>
      </c>
      <c r="Z466" s="376">
        <f>IF($C466&gt;='H-32A-WP06 - Debt Service'!Y$24,'H-32A-WP06 - Debt Service'!Y$27/12,0)</f>
        <v>0</v>
      </c>
    </row>
    <row r="467" spans="2:26">
      <c r="B467" s="364">
        <f t="shared" si="24"/>
        <v>2056</v>
      </c>
      <c r="C467" s="390">
        <f t="shared" si="26"/>
        <v>57071</v>
      </c>
      <c r="D467" s="376">
        <f>IF(-SUM(D$20:D466)+D$15&lt;0.000001,0,IF($C467&gt;='H-32A-WP06 - Debt Service'!C$24,'H-32A-WP06 - Debt Service'!C$27/12,0))</f>
        <v>0</v>
      </c>
      <c r="E467" s="376">
        <f>IF(-SUM(E$20:E466)+E$15&lt;0.000001,0,IF($C467&gt;='H-32A-WP06 - Debt Service'!D$24,'H-32A-WP06 - Debt Service'!D$27/12,0))</f>
        <v>0</v>
      </c>
      <c r="F467" s="376">
        <f>IF(-SUM(F$20:F466)+F$15&lt;0.000001,0,IF($C467&gt;='H-32A-WP06 - Debt Service'!E$24,'H-32A-WP06 - Debt Service'!E$27/12,0))</f>
        <v>0</v>
      </c>
      <c r="G467" s="376">
        <f>IF(-SUM(G$20:G466)+G$15&lt;0.000001,0,IF($C467&gt;='H-32A-WP06 - Debt Service'!F$24,'H-32A-WP06 - Debt Service'!F$27/12,0))</f>
        <v>0</v>
      </c>
      <c r="H467" s="376">
        <f>IF(-SUM(H$20:H466)+H$15&lt;0.000001,0,IF($C467&gt;='H-32A-WP06 - Debt Service'!G$24,'H-32A-WP06 - Debt Service'!G$27/12,0))</f>
        <v>0</v>
      </c>
      <c r="I467" s="376">
        <f>IF(-SUM(I$20:I466)+I$15&lt;0.000001,0,IF($C467&gt;='H-32A-WP06 - Debt Service'!H$24,'H-32A-WP06 - Debt Service'!H$27/12,0))</f>
        <v>0</v>
      </c>
      <c r="J467" s="376">
        <f>IF(-SUM(J$20:J466)+J$15&lt;0.000001,0,IF($C467&gt;='H-32A-WP06 - Debt Service'!I$24,'H-32A-WP06 - Debt Service'!I$27/12,0))</f>
        <v>0</v>
      </c>
      <c r="K467" s="376">
        <f>IF(-SUM(K$20:K466)+K$15&lt;0.000001,0,IF($C467&gt;='H-32A-WP06 - Debt Service'!J$24,'H-32A-WP06 - Debt Service'!J$27/12,0))</f>
        <v>0</v>
      </c>
      <c r="L467" s="376">
        <f>IF(-SUM(L$20:L466)+L$15&lt;0.000001,0,IF($C467&gt;='H-32A-WP06 - Debt Service'!K$24,'H-32A-WP06 - Debt Service'!K$27/12,0))</f>
        <v>0</v>
      </c>
      <c r="M467" s="376">
        <f>IF(-SUM(M$20:M466)+M$15&lt;0.000001,0,IF($C467&gt;='H-32A-WP06 - Debt Service'!L$24,'H-32A-WP06 - Debt Service'!L$27/12,0))</f>
        <v>0</v>
      </c>
      <c r="O467" s="364">
        <f t="shared" si="25"/>
        <v>2056</v>
      </c>
      <c r="P467" s="390">
        <f t="shared" si="27"/>
        <v>57071</v>
      </c>
      <c r="Q467" s="376">
        <f>IF(-SUM(Q$20:Q466)+Q$15&lt;0.000001,0,IF($C467&gt;='H-32A-WP06 - Debt Service'!P$24,'H-32A-WP06 - Debt Service'!P$27/12,0))</f>
        <v>0</v>
      </c>
      <c r="R467" s="376">
        <f>IF(-SUM(R$20:R466)+R$15&lt;0.000001,0,IF($C467&gt;='H-32A-WP06 - Debt Service'!Q$24,'H-32A-WP06 - Debt Service'!Q$27/12,0))</f>
        <v>0</v>
      </c>
      <c r="S467" s="376">
        <f>IF(-SUM(S$20:S466)+S$15&lt;0.000001,0,IF($C467&gt;='H-32A-WP06 - Debt Service'!R$24,'H-32A-WP06 - Debt Service'!R$27/12,0))</f>
        <v>0</v>
      </c>
      <c r="T467" s="376">
        <f>IF(-SUM(T$20:T466)+T$15&lt;0.000001,0,IF($C467&gt;='H-32A-WP06 - Debt Service'!S$24,'H-32A-WP06 - Debt Service'!S$27/12,0))</f>
        <v>0</v>
      </c>
      <c r="U467" s="376">
        <f>IF(-SUM(U$20:U466)+U$15&lt;0.000001,0,IF($C467&gt;='H-32A-WP06 - Debt Service'!T$24,'H-32A-WP06 - Debt Service'!T$27/12,0))</f>
        <v>0</v>
      </c>
      <c r="V467" s="376">
        <f>IF(-SUM(V$20:V466)+V$15&lt;0.000001,0,IF($C467&gt;='H-32A-WP06 - Debt Service'!U$24,'H-32A-WP06 - Debt Service'!U$27/12,0))</f>
        <v>0</v>
      </c>
      <c r="W467" s="376">
        <f>IF(-SUM(W$20:W466)+W$15&lt;0.000001,0,IF($C467&gt;='H-32A-WP06 - Debt Service'!V$24,'H-32A-WP06 - Debt Service'!V$27/12,0))</f>
        <v>0</v>
      </c>
      <c r="X467" s="376">
        <f>IF(-SUM(X$20:X466)+X$15&lt;0.000001,0,IF($C467&gt;='H-32A-WP06 - Debt Service'!W$24,'H-32A-WP06 - Debt Service'!W$27/12,0))</f>
        <v>0</v>
      </c>
      <c r="Y467" s="376">
        <f>IF(-SUM(Y$20:Y466)+Y$15&lt;0.000001,0,IF($C467&gt;='H-32A-WP06 - Debt Service'!X$24,'H-32A-WP06 - Debt Service'!X$27/12,0))</f>
        <v>0</v>
      </c>
      <c r="Z467" s="376">
        <f>IF($C467&gt;='H-32A-WP06 - Debt Service'!Y$24,'H-32A-WP06 - Debt Service'!Y$27/12,0)</f>
        <v>0</v>
      </c>
    </row>
    <row r="468" spans="2:26">
      <c r="B468" s="364">
        <f t="shared" si="24"/>
        <v>2056</v>
      </c>
      <c r="C468" s="390">
        <f t="shared" si="26"/>
        <v>57101</v>
      </c>
      <c r="D468" s="376">
        <f>IF(-SUM(D$20:D467)+D$15&lt;0.000001,0,IF($C468&gt;='H-32A-WP06 - Debt Service'!C$24,'H-32A-WP06 - Debt Service'!C$27/12,0))</f>
        <v>0</v>
      </c>
      <c r="E468" s="376">
        <f>IF(-SUM(E$20:E467)+E$15&lt;0.000001,0,IF($C468&gt;='H-32A-WP06 - Debt Service'!D$24,'H-32A-WP06 - Debt Service'!D$27/12,0))</f>
        <v>0</v>
      </c>
      <c r="F468" s="376">
        <f>IF(-SUM(F$20:F467)+F$15&lt;0.000001,0,IF($C468&gt;='H-32A-WP06 - Debt Service'!E$24,'H-32A-WP06 - Debt Service'!E$27/12,0))</f>
        <v>0</v>
      </c>
      <c r="G468" s="376">
        <f>IF(-SUM(G$20:G467)+G$15&lt;0.000001,0,IF($C468&gt;='H-32A-WP06 - Debt Service'!F$24,'H-32A-WP06 - Debt Service'!F$27/12,0))</f>
        <v>0</v>
      </c>
      <c r="H468" s="376">
        <f>IF(-SUM(H$20:H467)+H$15&lt;0.000001,0,IF($C468&gt;='H-32A-WP06 - Debt Service'!G$24,'H-32A-WP06 - Debt Service'!G$27/12,0))</f>
        <v>0</v>
      </c>
      <c r="I468" s="376">
        <f>IF(-SUM(I$20:I467)+I$15&lt;0.000001,0,IF($C468&gt;='H-32A-WP06 - Debt Service'!H$24,'H-32A-WP06 - Debt Service'!H$27/12,0))</f>
        <v>0</v>
      </c>
      <c r="J468" s="376">
        <f>IF(-SUM(J$20:J467)+J$15&lt;0.000001,0,IF($C468&gt;='H-32A-WP06 - Debt Service'!I$24,'H-32A-WP06 - Debt Service'!I$27/12,0))</f>
        <v>0</v>
      </c>
      <c r="K468" s="376">
        <f>IF(-SUM(K$20:K467)+K$15&lt;0.000001,0,IF($C468&gt;='H-32A-WP06 - Debt Service'!J$24,'H-32A-WP06 - Debt Service'!J$27/12,0))</f>
        <v>0</v>
      </c>
      <c r="L468" s="376">
        <f>IF(-SUM(L$20:L467)+L$15&lt;0.000001,0,IF($C468&gt;='H-32A-WP06 - Debt Service'!K$24,'H-32A-WP06 - Debt Service'!K$27/12,0))</f>
        <v>0</v>
      </c>
      <c r="M468" s="376">
        <f>IF(-SUM(M$20:M467)+M$15&lt;0.000001,0,IF($C468&gt;='H-32A-WP06 - Debt Service'!L$24,'H-32A-WP06 - Debt Service'!L$27/12,0))</f>
        <v>0</v>
      </c>
      <c r="O468" s="364">
        <f t="shared" si="25"/>
        <v>2056</v>
      </c>
      <c r="P468" s="390">
        <f t="shared" si="27"/>
        <v>57101</v>
      </c>
      <c r="Q468" s="376">
        <f>IF(-SUM(Q$20:Q467)+Q$15&lt;0.000001,0,IF($C468&gt;='H-32A-WP06 - Debt Service'!P$24,'H-32A-WP06 - Debt Service'!P$27/12,0))</f>
        <v>0</v>
      </c>
      <c r="R468" s="376">
        <f>IF(-SUM(R$20:R467)+R$15&lt;0.000001,0,IF($C468&gt;='H-32A-WP06 - Debt Service'!Q$24,'H-32A-WP06 - Debt Service'!Q$27/12,0))</f>
        <v>0</v>
      </c>
      <c r="S468" s="376">
        <f>IF(-SUM(S$20:S467)+S$15&lt;0.000001,0,IF($C468&gt;='H-32A-WP06 - Debt Service'!R$24,'H-32A-WP06 - Debt Service'!R$27/12,0))</f>
        <v>0</v>
      </c>
      <c r="T468" s="376">
        <f>IF(-SUM(T$20:T467)+T$15&lt;0.000001,0,IF($C468&gt;='H-32A-WP06 - Debt Service'!S$24,'H-32A-WP06 - Debt Service'!S$27/12,0))</f>
        <v>0</v>
      </c>
      <c r="U468" s="376">
        <f>IF(-SUM(U$20:U467)+U$15&lt;0.000001,0,IF($C468&gt;='H-32A-WP06 - Debt Service'!T$24,'H-32A-WP06 - Debt Service'!T$27/12,0))</f>
        <v>0</v>
      </c>
      <c r="V468" s="376">
        <f>IF(-SUM(V$20:V467)+V$15&lt;0.000001,0,IF($C468&gt;='H-32A-WP06 - Debt Service'!U$24,'H-32A-WP06 - Debt Service'!U$27/12,0))</f>
        <v>0</v>
      </c>
      <c r="W468" s="376">
        <f>IF(-SUM(W$20:W467)+W$15&lt;0.000001,0,IF($C468&gt;='H-32A-WP06 - Debt Service'!V$24,'H-32A-WP06 - Debt Service'!V$27/12,0))</f>
        <v>0</v>
      </c>
      <c r="X468" s="376">
        <f>IF(-SUM(X$20:X467)+X$15&lt;0.000001,0,IF($C468&gt;='H-32A-WP06 - Debt Service'!W$24,'H-32A-WP06 - Debt Service'!W$27/12,0))</f>
        <v>0</v>
      </c>
      <c r="Y468" s="376">
        <f>IF(-SUM(Y$20:Y467)+Y$15&lt;0.000001,0,IF($C468&gt;='H-32A-WP06 - Debt Service'!X$24,'H-32A-WP06 - Debt Service'!X$27/12,0))</f>
        <v>0</v>
      </c>
      <c r="Z468" s="376">
        <f>IF($C468&gt;='H-32A-WP06 - Debt Service'!Y$24,'H-32A-WP06 - Debt Service'!Y$27/12,0)</f>
        <v>0</v>
      </c>
    </row>
    <row r="469" spans="2:26">
      <c r="B469" s="364">
        <f t="shared" ref="B469:B532" si="28">YEAR(C469)</f>
        <v>2056</v>
      </c>
      <c r="C469" s="390">
        <f t="shared" si="26"/>
        <v>57132</v>
      </c>
      <c r="D469" s="376">
        <f>IF(-SUM(D$20:D468)+D$15&lt;0.000001,0,IF($C469&gt;='H-32A-WP06 - Debt Service'!C$24,'H-32A-WP06 - Debt Service'!C$27/12,0))</f>
        <v>0</v>
      </c>
      <c r="E469" s="376">
        <f>IF(-SUM(E$20:E468)+E$15&lt;0.000001,0,IF($C469&gt;='H-32A-WP06 - Debt Service'!D$24,'H-32A-WP06 - Debt Service'!D$27/12,0))</f>
        <v>0</v>
      </c>
      <c r="F469" s="376">
        <f>IF(-SUM(F$20:F468)+F$15&lt;0.000001,0,IF($C469&gt;='H-32A-WP06 - Debt Service'!E$24,'H-32A-WP06 - Debt Service'!E$27/12,0))</f>
        <v>0</v>
      </c>
      <c r="G469" s="376">
        <f>IF(-SUM(G$20:G468)+G$15&lt;0.000001,0,IF($C469&gt;='H-32A-WP06 - Debt Service'!F$24,'H-32A-WP06 - Debt Service'!F$27/12,0))</f>
        <v>0</v>
      </c>
      <c r="H469" s="376">
        <f>IF(-SUM(H$20:H468)+H$15&lt;0.000001,0,IF($C469&gt;='H-32A-WP06 - Debt Service'!G$24,'H-32A-WP06 - Debt Service'!G$27/12,0))</f>
        <v>0</v>
      </c>
      <c r="I469" s="376">
        <f>IF(-SUM(I$20:I468)+I$15&lt;0.000001,0,IF($C469&gt;='H-32A-WP06 - Debt Service'!H$24,'H-32A-WP06 - Debt Service'!H$27/12,0))</f>
        <v>0</v>
      </c>
      <c r="J469" s="376">
        <f>IF(-SUM(J$20:J468)+J$15&lt;0.000001,0,IF($C469&gt;='H-32A-WP06 - Debt Service'!I$24,'H-32A-WP06 - Debt Service'!I$27/12,0))</f>
        <v>0</v>
      </c>
      <c r="K469" s="376">
        <f>IF(-SUM(K$20:K468)+K$15&lt;0.000001,0,IF($C469&gt;='H-32A-WP06 - Debt Service'!J$24,'H-32A-WP06 - Debt Service'!J$27/12,0))</f>
        <v>0</v>
      </c>
      <c r="L469" s="376">
        <f>IF(-SUM(L$20:L468)+L$15&lt;0.000001,0,IF($C469&gt;='H-32A-WP06 - Debt Service'!K$24,'H-32A-WP06 - Debt Service'!K$27/12,0))</f>
        <v>0</v>
      </c>
      <c r="M469" s="376">
        <f>IF(-SUM(M$20:M468)+M$15&lt;0.000001,0,IF($C469&gt;='H-32A-WP06 - Debt Service'!L$24,'H-32A-WP06 - Debt Service'!L$27/12,0))</f>
        <v>0</v>
      </c>
      <c r="O469" s="364">
        <f t="shared" ref="O469:O532" si="29">YEAR(P469)</f>
        <v>2056</v>
      </c>
      <c r="P469" s="390">
        <f t="shared" si="27"/>
        <v>57132</v>
      </c>
      <c r="Q469" s="376">
        <f>IF(-SUM(Q$20:Q468)+Q$15&lt;0.000001,0,IF($C469&gt;='H-32A-WP06 - Debt Service'!P$24,'H-32A-WP06 - Debt Service'!P$27/12,0))</f>
        <v>0</v>
      </c>
      <c r="R469" s="376">
        <f>IF(-SUM(R$20:R468)+R$15&lt;0.000001,0,IF($C469&gt;='H-32A-WP06 - Debt Service'!Q$24,'H-32A-WP06 - Debt Service'!Q$27/12,0))</f>
        <v>0</v>
      </c>
      <c r="S469" s="376">
        <f>IF(-SUM(S$20:S468)+S$15&lt;0.000001,0,IF($C469&gt;='H-32A-WP06 - Debt Service'!R$24,'H-32A-WP06 - Debt Service'!R$27/12,0))</f>
        <v>0</v>
      </c>
      <c r="T469" s="376">
        <f>IF(-SUM(T$20:T468)+T$15&lt;0.000001,0,IF($C469&gt;='H-32A-WP06 - Debt Service'!S$24,'H-32A-WP06 - Debt Service'!S$27/12,0))</f>
        <v>0</v>
      </c>
      <c r="U469" s="376">
        <f>IF(-SUM(U$20:U468)+U$15&lt;0.000001,0,IF($C469&gt;='H-32A-WP06 - Debt Service'!T$24,'H-32A-WP06 - Debt Service'!T$27/12,0))</f>
        <v>0</v>
      </c>
      <c r="V469" s="376">
        <f>IF(-SUM(V$20:V468)+V$15&lt;0.000001,0,IF($C469&gt;='H-32A-WP06 - Debt Service'!U$24,'H-32A-WP06 - Debt Service'!U$27/12,0))</f>
        <v>0</v>
      </c>
      <c r="W469" s="376">
        <f>IF(-SUM(W$20:W468)+W$15&lt;0.000001,0,IF($C469&gt;='H-32A-WP06 - Debt Service'!V$24,'H-32A-WP06 - Debt Service'!V$27/12,0))</f>
        <v>0</v>
      </c>
      <c r="X469" s="376">
        <f>IF(-SUM(X$20:X468)+X$15&lt;0.000001,0,IF($C469&gt;='H-32A-WP06 - Debt Service'!W$24,'H-32A-WP06 - Debt Service'!W$27/12,0))</f>
        <v>0</v>
      </c>
      <c r="Y469" s="376">
        <f>IF(-SUM(Y$20:Y468)+Y$15&lt;0.000001,0,IF($C469&gt;='H-32A-WP06 - Debt Service'!X$24,'H-32A-WP06 - Debt Service'!X$27/12,0))</f>
        <v>0</v>
      </c>
      <c r="Z469" s="376">
        <f>IF($C469&gt;='H-32A-WP06 - Debt Service'!Y$24,'H-32A-WP06 - Debt Service'!Y$27/12,0)</f>
        <v>0</v>
      </c>
    </row>
    <row r="470" spans="2:26">
      <c r="B470" s="364">
        <f t="shared" si="28"/>
        <v>2056</v>
      </c>
      <c r="C470" s="390">
        <f t="shared" ref="C470:C533" si="30">EOMONTH(C469,0)+1</f>
        <v>57162</v>
      </c>
      <c r="D470" s="376">
        <f>IF(-SUM(D$20:D469)+D$15&lt;0.000001,0,IF($C470&gt;='H-32A-WP06 - Debt Service'!C$24,'H-32A-WP06 - Debt Service'!C$27/12,0))</f>
        <v>0</v>
      </c>
      <c r="E470" s="376">
        <f>IF(-SUM(E$20:E469)+E$15&lt;0.000001,0,IF($C470&gt;='H-32A-WP06 - Debt Service'!D$24,'H-32A-WP06 - Debt Service'!D$27/12,0))</f>
        <v>0</v>
      </c>
      <c r="F470" s="376">
        <f>IF(-SUM(F$20:F469)+F$15&lt;0.000001,0,IF($C470&gt;='H-32A-WP06 - Debt Service'!E$24,'H-32A-WP06 - Debt Service'!E$27/12,0))</f>
        <v>0</v>
      </c>
      <c r="G470" s="376">
        <f>IF(-SUM(G$20:G469)+G$15&lt;0.000001,0,IF($C470&gt;='H-32A-WP06 - Debt Service'!F$24,'H-32A-WP06 - Debt Service'!F$27/12,0))</f>
        <v>0</v>
      </c>
      <c r="H470" s="376">
        <f>IF(-SUM(H$20:H469)+H$15&lt;0.000001,0,IF($C470&gt;='H-32A-WP06 - Debt Service'!G$24,'H-32A-WP06 - Debt Service'!G$27/12,0))</f>
        <v>0</v>
      </c>
      <c r="I470" s="376">
        <f>IF(-SUM(I$20:I469)+I$15&lt;0.000001,0,IF($C470&gt;='H-32A-WP06 - Debt Service'!H$24,'H-32A-WP06 - Debt Service'!H$27/12,0))</f>
        <v>0</v>
      </c>
      <c r="J470" s="376">
        <f>IF(-SUM(J$20:J469)+J$15&lt;0.000001,0,IF($C470&gt;='H-32A-WP06 - Debt Service'!I$24,'H-32A-WP06 - Debt Service'!I$27/12,0))</f>
        <v>0</v>
      </c>
      <c r="K470" s="376">
        <f>IF(-SUM(K$20:K469)+K$15&lt;0.000001,0,IF($C470&gt;='H-32A-WP06 - Debt Service'!J$24,'H-32A-WP06 - Debt Service'!J$27/12,0))</f>
        <v>0</v>
      </c>
      <c r="L470" s="376">
        <f>IF(-SUM(L$20:L469)+L$15&lt;0.000001,0,IF($C470&gt;='H-32A-WP06 - Debt Service'!K$24,'H-32A-WP06 - Debt Service'!K$27/12,0))</f>
        <v>0</v>
      </c>
      <c r="M470" s="376">
        <f>IF(-SUM(M$20:M469)+M$15&lt;0.000001,0,IF($C470&gt;='H-32A-WP06 - Debt Service'!L$24,'H-32A-WP06 - Debt Service'!L$27/12,0))</f>
        <v>0</v>
      </c>
      <c r="O470" s="364">
        <f t="shared" si="29"/>
        <v>2056</v>
      </c>
      <c r="P470" s="390">
        <f t="shared" ref="P470:P533" si="31">EOMONTH(P469,0)+1</f>
        <v>57162</v>
      </c>
      <c r="Q470" s="376">
        <f>IF(-SUM(Q$20:Q469)+Q$15&lt;0.000001,0,IF($C470&gt;='H-32A-WP06 - Debt Service'!P$24,'H-32A-WP06 - Debt Service'!P$27/12,0))</f>
        <v>0</v>
      </c>
      <c r="R470" s="376">
        <f>IF(-SUM(R$20:R469)+R$15&lt;0.000001,0,IF($C470&gt;='H-32A-WP06 - Debt Service'!Q$24,'H-32A-WP06 - Debt Service'!Q$27/12,0))</f>
        <v>0</v>
      </c>
      <c r="S470" s="376">
        <f>IF(-SUM(S$20:S469)+S$15&lt;0.000001,0,IF($C470&gt;='H-32A-WP06 - Debt Service'!R$24,'H-32A-WP06 - Debt Service'!R$27/12,0))</f>
        <v>0</v>
      </c>
      <c r="T470" s="376">
        <f>IF(-SUM(T$20:T469)+T$15&lt;0.000001,0,IF($C470&gt;='H-32A-WP06 - Debt Service'!S$24,'H-32A-WP06 - Debt Service'!S$27/12,0))</f>
        <v>0</v>
      </c>
      <c r="U470" s="376">
        <f>IF(-SUM(U$20:U469)+U$15&lt;0.000001,0,IF($C470&gt;='H-32A-WP06 - Debt Service'!T$24,'H-32A-WP06 - Debt Service'!T$27/12,0))</f>
        <v>0</v>
      </c>
      <c r="V470" s="376">
        <f>IF(-SUM(V$20:V469)+V$15&lt;0.000001,0,IF($C470&gt;='H-32A-WP06 - Debt Service'!U$24,'H-32A-WP06 - Debt Service'!U$27/12,0))</f>
        <v>0</v>
      </c>
      <c r="W470" s="376">
        <f>IF(-SUM(W$20:W469)+W$15&lt;0.000001,0,IF($C470&gt;='H-32A-WP06 - Debt Service'!V$24,'H-32A-WP06 - Debt Service'!V$27/12,0))</f>
        <v>0</v>
      </c>
      <c r="X470" s="376">
        <f>IF(-SUM(X$20:X469)+X$15&lt;0.000001,0,IF($C470&gt;='H-32A-WP06 - Debt Service'!W$24,'H-32A-WP06 - Debt Service'!W$27/12,0))</f>
        <v>0</v>
      </c>
      <c r="Y470" s="376">
        <f>IF(-SUM(Y$20:Y469)+Y$15&lt;0.000001,0,IF($C470&gt;='H-32A-WP06 - Debt Service'!X$24,'H-32A-WP06 - Debt Service'!X$27/12,0))</f>
        <v>0</v>
      </c>
      <c r="Z470" s="376">
        <f>IF($C470&gt;='H-32A-WP06 - Debt Service'!Y$24,'H-32A-WP06 - Debt Service'!Y$27/12,0)</f>
        <v>0</v>
      </c>
    </row>
    <row r="471" spans="2:26">
      <c r="B471" s="364">
        <f t="shared" si="28"/>
        <v>2056</v>
      </c>
      <c r="C471" s="390">
        <f t="shared" si="30"/>
        <v>57193</v>
      </c>
      <c r="D471" s="376">
        <f>IF(-SUM(D$20:D470)+D$15&lt;0.000001,0,IF($C471&gt;='H-32A-WP06 - Debt Service'!C$24,'H-32A-WP06 - Debt Service'!C$27/12,0))</f>
        <v>0</v>
      </c>
      <c r="E471" s="376">
        <f>IF(-SUM(E$20:E470)+E$15&lt;0.000001,0,IF($C471&gt;='H-32A-WP06 - Debt Service'!D$24,'H-32A-WP06 - Debt Service'!D$27/12,0))</f>
        <v>0</v>
      </c>
      <c r="F471" s="376">
        <f>IF(-SUM(F$20:F470)+F$15&lt;0.000001,0,IF($C471&gt;='H-32A-WP06 - Debt Service'!E$24,'H-32A-WP06 - Debt Service'!E$27/12,0))</f>
        <v>0</v>
      </c>
      <c r="G471" s="376">
        <f>IF(-SUM(G$20:G470)+G$15&lt;0.000001,0,IF($C471&gt;='H-32A-WP06 - Debt Service'!F$24,'H-32A-WP06 - Debt Service'!F$27/12,0))</f>
        <v>0</v>
      </c>
      <c r="H471" s="376">
        <f>IF(-SUM(H$20:H470)+H$15&lt;0.000001,0,IF($C471&gt;='H-32A-WP06 - Debt Service'!G$24,'H-32A-WP06 - Debt Service'!G$27/12,0))</f>
        <v>0</v>
      </c>
      <c r="I471" s="376">
        <f>IF(-SUM(I$20:I470)+I$15&lt;0.000001,0,IF($C471&gt;='H-32A-WP06 - Debt Service'!H$24,'H-32A-WP06 - Debt Service'!H$27/12,0))</f>
        <v>0</v>
      </c>
      <c r="J471" s="376">
        <f>IF(-SUM(J$20:J470)+J$15&lt;0.000001,0,IF($C471&gt;='H-32A-WP06 - Debt Service'!I$24,'H-32A-WP06 - Debt Service'!I$27/12,0))</f>
        <v>0</v>
      </c>
      <c r="K471" s="376">
        <f>IF(-SUM(K$20:K470)+K$15&lt;0.000001,0,IF($C471&gt;='H-32A-WP06 - Debt Service'!J$24,'H-32A-WP06 - Debt Service'!J$27/12,0))</f>
        <v>0</v>
      </c>
      <c r="L471" s="376">
        <f>IF(-SUM(L$20:L470)+L$15&lt;0.000001,0,IF($C471&gt;='H-32A-WP06 - Debt Service'!K$24,'H-32A-WP06 - Debt Service'!K$27/12,0))</f>
        <v>0</v>
      </c>
      <c r="M471" s="376">
        <f>IF(-SUM(M$20:M470)+M$15&lt;0.000001,0,IF($C471&gt;='H-32A-WP06 - Debt Service'!L$24,'H-32A-WP06 - Debt Service'!L$27/12,0))</f>
        <v>0</v>
      </c>
      <c r="O471" s="364">
        <f t="shared" si="29"/>
        <v>2056</v>
      </c>
      <c r="P471" s="390">
        <f t="shared" si="31"/>
        <v>57193</v>
      </c>
      <c r="Q471" s="376">
        <f>IF(-SUM(Q$20:Q470)+Q$15&lt;0.000001,0,IF($C471&gt;='H-32A-WP06 - Debt Service'!P$24,'H-32A-WP06 - Debt Service'!P$27/12,0))</f>
        <v>0</v>
      </c>
      <c r="R471" s="376">
        <f>IF(-SUM(R$20:R470)+R$15&lt;0.000001,0,IF($C471&gt;='H-32A-WP06 - Debt Service'!Q$24,'H-32A-WP06 - Debt Service'!Q$27/12,0))</f>
        <v>0</v>
      </c>
      <c r="S471" s="376">
        <f>IF(-SUM(S$20:S470)+S$15&lt;0.000001,0,IF($C471&gt;='H-32A-WP06 - Debt Service'!R$24,'H-32A-WP06 - Debt Service'!R$27/12,0))</f>
        <v>0</v>
      </c>
      <c r="T471" s="376">
        <f>IF(-SUM(T$20:T470)+T$15&lt;0.000001,0,IF($C471&gt;='H-32A-WP06 - Debt Service'!S$24,'H-32A-WP06 - Debt Service'!S$27/12,0))</f>
        <v>0</v>
      </c>
      <c r="U471" s="376">
        <f>IF(-SUM(U$20:U470)+U$15&lt;0.000001,0,IF($C471&gt;='H-32A-WP06 - Debt Service'!T$24,'H-32A-WP06 - Debt Service'!T$27/12,0))</f>
        <v>0</v>
      </c>
      <c r="V471" s="376">
        <f>IF(-SUM(V$20:V470)+V$15&lt;0.000001,0,IF($C471&gt;='H-32A-WP06 - Debt Service'!U$24,'H-32A-WP06 - Debt Service'!U$27/12,0))</f>
        <v>0</v>
      </c>
      <c r="W471" s="376">
        <f>IF(-SUM(W$20:W470)+W$15&lt;0.000001,0,IF($C471&gt;='H-32A-WP06 - Debt Service'!V$24,'H-32A-WP06 - Debt Service'!V$27/12,0))</f>
        <v>0</v>
      </c>
      <c r="X471" s="376">
        <f>IF(-SUM(X$20:X470)+X$15&lt;0.000001,0,IF($C471&gt;='H-32A-WP06 - Debt Service'!W$24,'H-32A-WP06 - Debt Service'!W$27/12,0))</f>
        <v>0</v>
      </c>
      <c r="Y471" s="376">
        <f>IF(-SUM(Y$20:Y470)+Y$15&lt;0.000001,0,IF($C471&gt;='H-32A-WP06 - Debt Service'!X$24,'H-32A-WP06 - Debt Service'!X$27/12,0))</f>
        <v>0</v>
      </c>
      <c r="Z471" s="376">
        <f>IF($C471&gt;='H-32A-WP06 - Debt Service'!Y$24,'H-32A-WP06 - Debt Service'!Y$27/12,0)</f>
        <v>0</v>
      </c>
    </row>
    <row r="472" spans="2:26">
      <c r="B472" s="364">
        <f t="shared" si="28"/>
        <v>2056</v>
      </c>
      <c r="C472" s="390">
        <f t="shared" si="30"/>
        <v>57224</v>
      </c>
      <c r="D472" s="376">
        <f>IF(-SUM(D$20:D471)+D$15&lt;0.000001,0,IF($C472&gt;='H-32A-WP06 - Debt Service'!C$24,'H-32A-WP06 - Debt Service'!C$27/12,0))</f>
        <v>0</v>
      </c>
      <c r="E472" s="376">
        <f>IF(-SUM(E$20:E471)+E$15&lt;0.000001,0,IF($C472&gt;='H-32A-WP06 - Debt Service'!D$24,'H-32A-WP06 - Debt Service'!D$27/12,0))</f>
        <v>0</v>
      </c>
      <c r="F472" s="376">
        <f>IF(-SUM(F$20:F471)+F$15&lt;0.000001,0,IF($C472&gt;='H-32A-WP06 - Debt Service'!E$24,'H-32A-WP06 - Debt Service'!E$27/12,0))</f>
        <v>0</v>
      </c>
      <c r="G472" s="376">
        <f>IF(-SUM(G$20:G471)+G$15&lt;0.000001,0,IF($C472&gt;='H-32A-WP06 - Debt Service'!F$24,'H-32A-WP06 - Debt Service'!F$27/12,0))</f>
        <v>0</v>
      </c>
      <c r="H472" s="376">
        <f>IF(-SUM(H$20:H471)+H$15&lt;0.000001,0,IF($C472&gt;='H-32A-WP06 - Debt Service'!G$24,'H-32A-WP06 - Debt Service'!G$27/12,0))</f>
        <v>0</v>
      </c>
      <c r="I472" s="376">
        <f>IF(-SUM(I$20:I471)+I$15&lt;0.000001,0,IF($C472&gt;='H-32A-WP06 - Debt Service'!H$24,'H-32A-WP06 - Debt Service'!H$27/12,0))</f>
        <v>0</v>
      </c>
      <c r="J472" s="376">
        <f>IF(-SUM(J$20:J471)+J$15&lt;0.000001,0,IF($C472&gt;='H-32A-WP06 - Debt Service'!I$24,'H-32A-WP06 - Debt Service'!I$27/12,0))</f>
        <v>0</v>
      </c>
      <c r="K472" s="376">
        <f>IF(-SUM(K$20:K471)+K$15&lt;0.000001,0,IF($C472&gt;='H-32A-WP06 - Debt Service'!J$24,'H-32A-WP06 - Debt Service'!J$27/12,0))</f>
        <v>0</v>
      </c>
      <c r="L472" s="376">
        <f>IF(-SUM(L$20:L471)+L$15&lt;0.000001,0,IF($C472&gt;='H-32A-WP06 - Debt Service'!K$24,'H-32A-WP06 - Debt Service'!K$27/12,0))</f>
        <v>0</v>
      </c>
      <c r="M472" s="376">
        <f>IF(-SUM(M$20:M471)+M$15&lt;0.000001,0,IF($C472&gt;='H-32A-WP06 - Debt Service'!L$24,'H-32A-WP06 - Debt Service'!L$27/12,0))</f>
        <v>0</v>
      </c>
      <c r="O472" s="364">
        <f t="shared" si="29"/>
        <v>2056</v>
      </c>
      <c r="P472" s="390">
        <f t="shared" si="31"/>
        <v>57224</v>
      </c>
      <c r="Q472" s="376">
        <f>IF(-SUM(Q$20:Q471)+Q$15&lt;0.000001,0,IF($C472&gt;='H-32A-WP06 - Debt Service'!P$24,'H-32A-WP06 - Debt Service'!P$27/12,0))</f>
        <v>0</v>
      </c>
      <c r="R472" s="376">
        <f>IF(-SUM(R$20:R471)+R$15&lt;0.000001,0,IF($C472&gt;='H-32A-WP06 - Debt Service'!Q$24,'H-32A-WP06 - Debt Service'!Q$27/12,0))</f>
        <v>0</v>
      </c>
      <c r="S472" s="376">
        <f>IF(-SUM(S$20:S471)+S$15&lt;0.000001,0,IF($C472&gt;='H-32A-WP06 - Debt Service'!R$24,'H-32A-WP06 - Debt Service'!R$27/12,0))</f>
        <v>0</v>
      </c>
      <c r="T472" s="376">
        <f>IF(-SUM(T$20:T471)+T$15&lt;0.000001,0,IF($C472&gt;='H-32A-WP06 - Debt Service'!S$24,'H-32A-WP06 - Debt Service'!S$27/12,0))</f>
        <v>0</v>
      </c>
      <c r="U472" s="376">
        <f>IF(-SUM(U$20:U471)+U$15&lt;0.000001,0,IF($C472&gt;='H-32A-WP06 - Debt Service'!T$24,'H-32A-WP06 - Debt Service'!T$27/12,0))</f>
        <v>0</v>
      </c>
      <c r="V472" s="376">
        <f>IF(-SUM(V$20:V471)+V$15&lt;0.000001,0,IF($C472&gt;='H-32A-WP06 - Debt Service'!U$24,'H-32A-WP06 - Debt Service'!U$27/12,0))</f>
        <v>0</v>
      </c>
      <c r="W472" s="376">
        <f>IF(-SUM(W$20:W471)+W$15&lt;0.000001,0,IF($C472&gt;='H-32A-WP06 - Debt Service'!V$24,'H-32A-WP06 - Debt Service'!V$27/12,0))</f>
        <v>0</v>
      </c>
      <c r="X472" s="376">
        <f>IF(-SUM(X$20:X471)+X$15&lt;0.000001,0,IF($C472&gt;='H-32A-WP06 - Debt Service'!W$24,'H-32A-WP06 - Debt Service'!W$27/12,0))</f>
        <v>0</v>
      </c>
      <c r="Y472" s="376">
        <f>IF(-SUM(Y$20:Y471)+Y$15&lt;0.000001,0,IF($C472&gt;='H-32A-WP06 - Debt Service'!X$24,'H-32A-WP06 - Debt Service'!X$27/12,0))</f>
        <v>0</v>
      </c>
      <c r="Z472" s="376">
        <f>IF($C472&gt;='H-32A-WP06 - Debt Service'!Y$24,'H-32A-WP06 - Debt Service'!Y$27/12,0)</f>
        <v>0</v>
      </c>
    </row>
    <row r="473" spans="2:26">
      <c r="B473" s="364">
        <f t="shared" si="28"/>
        <v>2056</v>
      </c>
      <c r="C473" s="390">
        <f t="shared" si="30"/>
        <v>57254</v>
      </c>
      <c r="D473" s="376">
        <f>IF(-SUM(D$20:D472)+D$15&lt;0.000001,0,IF($C473&gt;='H-32A-WP06 - Debt Service'!C$24,'H-32A-WP06 - Debt Service'!C$27/12,0))</f>
        <v>0</v>
      </c>
      <c r="E473" s="376">
        <f>IF(-SUM(E$20:E472)+E$15&lt;0.000001,0,IF($C473&gt;='H-32A-WP06 - Debt Service'!D$24,'H-32A-WP06 - Debt Service'!D$27/12,0))</f>
        <v>0</v>
      </c>
      <c r="F473" s="376">
        <f>IF(-SUM(F$20:F472)+F$15&lt;0.000001,0,IF($C473&gt;='H-32A-WP06 - Debt Service'!E$24,'H-32A-WP06 - Debt Service'!E$27/12,0))</f>
        <v>0</v>
      </c>
      <c r="G473" s="376">
        <f>IF(-SUM(G$20:G472)+G$15&lt;0.000001,0,IF($C473&gt;='H-32A-WP06 - Debt Service'!F$24,'H-32A-WP06 - Debt Service'!F$27/12,0))</f>
        <v>0</v>
      </c>
      <c r="H473" s="376">
        <f>IF(-SUM(H$20:H472)+H$15&lt;0.000001,0,IF($C473&gt;='H-32A-WP06 - Debt Service'!G$24,'H-32A-WP06 - Debt Service'!G$27/12,0))</f>
        <v>0</v>
      </c>
      <c r="I473" s="376">
        <f>IF(-SUM(I$20:I472)+I$15&lt;0.000001,0,IF($C473&gt;='H-32A-WP06 - Debt Service'!H$24,'H-32A-WP06 - Debt Service'!H$27/12,0))</f>
        <v>0</v>
      </c>
      <c r="J473" s="376">
        <f>IF(-SUM(J$20:J472)+J$15&lt;0.000001,0,IF($C473&gt;='H-32A-WP06 - Debt Service'!I$24,'H-32A-WP06 - Debt Service'!I$27/12,0))</f>
        <v>0</v>
      </c>
      <c r="K473" s="376">
        <f>IF(-SUM(K$20:K472)+K$15&lt;0.000001,0,IF($C473&gt;='H-32A-WP06 - Debt Service'!J$24,'H-32A-WP06 - Debt Service'!J$27/12,0))</f>
        <v>0</v>
      </c>
      <c r="L473" s="376">
        <f>IF(-SUM(L$20:L472)+L$15&lt;0.000001,0,IF($C473&gt;='H-32A-WP06 - Debt Service'!K$24,'H-32A-WP06 - Debt Service'!K$27/12,0))</f>
        <v>0</v>
      </c>
      <c r="M473" s="376">
        <f>IF(-SUM(M$20:M472)+M$15&lt;0.000001,0,IF($C473&gt;='H-32A-WP06 - Debt Service'!L$24,'H-32A-WP06 - Debt Service'!L$27/12,0))</f>
        <v>0</v>
      </c>
      <c r="O473" s="364">
        <f t="shared" si="29"/>
        <v>2056</v>
      </c>
      <c r="P473" s="390">
        <f t="shared" si="31"/>
        <v>57254</v>
      </c>
      <c r="Q473" s="376">
        <f>IF(-SUM(Q$20:Q472)+Q$15&lt;0.000001,0,IF($C473&gt;='H-32A-WP06 - Debt Service'!P$24,'H-32A-WP06 - Debt Service'!P$27/12,0))</f>
        <v>0</v>
      </c>
      <c r="R473" s="376">
        <f>IF(-SUM(R$20:R472)+R$15&lt;0.000001,0,IF($C473&gt;='H-32A-WP06 - Debt Service'!Q$24,'H-32A-WP06 - Debt Service'!Q$27/12,0))</f>
        <v>0</v>
      </c>
      <c r="S473" s="376">
        <f>IF(-SUM(S$20:S472)+S$15&lt;0.000001,0,IF($C473&gt;='H-32A-WP06 - Debt Service'!R$24,'H-32A-WP06 - Debt Service'!R$27/12,0))</f>
        <v>0</v>
      </c>
      <c r="T473" s="376">
        <f>IF(-SUM(T$20:T472)+T$15&lt;0.000001,0,IF($C473&gt;='H-32A-WP06 - Debt Service'!S$24,'H-32A-WP06 - Debt Service'!S$27/12,0))</f>
        <v>0</v>
      </c>
      <c r="U473" s="376">
        <f>IF(-SUM(U$20:U472)+U$15&lt;0.000001,0,IF($C473&gt;='H-32A-WP06 - Debt Service'!T$24,'H-32A-WP06 - Debt Service'!T$27/12,0))</f>
        <v>0</v>
      </c>
      <c r="V473" s="376">
        <f>IF(-SUM(V$20:V472)+V$15&lt;0.000001,0,IF($C473&gt;='H-32A-WP06 - Debt Service'!U$24,'H-32A-WP06 - Debt Service'!U$27/12,0))</f>
        <v>0</v>
      </c>
      <c r="W473" s="376">
        <f>IF(-SUM(W$20:W472)+W$15&lt;0.000001,0,IF($C473&gt;='H-32A-WP06 - Debt Service'!V$24,'H-32A-WP06 - Debt Service'!V$27/12,0))</f>
        <v>0</v>
      </c>
      <c r="X473" s="376">
        <f>IF(-SUM(X$20:X472)+X$15&lt;0.000001,0,IF($C473&gt;='H-32A-WP06 - Debt Service'!W$24,'H-32A-WP06 - Debt Service'!W$27/12,0))</f>
        <v>0</v>
      </c>
      <c r="Y473" s="376">
        <f>IF(-SUM(Y$20:Y472)+Y$15&lt;0.000001,0,IF($C473&gt;='H-32A-WP06 - Debt Service'!X$24,'H-32A-WP06 - Debt Service'!X$27/12,0))</f>
        <v>0</v>
      </c>
      <c r="Z473" s="376">
        <f>IF($C473&gt;='H-32A-WP06 - Debt Service'!Y$24,'H-32A-WP06 - Debt Service'!Y$27/12,0)</f>
        <v>0</v>
      </c>
    </row>
    <row r="474" spans="2:26">
      <c r="B474" s="364">
        <f t="shared" si="28"/>
        <v>2056</v>
      </c>
      <c r="C474" s="390">
        <f t="shared" si="30"/>
        <v>57285</v>
      </c>
      <c r="D474" s="376">
        <f>IF(-SUM(D$20:D473)+D$15&lt;0.000001,0,IF($C474&gt;='H-32A-WP06 - Debt Service'!C$24,'H-32A-WP06 - Debt Service'!C$27/12,0))</f>
        <v>0</v>
      </c>
      <c r="E474" s="376">
        <f>IF(-SUM(E$20:E473)+E$15&lt;0.000001,0,IF($C474&gt;='H-32A-WP06 - Debt Service'!D$24,'H-32A-WP06 - Debt Service'!D$27/12,0))</f>
        <v>0</v>
      </c>
      <c r="F474" s="376">
        <f>IF(-SUM(F$20:F473)+F$15&lt;0.000001,0,IF($C474&gt;='H-32A-WP06 - Debt Service'!E$24,'H-32A-WP06 - Debt Service'!E$27/12,0))</f>
        <v>0</v>
      </c>
      <c r="G474" s="376">
        <f>IF(-SUM(G$20:G473)+G$15&lt;0.000001,0,IF($C474&gt;='H-32A-WP06 - Debt Service'!F$24,'H-32A-WP06 - Debt Service'!F$27/12,0))</f>
        <v>0</v>
      </c>
      <c r="H474" s="376">
        <f>IF(-SUM(H$20:H473)+H$15&lt;0.000001,0,IF($C474&gt;='H-32A-WP06 - Debt Service'!G$24,'H-32A-WP06 - Debt Service'!G$27/12,0))</f>
        <v>0</v>
      </c>
      <c r="I474" s="376">
        <f>IF(-SUM(I$20:I473)+I$15&lt;0.000001,0,IF($C474&gt;='H-32A-WP06 - Debt Service'!H$24,'H-32A-WP06 - Debt Service'!H$27/12,0))</f>
        <v>0</v>
      </c>
      <c r="J474" s="376">
        <f>IF(-SUM(J$20:J473)+J$15&lt;0.000001,0,IF($C474&gt;='H-32A-WP06 - Debt Service'!I$24,'H-32A-WP06 - Debt Service'!I$27/12,0))</f>
        <v>0</v>
      </c>
      <c r="K474" s="376">
        <f>IF(-SUM(K$20:K473)+K$15&lt;0.000001,0,IF($C474&gt;='H-32A-WP06 - Debt Service'!J$24,'H-32A-WP06 - Debt Service'!J$27/12,0))</f>
        <v>0</v>
      </c>
      <c r="L474" s="376">
        <f>IF(-SUM(L$20:L473)+L$15&lt;0.000001,0,IF($C474&gt;='H-32A-WP06 - Debt Service'!K$24,'H-32A-WP06 - Debt Service'!K$27/12,0))</f>
        <v>0</v>
      </c>
      <c r="M474" s="376">
        <f>IF(-SUM(M$20:M473)+M$15&lt;0.000001,0,IF($C474&gt;='H-32A-WP06 - Debt Service'!L$24,'H-32A-WP06 - Debt Service'!L$27/12,0))</f>
        <v>0</v>
      </c>
      <c r="O474" s="364">
        <f t="shared" si="29"/>
        <v>2056</v>
      </c>
      <c r="P474" s="390">
        <f t="shared" si="31"/>
        <v>57285</v>
      </c>
      <c r="Q474" s="376">
        <f>IF(-SUM(Q$20:Q473)+Q$15&lt;0.000001,0,IF($C474&gt;='H-32A-WP06 - Debt Service'!P$24,'H-32A-WP06 - Debt Service'!P$27/12,0))</f>
        <v>0</v>
      </c>
      <c r="R474" s="376">
        <f>IF(-SUM(R$20:R473)+R$15&lt;0.000001,0,IF($C474&gt;='H-32A-WP06 - Debt Service'!Q$24,'H-32A-WP06 - Debt Service'!Q$27/12,0))</f>
        <v>0</v>
      </c>
      <c r="S474" s="376">
        <f>IF(-SUM(S$20:S473)+S$15&lt;0.000001,0,IF($C474&gt;='H-32A-WP06 - Debt Service'!R$24,'H-32A-WP06 - Debt Service'!R$27/12,0))</f>
        <v>0</v>
      </c>
      <c r="T474" s="376">
        <f>IF(-SUM(T$20:T473)+T$15&lt;0.000001,0,IF($C474&gt;='H-32A-WP06 - Debt Service'!S$24,'H-32A-WP06 - Debt Service'!S$27/12,0))</f>
        <v>0</v>
      </c>
      <c r="U474" s="376">
        <f>IF(-SUM(U$20:U473)+U$15&lt;0.000001,0,IF($C474&gt;='H-32A-WP06 - Debt Service'!T$24,'H-32A-WP06 - Debt Service'!T$27/12,0))</f>
        <v>0</v>
      </c>
      <c r="V474" s="376">
        <f>IF(-SUM(V$20:V473)+V$15&lt;0.000001,0,IF($C474&gt;='H-32A-WP06 - Debt Service'!U$24,'H-32A-WP06 - Debt Service'!U$27/12,0))</f>
        <v>0</v>
      </c>
      <c r="W474" s="376">
        <f>IF(-SUM(W$20:W473)+W$15&lt;0.000001,0,IF($C474&gt;='H-32A-WP06 - Debt Service'!V$24,'H-32A-WP06 - Debt Service'!V$27/12,0))</f>
        <v>0</v>
      </c>
      <c r="X474" s="376">
        <f>IF(-SUM(X$20:X473)+X$15&lt;0.000001,0,IF($C474&gt;='H-32A-WP06 - Debt Service'!W$24,'H-32A-WP06 - Debt Service'!W$27/12,0))</f>
        <v>0</v>
      </c>
      <c r="Y474" s="376">
        <f>IF(-SUM(Y$20:Y473)+Y$15&lt;0.000001,0,IF($C474&gt;='H-32A-WP06 - Debt Service'!X$24,'H-32A-WP06 - Debt Service'!X$27/12,0))</f>
        <v>0</v>
      </c>
      <c r="Z474" s="376">
        <f>IF($C474&gt;='H-32A-WP06 - Debt Service'!Y$24,'H-32A-WP06 - Debt Service'!Y$27/12,0)</f>
        <v>0</v>
      </c>
    </row>
    <row r="475" spans="2:26">
      <c r="B475" s="364">
        <f t="shared" si="28"/>
        <v>2056</v>
      </c>
      <c r="C475" s="390">
        <f t="shared" si="30"/>
        <v>57315</v>
      </c>
      <c r="D475" s="376">
        <f>IF(-SUM(D$20:D474)+D$15&lt;0.000001,0,IF($C475&gt;='H-32A-WP06 - Debt Service'!C$24,'H-32A-WP06 - Debt Service'!C$27/12,0))</f>
        <v>0</v>
      </c>
      <c r="E475" s="376">
        <f>IF(-SUM(E$20:E474)+E$15&lt;0.000001,0,IF($C475&gt;='H-32A-WP06 - Debt Service'!D$24,'H-32A-WP06 - Debt Service'!D$27/12,0))</f>
        <v>0</v>
      </c>
      <c r="F475" s="376">
        <f>IF(-SUM(F$20:F474)+F$15&lt;0.000001,0,IF($C475&gt;='H-32A-WP06 - Debt Service'!E$24,'H-32A-WP06 - Debt Service'!E$27/12,0))</f>
        <v>0</v>
      </c>
      <c r="G475" s="376">
        <f>IF(-SUM(G$20:G474)+G$15&lt;0.000001,0,IF($C475&gt;='H-32A-WP06 - Debt Service'!F$24,'H-32A-WP06 - Debt Service'!F$27/12,0))</f>
        <v>0</v>
      </c>
      <c r="H475" s="376">
        <f>IF(-SUM(H$20:H474)+H$15&lt;0.000001,0,IF($C475&gt;='H-32A-WP06 - Debt Service'!G$24,'H-32A-WP06 - Debt Service'!G$27/12,0))</f>
        <v>0</v>
      </c>
      <c r="I475" s="376">
        <f>IF(-SUM(I$20:I474)+I$15&lt;0.000001,0,IF($C475&gt;='H-32A-WP06 - Debt Service'!H$24,'H-32A-WP06 - Debt Service'!H$27/12,0))</f>
        <v>0</v>
      </c>
      <c r="J475" s="376">
        <f>IF(-SUM(J$20:J474)+J$15&lt;0.000001,0,IF($C475&gt;='H-32A-WP06 - Debt Service'!I$24,'H-32A-WP06 - Debt Service'!I$27/12,0))</f>
        <v>0</v>
      </c>
      <c r="K475" s="376">
        <f>IF(-SUM(K$20:K474)+K$15&lt;0.000001,0,IF($C475&gt;='H-32A-WP06 - Debt Service'!J$24,'H-32A-WP06 - Debt Service'!J$27/12,0))</f>
        <v>0</v>
      </c>
      <c r="L475" s="376">
        <f>IF(-SUM(L$20:L474)+L$15&lt;0.000001,0,IF($C475&gt;='H-32A-WP06 - Debt Service'!K$24,'H-32A-WP06 - Debt Service'!K$27/12,0))</f>
        <v>0</v>
      </c>
      <c r="M475" s="376">
        <f>IF(-SUM(M$20:M474)+M$15&lt;0.000001,0,IF($C475&gt;='H-32A-WP06 - Debt Service'!L$24,'H-32A-WP06 - Debt Service'!L$27/12,0))</f>
        <v>0</v>
      </c>
      <c r="O475" s="364">
        <f t="shared" si="29"/>
        <v>2056</v>
      </c>
      <c r="P475" s="390">
        <f t="shared" si="31"/>
        <v>57315</v>
      </c>
      <c r="Q475" s="376">
        <f>IF(-SUM(Q$20:Q474)+Q$15&lt;0.000001,0,IF($C475&gt;='H-32A-WP06 - Debt Service'!P$24,'H-32A-WP06 - Debt Service'!P$27/12,0))</f>
        <v>0</v>
      </c>
      <c r="R475" s="376">
        <f>IF(-SUM(R$20:R474)+R$15&lt;0.000001,0,IF($C475&gt;='H-32A-WP06 - Debt Service'!Q$24,'H-32A-WP06 - Debt Service'!Q$27/12,0))</f>
        <v>0</v>
      </c>
      <c r="S475" s="376">
        <f>IF(-SUM(S$20:S474)+S$15&lt;0.000001,0,IF($C475&gt;='H-32A-WP06 - Debt Service'!R$24,'H-32A-WP06 - Debt Service'!R$27/12,0))</f>
        <v>0</v>
      </c>
      <c r="T475" s="376">
        <f>IF(-SUM(T$20:T474)+T$15&lt;0.000001,0,IF($C475&gt;='H-32A-WP06 - Debt Service'!S$24,'H-32A-WP06 - Debt Service'!S$27/12,0))</f>
        <v>0</v>
      </c>
      <c r="U475" s="376">
        <f>IF(-SUM(U$20:U474)+U$15&lt;0.000001,0,IF($C475&gt;='H-32A-WP06 - Debt Service'!T$24,'H-32A-WP06 - Debt Service'!T$27/12,0))</f>
        <v>0</v>
      </c>
      <c r="V475" s="376">
        <f>IF(-SUM(V$20:V474)+V$15&lt;0.000001,0,IF($C475&gt;='H-32A-WP06 - Debt Service'!U$24,'H-32A-WP06 - Debt Service'!U$27/12,0))</f>
        <v>0</v>
      </c>
      <c r="W475" s="376">
        <f>IF(-SUM(W$20:W474)+W$15&lt;0.000001,0,IF($C475&gt;='H-32A-WP06 - Debt Service'!V$24,'H-32A-WP06 - Debt Service'!V$27/12,0))</f>
        <v>0</v>
      </c>
      <c r="X475" s="376">
        <f>IF(-SUM(X$20:X474)+X$15&lt;0.000001,0,IF($C475&gt;='H-32A-WP06 - Debt Service'!W$24,'H-32A-WP06 - Debt Service'!W$27/12,0))</f>
        <v>0</v>
      </c>
      <c r="Y475" s="376">
        <f>IF(-SUM(Y$20:Y474)+Y$15&lt;0.000001,0,IF($C475&gt;='H-32A-WP06 - Debt Service'!X$24,'H-32A-WP06 - Debt Service'!X$27/12,0))</f>
        <v>0</v>
      </c>
      <c r="Z475" s="376">
        <f>IF($C475&gt;='H-32A-WP06 - Debt Service'!Y$24,'H-32A-WP06 - Debt Service'!Y$27/12,0)</f>
        <v>0</v>
      </c>
    </row>
    <row r="476" spans="2:26">
      <c r="B476" s="364">
        <f t="shared" si="28"/>
        <v>2057</v>
      </c>
      <c r="C476" s="390">
        <f t="shared" si="30"/>
        <v>57346</v>
      </c>
      <c r="D476" s="376">
        <f>IF(-SUM(D$20:D475)+D$15&lt;0.000001,0,IF($C476&gt;='H-32A-WP06 - Debt Service'!C$24,'H-32A-WP06 - Debt Service'!C$27/12,0))</f>
        <v>0</v>
      </c>
      <c r="E476" s="376">
        <f>IF(-SUM(E$20:E475)+E$15&lt;0.000001,0,IF($C476&gt;='H-32A-WP06 - Debt Service'!D$24,'H-32A-WP06 - Debt Service'!D$27/12,0))</f>
        <v>0</v>
      </c>
      <c r="F476" s="376">
        <f>IF(-SUM(F$20:F475)+F$15&lt;0.000001,0,IF($C476&gt;='H-32A-WP06 - Debt Service'!E$24,'H-32A-WP06 - Debt Service'!E$27/12,0))</f>
        <v>0</v>
      </c>
      <c r="G476" s="376">
        <f>IF(-SUM(G$20:G475)+G$15&lt;0.000001,0,IF($C476&gt;='H-32A-WP06 - Debt Service'!F$24,'H-32A-WP06 - Debt Service'!F$27/12,0))</f>
        <v>0</v>
      </c>
      <c r="H476" s="376">
        <f>IF(-SUM(H$20:H475)+H$15&lt;0.000001,0,IF($C476&gt;='H-32A-WP06 - Debt Service'!G$24,'H-32A-WP06 - Debt Service'!G$27/12,0))</f>
        <v>0</v>
      </c>
      <c r="I476" s="376">
        <f>IF(-SUM(I$20:I475)+I$15&lt;0.000001,0,IF($C476&gt;='H-32A-WP06 - Debt Service'!H$24,'H-32A-WP06 - Debt Service'!H$27/12,0))</f>
        <v>0</v>
      </c>
      <c r="J476" s="376">
        <f>IF(-SUM(J$20:J475)+J$15&lt;0.000001,0,IF($C476&gt;='H-32A-WP06 - Debt Service'!I$24,'H-32A-WP06 - Debt Service'!I$27/12,0))</f>
        <v>0</v>
      </c>
      <c r="K476" s="376">
        <f>IF(-SUM(K$20:K475)+K$15&lt;0.000001,0,IF($C476&gt;='H-32A-WP06 - Debt Service'!J$24,'H-32A-WP06 - Debt Service'!J$27/12,0))</f>
        <v>0</v>
      </c>
      <c r="L476" s="376">
        <f>IF(-SUM(L$20:L475)+L$15&lt;0.000001,0,IF($C476&gt;='H-32A-WP06 - Debt Service'!K$24,'H-32A-WP06 - Debt Service'!K$27/12,0))</f>
        <v>0</v>
      </c>
      <c r="M476" s="376">
        <f>IF(-SUM(M$20:M475)+M$15&lt;0.000001,0,IF($C476&gt;='H-32A-WP06 - Debt Service'!L$24,'H-32A-WP06 - Debt Service'!L$27/12,0))</f>
        <v>0</v>
      </c>
      <c r="O476" s="364">
        <f t="shared" si="29"/>
        <v>2057</v>
      </c>
      <c r="P476" s="390">
        <f t="shared" si="31"/>
        <v>57346</v>
      </c>
      <c r="Q476" s="376">
        <f>IF(-SUM(Q$20:Q475)+Q$15&lt;0.000001,0,IF($C476&gt;='H-32A-WP06 - Debt Service'!P$24,'H-32A-WP06 - Debt Service'!P$27/12,0))</f>
        <v>0</v>
      </c>
      <c r="R476" s="376">
        <f>IF(-SUM(R$20:R475)+R$15&lt;0.000001,0,IF($C476&gt;='H-32A-WP06 - Debt Service'!Q$24,'H-32A-WP06 - Debt Service'!Q$27/12,0))</f>
        <v>0</v>
      </c>
      <c r="S476" s="376">
        <f>IF(-SUM(S$20:S475)+S$15&lt;0.000001,0,IF($C476&gt;='H-32A-WP06 - Debt Service'!R$24,'H-32A-WP06 - Debt Service'!R$27/12,0))</f>
        <v>0</v>
      </c>
      <c r="T476" s="376">
        <f>IF(-SUM(T$20:T475)+T$15&lt;0.000001,0,IF($C476&gt;='H-32A-WP06 - Debt Service'!S$24,'H-32A-WP06 - Debt Service'!S$27/12,0))</f>
        <v>0</v>
      </c>
      <c r="U476" s="376">
        <f>IF(-SUM(U$20:U475)+U$15&lt;0.000001,0,IF($C476&gt;='H-32A-WP06 - Debt Service'!T$24,'H-32A-WP06 - Debt Service'!T$27/12,0))</f>
        <v>0</v>
      </c>
      <c r="V476" s="376">
        <f>IF(-SUM(V$20:V475)+V$15&lt;0.000001,0,IF($C476&gt;='H-32A-WP06 - Debt Service'!U$24,'H-32A-WP06 - Debt Service'!U$27/12,0))</f>
        <v>0</v>
      </c>
      <c r="W476" s="376">
        <f>IF(-SUM(W$20:W475)+W$15&lt;0.000001,0,IF($C476&gt;='H-32A-WP06 - Debt Service'!V$24,'H-32A-WP06 - Debt Service'!V$27/12,0))</f>
        <v>0</v>
      </c>
      <c r="X476" s="376">
        <f>IF(-SUM(X$20:X475)+X$15&lt;0.000001,0,IF($C476&gt;='H-32A-WP06 - Debt Service'!W$24,'H-32A-WP06 - Debt Service'!W$27/12,0))</f>
        <v>0</v>
      </c>
      <c r="Y476" s="376">
        <f>IF(-SUM(Y$20:Y475)+Y$15&lt;0.000001,0,IF($C476&gt;='H-32A-WP06 - Debt Service'!X$24,'H-32A-WP06 - Debt Service'!X$27/12,0))</f>
        <v>0</v>
      </c>
      <c r="Z476" s="376">
        <f>IF($C476&gt;='H-32A-WP06 - Debt Service'!Y$24,'H-32A-WP06 - Debt Service'!Y$27/12,0)</f>
        <v>0</v>
      </c>
    </row>
    <row r="477" spans="2:26">
      <c r="B477" s="364">
        <f t="shared" si="28"/>
        <v>2057</v>
      </c>
      <c r="C477" s="390">
        <f t="shared" si="30"/>
        <v>57377</v>
      </c>
      <c r="D477" s="376">
        <f>IF(-SUM(D$20:D476)+D$15&lt;0.000001,0,IF($C477&gt;='H-32A-WP06 - Debt Service'!C$24,'H-32A-WP06 - Debt Service'!C$27/12,0))</f>
        <v>0</v>
      </c>
      <c r="E477" s="376">
        <f>IF(-SUM(E$20:E476)+E$15&lt;0.000001,0,IF($C477&gt;='H-32A-WP06 - Debt Service'!D$24,'H-32A-WP06 - Debt Service'!D$27/12,0))</f>
        <v>0</v>
      </c>
      <c r="F477" s="376">
        <f>IF(-SUM(F$20:F476)+F$15&lt;0.000001,0,IF($C477&gt;='H-32A-WP06 - Debt Service'!E$24,'H-32A-WP06 - Debt Service'!E$27/12,0))</f>
        <v>0</v>
      </c>
      <c r="G477" s="376">
        <f>IF(-SUM(G$20:G476)+G$15&lt;0.000001,0,IF($C477&gt;='H-32A-WP06 - Debt Service'!F$24,'H-32A-WP06 - Debt Service'!F$27/12,0))</f>
        <v>0</v>
      </c>
      <c r="H477" s="376">
        <f>IF(-SUM(H$20:H476)+H$15&lt;0.000001,0,IF($C477&gt;='H-32A-WP06 - Debt Service'!G$24,'H-32A-WP06 - Debt Service'!G$27/12,0))</f>
        <v>0</v>
      </c>
      <c r="I477" s="376">
        <f>IF(-SUM(I$20:I476)+I$15&lt;0.000001,0,IF($C477&gt;='H-32A-WP06 - Debt Service'!H$24,'H-32A-WP06 - Debt Service'!H$27/12,0))</f>
        <v>0</v>
      </c>
      <c r="J477" s="376">
        <f>IF(-SUM(J$20:J476)+J$15&lt;0.000001,0,IF($C477&gt;='H-32A-WP06 - Debt Service'!I$24,'H-32A-WP06 - Debt Service'!I$27/12,0))</f>
        <v>0</v>
      </c>
      <c r="K477" s="376">
        <f>IF(-SUM(K$20:K476)+K$15&lt;0.000001,0,IF($C477&gt;='H-32A-WP06 - Debt Service'!J$24,'H-32A-WP06 - Debt Service'!J$27/12,0))</f>
        <v>0</v>
      </c>
      <c r="L477" s="376">
        <f>IF(-SUM(L$20:L476)+L$15&lt;0.000001,0,IF($C477&gt;='H-32A-WP06 - Debt Service'!K$24,'H-32A-WP06 - Debt Service'!K$27/12,0))</f>
        <v>0</v>
      </c>
      <c r="M477" s="376">
        <f>IF(-SUM(M$20:M476)+M$15&lt;0.000001,0,IF($C477&gt;='H-32A-WP06 - Debt Service'!L$24,'H-32A-WP06 - Debt Service'!L$27/12,0))</f>
        <v>0</v>
      </c>
      <c r="O477" s="364">
        <f t="shared" si="29"/>
        <v>2057</v>
      </c>
      <c r="P477" s="390">
        <f t="shared" si="31"/>
        <v>57377</v>
      </c>
      <c r="Q477" s="376">
        <f>IF(-SUM(Q$20:Q476)+Q$15&lt;0.000001,0,IF($C477&gt;='H-32A-WP06 - Debt Service'!P$24,'H-32A-WP06 - Debt Service'!P$27/12,0))</f>
        <v>0</v>
      </c>
      <c r="R477" s="376">
        <f>IF(-SUM(R$20:R476)+R$15&lt;0.000001,0,IF($C477&gt;='H-32A-WP06 - Debt Service'!Q$24,'H-32A-WP06 - Debt Service'!Q$27/12,0))</f>
        <v>0</v>
      </c>
      <c r="S477" s="376">
        <f>IF(-SUM(S$20:S476)+S$15&lt;0.000001,0,IF($C477&gt;='H-32A-WP06 - Debt Service'!R$24,'H-32A-WP06 - Debt Service'!R$27/12,0))</f>
        <v>0</v>
      </c>
      <c r="T477" s="376">
        <f>IF(-SUM(T$20:T476)+T$15&lt;0.000001,0,IF($C477&gt;='H-32A-WP06 - Debt Service'!S$24,'H-32A-WP06 - Debt Service'!S$27/12,0))</f>
        <v>0</v>
      </c>
      <c r="U477" s="376">
        <f>IF(-SUM(U$20:U476)+U$15&lt;0.000001,0,IF($C477&gt;='H-32A-WP06 - Debt Service'!T$24,'H-32A-WP06 - Debt Service'!T$27/12,0))</f>
        <v>0</v>
      </c>
      <c r="V477" s="376">
        <f>IF(-SUM(V$20:V476)+V$15&lt;0.000001,0,IF($C477&gt;='H-32A-WP06 - Debt Service'!U$24,'H-32A-WP06 - Debt Service'!U$27/12,0))</f>
        <v>0</v>
      </c>
      <c r="W477" s="376">
        <f>IF(-SUM(W$20:W476)+W$15&lt;0.000001,0,IF($C477&gt;='H-32A-WP06 - Debt Service'!V$24,'H-32A-WP06 - Debt Service'!V$27/12,0))</f>
        <v>0</v>
      </c>
      <c r="X477" s="376">
        <f>IF(-SUM(X$20:X476)+X$15&lt;0.000001,0,IF($C477&gt;='H-32A-WP06 - Debt Service'!W$24,'H-32A-WP06 - Debt Service'!W$27/12,0))</f>
        <v>0</v>
      </c>
      <c r="Y477" s="376">
        <f>IF(-SUM(Y$20:Y476)+Y$15&lt;0.000001,0,IF($C477&gt;='H-32A-WP06 - Debt Service'!X$24,'H-32A-WP06 - Debt Service'!X$27/12,0))</f>
        <v>0</v>
      </c>
      <c r="Z477" s="376">
        <f>IF($C477&gt;='H-32A-WP06 - Debt Service'!Y$24,'H-32A-WP06 - Debt Service'!Y$27/12,0)</f>
        <v>0</v>
      </c>
    </row>
    <row r="478" spans="2:26">
      <c r="B478" s="364">
        <f t="shared" si="28"/>
        <v>2057</v>
      </c>
      <c r="C478" s="390">
        <f t="shared" si="30"/>
        <v>57405</v>
      </c>
      <c r="D478" s="376">
        <f>IF(-SUM(D$20:D477)+D$15&lt;0.000001,0,IF($C478&gt;='H-32A-WP06 - Debt Service'!C$24,'H-32A-WP06 - Debt Service'!C$27/12,0))</f>
        <v>0</v>
      </c>
      <c r="E478" s="376">
        <f>IF(-SUM(E$20:E477)+E$15&lt;0.000001,0,IF($C478&gt;='H-32A-WP06 - Debt Service'!D$24,'H-32A-WP06 - Debt Service'!D$27/12,0))</f>
        <v>0</v>
      </c>
      <c r="F478" s="376">
        <f>IF(-SUM(F$20:F477)+F$15&lt;0.000001,0,IF($C478&gt;='H-32A-WP06 - Debt Service'!E$24,'H-32A-WP06 - Debt Service'!E$27/12,0))</f>
        <v>0</v>
      </c>
      <c r="G478" s="376">
        <f>IF(-SUM(G$20:G477)+G$15&lt;0.000001,0,IF($C478&gt;='H-32A-WP06 - Debt Service'!F$24,'H-32A-WP06 - Debt Service'!F$27/12,0))</f>
        <v>0</v>
      </c>
      <c r="H478" s="376">
        <f>IF(-SUM(H$20:H477)+H$15&lt;0.000001,0,IF($C478&gt;='H-32A-WP06 - Debt Service'!G$24,'H-32A-WP06 - Debt Service'!G$27/12,0))</f>
        <v>0</v>
      </c>
      <c r="I478" s="376">
        <f>IF(-SUM(I$20:I477)+I$15&lt;0.000001,0,IF($C478&gt;='H-32A-WP06 - Debt Service'!H$24,'H-32A-WP06 - Debt Service'!H$27/12,0))</f>
        <v>0</v>
      </c>
      <c r="J478" s="376">
        <f>IF(-SUM(J$20:J477)+J$15&lt;0.000001,0,IF($C478&gt;='H-32A-WP06 - Debt Service'!I$24,'H-32A-WP06 - Debt Service'!I$27/12,0))</f>
        <v>0</v>
      </c>
      <c r="K478" s="376">
        <f>IF(-SUM(K$20:K477)+K$15&lt;0.000001,0,IF($C478&gt;='H-32A-WP06 - Debt Service'!J$24,'H-32A-WP06 - Debt Service'!J$27/12,0))</f>
        <v>0</v>
      </c>
      <c r="L478" s="376">
        <f>IF(-SUM(L$20:L477)+L$15&lt;0.000001,0,IF($C478&gt;='H-32A-WP06 - Debt Service'!K$24,'H-32A-WP06 - Debt Service'!K$27/12,0))</f>
        <v>0</v>
      </c>
      <c r="M478" s="376">
        <f>IF(-SUM(M$20:M477)+M$15&lt;0.000001,0,IF($C478&gt;='H-32A-WP06 - Debt Service'!L$24,'H-32A-WP06 - Debt Service'!L$27/12,0))</f>
        <v>0</v>
      </c>
      <c r="O478" s="364">
        <f t="shared" si="29"/>
        <v>2057</v>
      </c>
      <c r="P478" s="390">
        <f t="shared" si="31"/>
        <v>57405</v>
      </c>
      <c r="Q478" s="376">
        <f>IF(-SUM(Q$20:Q477)+Q$15&lt;0.000001,0,IF($C478&gt;='H-32A-WP06 - Debt Service'!P$24,'H-32A-WP06 - Debt Service'!P$27/12,0))</f>
        <v>0</v>
      </c>
      <c r="R478" s="376">
        <f>IF(-SUM(R$20:R477)+R$15&lt;0.000001,0,IF($C478&gt;='H-32A-WP06 - Debt Service'!Q$24,'H-32A-WP06 - Debt Service'!Q$27/12,0))</f>
        <v>0</v>
      </c>
      <c r="S478" s="376">
        <f>IF(-SUM(S$20:S477)+S$15&lt;0.000001,0,IF($C478&gt;='H-32A-WP06 - Debt Service'!R$24,'H-32A-WP06 - Debt Service'!R$27/12,0))</f>
        <v>0</v>
      </c>
      <c r="T478" s="376">
        <f>IF(-SUM(T$20:T477)+T$15&lt;0.000001,0,IF($C478&gt;='H-32A-WP06 - Debt Service'!S$24,'H-32A-WP06 - Debt Service'!S$27/12,0))</f>
        <v>0</v>
      </c>
      <c r="U478" s="376">
        <f>IF(-SUM(U$20:U477)+U$15&lt;0.000001,0,IF($C478&gt;='H-32A-WP06 - Debt Service'!T$24,'H-32A-WP06 - Debt Service'!T$27/12,0))</f>
        <v>0</v>
      </c>
      <c r="V478" s="376">
        <f>IF(-SUM(V$20:V477)+V$15&lt;0.000001,0,IF($C478&gt;='H-32A-WP06 - Debt Service'!U$24,'H-32A-WP06 - Debt Service'!U$27/12,0))</f>
        <v>0</v>
      </c>
      <c r="W478" s="376">
        <f>IF(-SUM(W$20:W477)+W$15&lt;0.000001,0,IF($C478&gt;='H-32A-WP06 - Debt Service'!V$24,'H-32A-WP06 - Debt Service'!V$27/12,0))</f>
        <v>0</v>
      </c>
      <c r="X478" s="376">
        <f>IF(-SUM(X$20:X477)+X$15&lt;0.000001,0,IF($C478&gt;='H-32A-WP06 - Debt Service'!W$24,'H-32A-WP06 - Debt Service'!W$27/12,0))</f>
        <v>0</v>
      </c>
      <c r="Y478" s="376">
        <f>IF(-SUM(Y$20:Y477)+Y$15&lt;0.000001,0,IF($C478&gt;='H-32A-WP06 - Debt Service'!X$24,'H-32A-WP06 - Debt Service'!X$27/12,0))</f>
        <v>0</v>
      </c>
      <c r="Z478" s="376">
        <f>IF($C478&gt;='H-32A-WP06 - Debt Service'!Y$24,'H-32A-WP06 - Debt Service'!Y$27/12,0)</f>
        <v>0</v>
      </c>
    </row>
    <row r="479" spans="2:26">
      <c r="B479" s="364">
        <f t="shared" si="28"/>
        <v>2057</v>
      </c>
      <c r="C479" s="390">
        <f t="shared" si="30"/>
        <v>57436</v>
      </c>
      <c r="D479" s="376">
        <f>IF(-SUM(D$20:D478)+D$15&lt;0.000001,0,IF($C479&gt;='H-32A-WP06 - Debt Service'!C$24,'H-32A-WP06 - Debt Service'!C$27/12,0))</f>
        <v>0</v>
      </c>
      <c r="E479" s="376">
        <f>IF(-SUM(E$20:E478)+E$15&lt;0.000001,0,IF($C479&gt;='H-32A-WP06 - Debt Service'!D$24,'H-32A-WP06 - Debt Service'!D$27/12,0))</f>
        <v>0</v>
      </c>
      <c r="F479" s="376">
        <f>IF(-SUM(F$20:F478)+F$15&lt;0.000001,0,IF($C479&gt;='H-32A-WP06 - Debt Service'!E$24,'H-32A-WP06 - Debt Service'!E$27/12,0))</f>
        <v>0</v>
      </c>
      <c r="G479" s="376">
        <f>IF(-SUM(G$20:G478)+G$15&lt;0.000001,0,IF($C479&gt;='H-32A-WP06 - Debt Service'!F$24,'H-32A-WP06 - Debt Service'!F$27/12,0))</f>
        <v>0</v>
      </c>
      <c r="H479" s="376">
        <f>IF(-SUM(H$20:H478)+H$15&lt;0.000001,0,IF($C479&gt;='H-32A-WP06 - Debt Service'!G$24,'H-32A-WP06 - Debt Service'!G$27/12,0))</f>
        <v>0</v>
      </c>
      <c r="I479" s="376">
        <f>IF(-SUM(I$20:I478)+I$15&lt;0.000001,0,IF($C479&gt;='H-32A-WP06 - Debt Service'!H$24,'H-32A-WP06 - Debt Service'!H$27/12,0))</f>
        <v>0</v>
      </c>
      <c r="J479" s="376">
        <f>IF(-SUM(J$20:J478)+J$15&lt;0.000001,0,IF($C479&gt;='H-32A-WP06 - Debt Service'!I$24,'H-32A-WP06 - Debt Service'!I$27/12,0))</f>
        <v>0</v>
      </c>
      <c r="K479" s="376">
        <f>IF(-SUM(K$20:K478)+K$15&lt;0.000001,0,IF($C479&gt;='H-32A-WP06 - Debt Service'!J$24,'H-32A-WP06 - Debt Service'!J$27/12,0))</f>
        <v>0</v>
      </c>
      <c r="L479" s="376">
        <f>IF(-SUM(L$20:L478)+L$15&lt;0.000001,0,IF($C479&gt;='H-32A-WP06 - Debt Service'!K$24,'H-32A-WP06 - Debt Service'!K$27/12,0))</f>
        <v>0</v>
      </c>
      <c r="M479" s="376">
        <f>IF(-SUM(M$20:M478)+M$15&lt;0.000001,0,IF($C479&gt;='H-32A-WP06 - Debt Service'!L$24,'H-32A-WP06 - Debt Service'!L$27/12,0))</f>
        <v>0</v>
      </c>
      <c r="O479" s="364">
        <f t="shared" si="29"/>
        <v>2057</v>
      </c>
      <c r="P479" s="390">
        <f t="shared" si="31"/>
        <v>57436</v>
      </c>
      <c r="Q479" s="376">
        <f>IF(-SUM(Q$20:Q478)+Q$15&lt;0.000001,0,IF($C479&gt;='H-32A-WP06 - Debt Service'!P$24,'H-32A-WP06 - Debt Service'!P$27/12,0))</f>
        <v>0</v>
      </c>
      <c r="R479" s="376">
        <f>IF(-SUM(R$20:R478)+R$15&lt;0.000001,0,IF($C479&gt;='H-32A-WP06 - Debt Service'!Q$24,'H-32A-WP06 - Debt Service'!Q$27/12,0))</f>
        <v>0</v>
      </c>
      <c r="S479" s="376">
        <f>IF(-SUM(S$20:S478)+S$15&lt;0.000001,0,IF($C479&gt;='H-32A-WP06 - Debt Service'!R$24,'H-32A-WP06 - Debt Service'!R$27/12,0))</f>
        <v>0</v>
      </c>
      <c r="T479" s="376">
        <f>IF(-SUM(T$20:T478)+T$15&lt;0.000001,0,IF($C479&gt;='H-32A-WP06 - Debt Service'!S$24,'H-32A-WP06 - Debt Service'!S$27/12,0))</f>
        <v>0</v>
      </c>
      <c r="U479" s="376">
        <f>IF(-SUM(U$20:U478)+U$15&lt;0.000001,0,IF($C479&gt;='H-32A-WP06 - Debt Service'!T$24,'H-32A-WP06 - Debt Service'!T$27/12,0))</f>
        <v>0</v>
      </c>
      <c r="V479" s="376">
        <f>IF(-SUM(V$20:V478)+V$15&lt;0.000001,0,IF($C479&gt;='H-32A-WP06 - Debt Service'!U$24,'H-32A-WP06 - Debt Service'!U$27/12,0))</f>
        <v>0</v>
      </c>
      <c r="W479" s="376">
        <f>IF(-SUM(W$20:W478)+W$15&lt;0.000001,0,IF($C479&gt;='H-32A-WP06 - Debt Service'!V$24,'H-32A-WP06 - Debt Service'!V$27/12,0))</f>
        <v>0</v>
      </c>
      <c r="X479" s="376">
        <f>IF(-SUM(X$20:X478)+X$15&lt;0.000001,0,IF($C479&gt;='H-32A-WP06 - Debt Service'!W$24,'H-32A-WP06 - Debt Service'!W$27/12,0))</f>
        <v>0</v>
      </c>
      <c r="Y479" s="376">
        <f>IF(-SUM(Y$20:Y478)+Y$15&lt;0.000001,0,IF($C479&gt;='H-32A-WP06 - Debt Service'!X$24,'H-32A-WP06 - Debt Service'!X$27/12,0))</f>
        <v>0</v>
      </c>
      <c r="Z479" s="376">
        <f>IF($C479&gt;='H-32A-WP06 - Debt Service'!Y$24,'H-32A-WP06 - Debt Service'!Y$27/12,0)</f>
        <v>0</v>
      </c>
    </row>
    <row r="480" spans="2:26">
      <c r="B480" s="364">
        <f t="shared" si="28"/>
        <v>2057</v>
      </c>
      <c r="C480" s="390">
        <f t="shared" si="30"/>
        <v>57466</v>
      </c>
      <c r="D480" s="376">
        <f>IF(-SUM(D$20:D479)+D$15&lt;0.000001,0,IF($C480&gt;='H-32A-WP06 - Debt Service'!C$24,'H-32A-WP06 - Debt Service'!C$27/12,0))</f>
        <v>0</v>
      </c>
      <c r="E480" s="376">
        <f>IF(-SUM(E$20:E479)+E$15&lt;0.000001,0,IF($C480&gt;='H-32A-WP06 - Debt Service'!D$24,'H-32A-WP06 - Debt Service'!D$27/12,0))</f>
        <v>0</v>
      </c>
      <c r="F480" s="376">
        <f>IF(-SUM(F$20:F479)+F$15&lt;0.000001,0,IF($C480&gt;='H-32A-WP06 - Debt Service'!E$24,'H-32A-WP06 - Debt Service'!E$27/12,0))</f>
        <v>0</v>
      </c>
      <c r="G480" s="376">
        <f>IF(-SUM(G$20:G479)+G$15&lt;0.000001,0,IF($C480&gt;='H-32A-WP06 - Debt Service'!F$24,'H-32A-WP06 - Debt Service'!F$27/12,0))</f>
        <v>0</v>
      </c>
      <c r="H480" s="376">
        <f>IF(-SUM(H$20:H479)+H$15&lt;0.000001,0,IF($C480&gt;='H-32A-WP06 - Debt Service'!G$24,'H-32A-WP06 - Debt Service'!G$27/12,0))</f>
        <v>0</v>
      </c>
      <c r="I480" s="376">
        <f>IF(-SUM(I$20:I479)+I$15&lt;0.000001,0,IF($C480&gt;='H-32A-WP06 - Debt Service'!H$24,'H-32A-WP06 - Debt Service'!H$27/12,0))</f>
        <v>0</v>
      </c>
      <c r="J480" s="376">
        <f>IF(-SUM(J$20:J479)+J$15&lt;0.000001,0,IF($C480&gt;='H-32A-WP06 - Debt Service'!I$24,'H-32A-WP06 - Debt Service'!I$27/12,0))</f>
        <v>0</v>
      </c>
      <c r="K480" s="376">
        <f>IF(-SUM(K$20:K479)+K$15&lt;0.000001,0,IF($C480&gt;='H-32A-WP06 - Debt Service'!J$24,'H-32A-WP06 - Debt Service'!J$27/12,0))</f>
        <v>0</v>
      </c>
      <c r="L480" s="376">
        <f>IF(-SUM(L$20:L479)+L$15&lt;0.000001,0,IF($C480&gt;='H-32A-WP06 - Debt Service'!K$24,'H-32A-WP06 - Debt Service'!K$27/12,0))</f>
        <v>0</v>
      </c>
      <c r="M480" s="376">
        <f>IF(-SUM(M$20:M479)+M$15&lt;0.000001,0,IF($C480&gt;='H-32A-WP06 - Debt Service'!L$24,'H-32A-WP06 - Debt Service'!L$27/12,0))</f>
        <v>0</v>
      </c>
      <c r="O480" s="364">
        <f t="shared" si="29"/>
        <v>2057</v>
      </c>
      <c r="P480" s="390">
        <f t="shared" si="31"/>
        <v>57466</v>
      </c>
      <c r="Q480" s="376">
        <f>IF(-SUM(Q$20:Q479)+Q$15&lt;0.000001,0,IF($C480&gt;='H-32A-WP06 - Debt Service'!P$24,'H-32A-WP06 - Debt Service'!P$27/12,0))</f>
        <v>0</v>
      </c>
      <c r="R480" s="376">
        <f>IF(-SUM(R$20:R479)+R$15&lt;0.000001,0,IF($C480&gt;='H-32A-WP06 - Debt Service'!Q$24,'H-32A-WP06 - Debt Service'!Q$27/12,0))</f>
        <v>0</v>
      </c>
      <c r="S480" s="376">
        <f>IF(-SUM(S$20:S479)+S$15&lt;0.000001,0,IF($C480&gt;='H-32A-WP06 - Debt Service'!R$24,'H-32A-WP06 - Debt Service'!R$27/12,0))</f>
        <v>0</v>
      </c>
      <c r="T480" s="376">
        <f>IF(-SUM(T$20:T479)+T$15&lt;0.000001,0,IF($C480&gt;='H-32A-WP06 - Debt Service'!S$24,'H-32A-WP06 - Debt Service'!S$27/12,0))</f>
        <v>0</v>
      </c>
      <c r="U480" s="376">
        <f>IF(-SUM(U$20:U479)+U$15&lt;0.000001,0,IF($C480&gt;='H-32A-WP06 - Debt Service'!T$24,'H-32A-WP06 - Debt Service'!T$27/12,0))</f>
        <v>0</v>
      </c>
      <c r="V480" s="376">
        <f>IF(-SUM(V$20:V479)+V$15&lt;0.000001,0,IF($C480&gt;='H-32A-WP06 - Debt Service'!U$24,'H-32A-WP06 - Debt Service'!U$27/12,0))</f>
        <v>0</v>
      </c>
      <c r="W480" s="376">
        <f>IF(-SUM(W$20:W479)+W$15&lt;0.000001,0,IF($C480&gt;='H-32A-WP06 - Debt Service'!V$24,'H-32A-WP06 - Debt Service'!V$27/12,0))</f>
        <v>0</v>
      </c>
      <c r="X480" s="376">
        <f>IF(-SUM(X$20:X479)+X$15&lt;0.000001,0,IF($C480&gt;='H-32A-WP06 - Debt Service'!W$24,'H-32A-WP06 - Debt Service'!W$27/12,0))</f>
        <v>0</v>
      </c>
      <c r="Y480" s="376">
        <f>IF(-SUM(Y$20:Y479)+Y$15&lt;0.000001,0,IF($C480&gt;='H-32A-WP06 - Debt Service'!X$24,'H-32A-WP06 - Debt Service'!X$27/12,0))</f>
        <v>0</v>
      </c>
      <c r="Z480" s="376">
        <f>IF($C480&gt;='H-32A-WP06 - Debt Service'!Y$24,'H-32A-WP06 - Debt Service'!Y$27/12,0)</f>
        <v>0</v>
      </c>
    </row>
    <row r="481" spans="2:26">
      <c r="B481" s="364">
        <f t="shared" si="28"/>
        <v>2057</v>
      </c>
      <c r="C481" s="390">
        <f t="shared" si="30"/>
        <v>57497</v>
      </c>
      <c r="D481" s="376">
        <f>IF(-SUM(D$20:D480)+D$15&lt;0.000001,0,IF($C481&gt;='H-32A-WP06 - Debt Service'!C$24,'H-32A-WP06 - Debt Service'!C$27/12,0))</f>
        <v>0</v>
      </c>
      <c r="E481" s="376">
        <f>IF(-SUM(E$20:E480)+E$15&lt;0.000001,0,IF($C481&gt;='H-32A-WP06 - Debt Service'!D$24,'H-32A-WP06 - Debt Service'!D$27/12,0))</f>
        <v>0</v>
      </c>
      <c r="F481" s="376">
        <f>IF(-SUM(F$20:F480)+F$15&lt;0.000001,0,IF($C481&gt;='H-32A-WP06 - Debt Service'!E$24,'H-32A-WP06 - Debt Service'!E$27/12,0))</f>
        <v>0</v>
      </c>
      <c r="G481" s="376">
        <f>IF(-SUM(G$20:G480)+G$15&lt;0.000001,0,IF($C481&gt;='H-32A-WP06 - Debt Service'!F$24,'H-32A-WP06 - Debt Service'!F$27/12,0))</f>
        <v>0</v>
      </c>
      <c r="H481" s="376">
        <f>IF(-SUM(H$20:H480)+H$15&lt;0.000001,0,IF($C481&gt;='H-32A-WP06 - Debt Service'!G$24,'H-32A-WP06 - Debt Service'!G$27/12,0))</f>
        <v>0</v>
      </c>
      <c r="I481" s="376">
        <f>IF(-SUM(I$20:I480)+I$15&lt;0.000001,0,IF($C481&gt;='H-32A-WP06 - Debt Service'!H$24,'H-32A-WP06 - Debt Service'!H$27/12,0))</f>
        <v>0</v>
      </c>
      <c r="J481" s="376">
        <f>IF(-SUM(J$20:J480)+J$15&lt;0.000001,0,IF($C481&gt;='H-32A-WP06 - Debt Service'!I$24,'H-32A-WP06 - Debt Service'!I$27/12,0))</f>
        <v>0</v>
      </c>
      <c r="K481" s="376">
        <f>IF(-SUM(K$20:K480)+K$15&lt;0.000001,0,IF($C481&gt;='H-32A-WP06 - Debt Service'!J$24,'H-32A-WP06 - Debt Service'!J$27/12,0))</f>
        <v>0</v>
      </c>
      <c r="L481" s="376">
        <f>IF(-SUM(L$20:L480)+L$15&lt;0.000001,0,IF($C481&gt;='H-32A-WP06 - Debt Service'!K$24,'H-32A-WP06 - Debt Service'!K$27/12,0))</f>
        <v>0</v>
      </c>
      <c r="M481" s="376">
        <f>IF(-SUM(M$20:M480)+M$15&lt;0.000001,0,IF($C481&gt;='H-32A-WP06 - Debt Service'!L$24,'H-32A-WP06 - Debt Service'!L$27/12,0))</f>
        <v>0</v>
      </c>
      <c r="O481" s="364">
        <f t="shared" si="29"/>
        <v>2057</v>
      </c>
      <c r="P481" s="390">
        <f t="shared" si="31"/>
        <v>57497</v>
      </c>
      <c r="Q481" s="376">
        <f>IF(-SUM(Q$20:Q480)+Q$15&lt;0.000001,0,IF($C481&gt;='H-32A-WP06 - Debt Service'!P$24,'H-32A-WP06 - Debt Service'!P$27/12,0))</f>
        <v>0</v>
      </c>
      <c r="R481" s="376">
        <f>IF(-SUM(R$20:R480)+R$15&lt;0.000001,0,IF($C481&gt;='H-32A-WP06 - Debt Service'!Q$24,'H-32A-WP06 - Debt Service'!Q$27/12,0))</f>
        <v>0</v>
      </c>
      <c r="S481" s="376">
        <f>IF(-SUM(S$20:S480)+S$15&lt;0.000001,0,IF($C481&gt;='H-32A-WP06 - Debt Service'!R$24,'H-32A-WP06 - Debt Service'!R$27/12,0))</f>
        <v>0</v>
      </c>
      <c r="T481" s="376">
        <f>IF(-SUM(T$20:T480)+T$15&lt;0.000001,0,IF($C481&gt;='H-32A-WP06 - Debt Service'!S$24,'H-32A-WP06 - Debt Service'!S$27/12,0))</f>
        <v>0</v>
      </c>
      <c r="U481" s="376">
        <f>IF(-SUM(U$20:U480)+U$15&lt;0.000001,0,IF($C481&gt;='H-32A-WP06 - Debt Service'!T$24,'H-32A-WP06 - Debt Service'!T$27/12,0))</f>
        <v>0</v>
      </c>
      <c r="V481" s="376">
        <f>IF(-SUM(V$20:V480)+V$15&lt;0.000001,0,IF($C481&gt;='H-32A-WP06 - Debt Service'!U$24,'H-32A-WP06 - Debt Service'!U$27/12,0))</f>
        <v>0</v>
      </c>
      <c r="W481" s="376">
        <f>IF(-SUM(W$20:W480)+W$15&lt;0.000001,0,IF($C481&gt;='H-32A-WP06 - Debt Service'!V$24,'H-32A-WP06 - Debt Service'!V$27/12,0))</f>
        <v>0</v>
      </c>
      <c r="X481" s="376">
        <f>IF(-SUM(X$20:X480)+X$15&lt;0.000001,0,IF($C481&gt;='H-32A-WP06 - Debt Service'!W$24,'H-32A-WP06 - Debt Service'!W$27/12,0))</f>
        <v>0</v>
      </c>
      <c r="Y481" s="376">
        <f>IF(-SUM(Y$20:Y480)+Y$15&lt;0.000001,0,IF($C481&gt;='H-32A-WP06 - Debt Service'!X$24,'H-32A-WP06 - Debt Service'!X$27/12,0))</f>
        <v>0</v>
      </c>
      <c r="Z481" s="376">
        <f>IF($C481&gt;='H-32A-WP06 - Debt Service'!Y$24,'H-32A-WP06 - Debt Service'!Y$27/12,0)</f>
        <v>0</v>
      </c>
    </row>
    <row r="482" spans="2:26">
      <c r="B482" s="364">
        <f t="shared" si="28"/>
        <v>2057</v>
      </c>
      <c r="C482" s="390">
        <f t="shared" si="30"/>
        <v>57527</v>
      </c>
      <c r="D482" s="376">
        <f>IF(-SUM(D$20:D481)+D$15&lt;0.000001,0,IF($C482&gt;='H-32A-WP06 - Debt Service'!C$24,'H-32A-WP06 - Debt Service'!C$27/12,0))</f>
        <v>0</v>
      </c>
      <c r="E482" s="376">
        <f>IF(-SUM(E$20:E481)+E$15&lt;0.000001,0,IF($C482&gt;='H-32A-WP06 - Debt Service'!D$24,'H-32A-WP06 - Debt Service'!D$27/12,0))</f>
        <v>0</v>
      </c>
      <c r="F482" s="376">
        <f>IF(-SUM(F$20:F481)+F$15&lt;0.000001,0,IF($C482&gt;='H-32A-WP06 - Debt Service'!E$24,'H-32A-WP06 - Debt Service'!E$27/12,0))</f>
        <v>0</v>
      </c>
      <c r="G482" s="376">
        <f>IF(-SUM(G$20:G481)+G$15&lt;0.000001,0,IF($C482&gt;='H-32A-WP06 - Debt Service'!F$24,'H-32A-WP06 - Debt Service'!F$27/12,0))</f>
        <v>0</v>
      </c>
      <c r="H482" s="376">
        <f>IF(-SUM(H$20:H481)+H$15&lt;0.000001,0,IF($C482&gt;='H-32A-WP06 - Debt Service'!G$24,'H-32A-WP06 - Debt Service'!G$27/12,0))</f>
        <v>0</v>
      </c>
      <c r="I482" s="376">
        <f>IF(-SUM(I$20:I481)+I$15&lt;0.000001,0,IF($C482&gt;='H-32A-WP06 - Debt Service'!H$24,'H-32A-WP06 - Debt Service'!H$27/12,0))</f>
        <v>0</v>
      </c>
      <c r="J482" s="376">
        <f>IF(-SUM(J$20:J481)+J$15&lt;0.000001,0,IF($C482&gt;='H-32A-WP06 - Debt Service'!I$24,'H-32A-WP06 - Debt Service'!I$27/12,0))</f>
        <v>0</v>
      </c>
      <c r="K482" s="376">
        <f>IF(-SUM(K$20:K481)+K$15&lt;0.000001,0,IF($C482&gt;='H-32A-WP06 - Debt Service'!J$24,'H-32A-WP06 - Debt Service'!J$27/12,0))</f>
        <v>0</v>
      </c>
      <c r="L482" s="376">
        <f>IF(-SUM(L$20:L481)+L$15&lt;0.000001,0,IF($C482&gt;='H-32A-WP06 - Debt Service'!K$24,'H-32A-WP06 - Debt Service'!K$27/12,0))</f>
        <v>0</v>
      </c>
      <c r="M482" s="376">
        <f>IF(-SUM(M$20:M481)+M$15&lt;0.000001,0,IF($C482&gt;='H-32A-WP06 - Debt Service'!L$24,'H-32A-WP06 - Debt Service'!L$27/12,0))</f>
        <v>0</v>
      </c>
      <c r="O482" s="364">
        <f t="shared" si="29"/>
        <v>2057</v>
      </c>
      <c r="P482" s="390">
        <f t="shared" si="31"/>
        <v>57527</v>
      </c>
      <c r="Q482" s="376">
        <f>IF(-SUM(Q$20:Q481)+Q$15&lt;0.000001,0,IF($C482&gt;='H-32A-WP06 - Debt Service'!P$24,'H-32A-WP06 - Debt Service'!P$27/12,0))</f>
        <v>0</v>
      </c>
      <c r="R482" s="376">
        <f>IF(-SUM(R$20:R481)+R$15&lt;0.000001,0,IF($C482&gt;='H-32A-WP06 - Debt Service'!Q$24,'H-32A-WP06 - Debt Service'!Q$27/12,0))</f>
        <v>0</v>
      </c>
      <c r="S482" s="376">
        <f>IF(-SUM(S$20:S481)+S$15&lt;0.000001,0,IF($C482&gt;='H-32A-WP06 - Debt Service'!R$24,'H-32A-WP06 - Debt Service'!R$27/12,0))</f>
        <v>0</v>
      </c>
      <c r="T482" s="376">
        <f>IF(-SUM(T$20:T481)+T$15&lt;0.000001,0,IF($C482&gt;='H-32A-WP06 - Debt Service'!S$24,'H-32A-WP06 - Debt Service'!S$27/12,0))</f>
        <v>0</v>
      </c>
      <c r="U482" s="376">
        <f>IF(-SUM(U$20:U481)+U$15&lt;0.000001,0,IF($C482&gt;='H-32A-WP06 - Debt Service'!T$24,'H-32A-WP06 - Debt Service'!T$27/12,0))</f>
        <v>0</v>
      </c>
      <c r="V482" s="376">
        <f>IF(-SUM(V$20:V481)+V$15&lt;0.000001,0,IF($C482&gt;='H-32A-WP06 - Debt Service'!U$24,'H-32A-WP06 - Debt Service'!U$27/12,0))</f>
        <v>0</v>
      </c>
      <c r="W482" s="376">
        <f>IF(-SUM(W$20:W481)+W$15&lt;0.000001,0,IF($C482&gt;='H-32A-WP06 - Debt Service'!V$24,'H-32A-WP06 - Debt Service'!V$27/12,0))</f>
        <v>0</v>
      </c>
      <c r="X482" s="376">
        <f>IF(-SUM(X$20:X481)+X$15&lt;0.000001,0,IF($C482&gt;='H-32A-WP06 - Debt Service'!W$24,'H-32A-WP06 - Debt Service'!W$27/12,0))</f>
        <v>0</v>
      </c>
      <c r="Y482" s="376">
        <f>IF(-SUM(Y$20:Y481)+Y$15&lt;0.000001,0,IF($C482&gt;='H-32A-WP06 - Debt Service'!X$24,'H-32A-WP06 - Debt Service'!X$27/12,0))</f>
        <v>0</v>
      </c>
      <c r="Z482" s="376">
        <f>IF($C482&gt;='H-32A-WP06 - Debt Service'!Y$24,'H-32A-WP06 - Debt Service'!Y$27/12,0)</f>
        <v>0</v>
      </c>
    </row>
    <row r="483" spans="2:26">
      <c r="B483" s="364">
        <f t="shared" si="28"/>
        <v>2057</v>
      </c>
      <c r="C483" s="390">
        <f t="shared" si="30"/>
        <v>57558</v>
      </c>
      <c r="D483" s="376">
        <f>IF(-SUM(D$20:D482)+D$15&lt;0.000001,0,IF($C483&gt;='H-32A-WP06 - Debt Service'!C$24,'H-32A-WP06 - Debt Service'!C$27/12,0))</f>
        <v>0</v>
      </c>
      <c r="E483" s="376">
        <f>IF(-SUM(E$20:E482)+E$15&lt;0.000001,0,IF($C483&gt;='H-32A-WP06 - Debt Service'!D$24,'H-32A-WP06 - Debt Service'!D$27/12,0))</f>
        <v>0</v>
      </c>
      <c r="F483" s="376">
        <f>IF(-SUM(F$20:F482)+F$15&lt;0.000001,0,IF($C483&gt;='H-32A-WP06 - Debt Service'!E$24,'H-32A-WP06 - Debt Service'!E$27/12,0))</f>
        <v>0</v>
      </c>
      <c r="G483" s="376">
        <f>IF(-SUM(G$20:G482)+G$15&lt;0.000001,0,IF($C483&gt;='H-32A-WP06 - Debt Service'!F$24,'H-32A-WP06 - Debt Service'!F$27/12,0))</f>
        <v>0</v>
      </c>
      <c r="H483" s="376">
        <f>IF(-SUM(H$20:H482)+H$15&lt;0.000001,0,IF($C483&gt;='H-32A-WP06 - Debt Service'!G$24,'H-32A-WP06 - Debt Service'!G$27/12,0))</f>
        <v>0</v>
      </c>
      <c r="I483" s="376">
        <f>IF(-SUM(I$20:I482)+I$15&lt;0.000001,0,IF($C483&gt;='H-32A-WP06 - Debt Service'!H$24,'H-32A-WP06 - Debt Service'!H$27/12,0))</f>
        <v>0</v>
      </c>
      <c r="J483" s="376">
        <f>IF(-SUM(J$20:J482)+J$15&lt;0.000001,0,IF($C483&gt;='H-32A-WP06 - Debt Service'!I$24,'H-32A-WP06 - Debt Service'!I$27/12,0))</f>
        <v>0</v>
      </c>
      <c r="K483" s="376">
        <f>IF(-SUM(K$20:K482)+K$15&lt;0.000001,0,IF($C483&gt;='H-32A-WP06 - Debt Service'!J$24,'H-32A-WP06 - Debt Service'!J$27/12,0))</f>
        <v>0</v>
      </c>
      <c r="L483" s="376">
        <f>IF(-SUM(L$20:L482)+L$15&lt;0.000001,0,IF($C483&gt;='H-32A-WP06 - Debt Service'!K$24,'H-32A-WP06 - Debt Service'!K$27/12,0))</f>
        <v>0</v>
      </c>
      <c r="M483" s="376">
        <f>IF(-SUM(M$20:M482)+M$15&lt;0.000001,0,IF($C483&gt;='H-32A-WP06 - Debt Service'!L$24,'H-32A-WP06 - Debt Service'!L$27/12,0))</f>
        <v>0</v>
      </c>
      <c r="O483" s="364">
        <f t="shared" si="29"/>
        <v>2057</v>
      </c>
      <c r="P483" s="390">
        <f t="shared" si="31"/>
        <v>57558</v>
      </c>
      <c r="Q483" s="376">
        <f>IF(-SUM(Q$20:Q482)+Q$15&lt;0.000001,0,IF($C483&gt;='H-32A-WP06 - Debt Service'!P$24,'H-32A-WP06 - Debt Service'!P$27/12,0))</f>
        <v>0</v>
      </c>
      <c r="R483" s="376">
        <f>IF(-SUM(R$20:R482)+R$15&lt;0.000001,0,IF($C483&gt;='H-32A-WP06 - Debt Service'!Q$24,'H-32A-WP06 - Debt Service'!Q$27/12,0))</f>
        <v>0</v>
      </c>
      <c r="S483" s="376">
        <f>IF(-SUM(S$20:S482)+S$15&lt;0.000001,0,IF($C483&gt;='H-32A-WP06 - Debt Service'!R$24,'H-32A-WP06 - Debt Service'!R$27/12,0))</f>
        <v>0</v>
      </c>
      <c r="T483" s="376">
        <f>IF(-SUM(T$20:T482)+T$15&lt;0.000001,0,IF($C483&gt;='H-32A-WP06 - Debt Service'!S$24,'H-32A-WP06 - Debt Service'!S$27/12,0))</f>
        <v>0</v>
      </c>
      <c r="U483" s="376">
        <f>IF(-SUM(U$20:U482)+U$15&lt;0.000001,0,IF($C483&gt;='H-32A-WP06 - Debt Service'!T$24,'H-32A-WP06 - Debt Service'!T$27/12,0))</f>
        <v>0</v>
      </c>
      <c r="V483" s="376">
        <f>IF(-SUM(V$20:V482)+V$15&lt;0.000001,0,IF($C483&gt;='H-32A-WP06 - Debt Service'!U$24,'H-32A-WP06 - Debt Service'!U$27/12,0))</f>
        <v>0</v>
      </c>
      <c r="W483" s="376">
        <f>IF(-SUM(W$20:W482)+W$15&lt;0.000001,0,IF($C483&gt;='H-32A-WP06 - Debt Service'!V$24,'H-32A-WP06 - Debt Service'!V$27/12,0))</f>
        <v>0</v>
      </c>
      <c r="X483" s="376">
        <f>IF(-SUM(X$20:X482)+X$15&lt;0.000001,0,IF($C483&gt;='H-32A-WP06 - Debt Service'!W$24,'H-32A-WP06 - Debt Service'!W$27/12,0))</f>
        <v>0</v>
      </c>
      <c r="Y483" s="376">
        <f>IF(-SUM(Y$20:Y482)+Y$15&lt;0.000001,0,IF($C483&gt;='H-32A-WP06 - Debt Service'!X$24,'H-32A-WP06 - Debt Service'!X$27/12,0))</f>
        <v>0</v>
      </c>
      <c r="Z483" s="376">
        <f>IF($C483&gt;='H-32A-WP06 - Debt Service'!Y$24,'H-32A-WP06 - Debt Service'!Y$27/12,0)</f>
        <v>0</v>
      </c>
    </row>
    <row r="484" spans="2:26">
      <c r="B484" s="364">
        <f t="shared" si="28"/>
        <v>2057</v>
      </c>
      <c r="C484" s="390">
        <f t="shared" si="30"/>
        <v>57589</v>
      </c>
      <c r="D484" s="376">
        <f>IF(-SUM(D$20:D483)+D$15&lt;0.000001,0,IF($C484&gt;='H-32A-WP06 - Debt Service'!C$24,'H-32A-WP06 - Debt Service'!C$27/12,0))</f>
        <v>0</v>
      </c>
      <c r="E484" s="376">
        <f>IF(-SUM(E$20:E483)+E$15&lt;0.000001,0,IF($C484&gt;='H-32A-WP06 - Debt Service'!D$24,'H-32A-WP06 - Debt Service'!D$27/12,0))</f>
        <v>0</v>
      </c>
      <c r="F484" s="376">
        <f>IF(-SUM(F$20:F483)+F$15&lt;0.000001,0,IF($C484&gt;='H-32A-WP06 - Debt Service'!E$24,'H-32A-WP06 - Debt Service'!E$27/12,0))</f>
        <v>0</v>
      </c>
      <c r="G484" s="376">
        <f>IF(-SUM(G$20:G483)+G$15&lt;0.000001,0,IF($C484&gt;='H-32A-WP06 - Debt Service'!F$24,'H-32A-WP06 - Debt Service'!F$27/12,0))</f>
        <v>0</v>
      </c>
      <c r="H484" s="376">
        <f>IF(-SUM(H$20:H483)+H$15&lt;0.000001,0,IF($C484&gt;='H-32A-WP06 - Debt Service'!G$24,'H-32A-WP06 - Debt Service'!G$27/12,0))</f>
        <v>0</v>
      </c>
      <c r="I484" s="376">
        <f>IF(-SUM(I$20:I483)+I$15&lt;0.000001,0,IF($C484&gt;='H-32A-WP06 - Debt Service'!H$24,'H-32A-WP06 - Debt Service'!H$27/12,0))</f>
        <v>0</v>
      </c>
      <c r="J484" s="376">
        <f>IF(-SUM(J$20:J483)+J$15&lt;0.000001,0,IF($C484&gt;='H-32A-WP06 - Debt Service'!I$24,'H-32A-WP06 - Debt Service'!I$27/12,0))</f>
        <v>0</v>
      </c>
      <c r="K484" s="376">
        <f>IF(-SUM(K$20:K483)+K$15&lt;0.000001,0,IF($C484&gt;='H-32A-WP06 - Debt Service'!J$24,'H-32A-WP06 - Debt Service'!J$27/12,0))</f>
        <v>0</v>
      </c>
      <c r="L484" s="376">
        <f>IF(-SUM(L$20:L483)+L$15&lt;0.000001,0,IF($C484&gt;='H-32A-WP06 - Debt Service'!K$24,'H-32A-WP06 - Debt Service'!K$27/12,0))</f>
        <v>0</v>
      </c>
      <c r="M484" s="376">
        <f>IF(-SUM(M$20:M483)+M$15&lt;0.000001,0,IF($C484&gt;='H-32A-WP06 - Debt Service'!L$24,'H-32A-WP06 - Debt Service'!L$27/12,0))</f>
        <v>0</v>
      </c>
      <c r="O484" s="364">
        <f t="shared" si="29"/>
        <v>2057</v>
      </c>
      <c r="P484" s="390">
        <f t="shared" si="31"/>
        <v>57589</v>
      </c>
      <c r="Q484" s="376">
        <f>IF(-SUM(Q$20:Q483)+Q$15&lt;0.000001,0,IF($C484&gt;='H-32A-WP06 - Debt Service'!P$24,'H-32A-WP06 - Debt Service'!P$27/12,0))</f>
        <v>0</v>
      </c>
      <c r="R484" s="376">
        <f>IF(-SUM(R$20:R483)+R$15&lt;0.000001,0,IF($C484&gt;='H-32A-WP06 - Debt Service'!Q$24,'H-32A-WP06 - Debt Service'!Q$27/12,0))</f>
        <v>0</v>
      </c>
      <c r="S484" s="376">
        <f>IF(-SUM(S$20:S483)+S$15&lt;0.000001,0,IF($C484&gt;='H-32A-WP06 - Debt Service'!R$24,'H-32A-WP06 - Debt Service'!R$27/12,0))</f>
        <v>0</v>
      </c>
      <c r="T484" s="376">
        <f>IF(-SUM(T$20:T483)+T$15&lt;0.000001,0,IF($C484&gt;='H-32A-WP06 - Debt Service'!S$24,'H-32A-WP06 - Debt Service'!S$27/12,0))</f>
        <v>0</v>
      </c>
      <c r="U484" s="376">
        <f>IF(-SUM(U$20:U483)+U$15&lt;0.000001,0,IF($C484&gt;='H-32A-WP06 - Debt Service'!T$24,'H-32A-WP06 - Debt Service'!T$27/12,0))</f>
        <v>0</v>
      </c>
      <c r="V484" s="376">
        <f>IF(-SUM(V$20:V483)+V$15&lt;0.000001,0,IF($C484&gt;='H-32A-WP06 - Debt Service'!U$24,'H-32A-WP06 - Debt Service'!U$27/12,0))</f>
        <v>0</v>
      </c>
      <c r="W484" s="376">
        <f>IF(-SUM(W$20:W483)+W$15&lt;0.000001,0,IF($C484&gt;='H-32A-WP06 - Debt Service'!V$24,'H-32A-WP06 - Debt Service'!V$27/12,0))</f>
        <v>0</v>
      </c>
      <c r="X484" s="376">
        <f>IF(-SUM(X$20:X483)+X$15&lt;0.000001,0,IF($C484&gt;='H-32A-WP06 - Debt Service'!W$24,'H-32A-WP06 - Debt Service'!W$27/12,0))</f>
        <v>0</v>
      </c>
      <c r="Y484" s="376">
        <f>IF(-SUM(Y$20:Y483)+Y$15&lt;0.000001,0,IF($C484&gt;='H-32A-WP06 - Debt Service'!X$24,'H-32A-WP06 - Debt Service'!X$27/12,0))</f>
        <v>0</v>
      </c>
      <c r="Z484" s="376">
        <f>IF($C484&gt;='H-32A-WP06 - Debt Service'!Y$24,'H-32A-WP06 - Debt Service'!Y$27/12,0)</f>
        <v>0</v>
      </c>
    </row>
    <row r="485" spans="2:26">
      <c r="B485" s="364">
        <f t="shared" si="28"/>
        <v>2057</v>
      </c>
      <c r="C485" s="390">
        <f t="shared" si="30"/>
        <v>57619</v>
      </c>
      <c r="D485" s="376">
        <f>IF(-SUM(D$20:D484)+D$15&lt;0.000001,0,IF($C485&gt;='H-32A-WP06 - Debt Service'!C$24,'H-32A-WP06 - Debt Service'!C$27/12,0))</f>
        <v>0</v>
      </c>
      <c r="E485" s="376">
        <f>IF(-SUM(E$20:E484)+E$15&lt;0.000001,0,IF($C485&gt;='H-32A-WP06 - Debt Service'!D$24,'H-32A-WP06 - Debt Service'!D$27/12,0))</f>
        <v>0</v>
      </c>
      <c r="F485" s="376">
        <f>IF(-SUM(F$20:F484)+F$15&lt;0.000001,0,IF($C485&gt;='H-32A-WP06 - Debt Service'!E$24,'H-32A-WP06 - Debt Service'!E$27/12,0))</f>
        <v>0</v>
      </c>
      <c r="G485" s="376">
        <f>IF(-SUM(G$20:G484)+G$15&lt;0.000001,0,IF($C485&gt;='H-32A-WP06 - Debt Service'!F$24,'H-32A-WP06 - Debt Service'!F$27/12,0))</f>
        <v>0</v>
      </c>
      <c r="H485" s="376">
        <f>IF(-SUM(H$20:H484)+H$15&lt;0.000001,0,IF($C485&gt;='H-32A-WP06 - Debt Service'!G$24,'H-32A-WP06 - Debt Service'!G$27/12,0))</f>
        <v>0</v>
      </c>
      <c r="I485" s="376">
        <f>IF(-SUM(I$20:I484)+I$15&lt;0.000001,0,IF($C485&gt;='H-32A-WP06 - Debt Service'!H$24,'H-32A-WP06 - Debt Service'!H$27/12,0))</f>
        <v>0</v>
      </c>
      <c r="J485" s="376">
        <f>IF(-SUM(J$20:J484)+J$15&lt;0.000001,0,IF($C485&gt;='H-32A-WP06 - Debt Service'!I$24,'H-32A-WP06 - Debt Service'!I$27/12,0))</f>
        <v>0</v>
      </c>
      <c r="K485" s="376">
        <f>IF(-SUM(K$20:K484)+K$15&lt;0.000001,0,IF($C485&gt;='H-32A-WP06 - Debt Service'!J$24,'H-32A-WP06 - Debt Service'!J$27/12,0))</f>
        <v>0</v>
      </c>
      <c r="L485" s="376">
        <f>IF(-SUM(L$20:L484)+L$15&lt;0.000001,0,IF($C485&gt;='H-32A-WP06 - Debt Service'!K$24,'H-32A-WP06 - Debt Service'!K$27/12,0))</f>
        <v>0</v>
      </c>
      <c r="M485" s="376">
        <f>IF(-SUM(M$20:M484)+M$15&lt;0.000001,0,IF($C485&gt;='H-32A-WP06 - Debt Service'!L$24,'H-32A-WP06 - Debt Service'!L$27/12,0))</f>
        <v>0</v>
      </c>
      <c r="O485" s="364">
        <f t="shared" si="29"/>
        <v>2057</v>
      </c>
      <c r="P485" s="390">
        <f t="shared" si="31"/>
        <v>57619</v>
      </c>
      <c r="Q485" s="376">
        <f>IF(-SUM(Q$20:Q484)+Q$15&lt;0.000001,0,IF($C485&gt;='H-32A-WP06 - Debt Service'!P$24,'H-32A-WP06 - Debt Service'!P$27/12,0))</f>
        <v>0</v>
      </c>
      <c r="R485" s="376">
        <f>IF(-SUM(R$20:R484)+R$15&lt;0.000001,0,IF($C485&gt;='H-32A-WP06 - Debt Service'!Q$24,'H-32A-WP06 - Debt Service'!Q$27/12,0))</f>
        <v>0</v>
      </c>
      <c r="S485" s="376">
        <f>IF(-SUM(S$20:S484)+S$15&lt;0.000001,0,IF($C485&gt;='H-32A-WP06 - Debt Service'!R$24,'H-32A-WP06 - Debt Service'!R$27/12,0))</f>
        <v>0</v>
      </c>
      <c r="T485" s="376">
        <f>IF(-SUM(T$20:T484)+T$15&lt;0.000001,0,IF($C485&gt;='H-32A-WP06 - Debt Service'!S$24,'H-32A-WP06 - Debt Service'!S$27/12,0))</f>
        <v>0</v>
      </c>
      <c r="U485" s="376">
        <f>IF(-SUM(U$20:U484)+U$15&lt;0.000001,0,IF($C485&gt;='H-32A-WP06 - Debt Service'!T$24,'H-32A-WP06 - Debt Service'!T$27/12,0))</f>
        <v>0</v>
      </c>
      <c r="V485" s="376">
        <f>IF(-SUM(V$20:V484)+V$15&lt;0.000001,0,IF($C485&gt;='H-32A-WP06 - Debt Service'!U$24,'H-32A-WP06 - Debt Service'!U$27/12,0))</f>
        <v>0</v>
      </c>
      <c r="W485" s="376">
        <f>IF(-SUM(W$20:W484)+W$15&lt;0.000001,0,IF($C485&gt;='H-32A-WP06 - Debt Service'!V$24,'H-32A-WP06 - Debt Service'!V$27/12,0))</f>
        <v>0</v>
      </c>
      <c r="X485" s="376">
        <f>IF(-SUM(X$20:X484)+X$15&lt;0.000001,0,IF($C485&gt;='H-32A-WP06 - Debt Service'!W$24,'H-32A-WP06 - Debt Service'!W$27/12,0))</f>
        <v>0</v>
      </c>
      <c r="Y485" s="376">
        <f>IF(-SUM(Y$20:Y484)+Y$15&lt;0.000001,0,IF($C485&gt;='H-32A-WP06 - Debt Service'!X$24,'H-32A-WP06 - Debt Service'!X$27/12,0))</f>
        <v>0</v>
      </c>
      <c r="Z485" s="376">
        <f>IF($C485&gt;='H-32A-WP06 - Debt Service'!Y$24,'H-32A-WP06 - Debt Service'!Y$27/12,0)</f>
        <v>0</v>
      </c>
    </row>
    <row r="486" spans="2:26">
      <c r="B486" s="364">
        <f t="shared" si="28"/>
        <v>2057</v>
      </c>
      <c r="C486" s="390">
        <f t="shared" si="30"/>
        <v>57650</v>
      </c>
      <c r="D486" s="376">
        <f>IF(-SUM(D$20:D485)+D$15&lt;0.000001,0,IF($C486&gt;='H-32A-WP06 - Debt Service'!C$24,'H-32A-WP06 - Debt Service'!C$27/12,0))</f>
        <v>0</v>
      </c>
      <c r="E486" s="376">
        <f>IF(-SUM(E$20:E485)+E$15&lt;0.000001,0,IF($C486&gt;='H-32A-WP06 - Debt Service'!D$24,'H-32A-WP06 - Debt Service'!D$27/12,0))</f>
        <v>0</v>
      </c>
      <c r="F486" s="376">
        <f>IF(-SUM(F$20:F485)+F$15&lt;0.000001,0,IF($C486&gt;='H-32A-WP06 - Debt Service'!E$24,'H-32A-WP06 - Debt Service'!E$27/12,0))</f>
        <v>0</v>
      </c>
      <c r="G486" s="376">
        <f>IF(-SUM(G$20:G485)+G$15&lt;0.000001,0,IF($C486&gt;='H-32A-WP06 - Debt Service'!F$24,'H-32A-WP06 - Debt Service'!F$27/12,0))</f>
        <v>0</v>
      </c>
      <c r="H486" s="376">
        <f>IF(-SUM(H$20:H485)+H$15&lt;0.000001,0,IF($C486&gt;='H-32A-WP06 - Debt Service'!G$24,'H-32A-WP06 - Debt Service'!G$27/12,0))</f>
        <v>0</v>
      </c>
      <c r="I486" s="376">
        <f>IF(-SUM(I$20:I485)+I$15&lt;0.000001,0,IF($C486&gt;='H-32A-WP06 - Debt Service'!H$24,'H-32A-WP06 - Debt Service'!H$27/12,0))</f>
        <v>0</v>
      </c>
      <c r="J486" s="376">
        <f>IF(-SUM(J$20:J485)+J$15&lt;0.000001,0,IF($C486&gt;='H-32A-WP06 - Debt Service'!I$24,'H-32A-WP06 - Debt Service'!I$27/12,0))</f>
        <v>0</v>
      </c>
      <c r="K486" s="376">
        <f>IF(-SUM(K$20:K485)+K$15&lt;0.000001,0,IF($C486&gt;='H-32A-WP06 - Debt Service'!J$24,'H-32A-WP06 - Debt Service'!J$27/12,0))</f>
        <v>0</v>
      </c>
      <c r="L486" s="376">
        <f>IF(-SUM(L$20:L485)+L$15&lt;0.000001,0,IF($C486&gt;='H-32A-WP06 - Debt Service'!K$24,'H-32A-WP06 - Debt Service'!K$27/12,0))</f>
        <v>0</v>
      </c>
      <c r="M486" s="376">
        <f>IF(-SUM(M$20:M485)+M$15&lt;0.000001,0,IF($C486&gt;='H-32A-WP06 - Debt Service'!L$24,'H-32A-WP06 - Debt Service'!L$27/12,0))</f>
        <v>0</v>
      </c>
      <c r="O486" s="364">
        <f t="shared" si="29"/>
        <v>2057</v>
      </c>
      <c r="P486" s="390">
        <f t="shared" si="31"/>
        <v>57650</v>
      </c>
      <c r="Q486" s="376">
        <f>IF(-SUM(Q$20:Q485)+Q$15&lt;0.000001,0,IF($C486&gt;='H-32A-WP06 - Debt Service'!P$24,'H-32A-WP06 - Debt Service'!P$27/12,0))</f>
        <v>0</v>
      </c>
      <c r="R486" s="376">
        <f>IF(-SUM(R$20:R485)+R$15&lt;0.000001,0,IF($C486&gt;='H-32A-WP06 - Debt Service'!Q$24,'H-32A-WP06 - Debt Service'!Q$27/12,0))</f>
        <v>0</v>
      </c>
      <c r="S486" s="376">
        <f>IF(-SUM(S$20:S485)+S$15&lt;0.000001,0,IF($C486&gt;='H-32A-WP06 - Debt Service'!R$24,'H-32A-WP06 - Debt Service'!R$27/12,0))</f>
        <v>0</v>
      </c>
      <c r="T486" s="376">
        <f>IF(-SUM(T$20:T485)+T$15&lt;0.000001,0,IF($C486&gt;='H-32A-WP06 - Debt Service'!S$24,'H-32A-WP06 - Debt Service'!S$27/12,0))</f>
        <v>0</v>
      </c>
      <c r="U486" s="376">
        <f>IF(-SUM(U$20:U485)+U$15&lt;0.000001,0,IF($C486&gt;='H-32A-WP06 - Debt Service'!T$24,'H-32A-WP06 - Debt Service'!T$27/12,0))</f>
        <v>0</v>
      </c>
      <c r="V486" s="376">
        <f>IF(-SUM(V$20:V485)+V$15&lt;0.000001,0,IF($C486&gt;='H-32A-WP06 - Debt Service'!U$24,'H-32A-WP06 - Debt Service'!U$27/12,0))</f>
        <v>0</v>
      </c>
      <c r="W486" s="376">
        <f>IF(-SUM(W$20:W485)+W$15&lt;0.000001,0,IF($C486&gt;='H-32A-WP06 - Debt Service'!V$24,'H-32A-WP06 - Debt Service'!V$27/12,0))</f>
        <v>0</v>
      </c>
      <c r="X486" s="376">
        <f>IF(-SUM(X$20:X485)+X$15&lt;0.000001,0,IF($C486&gt;='H-32A-WP06 - Debt Service'!W$24,'H-32A-WP06 - Debt Service'!W$27/12,0))</f>
        <v>0</v>
      </c>
      <c r="Y486" s="376">
        <f>IF(-SUM(Y$20:Y485)+Y$15&lt;0.000001,0,IF($C486&gt;='H-32A-WP06 - Debt Service'!X$24,'H-32A-WP06 - Debt Service'!X$27/12,0))</f>
        <v>0</v>
      </c>
      <c r="Z486" s="376">
        <f>IF($C486&gt;='H-32A-WP06 - Debt Service'!Y$24,'H-32A-WP06 - Debt Service'!Y$27/12,0)</f>
        <v>0</v>
      </c>
    </row>
    <row r="487" spans="2:26">
      <c r="B487" s="364">
        <f t="shared" si="28"/>
        <v>2057</v>
      </c>
      <c r="C487" s="390">
        <f t="shared" si="30"/>
        <v>57680</v>
      </c>
      <c r="D487" s="376">
        <f>IF(-SUM(D$20:D486)+D$15&lt;0.000001,0,IF($C487&gt;='H-32A-WP06 - Debt Service'!C$24,'H-32A-WP06 - Debt Service'!C$27/12,0))</f>
        <v>0</v>
      </c>
      <c r="E487" s="376">
        <f>IF(-SUM(E$20:E486)+E$15&lt;0.000001,0,IF($C487&gt;='H-32A-WP06 - Debt Service'!D$24,'H-32A-WP06 - Debt Service'!D$27/12,0))</f>
        <v>0</v>
      </c>
      <c r="F487" s="376">
        <f>IF(-SUM(F$20:F486)+F$15&lt;0.000001,0,IF($C487&gt;='H-32A-WP06 - Debt Service'!E$24,'H-32A-WP06 - Debt Service'!E$27/12,0))</f>
        <v>0</v>
      </c>
      <c r="G487" s="376">
        <f>IF(-SUM(G$20:G486)+G$15&lt;0.000001,0,IF($C487&gt;='H-32A-WP06 - Debt Service'!F$24,'H-32A-WP06 - Debt Service'!F$27/12,0))</f>
        <v>0</v>
      </c>
      <c r="H487" s="376">
        <f>IF(-SUM(H$20:H486)+H$15&lt;0.000001,0,IF($C487&gt;='H-32A-WP06 - Debt Service'!G$24,'H-32A-WP06 - Debt Service'!G$27/12,0))</f>
        <v>0</v>
      </c>
      <c r="I487" s="376">
        <f>IF(-SUM(I$20:I486)+I$15&lt;0.000001,0,IF($C487&gt;='H-32A-WP06 - Debt Service'!H$24,'H-32A-WP06 - Debt Service'!H$27/12,0))</f>
        <v>0</v>
      </c>
      <c r="J487" s="376">
        <f>IF(-SUM(J$20:J486)+J$15&lt;0.000001,0,IF($C487&gt;='H-32A-WP06 - Debt Service'!I$24,'H-32A-WP06 - Debt Service'!I$27/12,0))</f>
        <v>0</v>
      </c>
      <c r="K487" s="376">
        <f>IF(-SUM(K$20:K486)+K$15&lt;0.000001,0,IF($C487&gt;='H-32A-WP06 - Debt Service'!J$24,'H-32A-WP06 - Debt Service'!J$27/12,0))</f>
        <v>0</v>
      </c>
      <c r="L487" s="376">
        <f>IF(-SUM(L$20:L486)+L$15&lt;0.000001,0,IF($C487&gt;='H-32A-WP06 - Debt Service'!K$24,'H-32A-WP06 - Debt Service'!K$27/12,0))</f>
        <v>0</v>
      </c>
      <c r="M487" s="376">
        <f>IF(-SUM(M$20:M486)+M$15&lt;0.000001,0,IF($C487&gt;='H-32A-WP06 - Debt Service'!L$24,'H-32A-WP06 - Debt Service'!L$27/12,0))</f>
        <v>0</v>
      </c>
      <c r="O487" s="364">
        <f t="shared" si="29"/>
        <v>2057</v>
      </c>
      <c r="P487" s="390">
        <f t="shared" si="31"/>
        <v>57680</v>
      </c>
      <c r="Q487" s="376">
        <f>IF(-SUM(Q$20:Q486)+Q$15&lt;0.000001,0,IF($C487&gt;='H-32A-WP06 - Debt Service'!P$24,'H-32A-WP06 - Debt Service'!P$27/12,0))</f>
        <v>0</v>
      </c>
      <c r="R487" s="376">
        <f>IF(-SUM(R$20:R486)+R$15&lt;0.000001,0,IF($C487&gt;='H-32A-WP06 - Debt Service'!Q$24,'H-32A-WP06 - Debt Service'!Q$27/12,0))</f>
        <v>0</v>
      </c>
      <c r="S487" s="376">
        <f>IF(-SUM(S$20:S486)+S$15&lt;0.000001,0,IF($C487&gt;='H-32A-WP06 - Debt Service'!R$24,'H-32A-WP06 - Debt Service'!R$27/12,0))</f>
        <v>0</v>
      </c>
      <c r="T487" s="376">
        <f>IF(-SUM(T$20:T486)+T$15&lt;0.000001,0,IF($C487&gt;='H-32A-WP06 - Debt Service'!S$24,'H-32A-WP06 - Debt Service'!S$27/12,0))</f>
        <v>0</v>
      </c>
      <c r="U487" s="376">
        <f>IF(-SUM(U$20:U486)+U$15&lt;0.000001,0,IF($C487&gt;='H-32A-WP06 - Debt Service'!T$24,'H-32A-WP06 - Debt Service'!T$27/12,0))</f>
        <v>0</v>
      </c>
      <c r="V487" s="376">
        <f>IF(-SUM(V$20:V486)+V$15&lt;0.000001,0,IF($C487&gt;='H-32A-WP06 - Debt Service'!U$24,'H-32A-WP06 - Debt Service'!U$27/12,0))</f>
        <v>0</v>
      </c>
      <c r="W487" s="376">
        <f>IF(-SUM(W$20:W486)+W$15&lt;0.000001,0,IF($C487&gt;='H-32A-WP06 - Debt Service'!V$24,'H-32A-WP06 - Debt Service'!V$27/12,0))</f>
        <v>0</v>
      </c>
      <c r="X487" s="376">
        <f>IF(-SUM(X$20:X486)+X$15&lt;0.000001,0,IF($C487&gt;='H-32A-WP06 - Debt Service'!W$24,'H-32A-WP06 - Debt Service'!W$27/12,0))</f>
        <v>0</v>
      </c>
      <c r="Y487" s="376">
        <f>IF(-SUM(Y$20:Y486)+Y$15&lt;0.000001,0,IF($C487&gt;='H-32A-WP06 - Debt Service'!X$24,'H-32A-WP06 - Debt Service'!X$27/12,0))</f>
        <v>0</v>
      </c>
      <c r="Z487" s="376">
        <f>IF($C487&gt;='H-32A-WP06 - Debt Service'!Y$24,'H-32A-WP06 - Debt Service'!Y$27/12,0)</f>
        <v>0</v>
      </c>
    </row>
    <row r="488" spans="2:26">
      <c r="B488" s="364">
        <f t="shared" si="28"/>
        <v>2058</v>
      </c>
      <c r="C488" s="390">
        <f t="shared" si="30"/>
        <v>57711</v>
      </c>
      <c r="D488" s="376">
        <f>IF(-SUM(D$20:D487)+D$15&lt;0.000001,0,IF($C488&gt;='H-32A-WP06 - Debt Service'!C$24,'H-32A-WP06 - Debt Service'!C$27/12,0))</f>
        <v>0</v>
      </c>
      <c r="E488" s="376">
        <f>IF(-SUM(E$20:E487)+E$15&lt;0.000001,0,IF($C488&gt;='H-32A-WP06 - Debt Service'!D$24,'H-32A-WP06 - Debt Service'!D$27/12,0))</f>
        <v>0</v>
      </c>
      <c r="F488" s="376">
        <f>IF(-SUM(F$20:F487)+F$15&lt;0.000001,0,IF($C488&gt;='H-32A-WP06 - Debt Service'!E$24,'H-32A-WP06 - Debt Service'!E$27/12,0))</f>
        <v>0</v>
      </c>
      <c r="G488" s="376">
        <f>IF(-SUM(G$20:G487)+G$15&lt;0.000001,0,IF($C488&gt;='H-32A-WP06 - Debt Service'!F$24,'H-32A-WP06 - Debt Service'!F$27/12,0))</f>
        <v>0</v>
      </c>
      <c r="H488" s="376">
        <f>IF(-SUM(H$20:H487)+H$15&lt;0.000001,0,IF($C488&gt;='H-32A-WP06 - Debt Service'!G$24,'H-32A-WP06 - Debt Service'!G$27/12,0))</f>
        <v>0</v>
      </c>
      <c r="I488" s="376">
        <f>IF(-SUM(I$20:I487)+I$15&lt;0.000001,0,IF($C488&gt;='H-32A-WP06 - Debt Service'!H$24,'H-32A-WP06 - Debt Service'!H$27/12,0))</f>
        <v>0</v>
      </c>
      <c r="J488" s="376">
        <f>IF(-SUM(J$20:J487)+J$15&lt;0.000001,0,IF($C488&gt;='H-32A-WP06 - Debt Service'!I$24,'H-32A-WP06 - Debt Service'!I$27/12,0))</f>
        <v>0</v>
      </c>
      <c r="K488" s="376">
        <f>IF(-SUM(K$20:K487)+K$15&lt;0.000001,0,IF($C488&gt;='H-32A-WP06 - Debt Service'!J$24,'H-32A-WP06 - Debt Service'!J$27/12,0))</f>
        <v>0</v>
      </c>
      <c r="L488" s="376">
        <f>IF(-SUM(L$20:L487)+L$15&lt;0.000001,0,IF($C488&gt;='H-32A-WP06 - Debt Service'!K$24,'H-32A-WP06 - Debt Service'!K$27/12,0))</f>
        <v>0</v>
      </c>
      <c r="M488" s="376">
        <f>IF(-SUM(M$20:M487)+M$15&lt;0.000001,0,IF($C488&gt;='H-32A-WP06 - Debt Service'!L$24,'H-32A-WP06 - Debt Service'!L$27/12,0))</f>
        <v>0</v>
      </c>
      <c r="O488" s="364">
        <f t="shared" si="29"/>
        <v>2058</v>
      </c>
      <c r="P488" s="390">
        <f t="shared" si="31"/>
        <v>57711</v>
      </c>
      <c r="Q488" s="376">
        <f>IF(-SUM(Q$20:Q487)+Q$15&lt;0.000001,0,IF($C488&gt;='H-32A-WP06 - Debt Service'!P$24,'H-32A-WP06 - Debt Service'!P$27/12,0))</f>
        <v>0</v>
      </c>
      <c r="R488" s="376">
        <f>IF(-SUM(R$20:R487)+R$15&lt;0.000001,0,IF($C488&gt;='H-32A-WP06 - Debt Service'!Q$24,'H-32A-WP06 - Debt Service'!Q$27/12,0))</f>
        <v>0</v>
      </c>
      <c r="S488" s="376">
        <f>IF(-SUM(S$20:S487)+S$15&lt;0.000001,0,IF($C488&gt;='H-32A-WP06 - Debt Service'!R$24,'H-32A-WP06 - Debt Service'!R$27/12,0))</f>
        <v>0</v>
      </c>
      <c r="T488" s="376">
        <f>IF(-SUM(T$20:T487)+T$15&lt;0.000001,0,IF($C488&gt;='H-32A-WP06 - Debt Service'!S$24,'H-32A-WP06 - Debt Service'!S$27/12,0))</f>
        <v>0</v>
      </c>
      <c r="U488" s="376">
        <f>IF(-SUM(U$20:U487)+U$15&lt;0.000001,0,IF($C488&gt;='H-32A-WP06 - Debt Service'!T$24,'H-32A-WP06 - Debt Service'!T$27/12,0))</f>
        <v>0</v>
      </c>
      <c r="V488" s="376">
        <f>IF(-SUM(V$20:V487)+V$15&lt;0.000001,0,IF($C488&gt;='H-32A-WP06 - Debt Service'!U$24,'H-32A-WP06 - Debt Service'!U$27/12,0))</f>
        <v>0</v>
      </c>
      <c r="W488" s="376">
        <f>IF(-SUM(W$20:W487)+W$15&lt;0.000001,0,IF($C488&gt;='H-32A-WP06 - Debt Service'!V$24,'H-32A-WP06 - Debt Service'!V$27/12,0))</f>
        <v>0</v>
      </c>
      <c r="X488" s="376">
        <f>IF(-SUM(X$20:X487)+X$15&lt;0.000001,0,IF($C488&gt;='H-32A-WP06 - Debt Service'!W$24,'H-32A-WP06 - Debt Service'!W$27/12,0))</f>
        <v>0</v>
      </c>
      <c r="Y488" s="376">
        <f>IF(-SUM(Y$20:Y487)+Y$15&lt;0.000001,0,IF($C488&gt;='H-32A-WP06 - Debt Service'!X$24,'H-32A-WP06 - Debt Service'!X$27/12,0))</f>
        <v>0</v>
      </c>
      <c r="Z488" s="376">
        <f>IF($C488&gt;='H-32A-WP06 - Debt Service'!Y$24,'H-32A-WP06 - Debt Service'!Y$27/12,0)</f>
        <v>0</v>
      </c>
    </row>
    <row r="489" spans="2:26">
      <c r="B489" s="364">
        <f t="shared" si="28"/>
        <v>2058</v>
      </c>
      <c r="C489" s="390">
        <f t="shared" si="30"/>
        <v>57742</v>
      </c>
      <c r="D489" s="376">
        <f>IF(-SUM(D$20:D488)+D$15&lt;0.000001,0,IF($C489&gt;='H-32A-WP06 - Debt Service'!C$24,'H-32A-WP06 - Debt Service'!C$27/12,0))</f>
        <v>0</v>
      </c>
      <c r="E489" s="376">
        <f>IF(-SUM(E$20:E488)+E$15&lt;0.000001,0,IF($C489&gt;='H-32A-WP06 - Debt Service'!D$24,'H-32A-WP06 - Debt Service'!D$27/12,0))</f>
        <v>0</v>
      </c>
      <c r="F489" s="376">
        <f>IF(-SUM(F$20:F488)+F$15&lt;0.000001,0,IF($C489&gt;='H-32A-WP06 - Debt Service'!E$24,'H-32A-WP06 - Debt Service'!E$27/12,0))</f>
        <v>0</v>
      </c>
      <c r="G489" s="376">
        <f>IF(-SUM(G$20:G488)+G$15&lt;0.000001,0,IF($C489&gt;='H-32A-WP06 - Debt Service'!F$24,'H-32A-WP06 - Debt Service'!F$27/12,0))</f>
        <v>0</v>
      </c>
      <c r="H489" s="376">
        <f>IF(-SUM(H$20:H488)+H$15&lt;0.000001,0,IF($C489&gt;='H-32A-WP06 - Debt Service'!G$24,'H-32A-WP06 - Debt Service'!G$27/12,0))</f>
        <v>0</v>
      </c>
      <c r="I489" s="376">
        <f>IF(-SUM(I$20:I488)+I$15&lt;0.000001,0,IF($C489&gt;='H-32A-WP06 - Debt Service'!H$24,'H-32A-WP06 - Debt Service'!H$27/12,0))</f>
        <v>0</v>
      </c>
      <c r="J489" s="376">
        <f>IF(-SUM(J$20:J488)+J$15&lt;0.000001,0,IF($C489&gt;='H-32A-WP06 - Debt Service'!I$24,'H-32A-WP06 - Debt Service'!I$27/12,0))</f>
        <v>0</v>
      </c>
      <c r="K489" s="376">
        <f>IF(-SUM(K$20:K488)+K$15&lt;0.000001,0,IF($C489&gt;='H-32A-WP06 - Debt Service'!J$24,'H-32A-WP06 - Debt Service'!J$27/12,0))</f>
        <v>0</v>
      </c>
      <c r="L489" s="376">
        <f>IF(-SUM(L$20:L488)+L$15&lt;0.000001,0,IF($C489&gt;='H-32A-WP06 - Debt Service'!K$24,'H-32A-WP06 - Debt Service'!K$27/12,0))</f>
        <v>0</v>
      </c>
      <c r="M489" s="376">
        <f>IF(-SUM(M$20:M488)+M$15&lt;0.000001,0,IF($C489&gt;='H-32A-WP06 - Debt Service'!L$24,'H-32A-WP06 - Debt Service'!L$27/12,0))</f>
        <v>0</v>
      </c>
      <c r="O489" s="364">
        <f t="shared" si="29"/>
        <v>2058</v>
      </c>
      <c r="P489" s="390">
        <f t="shared" si="31"/>
        <v>57742</v>
      </c>
      <c r="Q489" s="376">
        <f>IF(-SUM(Q$20:Q488)+Q$15&lt;0.000001,0,IF($C489&gt;='H-32A-WP06 - Debt Service'!P$24,'H-32A-WP06 - Debt Service'!P$27/12,0))</f>
        <v>0</v>
      </c>
      <c r="R489" s="376">
        <f>IF(-SUM(R$20:R488)+R$15&lt;0.000001,0,IF($C489&gt;='H-32A-WP06 - Debt Service'!Q$24,'H-32A-WP06 - Debt Service'!Q$27/12,0))</f>
        <v>0</v>
      </c>
      <c r="S489" s="376">
        <f>IF(-SUM(S$20:S488)+S$15&lt;0.000001,0,IF($C489&gt;='H-32A-WP06 - Debt Service'!R$24,'H-32A-WP06 - Debt Service'!R$27/12,0))</f>
        <v>0</v>
      </c>
      <c r="T489" s="376">
        <f>IF(-SUM(T$20:T488)+T$15&lt;0.000001,0,IF($C489&gt;='H-32A-WP06 - Debt Service'!S$24,'H-32A-WP06 - Debt Service'!S$27/12,0))</f>
        <v>0</v>
      </c>
      <c r="U489" s="376">
        <f>IF(-SUM(U$20:U488)+U$15&lt;0.000001,0,IF($C489&gt;='H-32A-WP06 - Debt Service'!T$24,'H-32A-WP06 - Debt Service'!T$27/12,0))</f>
        <v>0</v>
      </c>
      <c r="V489" s="376">
        <f>IF(-SUM(V$20:V488)+V$15&lt;0.000001,0,IF($C489&gt;='H-32A-WP06 - Debt Service'!U$24,'H-32A-WP06 - Debt Service'!U$27/12,0))</f>
        <v>0</v>
      </c>
      <c r="W489" s="376">
        <f>IF(-SUM(W$20:W488)+W$15&lt;0.000001,0,IF($C489&gt;='H-32A-WP06 - Debt Service'!V$24,'H-32A-WP06 - Debt Service'!V$27/12,0))</f>
        <v>0</v>
      </c>
      <c r="X489" s="376">
        <f>IF(-SUM(X$20:X488)+X$15&lt;0.000001,0,IF($C489&gt;='H-32A-WP06 - Debt Service'!W$24,'H-32A-WP06 - Debt Service'!W$27/12,0))</f>
        <v>0</v>
      </c>
      <c r="Y489" s="376">
        <f>IF(-SUM(Y$20:Y488)+Y$15&lt;0.000001,0,IF($C489&gt;='H-32A-WP06 - Debt Service'!X$24,'H-32A-WP06 - Debt Service'!X$27/12,0))</f>
        <v>0</v>
      </c>
      <c r="Z489" s="376">
        <f>IF($C489&gt;='H-32A-WP06 - Debt Service'!Y$24,'H-32A-WP06 - Debt Service'!Y$27/12,0)</f>
        <v>0</v>
      </c>
    </row>
    <row r="490" spans="2:26">
      <c r="B490" s="364">
        <f t="shared" si="28"/>
        <v>2058</v>
      </c>
      <c r="C490" s="390">
        <f t="shared" si="30"/>
        <v>57770</v>
      </c>
      <c r="D490" s="376">
        <f>IF(-SUM(D$20:D489)+D$15&lt;0.000001,0,IF($C490&gt;='H-32A-WP06 - Debt Service'!C$24,'H-32A-WP06 - Debt Service'!C$27/12,0))</f>
        <v>0</v>
      </c>
      <c r="E490" s="376">
        <f>IF(-SUM(E$20:E489)+E$15&lt;0.000001,0,IF($C490&gt;='H-32A-WP06 - Debt Service'!D$24,'H-32A-WP06 - Debt Service'!D$27/12,0))</f>
        <v>0</v>
      </c>
      <c r="F490" s="376">
        <f>IF(-SUM(F$20:F489)+F$15&lt;0.000001,0,IF($C490&gt;='H-32A-WP06 - Debt Service'!E$24,'H-32A-WP06 - Debt Service'!E$27/12,0))</f>
        <v>0</v>
      </c>
      <c r="G490" s="376">
        <f>IF(-SUM(G$20:G489)+G$15&lt;0.000001,0,IF($C490&gt;='H-32A-WP06 - Debt Service'!F$24,'H-32A-WP06 - Debt Service'!F$27/12,0))</f>
        <v>0</v>
      </c>
      <c r="H490" s="376">
        <f>IF(-SUM(H$20:H489)+H$15&lt;0.000001,0,IF($C490&gt;='H-32A-WP06 - Debt Service'!G$24,'H-32A-WP06 - Debt Service'!G$27/12,0))</f>
        <v>0</v>
      </c>
      <c r="I490" s="376">
        <f>IF(-SUM(I$20:I489)+I$15&lt;0.000001,0,IF($C490&gt;='H-32A-WP06 - Debt Service'!H$24,'H-32A-WP06 - Debt Service'!H$27/12,0))</f>
        <v>0</v>
      </c>
      <c r="J490" s="376">
        <f>IF(-SUM(J$20:J489)+J$15&lt;0.000001,0,IF($C490&gt;='H-32A-WP06 - Debt Service'!I$24,'H-32A-WP06 - Debt Service'!I$27/12,0))</f>
        <v>0</v>
      </c>
      <c r="K490" s="376">
        <f>IF(-SUM(K$20:K489)+K$15&lt;0.000001,0,IF($C490&gt;='H-32A-WP06 - Debt Service'!J$24,'H-32A-WP06 - Debt Service'!J$27/12,0))</f>
        <v>0</v>
      </c>
      <c r="L490" s="376">
        <f>IF(-SUM(L$20:L489)+L$15&lt;0.000001,0,IF($C490&gt;='H-32A-WP06 - Debt Service'!K$24,'H-32A-WP06 - Debt Service'!K$27/12,0))</f>
        <v>0</v>
      </c>
      <c r="M490" s="376">
        <f>IF(-SUM(M$20:M489)+M$15&lt;0.000001,0,IF($C490&gt;='H-32A-WP06 - Debt Service'!L$24,'H-32A-WP06 - Debt Service'!L$27/12,0))</f>
        <v>0</v>
      </c>
      <c r="O490" s="364">
        <f t="shared" si="29"/>
        <v>2058</v>
      </c>
      <c r="P490" s="390">
        <f t="shared" si="31"/>
        <v>57770</v>
      </c>
      <c r="Q490" s="376">
        <f>IF(-SUM(Q$20:Q489)+Q$15&lt;0.000001,0,IF($C490&gt;='H-32A-WP06 - Debt Service'!P$24,'H-32A-WP06 - Debt Service'!P$27/12,0))</f>
        <v>0</v>
      </c>
      <c r="R490" s="376">
        <f>IF(-SUM(R$20:R489)+R$15&lt;0.000001,0,IF($C490&gt;='H-32A-WP06 - Debt Service'!Q$24,'H-32A-WP06 - Debt Service'!Q$27/12,0))</f>
        <v>0</v>
      </c>
      <c r="S490" s="376">
        <f>IF(-SUM(S$20:S489)+S$15&lt;0.000001,0,IF($C490&gt;='H-32A-WP06 - Debt Service'!R$24,'H-32A-WP06 - Debt Service'!R$27/12,0))</f>
        <v>0</v>
      </c>
      <c r="T490" s="376">
        <f>IF(-SUM(T$20:T489)+T$15&lt;0.000001,0,IF($C490&gt;='H-32A-WP06 - Debt Service'!S$24,'H-32A-WP06 - Debt Service'!S$27/12,0))</f>
        <v>0</v>
      </c>
      <c r="U490" s="376">
        <f>IF(-SUM(U$20:U489)+U$15&lt;0.000001,0,IF($C490&gt;='H-32A-WP06 - Debt Service'!T$24,'H-32A-WP06 - Debt Service'!T$27/12,0))</f>
        <v>0</v>
      </c>
      <c r="V490" s="376">
        <f>IF(-SUM(V$20:V489)+V$15&lt;0.000001,0,IF($C490&gt;='H-32A-WP06 - Debt Service'!U$24,'H-32A-WP06 - Debt Service'!U$27/12,0))</f>
        <v>0</v>
      </c>
      <c r="W490" s="376">
        <f>IF(-SUM(W$20:W489)+W$15&lt;0.000001,0,IF($C490&gt;='H-32A-WP06 - Debt Service'!V$24,'H-32A-WP06 - Debt Service'!V$27/12,0))</f>
        <v>0</v>
      </c>
      <c r="X490" s="376">
        <f>IF(-SUM(X$20:X489)+X$15&lt;0.000001,0,IF($C490&gt;='H-32A-WP06 - Debt Service'!W$24,'H-32A-WP06 - Debt Service'!W$27/12,0))</f>
        <v>0</v>
      </c>
      <c r="Y490" s="376">
        <f>IF(-SUM(Y$20:Y489)+Y$15&lt;0.000001,0,IF($C490&gt;='H-32A-WP06 - Debt Service'!X$24,'H-32A-WP06 - Debt Service'!X$27/12,0))</f>
        <v>0</v>
      </c>
      <c r="Z490" s="376">
        <f>IF($C490&gt;='H-32A-WP06 - Debt Service'!Y$24,'H-32A-WP06 - Debt Service'!Y$27/12,0)</f>
        <v>0</v>
      </c>
    </row>
    <row r="491" spans="2:26">
      <c r="B491" s="364">
        <f t="shared" si="28"/>
        <v>2058</v>
      </c>
      <c r="C491" s="390">
        <f t="shared" si="30"/>
        <v>57801</v>
      </c>
      <c r="D491" s="376">
        <f>IF(-SUM(D$20:D490)+D$15&lt;0.000001,0,IF($C491&gt;='H-32A-WP06 - Debt Service'!C$24,'H-32A-WP06 - Debt Service'!C$27/12,0))</f>
        <v>0</v>
      </c>
      <c r="E491" s="376">
        <f>IF(-SUM(E$20:E490)+E$15&lt;0.000001,0,IF($C491&gt;='H-32A-WP06 - Debt Service'!D$24,'H-32A-WP06 - Debt Service'!D$27/12,0))</f>
        <v>0</v>
      </c>
      <c r="F491" s="376">
        <f>IF(-SUM(F$20:F490)+F$15&lt;0.000001,0,IF($C491&gt;='H-32A-WP06 - Debt Service'!E$24,'H-32A-WP06 - Debt Service'!E$27/12,0))</f>
        <v>0</v>
      </c>
      <c r="G491" s="376">
        <f>IF(-SUM(G$20:G490)+G$15&lt;0.000001,0,IF($C491&gt;='H-32A-WP06 - Debt Service'!F$24,'H-32A-WP06 - Debt Service'!F$27/12,0))</f>
        <v>0</v>
      </c>
      <c r="H491" s="376">
        <f>IF(-SUM(H$20:H490)+H$15&lt;0.000001,0,IF($C491&gt;='H-32A-WP06 - Debt Service'!G$24,'H-32A-WP06 - Debt Service'!G$27/12,0))</f>
        <v>0</v>
      </c>
      <c r="I491" s="376">
        <f>IF(-SUM(I$20:I490)+I$15&lt;0.000001,0,IF($C491&gt;='H-32A-WP06 - Debt Service'!H$24,'H-32A-WP06 - Debt Service'!H$27/12,0))</f>
        <v>0</v>
      </c>
      <c r="J491" s="376">
        <f>IF(-SUM(J$20:J490)+J$15&lt;0.000001,0,IF($C491&gt;='H-32A-WP06 - Debt Service'!I$24,'H-32A-WP06 - Debt Service'!I$27/12,0))</f>
        <v>0</v>
      </c>
      <c r="K491" s="376">
        <f>IF(-SUM(K$20:K490)+K$15&lt;0.000001,0,IF($C491&gt;='H-32A-WP06 - Debt Service'!J$24,'H-32A-WP06 - Debt Service'!J$27/12,0))</f>
        <v>0</v>
      </c>
      <c r="L491" s="376">
        <f>IF(-SUM(L$20:L490)+L$15&lt;0.000001,0,IF($C491&gt;='H-32A-WP06 - Debt Service'!K$24,'H-32A-WP06 - Debt Service'!K$27/12,0))</f>
        <v>0</v>
      </c>
      <c r="M491" s="376">
        <f>IF(-SUM(M$20:M490)+M$15&lt;0.000001,0,IF($C491&gt;='H-32A-WP06 - Debt Service'!L$24,'H-32A-WP06 - Debt Service'!L$27/12,0))</f>
        <v>0</v>
      </c>
      <c r="O491" s="364">
        <f t="shared" si="29"/>
        <v>2058</v>
      </c>
      <c r="P491" s="390">
        <f t="shared" si="31"/>
        <v>57801</v>
      </c>
      <c r="Q491" s="376">
        <f>IF(-SUM(Q$20:Q490)+Q$15&lt;0.000001,0,IF($C491&gt;='H-32A-WP06 - Debt Service'!P$24,'H-32A-WP06 - Debt Service'!P$27/12,0))</f>
        <v>0</v>
      </c>
      <c r="R491" s="376">
        <f>IF(-SUM(R$20:R490)+R$15&lt;0.000001,0,IF($C491&gt;='H-32A-WP06 - Debt Service'!Q$24,'H-32A-WP06 - Debt Service'!Q$27/12,0))</f>
        <v>0</v>
      </c>
      <c r="S491" s="376">
        <f>IF(-SUM(S$20:S490)+S$15&lt;0.000001,0,IF($C491&gt;='H-32A-WP06 - Debt Service'!R$24,'H-32A-WP06 - Debt Service'!R$27/12,0))</f>
        <v>0</v>
      </c>
      <c r="T491" s="376">
        <f>IF(-SUM(T$20:T490)+T$15&lt;0.000001,0,IF($C491&gt;='H-32A-WP06 - Debt Service'!S$24,'H-32A-WP06 - Debt Service'!S$27/12,0))</f>
        <v>0</v>
      </c>
      <c r="U491" s="376">
        <f>IF(-SUM(U$20:U490)+U$15&lt;0.000001,0,IF($C491&gt;='H-32A-WP06 - Debt Service'!T$24,'H-32A-WP06 - Debt Service'!T$27/12,0))</f>
        <v>0</v>
      </c>
      <c r="V491" s="376">
        <f>IF(-SUM(V$20:V490)+V$15&lt;0.000001,0,IF($C491&gt;='H-32A-WP06 - Debt Service'!U$24,'H-32A-WP06 - Debt Service'!U$27/12,0))</f>
        <v>0</v>
      </c>
      <c r="W491" s="376">
        <f>IF(-SUM(W$20:W490)+W$15&lt;0.000001,0,IF($C491&gt;='H-32A-WP06 - Debt Service'!V$24,'H-32A-WP06 - Debt Service'!V$27/12,0))</f>
        <v>0</v>
      </c>
      <c r="X491" s="376">
        <f>IF(-SUM(X$20:X490)+X$15&lt;0.000001,0,IF($C491&gt;='H-32A-WP06 - Debt Service'!W$24,'H-32A-WP06 - Debt Service'!W$27/12,0))</f>
        <v>0</v>
      </c>
      <c r="Y491" s="376">
        <f>IF(-SUM(Y$20:Y490)+Y$15&lt;0.000001,0,IF($C491&gt;='H-32A-WP06 - Debt Service'!X$24,'H-32A-WP06 - Debt Service'!X$27/12,0))</f>
        <v>0</v>
      </c>
      <c r="Z491" s="376">
        <f>IF($C491&gt;='H-32A-WP06 - Debt Service'!Y$24,'H-32A-WP06 - Debt Service'!Y$27/12,0)</f>
        <v>0</v>
      </c>
    </row>
    <row r="492" spans="2:26">
      <c r="B492" s="364">
        <f t="shared" si="28"/>
        <v>2058</v>
      </c>
      <c r="C492" s="390">
        <f t="shared" si="30"/>
        <v>57831</v>
      </c>
      <c r="D492" s="376">
        <f>IF(-SUM(D$20:D491)+D$15&lt;0.000001,0,IF($C492&gt;='H-32A-WP06 - Debt Service'!C$24,'H-32A-WP06 - Debt Service'!C$27/12,0))</f>
        <v>0</v>
      </c>
      <c r="E492" s="376">
        <f>IF(-SUM(E$20:E491)+E$15&lt;0.000001,0,IF($C492&gt;='H-32A-WP06 - Debt Service'!D$24,'H-32A-WP06 - Debt Service'!D$27/12,0))</f>
        <v>0</v>
      </c>
      <c r="F492" s="376">
        <f>IF(-SUM(F$20:F491)+F$15&lt;0.000001,0,IF($C492&gt;='H-32A-WP06 - Debt Service'!E$24,'H-32A-WP06 - Debt Service'!E$27/12,0))</f>
        <v>0</v>
      </c>
      <c r="G492" s="376">
        <f>IF(-SUM(G$20:G491)+G$15&lt;0.000001,0,IF($C492&gt;='H-32A-WP06 - Debt Service'!F$24,'H-32A-WP06 - Debt Service'!F$27/12,0))</f>
        <v>0</v>
      </c>
      <c r="H492" s="376">
        <f>IF(-SUM(H$20:H491)+H$15&lt;0.000001,0,IF($C492&gt;='H-32A-WP06 - Debt Service'!G$24,'H-32A-WP06 - Debt Service'!G$27/12,0))</f>
        <v>0</v>
      </c>
      <c r="I492" s="376">
        <f>IF(-SUM(I$20:I491)+I$15&lt;0.000001,0,IF($C492&gt;='H-32A-WP06 - Debt Service'!H$24,'H-32A-WP06 - Debt Service'!H$27/12,0))</f>
        <v>0</v>
      </c>
      <c r="J492" s="376">
        <f>IF(-SUM(J$20:J491)+J$15&lt;0.000001,0,IF($C492&gt;='H-32A-WP06 - Debt Service'!I$24,'H-32A-WP06 - Debt Service'!I$27/12,0))</f>
        <v>0</v>
      </c>
      <c r="K492" s="376">
        <f>IF(-SUM(K$20:K491)+K$15&lt;0.000001,0,IF($C492&gt;='H-32A-WP06 - Debt Service'!J$24,'H-32A-WP06 - Debt Service'!J$27/12,0))</f>
        <v>0</v>
      </c>
      <c r="L492" s="376">
        <f>IF(-SUM(L$20:L491)+L$15&lt;0.000001,0,IF($C492&gt;='H-32A-WP06 - Debt Service'!K$24,'H-32A-WP06 - Debt Service'!K$27/12,0))</f>
        <v>0</v>
      </c>
      <c r="M492" s="376">
        <f>IF(-SUM(M$20:M491)+M$15&lt;0.000001,0,IF($C492&gt;='H-32A-WP06 - Debt Service'!L$24,'H-32A-WP06 - Debt Service'!L$27/12,0))</f>
        <v>0</v>
      </c>
      <c r="O492" s="364">
        <f t="shared" si="29"/>
        <v>2058</v>
      </c>
      <c r="P492" s="390">
        <f t="shared" si="31"/>
        <v>57831</v>
      </c>
      <c r="Q492" s="376">
        <f>IF(-SUM(Q$20:Q491)+Q$15&lt;0.000001,0,IF($C492&gt;='H-32A-WP06 - Debt Service'!P$24,'H-32A-WP06 - Debt Service'!P$27/12,0))</f>
        <v>0</v>
      </c>
      <c r="R492" s="376">
        <f>IF(-SUM(R$20:R491)+R$15&lt;0.000001,0,IF($C492&gt;='H-32A-WP06 - Debt Service'!Q$24,'H-32A-WP06 - Debt Service'!Q$27/12,0))</f>
        <v>0</v>
      </c>
      <c r="S492" s="376">
        <f>IF(-SUM(S$20:S491)+S$15&lt;0.000001,0,IF($C492&gt;='H-32A-WP06 - Debt Service'!R$24,'H-32A-WP06 - Debt Service'!R$27/12,0))</f>
        <v>0</v>
      </c>
      <c r="T492" s="376">
        <f>IF(-SUM(T$20:T491)+T$15&lt;0.000001,0,IF($C492&gt;='H-32A-WP06 - Debt Service'!S$24,'H-32A-WP06 - Debt Service'!S$27/12,0))</f>
        <v>0</v>
      </c>
      <c r="U492" s="376">
        <f>IF(-SUM(U$20:U491)+U$15&lt;0.000001,0,IF($C492&gt;='H-32A-WP06 - Debt Service'!T$24,'H-32A-WP06 - Debt Service'!T$27/12,0))</f>
        <v>0</v>
      </c>
      <c r="V492" s="376">
        <f>IF(-SUM(V$20:V491)+V$15&lt;0.000001,0,IF($C492&gt;='H-32A-WP06 - Debt Service'!U$24,'H-32A-WP06 - Debt Service'!U$27/12,0))</f>
        <v>0</v>
      </c>
      <c r="W492" s="376">
        <f>IF(-SUM(W$20:W491)+W$15&lt;0.000001,0,IF($C492&gt;='H-32A-WP06 - Debt Service'!V$24,'H-32A-WP06 - Debt Service'!V$27/12,0))</f>
        <v>0</v>
      </c>
      <c r="X492" s="376">
        <f>IF(-SUM(X$20:X491)+X$15&lt;0.000001,0,IF($C492&gt;='H-32A-WP06 - Debt Service'!W$24,'H-32A-WP06 - Debt Service'!W$27/12,0))</f>
        <v>0</v>
      </c>
      <c r="Y492" s="376">
        <f>IF(-SUM(Y$20:Y491)+Y$15&lt;0.000001,0,IF($C492&gt;='H-32A-WP06 - Debt Service'!X$24,'H-32A-WP06 - Debt Service'!X$27/12,0))</f>
        <v>0</v>
      </c>
      <c r="Z492" s="376">
        <f>IF($C492&gt;='H-32A-WP06 - Debt Service'!Y$24,'H-32A-WP06 - Debt Service'!Y$27/12,0)</f>
        <v>0</v>
      </c>
    </row>
    <row r="493" spans="2:26">
      <c r="B493" s="364">
        <f t="shared" si="28"/>
        <v>2058</v>
      </c>
      <c r="C493" s="390">
        <f t="shared" si="30"/>
        <v>57862</v>
      </c>
      <c r="D493" s="376">
        <f>IF(-SUM(D$20:D492)+D$15&lt;0.000001,0,IF($C493&gt;='H-32A-WP06 - Debt Service'!C$24,'H-32A-WP06 - Debt Service'!C$27/12,0))</f>
        <v>0</v>
      </c>
      <c r="E493" s="376">
        <f>IF(-SUM(E$20:E492)+E$15&lt;0.000001,0,IF($C493&gt;='H-32A-WP06 - Debt Service'!D$24,'H-32A-WP06 - Debt Service'!D$27/12,0))</f>
        <v>0</v>
      </c>
      <c r="F493" s="376">
        <f>IF(-SUM(F$20:F492)+F$15&lt;0.000001,0,IF($C493&gt;='H-32A-WP06 - Debt Service'!E$24,'H-32A-WP06 - Debt Service'!E$27/12,0))</f>
        <v>0</v>
      </c>
      <c r="G493" s="376">
        <f>IF(-SUM(G$20:G492)+G$15&lt;0.000001,0,IF($C493&gt;='H-32A-WP06 - Debt Service'!F$24,'H-32A-WP06 - Debt Service'!F$27/12,0))</f>
        <v>0</v>
      </c>
      <c r="H493" s="376">
        <f>IF(-SUM(H$20:H492)+H$15&lt;0.000001,0,IF($C493&gt;='H-32A-WP06 - Debt Service'!G$24,'H-32A-WP06 - Debt Service'!G$27/12,0))</f>
        <v>0</v>
      </c>
      <c r="I493" s="376">
        <f>IF(-SUM(I$20:I492)+I$15&lt;0.000001,0,IF($C493&gt;='H-32A-WP06 - Debt Service'!H$24,'H-32A-WP06 - Debt Service'!H$27/12,0))</f>
        <v>0</v>
      </c>
      <c r="J493" s="376">
        <f>IF(-SUM(J$20:J492)+J$15&lt;0.000001,0,IF($C493&gt;='H-32A-WP06 - Debt Service'!I$24,'H-32A-WP06 - Debt Service'!I$27/12,0))</f>
        <v>0</v>
      </c>
      <c r="K493" s="376">
        <f>IF(-SUM(K$20:K492)+K$15&lt;0.000001,0,IF($C493&gt;='H-32A-WP06 - Debt Service'!J$24,'H-32A-WP06 - Debt Service'!J$27/12,0))</f>
        <v>0</v>
      </c>
      <c r="L493" s="376">
        <f>IF(-SUM(L$20:L492)+L$15&lt;0.000001,0,IF($C493&gt;='H-32A-WP06 - Debt Service'!K$24,'H-32A-WP06 - Debt Service'!K$27/12,0))</f>
        <v>0</v>
      </c>
      <c r="M493" s="376">
        <f>IF(-SUM(M$20:M492)+M$15&lt;0.000001,0,IF($C493&gt;='H-32A-WP06 - Debt Service'!L$24,'H-32A-WP06 - Debt Service'!L$27/12,0))</f>
        <v>0</v>
      </c>
      <c r="O493" s="364">
        <f t="shared" si="29"/>
        <v>2058</v>
      </c>
      <c r="P493" s="390">
        <f t="shared" si="31"/>
        <v>57862</v>
      </c>
      <c r="Q493" s="376">
        <f>IF(-SUM(Q$20:Q492)+Q$15&lt;0.000001,0,IF($C493&gt;='H-32A-WP06 - Debt Service'!P$24,'H-32A-WP06 - Debt Service'!P$27/12,0))</f>
        <v>0</v>
      </c>
      <c r="R493" s="376">
        <f>IF(-SUM(R$20:R492)+R$15&lt;0.000001,0,IF($C493&gt;='H-32A-WP06 - Debt Service'!Q$24,'H-32A-WP06 - Debt Service'!Q$27/12,0))</f>
        <v>0</v>
      </c>
      <c r="S493" s="376">
        <f>IF(-SUM(S$20:S492)+S$15&lt;0.000001,0,IF($C493&gt;='H-32A-WP06 - Debt Service'!R$24,'H-32A-WP06 - Debt Service'!R$27/12,0))</f>
        <v>0</v>
      </c>
      <c r="T493" s="376">
        <f>IF(-SUM(T$20:T492)+T$15&lt;0.000001,0,IF($C493&gt;='H-32A-WP06 - Debt Service'!S$24,'H-32A-WP06 - Debt Service'!S$27/12,0))</f>
        <v>0</v>
      </c>
      <c r="U493" s="376">
        <f>IF(-SUM(U$20:U492)+U$15&lt;0.000001,0,IF($C493&gt;='H-32A-WP06 - Debt Service'!T$24,'H-32A-WP06 - Debt Service'!T$27/12,0))</f>
        <v>0</v>
      </c>
      <c r="V493" s="376">
        <f>IF(-SUM(V$20:V492)+V$15&lt;0.000001,0,IF($C493&gt;='H-32A-WP06 - Debt Service'!U$24,'H-32A-WP06 - Debt Service'!U$27/12,0))</f>
        <v>0</v>
      </c>
      <c r="W493" s="376">
        <f>IF(-SUM(W$20:W492)+W$15&lt;0.000001,0,IF($C493&gt;='H-32A-WP06 - Debt Service'!V$24,'H-32A-WP06 - Debt Service'!V$27/12,0))</f>
        <v>0</v>
      </c>
      <c r="X493" s="376">
        <f>IF(-SUM(X$20:X492)+X$15&lt;0.000001,0,IF($C493&gt;='H-32A-WP06 - Debt Service'!W$24,'H-32A-WP06 - Debt Service'!W$27/12,0))</f>
        <v>0</v>
      </c>
      <c r="Y493" s="376">
        <f>IF(-SUM(Y$20:Y492)+Y$15&lt;0.000001,0,IF($C493&gt;='H-32A-WP06 - Debt Service'!X$24,'H-32A-WP06 - Debt Service'!X$27/12,0))</f>
        <v>0</v>
      </c>
      <c r="Z493" s="376">
        <f>IF($C493&gt;='H-32A-WP06 - Debt Service'!Y$24,'H-32A-WP06 - Debt Service'!Y$27/12,0)</f>
        <v>0</v>
      </c>
    </row>
    <row r="494" spans="2:26">
      <c r="B494" s="364">
        <f t="shared" si="28"/>
        <v>2058</v>
      </c>
      <c r="C494" s="390">
        <f t="shared" si="30"/>
        <v>57892</v>
      </c>
      <c r="D494" s="376">
        <f>IF(-SUM(D$20:D493)+D$15&lt;0.000001,0,IF($C494&gt;='H-32A-WP06 - Debt Service'!C$24,'H-32A-WP06 - Debt Service'!C$27/12,0))</f>
        <v>0</v>
      </c>
      <c r="E494" s="376">
        <f>IF(-SUM(E$20:E493)+E$15&lt;0.000001,0,IF($C494&gt;='H-32A-WP06 - Debt Service'!D$24,'H-32A-WP06 - Debt Service'!D$27/12,0))</f>
        <v>0</v>
      </c>
      <c r="F494" s="376">
        <f>IF(-SUM(F$20:F493)+F$15&lt;0.000001,0,IF($C494&gt;='H-32A-WP06 - Debt Service'!E$24,'H-32A-WP06 - Debt Service'!E$27/12,0))</f>
        <v>0</v>
      </c>
      <c r="G494" s="376">
        <f>IF(-SUM(G$20:G493)+G$15&lt;0.000001,0,IF($C494&gt;='H-32A-WP06 - Debt Service'!F$24,'H-32A-WP06 - Debt Service'!F$27/12,0))</f>
        <v>0</v>
      </c>
      <c r="H494" s="376">
        <f>IF(-SUM(H$20:H493)+H$15&lt;0.000001,0,IF($C494&gt;='H-32A-WP06 - Debt Service'!G$24,'H-32A-WP06 - Debt Service'!G$27/12,0))</f>
        <v>0</v>
      </c>
      <c r="I494" s="376">
        <f>IF(-SUM(I$20:I493)+I$15&lt;0.000001,0,IF($C494&gt;='H-32A-WP06 - Debt Service'!H$24,'H-32A-WP06 - Debt Service'!H$27/12,0))</f>
        <v>0</v>
      </c>
      <c r="J494" s="376">
        <f>IF(-SUM(J$20:J493)+J$15&lt;0.000001,0,IF($C494&gt;='H-32A-WP06 - Debt Service'!I$24,'H-32A-WP06 - Debt Service'!I$27/12,0))</f>
        <v>0</v>
      </c>
      <c r="K494" s="376">
        <f>IF(-SUM(K$20:K493)+K$15&lt;0.000001,0,IF($C494&gt;='H-32A-WP06 - Debt Service'!J$24,'H-32A-WP06 - Debt Service'!J$27/12,0))</f>
        <v>0</v>
      </c>
      <c r="L494" s="376">
        <f>IF(-SUM(L$20:L493)+L$15&lt;0.000001,0,IF($C494&gt;='H-32A-WP06 - Debt Service'!K$24,'H-32A-WP06 - Debt Service'!K$27/12,0))</f>
        <v>0</v>
      </c>
      <c r="M494" s="376">
        <f>IF(-SUM(M$20:M493)+M$15&lt;0.000001,0,IF($C494&gt;='H-32A-WP06 - Debt Service'!L$24,'H-32A-WP06 - Debt Service'!L$27/12,0))</f>
        <v>0</v>
      </c>
      <c r="O494" s="364">
        <f t="shared" si="29"/>
        <v>2058</v>
      </c>
      <c r="P494" s="390">
        <f t="shared" si="31"/>
        <v>57892</v>
      </c>
      <c r="Q494" s="376">
        <f>IF(-SUM(Q$20:Q493)+Q$15&lt;0.000001,0,IF($C494&gt;='H-32A-WP06 - Debt Service'!P$24,'H-32A-WP06 - Debt Service'!P$27/12,0))</f>
        <v>0</v>
      </c>
      <c r="R494" s="376">
        <f>IF(-SUM(R$20:R493)+R$15&lt;0.000001,0,IF($C494&gt;='H-32A-WP06 - Debt Service'!Q$24,'H-32A-WP06 - Debt Service'!Q$27/12,0))</f>
        <v>0</v>
      </c>
      <c r="S494" s="376">
        <f>IF(-SUM(S$20:S493)+S$15&lt;0.000001,0,IF($C494&gt;='H-32A-WP06 - Debt Service'!R$24,'H-32A-WP06 - Debt Service'!R$27/12,0))</f>
        <v>0</v>
      </c>
      <c r="T494" s="376">
        <f>IF(-SUM(T$20:T493)+T$15&lt;0.000001,0,IF($C494&gt;='H-32A-WP06 - Debt Service'!S$24,'H-32A-WP06 - Debt Service'!S$27/12,0))</f>
        <v>0</v>
      </c>
      <c r="U494" s="376">
        <f>IF(-SUM(U$20:U493)+U$15&lt;0.000001,0,IF($C494&gt;='H-32A-WP06 - Debt Service'!T$24,'H-32A-WP06 - Debt Service'!T$27/12,0))</f>
        <v>0</v>
      </c>
      <c r="V494" s="376">
        <f>IF(-SUM(V$20:V493)+V$15&lt;0.000001,0,IF($C494&gt;='H-32A-WP06 - Debt Service'!U$24,'H-32A-WP06 - Debt Service'!U$27/12,0))</f>
        <v>0</v>
      </c>
      <c r="W494" s="376">
        <f>IF(-SUM(W$20:W493)+W$15&lt;0.000001,0,IF($C494&gt;='H-32A-WP06 - Debt Service'!V$24,'H-32A-WP06 - Debt Service'!V$27/12,0))</f>
        <v>0</v>
      </c>
      <c r="X494" s="376">
        <f>IF(-SUM(X$20:X493)+X$15&lt;0.000001,0,IF($C494&gt;='H-32A-WP06 - Debt Service'!W$24,'H-32A-WP06 - Debt Service'!W$27/12,0))</f>
        <v>0</v>
      </c>
      <c r="Y494" s="376">
        <f>IF(-SUM(Y$20:Y493)+Y$15&lt;0.000001,0,IF($C494&gt;='H-32A-WP06 - Debt Service'!X$24,'H-32A-WP06 - Debt Service'!X$27/12,0))</f>
        <v>0</v>
      </c>
      <c r="Z494" s="376">
        <f>IF($C494&gt;='H-32A-WP06 - Debt Service'!Y$24,'H-32A-WP06 - Debt Service'!Y$27/12,0)</f>
        <v>0</v>
      </c>
    </row>
    <row r="495" spans="2:26">
      <c r="B495" s="364">
        <f t="shared" si="28"/>
        <v>2058</v>
      </c>
      <c r="C495" s="390">
        <f t="shared" si="30"/>
        <v>57923</v>
      </c>
      <c r="D495" s="376">
        <f>IF(-SUM(D$20:D494)+D$15&lt;0.000001,0,IF($C495&gt;='H-32A-WP06 - Debt Service'!C$24,'H-32A-WP06 - Debt Service'!C$27/12,0))</f>
        <v>0</v>
      </c>
      <c r="E495" s="376">
        <f>IF(-SUM(E$20:E494)+E$15&lt;0.000001,0,IF($C495&gt;='H-32A-WP06 - Debt Service'!D$24,'H-32A-WP06 - Debt Service'!D$27/12,0))</f>
        <v>0</v>
      </c>
      <c r="F495" s="376">
        <f>IF(-SUM(F$20:F494)+F$15&lt;0.000001,0,IF($C495&gt;='H-32A-WP06 - Debt Service'!E$24,'H-32A-WP06 - Debt Service'!E$27/12,0))</f>
        <v>0</v>
      </c>
      <c r="G495" s="376">
        <f>IF(-SUM(G$20:G494)+G$15&lt;0.000001,0,IF($C495&gt;='H-32A-WP06 - Debt Service'!F$24,'H-32A-WP06 - Debt Service'!F$27/12,0))</f>
        <v>0</v>
      </c>
      <c r="H495" s="376">
        <f>IF(-SUM(H$20:H494)+H$15&lt;0.000001,0,IF($C495&gt;='H-32A-WP06 - Debt Service'!G$24,'H-32A-WP06 - Debt Service'!G$27/12,0))</f>
        <v>0</v>
      </c>
      <c r="I495" s="376">
        <f>IF(-SUM(I$20:I494)+I$15&lt;0.000001,0,IF($C495&gt;='H-32A-WP06 - Debt Service'!H$24,'H-32A-WP06 - Debt Service'!H$27/12,0))</f>
        <v>0</v>
      </c>
      <c r="J495" s="376">
        <f>IF(-SUM(J$20:J494)+J$15&lt;0.000001,0,IF($C495&gt;='H-32A-WP06 - Debt Service'!I$24,'H-32A-WP06 - Debt Service'!I$27/12,0))</f>
        <v>0</v>
      </c>
      <c r="K495" s="376">
        <f>IF(-SUM(K$20:K494)+K$15&lt;0.000001,0,IF($C495&gt;='H-32A-WP06 - Debt Service'!J$24,'H-32A-WP06 - Debt Service'!J$27/12,0))</f>
        <v>0</v>
      </c>
      <c r="L495" s="376">
        <f>IF(-SUM(L$20:L494)+L$15&lt;0.000001,0,IF($C495&gt;='H-32A-WP06 - Debt Service'!K$24,'H-32A-WP06 - Debt Service'!K$27/12,0))</f>
        <v>0</v>
      </c>
      <c r="M495" s="376">
        <f>IF(-SUM(M$20:M494)+M$15&lt;0.000001,0,IF($C495&gt;='H-32A-WP06 - Debt Service'!L$24,'H-32A-WP06 - Debt Service'!L$27/12,0))</f>
        <v>0</v>
      </c>
      <c r="O495" s="364">
        <f t="shared" si="29"/>
        <v>2058</v>
      </c>
      <c r="P495" s="390">
        <f t="shared" si="31"/>
        <v>57923</v>
      </c>
      <c r="Q495" s="376">
        <f>IF(-SUM(Q$20:Q494)+Q$15&lt;0.000001,0,IF($C495&gt;='H-32A-WP06 - Debt Service'!P$24,'H-32A-WP06 - Debt Service'!P$27/12,0))</f>
        <v>0</v>
      </c>
      <c r="R495" s="376">
        <f>IF(-SUM(R$20:R494)+R$15&lt;0.000001,0,IF($C495&gt;='H-32A-WP06 - Debt Service'!Q$24,'H-32A-WP06 - Debt Service'!Q$27/12,0))</f>
        <v>0</v>
      </c>
      <c r="S495" s="376">
        <f>IF(-SUM(S$20:S494)+S$15&lt;0.000001,0,IF($C495&gt;='H-32A-WP06 - Debt Service'!R$24,'H-32A-WP06 - Debt Service'!R$27/12,0))</f>
        <v>0</v>
      </c>
      <c r="T495" s="376">
        <f>IF(-SUM(T$20:T494)+T$15&lt;0.000001,0,IF($C495&gt;='H-32A-WP06 - Debt Service'!S$24,'H-32A-WP06 - Debt Service'!S$27/12,0))</f>
        <v>0</v>
      </c>
      <c r="U495" s="376">
        <f>IF(-SUM(U$20:U494)+U$15&lt;0.000001,0,IF($C495&gt;='H-32A-WP06 - Debt Service'!T$24,'H-32A-WP06 - Debt Service'!T$27/12,0))</f>
        <v>0</v>
      </c>
      <c r="V495" s="376">
        <f>IF(-SUM(V$20:V494)+V$15&lt;0.000001,0,IF($C495&gt;='H-32A-WP06 - Debt Service'!U$24,'H-32A-WP06 - Debt Service'!U$27/12,0))</f>
        <v>0</v>
      </c>
      <c r="W495" s="376">
        <f>IF(-SUM(W$20:W494)+W$15&lt;0.000001,0,IF($C495&gt;='H-32A-WP06 - Debt Service'!V$24,'H-32A-WP06 - Debt Service'!V$27/12,0))</f>
        <v>0</v>
      </c>
      <c r="X495" s="376">
        <f>IF(-SUM(X$20:X494)+X$15&lt;0.000001,0,IF($C495&gt;='H-32A-WP06 - Debt Service'!W$24,'H-32A-WP06 - Debt Service'!W$27/12,0))</f>
        <v>0</v>
      </c>
      <c r="Y495" s="376">
        <f>IF(-SUM(Y$20:Y494)+Y$15&lt;0.000001,0,IF($C495&gt;='H-32A-WP06 - Debt Service'!X$24,'H-32A-WP06 - Debt Service'!X$27/12,0))</f>
        <v>0</v>
      </c>
      <c r="Z495" s="376">
        <f>IF($C495&gt;='H-32A-WP06 - Debt Service'!Y$24,'H-32A-WP06 - Debt Service'!Y$27/12,0)</f>
        <v>0</v>
      </c>
    </row>
    <row r="496" spans="2:26">
      <c r="B496" s="364">
        <f t="shared" si="28"/>
        <v>2058</v>
      </c>
      <c r="C496" s="390">
        <f t="shared" si="30"/>
        <v>57954</v>
      </c>
      <c r="D496" s="376">
        <f>IF(-SUM(D$20:D495)+D$15&lt;0.000001,0,IF($C496&gt;='H-32A-WP06 - Debt Service'!C$24,'H-32A-WP06 - Debt Service'!C$27/12,0))</f>
        <v>0</v>
      </c>
      <c r="E496" s="376">
        <f>IF(-SUM(E$20:E495)+E$15&lt;0.000001,0,IF($C496&gt;='H-32A-WP06 - Debt Service'!D$24,'H-32A-WP06 - Debt Service'!D$27/12,0))</f>
        <v>0</v>
      </c>
      <c r="F496" s="376">
        <f>IF(-SUM(F$20:F495)+F$15&lt;0.000001,0,IF($C496&gt;='H-32A-WP06 - Debt Service'!E$24,'H-32A-WP06 - Debt Service'!E$27/12,0))</f>
        <v>0</v>
      </c>
      <c r="G496" s="376">
        <f>IF(-SUM(G$20:G495)+G$15&lt;0.000001,0,IF($C496&gt;='H-32A-WP06 - Debt Service'!F$24,'H-32A-WP06 - Debt Service'!F$27/12,0))</f>
        <v>0</v>
      </c>
      <c r="H496" s="376">
        <f>IF(-SUM(H$20:H495)+H$15&lt;0.000001,0,IF($C496&gt;='H-32A-WP06 - Debt Service'!G$24,'H-32A-WP06 - Debt Service'!G$27/12,0))</f>
        <v>0</v>
      </c>
      <c r="I496" s="376">
        <f>IF(-SUM(I$20:I495)+I$15&lt;0.000001,0,IF($C496&gt;='H-32A-WP06 - Debt Service'!H$24,'H-32A-WP06 - Debt Service'!H$27/12,0))</f>
        <v>0</v>
      </c>
      <c r="J496" s="376">
        <f>IF(-SUM(J$20:J495)+J$15&lt;0.000001,0,IF($C496&gt;='H-32A-WP06 - Debt Service'!I$24,'H-32A-WP06 - Debt Service'!I$27/12,0))</f>
        <v>0</v>
      </c>
      <c r="K496" s="376">
        <f>IF(-SUM(K$20:K495)+K$15&lt;0.000001,0,IF($C496&gt;='H-32A-WP06 - Debt Service'!J$24,'H-32A-WP06 - Debt Service'!J$27/12,0))</f>
        <v>0</v>
      </c>
      <c r="L496" s="376">
        <f>IF(-SUM(L$20:L495)+L$15&lt;0.000001,0,IF($C496&gt;='H-32A-WP06 - Debt Service'!K$24,'H-32A-WP06 - Debt Service'!K$27/12,0))</f>
        <v>0</v>
      </c>
      <c r="M496" s="376">
        <f>IF(-SUM(M$20:M495)+M$15&lt;0.000001,0,IF($C496&gt;='H-32A-WP06 - Debt Service'!L$24,'H-32A-WP06 - Debt Service'!L$27/12,0))</f>
        <v>0</v>
      </c>
      <c r="O496" s="364">
        <f t="shared" si="29"/>
        <v>2058</v>
      </c>
      <c r="P496" s="390">
        <f t="shared" si="31"/>
        <v>57954</v>
      </c>
      <c r="Q496" s="376">
        <f>IF(-SUM(Q$20:Q495)+Q$15&lt;0.000001,0,IF($C496&gt;='H-32A-WP06 - Debt Service'!P$24,'H-32A-WP06 - Debt Service'!P$27/12,0))</f>
        <v>0</v>
      </c>
      <c r="R496" s="376">
        <f>IF(-SUM(R$20:R495)+R$15&lt;0.000001,0,IF($C496&gt;='H-32A-WP06 - Debt Service'!Q$24,'H-32A-WP06 - Debt Service'!Q$27/12,0))</f>
        <v>0</v>
      </c>
      <c r="S496" s="376">
        <f>IF(-SUM(S$20:S495)+S$15&lt;0.000001,0,IF($C496&gt;='H-32A-WP06 - Debt Service'!R$24,'H-32A-WP06 - Debt Service'!R$27/12,0))</f>
        <v>0</v>
      </c>
      <c r="T496" s="376">
        <f>IF(-SUM(T$20:T495)+T$15&lt;0.000001,0,IF($C496&gt;='H-32A-WP06 - Debt Service'!S$24,'H-32A-WP06 - Debt Service'!S$27/12,0))</f>
        <v>0</v>
      </c>
      <c r="U496" s="376">
        <f>IF(-SUM(U$20:U495)+U$15&lt;0.000001,0,IF($C496&gt;='H-32A-WP06 - Debt Service'!T$24,'H-32A-WP06 - Debt Service'!T$27/12,0))</f>
        <v>0</v>
      </c>
      <c r="V496" s="376">
        <f>IF(-SUM(V$20:V495)+V$15&lt;0.000001,0,IF($C496&gt;='H-32A-WP06 - Debt Service'!U$24,'H-32A-WP06 - Debt Service'!U$27/12,0))</f>
        <v>0</v>
      </c>
      <c r="W496" s="376">
        <f>IF(-SUM(W$20:W495)+W$15&lt;0.000001,0,IF($C496&gt;='H-32A-WP06 - Debt Service'!V$24,'H-32A-WP06 - Debt Service'!V$27/12,0))</f>
        <v>0</v>
      </c>
      <c r="X496" s="376">
        <f>IF(-SUM(X$20:X495)+X$15&lt;0.000001,0,IF($C496&gt;='H-32A-WP06 - Debt Service'!W$24,'H-32A-WP06 - Debt Service'!W$27/12,0))</f>
        <v>0</v>
      </c>
      <c r="Y496" s="376">
        <f>IF(-SUM(Y$20:Y495)+Y$15&lt;0.000001,0,IF($C496&gt;='H-32A-WP06 - Debt Service'!X$24,'H-32A-WP06 - Debt Service'!X$27/12,0))</f>
        <v>0</v>
      </c>
      <c r="Z496" s="376">
        <f>IF($C496&gt;='H-32A-WP06 - Debt Service'!Y$24,'H-32A-WP06 - Debt Service'!Y$27/12,0)</f>
        <v>0</v>
      </c>
    </row>
    <row r="497" spans="2:26">
      <c r="B497" s="364">
        <f t="shared" si="28"/>
        <v>2058</v>
      </c>
      <c r="C497" s="390">
        <f t="shared" si="30"/>
        <v>57984</v>
      </c>
      <c r="D497" s="376">
        <f>IF(-SUM(D$20:D496)+D$15&lt;0.000001,0,IF($C497&gt;='H-32A-WP06 - Debt Service'!C$24,'H-32A-WP06 - Debt Service'!C$27/12,0))</f>
        <v>0</v>
      </c>
      <c r="E497" s="376">
        <f>IF(-SUM(E$20:E496)+E$15&lt;0.000001,0,IF($C497&gt;='H-32A-WP06 - Debt Service'!D$24,'H-32A-WP06 - Debt Service'!D$27/12,0))</f>
        <v>0</v>
      </c>
      <c r="F497" s="376">
        <f>IF(-SUM(F$20:F496)+F$15&lt;0.000001,0,IF($C497&gt;='H-32A-WP06 - Debt Service'!E$24,'H-32A-WP06 - Debt Service'!E$27/12,0))</f>
        <v>0</v>
      </c>
      <c r="G497" s="376">
        <f>IF(-SUM(G$20:G496)+G$15&lt;0.000001,0,IF($C497&gt;='H-32A-WP06 - Debt Service'!F$24,'H-32A-WP06 - Debt Service'!F$27/12,0))</f>
        <v>0</v>
      </c>
      <c r="H497" s="376">
        <f>IF(-SUM(H$20:H496)+H$15&lt;0.000001,0,IF($C497&gt;='H-32A-WP06 - Debt Service'!G$24,'H-32A-WP06 - Debt Service'!G$27/12,0))</f>
        <v>0</v>
      </c>
      <c r="I497" s="376">
        <f>IF(-SUM(I$20:I496)+I$15&lt;0.000001,0,IF($C497&gt;='H-32A-WP06 - Debt Service'!H$24,'H-32A-WP06 - Debt Service'!H$27/12,0))</f>
        <v>0</v>
      </c>
      <c r="J497" s="376">
        <f>IF(-SUM(J$20:J496)+J$15&lt;0.000001,0,IF($C497&gt;='H-32A-WP06 - Debt Service'!I$24,'H-32A-WP06 - Debt Service'!I$27/12,0))</f>
        <v>0</v>
      </c>
      <c r="K497" s="376">
        <f>IF(-SUM(K$20:K496)+K$15&lt;0.000001,0,IF($C497&gt;='H-32A-WP06 - Debt Service'!J$24,'H-32A-WP06 - Debt Service'!J$27/12,0))</f>
        <v>0</v>
      </c>
      <c r="L497" s="376">
        <f>IF(-SUM(L$20:L496)+L$15&lt;0.000001,0,IF($C497&gt;='H-32A-WP06 - Debt Service'!K$24,'H-32A-WP06 - Debt Service'!K$27/12,0))</f>
        <v>0</v>
      </c>
      <c r="M497" s="376">
        <f>IF(-SUM(M$20:M496)+M$15&lt;0.000001,0,IF($C497&gt;='H-32A-WP06 - Debt Service'!L$24,'H-32A-WP06 - Debt Service'!L$27/12,0))</f>
        <v>0</v>
      </c>
      <c r="O497" s="364">
        <f t="shared" si="29"/>
        <v>2058</v>
      </c>
      <c r="P497" s="390">
        <f t="shared" si="31"/>
        <v>57984</v>
      </c>
      <c r="Q497" s="376">
        <f>IF(-SUM(Q$20:Q496)+Q$15&lt;0.000001,0,IF($C497&gt;='H-32A-WP06 - Debt Service'!P$24,'H-32A-WP06 - Debt Service'!P$27/12,0))</f>
        <v>0</v>
      </c>
      <c r="R497" s="376">
        <f>IF(-SUM(R$20:R496)+R$15&lt;0.000001,0,IF($C497&gt;='H-32A-WP06 - Debt Service'!Q$24,'H-32A-WP06 - Debt Service'!Q$27/12,0))</f>
        <v>0</v>
      </c>
      <c r="S497" s="376">
        <f>IF(-SUM(S$20:S496)+S$15&lt;0.000001,0,IF($C497&gt;='H-32A-WP06 - Debt Service'!R$24,'H-32A-WP06 - Debt Service'!R$27/12,0))</f>
        <v>0</v>
      </c>
      <c r="T497" s="376">
        <f>IF(-SUM(T$20:T496)+T$15&lt;0.000001,0,IF($C497&gt;='H-32A-WP06 - Debt Service'!S$24,'H-32A-WP06 - Debt Service'!S$27/12,0))</f>
        <v>0</v>
      </c>
      <c r="U497" s="376">
        <f>IF(-SUM(U$20:U496)+U$15&lt;0.000001,0,IF($C497&gt;='H-32A-WP06 - Debt Service'!T$24,'H-32A-WP06 - Debt Service'!T$27/12,0))</f>
        <v>0</v>
      </c>
      <c r="V497" s="376">
        <f>IF(-SUM(V$20:V496)+V$15&lt;0.000001,0,IF($C497&gt;='H-32A-WP06 - Debt Service'!U$24,'H-32A-WP06 - Debt Service'!U$27/12,0))</f>
        <v>0</v>
      </c>
      <c r="W497" s="376">
        <f>IF(-SUM(W$20:W496)+W$15&lt;0.000001,0,IF($C497&gt;='H-32A-WP06 - Debt Service'!V$24,'H-32A-WP06 - Debt Service'!V$27/12,0))</f>
        <v>0</v>
      </c>
      <c r="X497" s="376">
        <f>IF(-SUM(X$20:X496)+X$15&lt;0.000001,0,IF($C497&gt;='H-32A-WP06 - Debt Service'!W$24,'H-32A-WP06 - Debt Service'!W$27/12,0))</f>
        <v>0</v>
      </c>
      <c r="Y497" s="376">
        <f>IF(-SUM(Y$20:Y496)+Y$15&lt;0.000001,0,IF($C497&gt;='H-32A-WP06 - Debt Service'!X$24,'H-32A-WP06 - Debt Service'!X$27/12,0))</f>
        <v>0</v>
      </c>
      <c r="Z497" s="376">
        <f>IF($C497&gt;='H-32A-WP06 - Debt Service'!Y$24,'H-32A-WP06 - Debt Service'!Y$27/12,0)</f>
        <v>0</v>
      </c>
    </row>
    <row r="498" spans="2:26">
      <c r="B498" s="364">
        <f t="shared" si="28"/>
        <v>2058</v>
      </c>
      <c r="C498" s="390">
        <f t="shared" si="30"/>
        <v>58015</v>
      </c>
      <c r="D498" s="376">
        <f>IF(-SUM(D$20:D497)+D$15&lt;0.000001,0,IF($C498&gt;='H-32A-WP06 - Debt Service'!C$24,'H-32A-WP06 - Debt Service'!C$27/12,0))</f>
        <v>0</v>
      </c>
      <c r="E498" s="376">
        <f>IF(-SUM(E$20:E497)+E$15&lt;0.000001,0,IF($C498&gt;='H-32A-WP06 - Debt Service'!D$24,'H-32A-WP06 - Debt Service'!D$27/12,0))</f>
        <v>0</v>
      </c>
      <c r="F498" s="376">
        <f>IF(-SUM(F$20:F497)+F$15&lt;0.000001,0,IF($C498&gt;='H-32A-WP06 - Debt Service'!E$24,'H-32A-WP06 - Debt Service'!E$27/12,0))</f>
        <v>0</v>
      </c>
      <c r="G498" s="376">
        <f>IF(-SUM(G$20:G497)+G$15&lt;0.000001,0,IF($C498&gt;='H-32A-WP06 - Debt Service'!F$24,'H-32A-WP06 - Debt Service'!F$27/12,0))</f>
        <v>0</v>
      </c>
      <c r="H498" s="376">
        <f>IF(-SUM(H$20:H497)+H$15&lt;0.000001,0,IF($C498&gt;='H-32A-WP06 - Debt Service'!G$24,'H-32A-WP06 - Debt Service'!G$27/12,0))</f>
        <v>0</v>
      </c>
      <c r="I498" s="376">
        <f>IF(-SUM(I$20:I497)+I$15&lt;0.000001,0,IF($C498&gt;='H-32A-WP06 - Debt Service'!H$24,'H-32A-WP06 - Debt Service'!H$27/12,0))</f>
        <v>0</v>
      </c>
      <c r="J498" s="376">
        <f>IF(-SUM(J$20:J497)+J$15&lt;0.000001,0,IF($C498&gt;='H-32A-WP06 - Debt Service'!I$24,'H-32A-WP06 - Debt Service'!I$27/12,0))</f>
        <v>0</v>
      </c>
      <c r="K498" s="376">
        <f>IF(-SUM(K$20:K497)+K$15&lt;0.000001,0,IF($C498&gt;='H-32A-WP06 - Debt Service'!J$24,'H-32A-WP06 - Debt Service'!J$27/12,0))</f>
        <v>0</v>
      </c>
      <c r="L498" s="376">
        <f>IF(-SUM(L$20:L497)+L$15&lt;0.000001,0,IF($C498&gt;='H-32A-WP06 - Debt Service'!K$24,'H-32A-WP06 - Debt Service'!K$27/12,0))</f>
        <v>0</v>
      </c>
      <c r="M498" s="376">
        <f>IF(-SUM(M$20:M497)+M$15&lt;0.000001,0,IF($C498&gt;='H-32A-WP06 - Debt Service'!L$24,'H-32A-WP06 - Debt Service'!L$27/12,0))</f>
        <v>0</v>
      </c>
      <c r="O498" s="364">
        <f t="shared" si="29"/>
        <v>2058</v>
      </c>
      <c r="P498" s="390">
        <f t="shared" si="31"/>
        <v>58015</v>
      </c>
      <c r="Q498" s="376">
        <f>IF(-SUM(Q$20:Q497)+Q$15&lt;0.000001,0,IF($C498&gt;='H-32A-WP06 - Debt Service'!P$24,'H-32A-WP06 - Debt Service'!P$27/12,0))</f>
        <v>0</v>
      </c>
      <c r="R498" s="376">
        <f>IF(-SUM(R$20:R497)+R$15&lt;0.000001,0,IF($C498&gt;='H-32A-WP06 - Debt Service'!Q$24,'H-32A-WP06 - Debt Service'!Q$27/12,0))</f>
        <v>0</v>
      </c>
      <c r="S498" s="376">
        <f>IF(-SUM(S$20:S497)+S$15&lt;0.000001,0,IF($C498&gt;='H-32A-WP06 - Debt Service'!R$24,'H-32A-WP06 - Debt Service'!R$27/12,0))</f>
        <v>0</v>
      </c>
      <c r="T498" s="376">
        <f>IF(-SUM(T$20:T497)+T$15&lt;0.000001,0,IF($C498&gt;='H-32A-WP06 - Debt Service'!S$24,'H-32A-WP06 - Debt Service'!S$27/12,0))</f>
        <v>0</v>
      </c>
      <c r="U498" s="376">
        <f>IF(-SUM(U$20:U497)+U$15&lt;0.000001,0,IF($C498&gt;='H-32A-WP06 - Debt Service'!T$24,'H-32A-WP06 - Debt Service'!T$27/12,0))</f>
        <v>0</v>
      </c>
      <c r="V498" s="376">
        <f>IF(-SUM(V$20:V497)+V$15&lt;0.000001,0,IF($C498&gt;='H-32A-WP06 - Debt Service'!U$24,'H-32A-WP06 - Debt Service'!U$27/12,0))</f>
        <v>0</v>
      </c>
      <c r="W498" s="376">
        <f>IF(-SUM(W$20:W497)+W$15&lt;0.000001,0,IF($C498&gt;='H-32A-WP06 - Debt Service'!V$24,'H-32A-WP06 - Debt Service'!V$27/12,0))</f>
        <v>0</v>
      </c>
      <c r="X498" s="376">
        <f>IF(-SUM(X$20:X497)+X$15&lt;0.000001,0,IF($C498&gt;='H-32A-WP06 - Debt Service'!W$24,'H-32A-WP06 - Debt Service'!W$27/12,0))</f>
        <v>0</v>
      </c>
      <c r="Y498" s="376">
        <f>IF(-SUM(Y$20:Y497)+Y$15&lt;0.000001,0,IF($C498&gt;='H-32A-WP06 - Debt Service'!X$24,'H-32A-WP06 - Debt Service'!X$27/12,0))</f>
        <v>0</v>
      </c>
      <c r="Z498" s="376">
        <f>IF($C498&gt;='H-32A-WP06 - Debt Service'!Y$24,'H-32A-WP06 - Debt Service'!Y$27/12,0)</f>
        <v>0</v>
      </c>
    </row>
    <row r="499" spans="2:26">
      <c r="B499" s="364">
        <f t="shared" si="28"/>
        <v>2058</v>
      </c>
      <c r="C499" s="390">
        <f t="shared" si="30"/>
        <v>58045</v>
      </c>
      <c r="D499" s="376">
        <f>IF(-SUM(D$20:D498)+D$15&lt;0.000001,0,IF($C499&gt;='H-32A-WP06 - Debt Service'!C$24,'H-32A-WP06 - Debt Service'!C$27/12,0))</f>
        <v>0</v>
      </c>
      <c r="E499" s="376">
        <f>IF(-SUM(E$20:E498)+E$15&lt;0.000001,0,IF($C499&gt;='H-32A-WP06 - Debt Service'!D$24,'H-32A-WP06 - Debt Service'!D$27/12,0))</f>
        <v>0</v>
      </c>
      <c r="F499" s="376">
        <f>IF(-SUM(F$20:F498)+F$15&lt;0.000001,0,IF($C499&gt;='H-32A-WP06 - Debt Service'!E$24,'H-32A-WP06 - Debt Service'!E$27/12,0))</f>
        <v>0</v>
      </c>
      <c r="G499" s="376">
        <f>IF(-SUM(G$20:G498)+G$15&lt;0.000001,0,IF($C499&gt;='H-32A-WP06 - Debt Service'!F$24,'H-32A-WP06 - Debt Service'!F$27/12,0))</f>
        <v>0</v>
      </c>
      <c r="H499" s="376">
        <f>IF(-SUM(H$20:H498)+H$15&lt;0.000001,0,IF($C499&gt;='H-32A-WP06 - Debt Service'!G$24,'H-32A-WP06 - Debt Service'!G$27/12,0))</f>
        <v>0</v>
      </c>
      <c r="I499" s="376">
        <f>IF(-SUM(I$20:I498)+I$15&lt;0.000001,0,IF($C499&gt;='H-32A-WP06 - Debt Service'!H$24,'H-32A-WP06 - Debt Service'!H$27/12,0))</f>
        <v>0</v>
      </c>
      <c r="J499" s="376">
        <f>IF(-SUM(J$20:J498)+J$15&lt;0.000001,0,IF($C499&gt;='H-32A-WP06 - Debt Service'!I$24,'H-32A-WP06 - Debt Service'!I$27/12,0))</f>
        <v>0</v>
      </c>
      <c r="K499" s="376">
        <f>IF(-SUM(K$20:K498)+K$15&lt;0.000001,0,IF($C499&gt;='H-32A-WP06 - Debt Service'!J$24,'H-32A-WP06 - Debt Service'!J$27/12,0))</f>
        <v>0</v>
      </c>
      <c r="L499" s="376">
        <f>IF(-SUM(L$20:L498)+L$15&lt;0.000001,0,IF($C499&gt;='H-32A-WP06 - Debt Service'!K$24,'H-32A-WP06 - Debt Service'!K$27/12,0))</f>
        <v>0</v>
      </c>
      <c r="M499" s="376">
        <f>IF(-SUM(M$20:M498)+M$15&lt;0.000001,0,IF($C499&gt;='H-32A-WP06 - Debt Service'!L$24,'H-32A-WP06 - Debt Service'!L$27/12,0))</f>
        <v>0</v>
      </c>
      <c r="O499" s="364">
        <f t="shared" si="29"/>
        <v>2058</v>
      </c>
      <c r="P499" s="390">
        <f t="shared" si="31"/>
        <v>58045</v>
      </c>
      <c r="Q499" s="376">
        <f>IF(-SUM(Q$20:Q498)+Q$15&lt;0.000001,0,IF($C499&gt;='H-32A-WP06 - Debt Service'!P$24,'H-32A-WP06 - Debt Service'!P$27/12,0))</f>
        <v>0</v>
      </c>
      <c r="R499" s="376">
        <f>IF(-SUM(R$20:R498)+R$15&lt;0.000001,0,IF($C499&gt;='H-32A-WP06 - Debt Service'!Q$24,'H-32A-WP06 - Debt Service'!Q$27/12,0))</f>
        <v>0</v>
      </c>
      <c r="S499" s="376">
        <f>IF(-SUM(S$20:S498)+S$15&lt;0.000001,0,IF($C499&gt;='H-32A-WP06 - Debt Service'!R$24,'H-32A-WP06 - Debt Service'!R$27/12,0))</f>
        <v>0</v>
      </c>
      <c r="T499" s="376">
        <f>IF(-SUM(T$20:T498)+T$15&lt;0.000001,0,IF($C499&gt;='H-32A-WP06 - Debt Service'!S$24,'H-32A-WP06 - Debt Service'!S$27/12,0))</f>
        <v>0</v>
      </c>
      <c r="U499" s="376">
        <f>IF(-SUM(U$20:U498)+U$15&lt;0.000001,0,IF($C499&gt;='H-32A-WP06 - Debt Service'!T$24,'H-32A-WP06 - Debt Service'!T$27/12,0))</f>
        <v>0</v>
      </c>
      <c r="V499" s="376">
        <f>IF(-SUM(V$20:V498)+V$15&lt;0.000001,0,IF($C499&gt;='H-32A-WP06 - Debt Service'!U$24,'H-32A-WP06 - Debt Service'!U$27/12,0))</f>
        <v>0</v>
      </c>
      <c r="W499" s="376">
        <f>IF(-SUM(W$20:W498)+W$15&lt;0.000001,0,IF($C499&gt;='H-32A-WP06 - Debt Service'!V$24,'H-32A-WP06 - Debt Service'!V$27/12,0))</f>
        <v>0</v>
      </c>
      <c r="X499" s="376">
        <f>IF(-SUM(X$20:X498)+X$15&lt;0.000001,0,IF($C499&gt;='H-32A-WP06 - Debt Service'!W$24,'H-32A-WP06 - Debt Service'!W$27/12,0))</f>
        <v>0</v>
      </c>
      <c r="Y499" s="376">
        <f>IF(-SUM(Y$20:Y498)+Y$15&lt;0.000001,0,IF($C499&gt;='H-32A-WP06 - Debt Service'!X$24,'H-32A-WP06 - Debt Service'!X$27/12,0))</f>
        <v>0</v>
      </c>
      <c r="Z499" s="376">
        <f>IF($C499&gt;='H-32A-WP06 - Debt Service'!Y$24,'H-32A-WP06 - Debt Service'!Y$27/12,0)</f>
        <v>0</v>
      </c>
    </row>
    <row r="500" spans="2:26">
      <c r="B500" s="364">
        <f t="shared" si="28"/>
        <v>2059</v>
      </c>
      <c r="C500" s="390">
        <f t="shared" si="30"/>
        <v>58076</v>
      </c>
      <c r="D500" s="376">
        <f>IF(-SUM(D$20:D499)+D$15&lt;0.000001,0,IF($C500&gt;='H-32A-WP06 - Debt Service'!C$24,'H-32A-WP06 - Debt Service'!C$27/12,0))</f>
        <v>0</v>
      </c>
      <c r="E500" s="376">
        <f>IF(-SUM(E$20:E499)+E$15&lt;0.000001,0,IF($C500&gt;='H-32A-WP06 - Debt Service'!D$24,'H-32A-WP06 - Debt Service'!D$27/12,0))</f>
        <v>0</v>
      </c>
      <c r="F500" s="376">
        <f>IF(-SUM(F$20:F499)+F$15&lt;0.000001,0,IF($C500&gt;='H-32A-WP06 - Debt Service'!E$24,'H-32A-WP06 - Debt Service'!E$27/12,0))</f>
        <v>0</v>
      </c>
      <c r="G500" s="376">
        <f>IF(-SUM(G$20:G499)+G$15&lt;0.000001,0,IF($C500&gt;='H-32A-WP06 - Debt Service'!F$24,'H-32A-WP06 - Debt Service'!F$27/12,0))</f>
        <v>0</v>
      </c>
      <c r="H500" s="376">
        <f>IF(-SUM(H$20:H499)+H$15&lt;0.000001,0,IF($C500&gt;='H-32A-WP06 - Debt Service'!G$24,'H-32A-WP06 - Debt Service'!G$27/12,0))</f>
        <v>0</v>
      </c>
      <c r="I500" s="376">
        <f>IF(-SUM(I$20:I499)+I$15&lt;0.000001,0,IF($C500&gt;='H-32A-WP06 - Debt Service'!H$24,'H-32A-WP06 - Debt Service'!H$27/12,0))</f>
        <v>0</v>
      </c>
      <c r="J500" s="376">
        <f>IF(-SUM(J$20:J499)+J$15&lt;0.000001,0,IF($C500&gt;='H-32A-WP06 - Debt Service'!I$24,'H-32A-WP06 - Debt Service'!I$27/12,0))</f>
        <v>0</v>
      </c>
      <c r="K500" s="376">
        <f>IF(-SUM(K$20:K499)+K$15&lt;0.000001,0,IF($C500&gt;='H-32A-WP06 - Debt Service'!J$24,'H-32A-WP06 - Debt Service'!J$27/12,0))</f>
        <v>0</v>
      </c>
      <c r="L500" s="376">
        <f>IF(-SUM(L$20:L499)+L$15&lt;0.000001,0,IF($C500&gt;='H-32A-WP06 - Debt Service'!K$24,'H-32A-WP06 - Debt Service'!K$27/12,0))</f>
        <v>0</v>
      </c>
      <c r="M500" s="376">
        <f>IF(-SUM(M$20:M499)+M$15&lt;0.000001,0,IF($C500&gt;='H-32A-WP06 - Debt Service'!L$24,'H-32A-WP06 - Debt Service'!L$27/12,0))</f>
        <v>0</v>
      </c>
      <c r="O500" s="364">
        <f t="shared" si="29"/>
        <v>2059</v>
      </c>
      <c r="P500" s="390">
        <f t="shared" si="31"/>
        <v>58076</v>
      </c>
      <c r="Q500" s="376">
        <f>IF(-SUM(Q$20:Q499)+Q$15&lt;0.000001,0,IF($C500&gt;='H-32A-WP06 - Debt Service'!P$24,'H-32A-WP06 - Debt Service'!P$27/12,0))</f>
        <v>0</v>
      </c>
      <c r="R500" s="376">
        <f>IF(-SUM(R$20:R499)+R$15&lt;0.000001,0,IF($C500&gt;='H-32A-WP06 - Debt Service'!Q$24,'H-32A-WP06 - Debt Service'!Q$27/12,0))</f>
        <v>0</v>
      </c>
      <c r="S500" s="376">
        <f>IF(-SUM(S$20:S499)+S$15&lt;0.000001,0,IF($C500&gt;='H-32A-WP06 - Debt Service'!R$24,'H-32A-WP06 - Debt Service'!R$27/12,0))</f>
        <v>0</v>
      </c>
      <c r="T500" s="376">
        <f>IF(-SUM(T$20:T499)+T$15&lt;0.000001,0,IF($C500&gt;='H-32A-WP06 - Debt Service'!S$24,'H-32A-WP06 - Debt Service'!S$27/12,0))</f>
        <v>0</v>
      </c>
      <c r="U500" s="376">
        <f>IF(-SUM(U$20:U499)+U$15&lt;0.000001,0,IF($C500&gt;='H-32A-WP06 - Debt Service'!T$24,'H-32A-WP06 - Debt Service'!T$27/12,0))</f>
        <v>0</v>
      </c>
      <c r="V500" s="376">
        <f>IF(-SUM(V$20:V499)+V$15&lt;0.000001,0,IF($C500&gt;='H-32A-WP06 - Debt Service'!U$24,'H-32A-WP06 - Debt Service'!U$27/12,0))</f>
        <v>0</v>
      </c>
      <c r="W500" s="376">
        <f>IF(-SUM(W$20:W499)+W$15&lt;0.000001,0,IF($C500&gt;='H-32A-WP06 - Debt Service'!V$24,'H-32A-WP06 - Debt Service'!V$27/12,0))</f>
        <v>0</v>
      </c>
      <c r="X500" s="376">
        <f>IF(-SUM(X$20:X499)+X$15&lt;0.000001,0,IF($C500&gt;='H-32A-WP06 - Debt Service'!W$24,'H-32A-WP06 - Debt Service'!W$27/12,0))</f>
        <v>0</v>
      </c>
      <c r="Y500" s="376">
        <f>IF(-SUM(Y$20:Y499)+Y$15&lt;0.000001,0,IF($C500&gt;='H-32A-WP06 - Debt Service'!X$24,'H-32A-WP06 - Debt Service'!X$27/12,0))</f>
        <v>0</v>
      </c>
      <c r="Z500" s="376">
        <f>IF($C500&gt;='H-32A-WP06 - Debt Service'!Y$24,'H-32A-WP06 - Debt Service'!Y$27/12,0)</f>
        <v>0</v>
      </c>
    </row>
    <row r="501" spans="2:26">
      <c r="B501" s="364">
        <f t="shared" si="28"/>
        <v>2059</v>
      </c>
      <c r="C501" s="390">
        <f t="shared" si="30"/>
        <v>58107</v>
      </c>
      <c r="D501" s="376">
        <f>IF(-SUM(D$20:D500)+D$15&lt;0.000001,0,IF($C501&gt;='H-32A-WP06 - Debt Service'!C$24,'H-32A-WP06 - Debt Service'!C$27/12,0))</f>
        <v>0</v>
      </c>
      <c r="E501" s="376">
        <f>IF(-SUM(E$20:E500)+E$15&lt;0.000001,0,IF($C501&gt;='H-32A-WP06 - Debt Service'!D$24,'H-32A-WP06 - Debt Service'!D$27/12,0))</f>
        <v>0</v>
      </c>
      <c r="F501" s="376">
        <f>IF(-SUM(F$20:F500)+F$15&lt;0.000001,0,IF($C501&gt;='H-32A-WP06 - Debt Service'!E$24,'H-32A-WP06 - Debt Service'!E$27/12,0))</f>
        <v>0</v>
      </c>
      <c r="G501" s="376">
        <f>IF(-SUM(G$20:G500)+G$15&lt;0.000001,0,IF($C501&gt;='H-32A-WP06 - Debt Service'!F$24,'H-32A-WP06 - Debt Service'!F$27/12,0))</f>
        <v>0</v>
      </c>
      <c r="H501" s="376">
        <f>IF(-SUM(H$20:H500)+H$15&lt;0.000001,0,IF($C501&gt;='H-32A-WP06 - Debt Service'!G$24,'H-32A-WP06 - Debt Service'!G$27/12,0))</f>
        <v>0</v>
      </c>
      <c r="I501" s="376">
        <f>IF(-SUM(I$20:I500)+I$15&lt;0.000001,0,IF($C501&gt;='H-32A-WP06 - Debt Service'!H$24,'H-32A-WP06 - Debt Service'!H$27/12,0))</f>
        <v>0</v>
      </c>
      <c r="J501" s="376">
        <f>IF(-SUM(J$20:J500)+J$15&lt;0.000001,0,IF($C501&gt;='H-32A-WP06 - Debt Service'!I$24,'H-32A-WP06 - Debt Service'!I$27/12,0))</f>
        <v>0</v>
      </c>
      <c r="K501" s="376">
        <f>IF(-SUM(K$20:K500)+K$15&lt;0.000001,0,IF($C501&gt;='H-32A-WP06 - Debt Service'!J$24,'H-32A-WP06 - Debt Service'!J$27/12,0))</f>
        <v>0</v>
      </c>
      <c r="L501" s="376">
        <f>IF(-SUM(L$20:L500)+L$15&lt;0.000001,0,IF($C501&gt;='H-32A-WP06 - Debt Service'!K$24,'H-32A-WP06 - Debt Service'!K$27/12,0))</f>
        <v>0</v>
      </c>
      <c r="M501" s="376">
        <f>IF(-SUM(M$20:M500)+M$15&lt;0.000001,0,IF($C501&gt;='H-32A-WP06 - Debt Service'!L$24,'H-32A-WP06 - Debt Service'!L$27/12,0))</f>
        <v>0</v>
      </c>
      <c r="O501" s="364">
        <f t="shared" si="29"/>
        <v>2059</v>
      </c>
      <c r="P501" s="390">
        <f t="shared" si="31"/>
        <v>58107</v>
      </c>
      <c r="Q501" s="376">
        <f>IF(-SUM(Q$20:Q500)+Q$15&lt;0.000001,0,IF($C501&gt;='H-32A-WP06 - Debt Service'!P$24,'H-32A-WP06 - Debt Service'!P$27/12,0))</f>
        <v>0</v>
      </c>
      <c r="R501" s="376">
        <f>IF(-SUM(R$20:R500)+R$15&lt;0.000001,0,IF($C501&gt;='H-32A-WP06 - Debt Service'!Q$24,'H-32A-WP06 - Debt Service'!Q$27/12,0))</f>
        <v>0</v>
      </c>
      <c r="S501" s="376">
        <f>IF(-SUM(S$20:S500)+S$15&lt;0.000001,0,IF($C501&gt;='H-32A-WP06 - Debt Service'!R$24,'H-32A-WP06 - Debt Service'!R$27/12,0))</f>
        <v>0</v>
      </c>
      <c r="T501" s="376">
        <f>IF(-SUM(T$20:T500)+T$15&lt;0.000001,0,IF($C501&gt;='H-32A-WP06 - Debt Service'!S$24,'H-32A-WP06 - Debt Service'!S$27/12,0))</f>
        <v>0</v>
      </c>
      <c r="U501" s="376">
        <f>IF(-SUM(U$20:U500)+U$15&lt;0.000001,0,IF($C501&gt;='H-32A-WP06 - Debt Service'!T$24,'H-32A-WP06 - Debt Service'!T$27/12,0))</f>
        <v>0</v>
      </c>
      <c r="V501" s="376">
        <f>IF(-SUM(V$20:V500)+V$15&lt;0.000001,0,IF($C501&gt;='H-32A-WP06 - Debt Service'!U$24,'H-32A-WP06 - Debt Service'!U$27/12,0))</f>
        <v>0</v>
      </c>
      <c r="W501" s="376">
        <f>IF(-SUM(W$20:W500)+W$15&lt;0.000001,0,IF($C501&gt;='H-32A-WP06 - Debt Service'!V$24,'H-32A-WP06 - Debt Service'!V$27/12,0))</f>
        <v>0</v>
      </c>
      <c r="X501" s="376">
        <f>IF(-SUM(X$20:X500)+X$15&lt;0.000001,0,IF($C501&gt;='H-32A-WP06 - Debt Service'!W$24,'H-32A-WP06 - Debt Service'!W$27/12,0))</f>
        <v>0</v>
      </c>
      <c r="Y501" s="376">
        <f>IF(-SUM(Y$20:Y500)+Y$15&lt;0.000001,0,IF($C501&gt;='H-32A-WP06 - Debt Service'!X$24,'H-32A-WP06 - Debt Service'!X$27/12,0))</f>
        <v>0</v>
      </c>
      <c r="Z501" s="376">
        <f>IF($C501&gt;='H-32A-WP06 - Debt Service'!Y$24,'H-32A-WP06 - Debt Service'!Y$27/12,0)</f>
        <v>0</v>
      </c>
    </row>
    <row r="502" spans="2:26">
      <c r="B502" s="364">
        <f t="shared" si="28"/>
        <v>2059</v>
      </c>
      <c r="C502" s="390">
        <f t="shared" si="30"/>
        <v>58135</v>
      </c>
      <c r="D502" s="376">
        <f>IF(-SUM(D$20:D501)+D$15&lt;0.000001,0,IF($C502&gt;='H-32A-WP06 - Debt Service'!C$24,'H-32A-WP06 - Debt Service'!C$27/12,0))</f>
        <v>0</v>
      </c>
      <c r="E502" s="376">
        <f>IF(-SUM(E$20:E501)+E$15&lt;0.000001,0,IF($C502&gt;='H-32A-WP06 - Debt Service'!D$24,'H-32A-WP06 - Debt Service'!D$27/12,0))</f>
        <v>0</v>
      </c>
      <c r="F502" s="376">
        <f>IF(-SUM(F$20:F501)+F$15&lt;0.000001,0,IF($C502&gt;='H-32A-WP06 - Debt Service'!E$24,'H-32A-WP06 - Debt Service'!E$27/12,0))</f>
        <v>0</v>
      </c>
      <c r="G502" s="376">
        <f>IF(-SUM(G$20:G501)+G$15&lt;0.000001,0,IF($C502&gt;='H-32A-WP06 - Debt Service'!F$24,'H-32A-WP06 - Debt Service'!F$27/12,0))</f>
        <v>0</v>
      </c>
      <c r="H502" s="376">
        <f>IF(-SUM(H$20:H501)+H$15&lt;0.000001,0,IF($C502&gt;='H-32A-WP06 - Debt Service'!G$24,'H-32A-WP06 - Debt Service'!G$27/12,0))</f>
        <v>0</v>
      </c>
      <c r="I502" s="376">
        <f>IF(-SUM(I$20:I501)+I$15&lt;0.000001,0,IF($C502&gt;='H-32A-WP06 - Debt Service'!H$24,'H-32A-WP06 - Debt Service'!H$27/12,0))</f>
        <v>0</v>
      </c>
      <c r="J502" s="376">
        <f>IF(-SUM(J$20:J501)+J$15&lt;0.000001,0,IF($C502&gt;='H-32A-WP06 - Debt Service'!I$24,'H-32A-WP06 - Debt Service'!I$27/12,0))</f>
        <v>0</v>
      </c>
      <c r="K502" s="376">
        <f>IF(-SUM(K$20:K501)+K$15&lt;0.000001,0,IF($C502&gt;='H-32A-WP06 - Debt Service'!J$24,'H-32A-WP06 - Debt Service'!J$27/12,0))</f>
        <v>0</v>
      </c>
      <c r="L502" s="376">
        <f>IF(-SUM(L$20:L501)+L$15&lt;0.000001,0,IF($C502&gt;='H-32A-WP06 - Debt Service'!K$24,'H-32A-WP06 - Debt Service'!K$27/12,0))</f>
        <v>0</v>
      </c>
      <c r="M502" s="376">
        <f>IF(-SUM(M$20:M501)+M$15&lt;0.000001,0,IF($C502&gt;='H-32A-WP06 - Debt Service'!L$24,'H-32A-WP06 - Debt Service'!L$27/12,0))</f>
        <v>0</v>
      </c>
      <c r="O502" s="364">
        <f t="shared" si="29"/>
        <v>2059</v>
      </c>
      <c r="P502" s="390">
        <f t="shared" si="31"/>
        <v>58135</v>
      </c>
      <c r="Q502" s="376">
        <f>IF(-SUM(Q$20:Q501)+Q$15&lt;0.000001,0,IF($C502&gt;='H-32A-WP06 - Debt Service'!P$24,'H-32A-WP06 - Debt Service'!P$27/12,0))</f>
        <v>0</v>
      </c>
      <c r="R502" s="376">
        <f>IF(-SUM(R$20:R501)+R$15&lt;0.000001,0,IF($C502&gt;='H-32A-WP06 - Debt Service'!Q$24,'H-32A-WP06 - Debt Service'!Q$27/12,0))</f>
        <v>0</v>
      </c>
      <c r="S502" s="376">
        <f>IF(-SUM(S$20:S501)+S$15&lt;0.000001,0,IF($C502&gt;='H-32A-WP06 - Debt Service'!R$24,'H-32A-WP06 - Debt Service'!R$27/12,0))</f>
        <v>0</v>
      </c>
      <c r="T502" s="376">
        <f>IF(-SUM(T$20:T501)+T$15&lt;0.000001,0,IF($C502&gt;='H-32A-WP06 - Debt Service'!S$24,'H-32A-WP06 - Debt Service'!S$27/12,0))</f>
        <v>0</v>
      </c>
      <c r="U502" s="376">
        <f>IF(-SUM(U$20:U501)+U$15&lt;0.000001,0,IF($C502&gt;='H-32A-WP06 - Debt Service'!T$24,'H-32A-WP06 - Debt Service'!T$27/12,0))</f>
        <v>0</v>
      </c>
      <c r="V502" s="376">
        <f>IF(-SUM(V$20:V501)+V$15&lt;0.000001,0,IF($C502&gt;='H-32A-WP06 - Debt Service'!U$24,'H-32A-WP06 - Debt Service'!U$27/12,0))</f>
        <v>0</v>
      </c>
      <c r="W502" s="376">
        <f>IF(-SUM(W$20:W501)+W$15&lt;0.000001,0,IF($C502&gt;='H-32A-WP06 - Debt Service'!V$24,'H-32A-WP06 - Debt Service'!V$27/12,0))</f>
        <v>0</v>
      </c>
      <c r="X502" s="376">
        <f>IF(-SUM(X$20:X501)+X$15&lt;0.000001,0,IF($C502&gt;='H-32A-WP06 - Debt Service'!W$24,'H-32A-WP06 - Debt Service'!W$27/12,0))</f>
        <v>0</v>
      </c>
      <c r="Y502" s="376">
        <f>IF(-SUM(Y$20:Y501)+Y$15&lt;0.000001,0,IF($C502&gt;='H-32A-WP06 - Debt Service'!X$24,'H-32A-WP06 - Debt Service'!X$27/12,0))</f>
        <v>0</v>
      </c>
      <c r="Z502" s="376">
        <f>IF($C502&gt;='H-32A-WP06 - Debt Service'!Y$24,'H-32A-WP06 - Debt Service'!Y$27/12,0)</f>
        <v>0</v>
      </c>
    </row>
    <row r="503" spans="2:26">
      <c r="B503" s="364">
        <f t="shared" si="28"/>
        <v>2059</v>
      </c>
      <c r="C503" s="390">
        <f t="shared" si="30"/>
        <v>58166</v>
      </c>
      <c r="D503" s="376">
        <f>IF(-SUM(D$20:D502)+D$15&lt;0.000001,0,IF($C503&gt;='H-32A-WP06 - Debt Service'!C$24,'H-32A-WP06 - Debt Service'!C$27/12,0))</f>
        <v>0</v>
      </c>
      <c r="E503" s="376">
        <f>IF(-SUM(E$20:E502)+E$15&lt;0.000001,0,IF($C503&gt;='H-32A-WP06 - Debt Service'!D$24,'H-32A-WP06 - Debt Service'!D$27/12,0))</f>
        <v>0</v>
      </c>
      <c r="F503" s="376">
        <f>IF(-SUM(F$20:F502)+F$15&lt;0.000001,0,IF($C503&gt;='H-32A-WP06 - Debt Service'!E$24,'H-32A-WP06 - Debt Service'!E$27/12,0))</f>
        <v>0</v>
      </c>
      <c r="G503" s="376">
        <f>IF(-SUM(G$20:G502)+G$15&lt;0.000001,0,IF($C503&gt;='H-32A-WP06 - Debt Service'!F$24,'H-32A-WP06 - Debt Service'!F$27/12,0))</f>
        <v>0</v>
      </c>
      <c r="H503" s="376">
        <f>IF(-SUM(H$20:H502)+H$15&lt;0.000001,0,IF($C503&gt;='H-32A-WP06 - Debt Service'!G$24,'H-32A-WP06 - Debt Service'!G$27/12,0))</f>
        <v>0</v>
      </c>
      <c r="I503" s="376">
        <f>IF(-SUM(I$20:I502)+I$15&lt;0.000001,0,IF($C503&gt;='H-32A-WP06 - Debt Service'!H$24,'H-32A-WP06 - Debt Service'!H$27/12,0))</f>
        <v>0</v>
      </c>
      <c r="J503" s="376">
        <f>IF(-SUM(J$20:J502)+J$15&lt;0.000001,0,IF($C503&gt;='H-32A-WP06 - Debt Service'!I$24,'H-32A-WP06 - Debt Service'!I$27/12,0))</f>
        <v>0</v>
      </c>
      <c r="K503" s="376">
        <f>IF(-SUM(K$20:K502)+K$15&lt;0.000001,0,IF($C503&gt;='H-32A-WP06 - Debt Service'!J$24,'H-32A-WP06 - Debt Service'!J$27/12,0))</f>
        <v>0</v>
      </c>
      <c r="L503" s="376">
        <f>IF(-SUM(L$20:L502)+L$15&lt;0.000001,0,IF($C503&gt;='H-32A-WP06 - Debt Service'!K$24,'H-32A-WP06 - Debt Service'!K$27/12,0))</f>
        <v>0</v>
      </c>
      <c r="M503" s="376">
        <f>IF(-SUM(M$20:M502)+M$15&lt;0.000001,0,IF($C503&gt;='H-32A-WP06 - Debt Service'!L$24,'H-32A-WP06 - Debt Service'!L$27/12,0))</f>
        <v>0</v>
      </c>
      <c r="O503" s="364">
        <f t="shared" si="29"/>
        <v>2059</v>
      </c>
      <c r="P503" s="390">
        <f t="shared" si="31"/>
        <v>58166</v>
      </c>
      <c r="Q503" s="376">
        <f>IF(-SUM(Q$20:Q502)+Q$15&lt;0.000001,0,IF($C503&gt;='H-32A-WP06 - Debt Service'!P$24,'H-32A-WP06 - Debt Service'!P$27/12,0))</f>
        <v>0</v>
      </c>
      <c r="R503" s="376">
        <f>IF(-SUM(R$20:R502)+R$15&lt;0.000001,0,IF($C503&gt;='H-32A-WP06 - Debt Service'!Q$24,'H-32A-WP06 - Debt Service'!Q$27/12,0))</f>
        <v>0</v>
      </c>
      <c r="S503" s="376">
        <f>IF(-SUM(S$20:S502)+S$15&lt;0.000001,0,IF($C503&gt;='H-32A-WP06 - Debt Service'!R$24,'H-32A-WP06 - Debt Service'!R$27/12,0))</f>
        <v>0</v>
      </c>
      <c r="T503" s="376">
        <f>IF(-SUM(T$20:T502)+T$15&lt;0.000001,0,IF($C503&gt;='H-32A-WP06 - Debt Service'!S$24,'H-32A-WP06 - Debt Service'!S$27/12,0))</f>
        <v>0</v>
      </c>
      <c r="U503" s="376">
        <f>IF(-SUM(U$20:U502)+U$15&lt;0.000001,0,IF($C503&gt;='H-32A-WP06 - Debt Service'!T$24,'H-32A-WP06 - Debt Service'!T$27/12,0))</f>
        <v>0</v>
      </c>
      <c r="V503" s="376">
        <f>IF(-SUM(V$20:V502)+V$15&lt;0.000001,0,IF($C503&gt;='H-32A-WP06 - Debt Service'!U$24,'H-32A-WP06 - Debt Service'!U$27/12,0))</f>
        <v>0</v>
      </c>
      <c r="W503" s="376">
        <f>IF(-SUM(W$20:W502)+W$15&lt;0.000001,0,IF($C503&gt;='H-32A-WP06 - Debt Service'!V$24,'H-32A-WP06 - Debt Service'!V$27/12,0))</f>
        <v>0</v>
      </c>
      <c r="X503" s="376">
        <f>IF(-SUM(X$20:X502)+X$15&lt;0.000001,0,IF($C503&gt;='H-32A-WP06 - Debt Service'!W$24,'H-32A-WP06 - Debt Service'!W$27/12,0))</f>
        <v>0</v>
      </c>
      <c r="Y503" s="376">
        <f>IF(-SUM(Y$20:Y502)+Y$15&lt;0.000001,0,IF($C503&gt;='H-32A-WP06 - Debt Service'!X$24,'H-32A-WP06 - Debt Service'!X$27/12,0))</f>
        <v>0</v>
      </c>
      <c r="Z503" s="376">
        <f>IF($C503&gt;='H-32A-WP06 - Debt Service'!Y$24,'H-32A-WP06 - Debt Service'!Y$27/12,0)</f>
        <v>0</v>
      </c>
    </row>
    <row r="504" spans="2:26">
      <c r="B504" s="364">
        <f t="shared" si="28"/>
        <v>2059</v>
      </c>
      <c r="C504" s="390">
        <f t="shared" si="30"/>
        <v>58196</v>
      </c>
      <c r="D504" s="376">
        <f>IF(-SUM(D$20:D503)+D$15&lt;0.000001,0,IF($C504&gt;='H-32A-WP06 - Debt Service'!C$24,'H-32A-WP06 - Debt Service'!C$27/12,0))</f>
        <v>0</v>
      </c>
      <c r="E504" s="376">
        <f>IF(-SUM(E$20:E503)+E$15&lt;0.000001,0,IF($C504&gt;='H-32A-WP06 - Debt Service'!D$24,'H-32A-WP06 - Debt Service'!D$27/12,0))</f>
        <v>0</v>
      </c>
      <c r="F504" s="376">
        <f>IF(-SUM(F$20:F503)+F$15&lt;0.000001,0,IF($C504&gt;='H-32A-WP06 - Debt Service'!E$24,'H-32A-WP06 - Debt Service'!E$27/12,0))</f>
        <v>0</v>
      </c>
      <c r="G504" s="376">
        <f>IF(-SUM(G$20:G503)+G$15&lt;0.000001,0,IF($C504&gt;='H-32A-WP06 - Debt Service'!F$24,'H-32A-WP06 - Debt Service'!F$27/12,0))</f>
        <v>0</v>
      </c>
      <c r="H504" s="376">
        <f>IF(-SUM(H$20:H503)+H$15&lt;0.000001,0,IF($C504&gt;='H-32A-WP06 - Debt Service'!G$24,'H-32A-WP06 - Debt Service'!G$27/12,0))</f>
        <v>0</v>
      </c>
      <c r="I504" s="376">
        <f>IF(-SUM(I$20:I503)+I$15&lt;0.000001,0,IF($C504&gt;='H-32A-WP06 - Debt Service'!H$24,'H-32A-WP06 - Debt Service'!H$27/12,0))</f>
        <v>0</v>
      </c>
      <c r="J504" s="376">
        <f>IF(-SUM(J$20:J503)+J$15&lt;0.000001,0,IF($C504&gt;='H-32A-WP06 - Debt Service'!I$24,'H-32A-WP06 - Debt Service'!I$27/12,0))</f>
        <v>0</v>
      </c>
      <c r="K504" s="376">
        <f>IF(-SUM(K$20:K503)+K$15&lt;0.000001,0,IF($C504&gt;='H-32A-WP06 - Debt Service'!J$24,'H-32A-WP06 - Debt Service'!J$27/12,0))</f>
        <v>0</v>
      </c>
      <c r="L504" s="376">
        <f>IF(-SUM(L$20:L503)+L$15&lt;0.000001,0,IF($C504&gt;='H-32A-WP06 - Debt Service'!K$24,'H-32A-WP06 - Debt Service'!K$27/12,0))</f>
        <v>0</v>
      </c>
      <c r="M504" s="376">
        <f>IF(-SUM(M$20:M503)+M$15&lt;0.000001,0,IF($C504&gt;='H-32A-WP06 - Debt Service'!L$24,'H-32A-WP06 - Debt Service'!L$27/12,0))</f>
        <v>0</v>
      </c>
      <c r="O504" s="364">
        <f t="shared" si="29"/>
        <v>2059</v>
      </c>
      <c r="P504" s="390">
        <f t="shared" si="31"/>
        <v>58196</v>
      </c>
      <c r="Q504" s="376">
        <f>IF(-SUM(Q$20:Q503)+Q$15&lt;0.000001,0,IF($C504&gt;='H-32A-WP06 - Debt Service'!P$24,'H-32A-WP06 - Debt Service'!P$27/12,0))</f>
        <v>0</v>
      </c>
      <c r="R504" s="376">
        <f>IF(-SUM(R$20:R503)+R$15&lt;0.000001,0,IF($C504&gt;='H-32A-WP06 - Debt Service'!Q$24,'H-32A-WP06 - Debt Service'!Q$27/12,0))</f>
        <v>0</v>
      </c>
      <c r="S504" s="376">
        <f>IF(-SUM(S$20:S503)+S$15&lt;0.000001,0,IF($C504&gt;='H-32A-WP06 - Debt Service'!R$24,'H-32A-WP06 - Debt Service'!R$27/12,0))</f>
        <v>0</v>
      </c>
      <c r="T504" s="376">
        <f>IF(-SUM(T$20:T503)+T$15&lt;0.000001,0,IF($C504&gt;='H-32A-WP06 - Debt Service'!S$24,'H-32A-WP06 - Debt Service'!S$27/12,0))</f>
        <v>0</v>
      </c>
      <c r="U504" s="376">
        <f>IF(-SUM(U$20:U503)+U$15&lt;0.000001,0,IF($C504&gt;='H-32A-WP06 - Debt Service'!T$24,'H-32A-WP06 - Debt Service'!T$27/12,0))</f>
        <v>0</v>
      </c>
      <c r="V504" s="376">
        <f>IF(-SUM(V$20:V503)+V$15&lt;0.000001,0,IF($C504&gt;='H-32A-WP06 - Debt Service'!U$24,'H-32A-WP06 - Debt Service'!U$27/12,0))</f>
        <v>0</v>
      </c>
      <c r="W504" s="376">
        <f>IF(-SUM(W$20:W503)+W$15&lt;0.000001,0,IF($C504&gt;='H-32A-WP06 - Debt Service'!V$24,'H-32A-WP06 - Debt Service'!V$27/12,0))</f>
        <v>0</v>
      </c>
      <c r="X504" s="376">
        <f>IF(-SUM(X$20:X503)+X$15&lt;0.000001,0,IF($C504&gt;='H-32A-WP06 - Debt Service'!W$24,'H-32A-WP06 - Debt Service'!W$27/12,0))</f>
        <v>0</v>
      </c>
      <c r="Y504" s="376">
        <f>IF(-SUM(Y$20:Y503)+Y$15&lt;0.000001,0,IF($C504&gt;='H-32A-WP06 - Debt Service'!X$24,'H-32A-WP06 - Debt Service'!X$27/12,0))</f>
        <v>0</v>
      </c>
      <c r="Z504" s="376">
        <f>IF($C504&gt;='H-32A-WP06 - Debt Service'!Y$24,'H-32A-WP06 - Debt Service'!Y$27/12,0)</f>
        <v>0</v>
      </c>
    </row>
    <row r="505" spans="2:26">
      <c r="B505" s="364">
        <f t="shared" si="28"/>
        <v>2059</v>
      </c>
      <c r="C505" s="390">
        <f t="shared" si="30"/>
        <v>58227</v>
      </c>
      <c r="D505" s="376">
        <f>IF(-SUM(D$20:D504)+D$15&lt;0.000001,0,IF($C505&gt;='H-32A-WP06 - Debt Service'!C$24,'H-32A-WP06 - Debt Service'!C$27/12,0))</f>
        <v>0</v>
      </c>
      <c r="E505" s="376">
        <f>IF(-SUM(E$20:E504)+E$15&lt;0.000001,0,IF($C505&gt;='H-32A-WP06 - Debt Service'!D$24,'H-32A-WP06 - Debt Service'!D$27/12,0))</f>
        <v>0</v>
      </c>
      <c r="F505" s="376">
        <f>IF(-SUM(F$20:F504)+F$15&lt;0.000001,0,IF($C505&gt;='H-32A-WP06 - Debt Service'!E$24,'H-32A-WP06 - Debt Service'!E$27/12,0))</f>
        <v>0</v>
      </c>
      <c r="G505" s="376">
        <f>IF(-SUM(G$20:G504)+G$15&lt;0.000001,0,IF($C505&gt;='H-32A-WP06 - Debt Service'!F$24,'H-32A-WP06 - Debt Service'!F$27/12,0))</f>
        <v>0</v>
      </c>
      <c r="H505" s="376">
        <f>IF(-SUM(H$20:H504)+H$15&lt;0.000001,0,IF($C505&gt;='H-32A-WP06 - Debt Service'!G$24,'H-32A-WP06 - Debt Service'!G$27/12,0))</f>
        <v>0</v>
      </c>
      <c r="I505" s="376">
        <f>IF(-SUM(I$20:I504)+I$15&lt;0.000001,0,IF($C505&gt;='H-32A-WP06 - Debt Service'!H$24,'H-32A-WP06 - Debt Service'!H$27/12,0))</f>
        <v>0</v>
      </c>
      <c r="J505" s="376">
        <f>IF(-SUM(J$20:J504)+J$15&lt;0.000001,0,IF($C505&gt;='H-32A-WP06 - Debt Service'!I$24,'H-32A-WP06 - Debt Service'!I$27/12,0))</f>
        <v>0</v>
      </c>
      <c r="K505" s="376">
        <f>IF(-SUM(K$20:K504)+K$15&lt;0.000001,0,IF($C505&gt;='H-32A-WP06 - Debt Service'!J$24,'H-32A-WP06 - Debt Service'!J$27/12,0))</f>
        <v>0</v>
      </c>
      <c r="L505" s="376">
        <f>IF(-SUM(L$20:L504)+L$15&lt;0.000001,0,IF($C505&gt;='H-32A-WP06 - Debt Service'!K$24,'H-32A-WP06 - Debt Service'!K$27/12,0))</f>
        <v>0</v>
      </c>
      <c r="M505" s="376">
        <f>IF(-SUM(M$20:M504)+M$15&lt;0.000001,0,IF($C505&gt;='H-32A-WP06 - Debt Service'!L$24,'H-32A-WP06 - Debt Service'!L$27/12,0))</f>
        <v>0</v>
      </c>
      <c r="O505" s="364">
        <f t="shared" si="29"/>
        <v>2059</v>
      </c>
      <c r="P505" s="390">
        <f t="shared" si="31"/>
        <v>58227</v>
      </c>
      <c r="Q505" s="376">
        <f>IF(-SUM(Q$20:Q504)+Q$15&lt;0.000001,0,IF($C505&gt;='H-32A-WP06 - Debt Service'!P$24,'H-32A-WP06 - Debt Service'!P$27/12,0))</f>
        <v>0</v>
      </c>
      <c r="R505" s="376">
        <f>IF(-SUM(R$20:R504)+R$15&lt;0.000001,0,IF($C505&gt;='H-32A-WP06 - Debt Service'!Q$24,'H-32A-WP06 - Debt Service'!Q$27/12,0))</f>
        <v>0</v>
      </c>
      <c r="S505" s="376">
        <f>IF(-SUM(S$20:S504)+S$15&lt;0.000001,0,IF($C505&gt;='H-32A-WP06 - Debt Service'!R$24,'H-32A-WP06 - Debt Service'!R$27/12,0))</f>
        <v>0</v>
      </c>
      <c r="T505" s="376">
        <f>IF(-SUM(T$20:T504)+T$15&lt;0.000001,0,IF($C505&gt;='H-32A-WP06 - Debt Service'!S$24,'H-32A-WP06 - Debt Service'!S$27/12,0))</f>
        <v>0</v>
      </c>
      <c r="U505" s="376">
        <f>IF(-SUM(U$20:U504)+U$15&lt;0.000001,0,IF($C505&gt;='H-32A-WP06 - Debt Service'!T$24,'H-32A-WP06 - Debt Service'!T$27/12,0))</f>
        <v>0</v>
      </c>
      <c r="V505" s="376">
        <f>IF(-SUM(V$20:V504)+V$15&lt;0.000001,0,IF($C505&gt;='H-32A-WP06 - Debt Service'!U$24,'H-32A-WP06 - Debt Service'!U$27/12,0))</f>
        <v>0</v>
      </c>
      <c r="W505" s="376">
        <f>IF(-SUM(W$20:W504)+W$15&lt;0.000001,0,IF($C505&gt;='H-32A-WP06 - Debt Service'!V$24,'H-32A-WP06 - Debt Service'!V$27/12,0))</f>
        <v>0</v>
      </c>
      <c r="X505" s="376">
        <f>IF(-SUM(X$20:X504)+X$15&lt;0.000001,0,IF($C505&gt;='H-32A-WP06 - Debt Service'!W$24,'H-32A-WP06 - Debt Service'!W$27/12,0))</f>
        <v>0</v>
      </c>
      <c r="Y505" s="376">
        <f>IF(-SUM(Y$20:Y504)+Y$15&lt;0.000001,0,IF($C505&gt;='H-32A-WP06 - Debt Service'!X$24,'H-32A-WP06 - Debt Service'!X$27/12,0))</f>
        <v>0</v>
      </c>
      <c r="Z505" s="376">
        <f>IF($C505&gt;='H-32A-WP06 - Debt Service'!Y$24,'H-32A-WP06 - Debt Service'!Y$27/12,0)</f>
        <v>0</v>
      </c>
    </row>
    <row r="506" spans="2:26">
      <c r="B506" s="364">
        <f t="shared" si="28"/>
        <v>2059</v>
      </c>
      <c r="C506" s="390">
        <f t="shared" si="30"/>
        <v>58257</v>
      </c>
      <c r="D506" s="376">
        <f>IF(-SUM(D$20:D505)+D$15&lt;0.000001,0,IF($C506&gt;='H-32A-WP06 - Debt Service'!C$24,'H-32A-WP06 - Debt Service'!C$27/12,0))</f>
        <v>0</v>
      </c>
      <c r="E506" s="376">
        <f>IF(-SUM(E$20:E505)+E$15&lt;0.000001,0,IF($C506&gt;='H-32A-WP06 - Debt Service'!D$24,'H-32A-WP06 - Debt Service'!D$27/12,0))</f>
        <v>0</v>
      </c>
      <c r="F506" s="376">
        <f>IF(-SUM(F$20:F505)+F$15&lt;0.000001,0,IF($C506&gt;='H-32A-WP06 - Debt Service'!E$24,'H-32A-WP06 - Debt Service'!E$27/12,0))</f>
        <v>0</v>
      </c>
      <c r="G506" s="376">
        <f>IF(-SUM(G$20:G505)+G$15&lt;0.000001,0,IF($C506&gt;='H-32A-WP06 - Debt Service'!F$24,'H-32A-WP06 - Debt Service'!F$27/12,0))</f>
        <v>0</v>
      </c>
      <c r="H506" s="376">
        <f>IF(-SUM(H$20:H505)+H$15&lt;0.000001,0,IF($C506&gt;='H-32A-WP06 - Debt Service'!G$24,'H-32A-WP06 - Debt Service'!G$27/12,0))</f>
        <v>0</v>
      </c>
      <c r="I506" s="376">
        <f>IF(-SUM(I$20:I505)+I$15&lt;0.000001,0,IF($C506&gt;='H-32A-WP06 - Debt Service'!H$24,'H-32A-WP06 - Debt Service'!H$27/12,0))</f>
        <v>0</v>
      </c>
      <c r="J506" s="376">
        <f>IF(-SUM(J$20:J505)+J$15&lt;0.000001,0,IF($C506&gt;='H-32A-WP06 - Debt Service'!I$24,'H-32A-WP06 - Debt Service'!I$27/12,0))</f>
        <v>0</v>
      </c>
      <c r="K506" s="376">
        <f>IF(-SUM(K$20:K505)+K$15&lt;0.000001,0,IF($C506&gt;='H-32A-WP06 - Debt Service'!J$24,'H-32A-WP06 - Debt Service'!J$27/12,0))</f>
        <v>0</v>
      </c>
      <c r="L506" s="376">
        <f>IF(-SUM(L$20:L505)+L$15&lt;0.000001,0,IF($C506&gt;='H-32A-WP06 - Debt Service'!K$24,'H-32A-WP06 - Debt Service'!K$27/12,0))</f>
        <v>0</v>
      </c>
      <c r="M506" s="376">
        <f>IF(-SUM(M$20:M505)+M$15&lt;0.000001,0,IF($C506&gt;='H-32A-WP06 - Debt Service'!L$24,'H-32A-WP06 - Debt Service'!L$27/12,0))</f>
        <v>0</v>
      </c>
      <c r="O506" s="364">
        <f t="shared" si="29"/>
        <v>2059</v>
      </c>
      <c r="P506" s="390">
        <f t="shared" si="31"/>
        <v>58257</v>
      </c>
      <c r="Q506" s="376">
        <f>IF(-SUM(Q$20:Q505)+Q$15&lt;0.000001,0,IF($C506&gt;='H-32A-WP06 - Debt Service'!P$24,'H-32A-WP06 - Debt Service'!P$27/12,0))</f>
        <v>0</v>
      </c>
      <c r="R506" s="376">
        <f>IF(-SUM(R$20:R505)+R$15&lt;0.000001,0,IF($C506&gt;='H-32A-WP06 - Debt Service'!Q$24,'H-32A-WP06 - Debt Service'!Q$27/12,0))</f>
        <v>0</v>
      </c>
      <c r="S506" s="376">
        <f>IF(-SUM(S$20:S505)+S$15&lt;0.000001,0,IF($C506&gt;='H-32A-WP06 - Debt Service'!R$24,'H-32A-WP06 - Debt Service'!R$27/12,0))</f>
        <v>0</v>
      </c>
      <c r="T506" s="376">
        <f>IF(-SUM(T$20:T505)+T$15&lt;0.000001,0,IF($C506&gt;='H-32A-WP06 - Debt Service'!S$24,'H-32A-WP06 - Debt Service'!S$27/12,0))</f>
        <v>0</v>
      </c>
      <c r="U506" s="376">
        <f>IF(-SUM(U$20:U505)+U$15&lt;0.000001,0,IF($C506&gt;='H-32A-WP06 - Debt Service'!T$24,'H-32A-WP06 - Debt Service'!T$27/12,0))</f>
        <v>0</v>
      </c>
      <c r="V506" s="376">
        <f>IF(-SUM(V$20:V505)+V$15&lt;0.000001,0,IF($C506&gt;='H-32A-WP06 - Debt Service'!U$24,'H-32A-WP06 - Debt Service'!U$27/12,0))</f>
        <v>0</v>
      </c>
      <c r="W506" s="376">
        <f>IF(-SUM(W$20:W505)+W$15&lt;0.000001,0,IF($C506&gt;='H-32A-WP06 - Debt Service'!V$24,'H-32A-WP06 - Debt Service'!V$27/12,0))</f>
        <v>0</v>
      </c>
      <c r="X506" s="376">
        <f>IF(-SUM(X$20:X505)+X$15&lt;0.000001,0,IF($C506&gt;='H-32A-WP06 - Debt Service'!W$24,'H-32A-WP06 - Debt Service'!W$27/12,0))</f>
        <v>0</v>
      </c>
      <c r="Y506" s="376">
        <f>IF(-SUM(Y$20:Y505)+Y$15&lt;0.000001,0,IF($C506&gt;='H-32A-WP06 - Debt Service'!X$24,'H-32A-WP06 - Debt Service'!X$27/12,0))</f>
        <v>0</v>
      </c>
      <c r="Z506" s="376">
        <f>IF($C506&gt;='H-32A-WP06 - Debt Service'!Y$24,'H-32A-WP06 - Debt Service'!Y$27/12,0)</f>
        <v>0</v>
      </c>
    </row>
    <row r="507" spans="2:26">
      <c r="B507" s="364">
        <f t="shared" si="28"/>
        <v>2059</v>
      </c>
      <c r="C507" s="390">
        <f t="shared" si="30"/>
        <v>58288</v>
      </c>
      <c r="D507" s="376">
        <f>IF(-SUM(D$20:D506)+D$15&lt;0.000001,0,IF($C507&gt;='H-32A-WP06 - Debt Service'!C$24,'H-32A-WP06 - Debt Service'!C$27/12,0))</f>
        <v>0</v>
      </c>
      <c r="E507" s="376">
        <f>IF(-SUM(E$20:E506)+E$15&lt;0.000001,0,IF($C507&gt;='H-32A-WP06 - Debt Service'!D$24,'H-32A-WP06 - Debt Service'!D$27/12,0))</f>
        <v>0</v>
      </c>
      <c r="F507" s="376">
        <f>IF(-SUM(F$20:F506)+F$15&lt;0.000001,0,IF($C507&gt;='H-32A-WP06 - Debt Service'!E$24,'H-32A-WP06 - Debt Service'!E$27/12,0))</f>
        <v>0</v>
      </c>
      <c r="G507" s="376">
        <f>IF(-SUM(G$20:G506)+G$15&lt;0.000001,0,IF($C507&gt;='H-32A-WP06 - Debt Service'!F$24,'H-32A-WP06 - Debt Service'!F$27/12,0))</f>
        <v>0</v>
      </c>
      <c r="H507" s="376">
        <f>IF(-SUM(H$20:H506)+H$15&lt;0.000001,0,IF($C507&gt;='H-32A-WP06 - Debt Service'!G$24,'H-32A-WP06 - Debt Service'!G$27/12,0))</f>
        <v>0</v>
      </c>
      <c r="I507" s="376">
        <f>IF(-SUM(I$20:I506)+I$15&lt;0.000001,0,IF($C507&gt;='H-32A-WP06 - Debt Service'!H$24,'H-32A-WP06 - Debt Service'!H$27/12,0))</f>
        <v>0</v>
      </c>
      <c r="J507" s="376">
        <f>IF(-SUM(J$20:J506)+J$15&lt;0.000001,0,IF($C507&gt;='H-32A-WP06 - Debt Service'!I$24,'H-32A-WP06 - Debt Service'!I$27/12,0))</f>
        <v>0</v>
      </c>
      <c r="K507" s="376">
        <f>IF(-SUM(K$20:K506)+K$15&lt;0.000001,0,IF($C507&gt;='H-32A-WP06 - Debt Service'!J$24,'H-32A-WP06 - Debt Service'!J$27/12,0))</f>
        <v>0</v>
      </c>
      <c r="L507" s="376">
        <f>IF(-SUM(L$20:L506)+L$15&lt;0.000001,0,IF($C507&gt;='H-32A-WP06 - Debt Service'!K$24,'H-32A-WP06 - Debt Service'!K$27/12,0))</f>
        <v>0</v>
      </c>
      <c r="M507" s="376">
        <f>IF(-SUM(M$20:M506)+M$15&lt;0.000001,0,IF($C507&gt;='H-32A-WP06 - Debt Service'!L$24,'H-32A-WP06 - Debt Service'!L$27/12,0))</f>
        <v>0</v>
      </c>
      <c r="O507" s="364">
        <f t="shared" si="29"/>
        <v>2059</v>
      </c>
      <c r="P507" s="390">
        <f t="shared" si="31"/>
        <v>58288</v>
      </c>
      <c r="Q507" s="376">
        <f>IF(-SUM(Q$20:Q506)+Q$15&lt;0.000001,0,IF($C507&gt;='H-32A-WP06 - Debt Service'!P$24,'H-32A-WP06 - Debt Service'!P$27/12,0))</f>
        <v>0</v>
      </c>
      <c r="R507" s="376">
        <f>IF(-SUM(R$20:R506)+R$15&lt;0.000001,0,IF($C507&gt;='H-32A-WP06 - Debt Service'!Q$24,'H-32A-WP06 - Debt Service'!Q$27/12,0))</f>
        <v>0</v>
      </c>
      <c r="S507" s="376">
        <f>IF(-SUM(S$20:S506)+S$15&lt;0.000001,0,IF($C507&gt;='H-32A-WP06 - Debt Service'!R$24,'H-32A-WP06 - Debt Service'!R$27/12,0))</f>
        <v>0</v>
      </c>
      <c r="T507" s="376">
        <f>IF(-SUM(T$20:T506)+T$15&lt;0.000001,0,IF($C507&gt;='H-32A-WP06 - Debt Service'!S$24,'H-32A-WP06 - Debt Service'!S$27/12,0))</f>
        <v>0</v>
      </c>
      <c r="U507" s="376">
        <f>IF(-SUM(U$20:U506)+U$15&lt;0.000001,0,IF($C507&gt;='H-32A-WP06 - Debt Service'!T$24,'H-32A-WP06 - Debt Service'!T$27/12,0))</f>
        <v>0</v>
      </c>
      <c r="V507" s="376">
        <f>IF(-SUM(V$20:V506)+V$15&lt;0.000001,0,IF($C507&gt;='H-32A-WP06 - Debt Service'!U$24,'H-32A-WP06 - Debt Service'!U$27/12,0))</f>
        <v>0</v>
      </c>
      <c r="W507" s="376">
        <f>IF(-SUM(W$20:W506)+W$15&lt;0.000001,0,IF($C507&gt;='H-32A-WP06 - Debt Service'!V$24,'H-32A-WP06 - Debt Service'!V$27/12,0))</f>
        <v>0</v>
      </c>
      <c r="X507" s="376">
        <f>IF(-SUM(X$20:X506)+X$15&lt;0.000001,0,IF($C507&gt;='H-32A-WP06 - Debt Service'!W$24,'H-32A-WP06 - Debt Service'!W$27/12,0))</f>
        <v>0</v>
      </c>
      <c r="Y507" s="376">
        <f>IF(-SUM(Y$20:Y506)+Y$15&lt;0.000001,0,IF($C507&gt;='H-32A-WP06 - Debt Service'!X$24,'H-32A-WP06 - Debt Service'!X$27/12,0))</f>
        <v>0</v>
      </c>
      <c r="Z507" s="376">
        <f>IF($C507&gt;='H-32A-WP06 - Debt Service'!Y$24,'H-32A-WP06 - Debt Service'!Y$27/12,0)</f>
        <v>0</v>
      </c>
    </row>
    <row r="508" spans="2:26">
      <c r="B508" s="364">
        <f t="shared" si="28"/>
        <v>2059</v>
      </c>
      <c r="C508" s="390">
        <f t="shared" si="30"/>
        <v>58319</v>
      </c>
      <c r="D508" s="376">
        <f>IF(-SUM(D$20:D507)+D$15&lt;0.000001,0,IF($C508&gt;='H-32A-WP06 - Debt Service'!C$24,'H-32A-WP06 - Debt Service'!C$27/12,0))</f>
        <v>0</v>
      </c>
      <c r="E508" s="376">
        <f>IF(-SUM(E$20:E507)+E$15&lt;0.000001,0,IF($C508&gt;='H-32A-WP06 - Debt Service'!D$24,'H-32A-WP06 - Debt Service'!D$27/12,0))</f>
        <v>0</v>
      </c>
      <c r="F508" s="376">
        <f>IF(-SUM(F$20:F507)+F$15&lt;0.000001,0,IF($C508&gt;='H-32A-WP06 - Debt Service'!E$24,'H-32A-WP06 - Debt Service'!E$27/12,0))</f>
        <v>0</v>
      </c>
      <c r="G508" s="376">
        <f>IF(-SUM(G$20:G507)+G$15&lt;0.000001,0,IF($C508&gt;='H-32A-WP06 - Debt Service'!F$24,'H-32A-WP06 - Debt Service'!F$27/12,0))</f>
        <v>0</v>
      </c>
      <c r="H508" s="376">
        <f>IF(-SUM(H$20:H507)+H$15&lt;0.000001,0,IF($C508&gt;='H-32A-WP06 - Debt Service'!G$24,'H-32A-WP06 - Debt Service'!G$27/12,0))</f>
        <v>0</v>
      </c>
      <c r="I508" s="376">
        <f>IF(-SUM(I$20:I507)+I$15&lt;0.000001,0,IF($C508&gt;='H-32A-WP06 - Debt Service'!H$24,'H-32A-WP06 - Debt Service'!H$27/12,0))</f>
        <v>0</v>
      </c>
      <c r="J508" s="376">
        <f>IF(-SUM(J$20:J507)+J$15&lt;0.000001,0,IF($C508&gt;='H-32A-WP06 - Debt Service'!I$24,'H-32A-WP06 - Debt Service'!I$27/12,0))</f>
        <v>0</v>
      </c>
      <c r="K508" s="376">
        <f>IF(-SUM(K$20:K507)+K$15&lt;0.000001,0,IF($C508&gt;='H-32A-WP06 - Debt Service'!J$24,'H-32A-WP06 - Debt Service'!J$27/12,0))</f>
        <v>0</v>
      </c>
      <c r="L508" s="376">
        <f>IF(-SUM(L$20:L507)+L$15&lt;0.000001,0,IF($C508&gt;='H-32A-WP06 - Debt Service'!K$24,'H-32A-WP06 - Debt Service'!K$27/12,0))</f>
        <v>0</v>
      </c>
      <c r="M508" s="376">
        <f>IF(-SUM(M$20:M507)+M$15&lt;0.000001,0,IF($C508&gt;='H-32A-WP06 - Debt Service'!L$24,'H-32A-WP06 - Debt Service'!L$27/12,0))</f>
        <v>0</v>
      </c>
      <c r="O508" s="364">
        <f t="shared" si="29"/>
        <v>2059</v>
      </c>
      <c r="P508" s="390">
        <f t="shared" si="31"/>
        <v>58319</v>
      </c>
      <c r="Q508" s="376">
        <f>IF(-SUM(Q$20:Q507)+Q$15&lt;0.000001,0,IF($C508&gt;='H-32A-WP06 - Debt Service'!P$24,'H-32A-WP06 - Debt Service'!P$27/12,0))</f>
        <v>0</v>
      </c>
      <c r="R508" s="376">
        <f>IF(-SUM(R$20:R507)+R$15&lt;0.000001,0,IF($C508&gt;='H-32A-WP06 - Debt Service'!Q$24,'H-32A-WP06 - Debt Service'!Q$27/12,0))</f>
        <v>0</v>
      </c>
      <c r="S508" s="376">
        <f>IF(-SUM(S$20:S507)+S$15&lt;0.000001,0,IF($C508&gt;='H-32A-WP06 - Debt Service'!R$24,'H-32A-WP06 - Debt Service'!R$27/12,0))</f>
        <v>0</v>
      </c>
      <c r="T508" s="376">
        <f>IF(-SUM(T$20:T507)+T$15&lt;0.000001,0,IF($C508&gt;='H-32A-WP06 - Debt Service'!S$24,'H-32A-WP06 - Debt Service'!S$27/12,0))</f>
        <v>0</v>
      </c>
      <c r="U508" s="376">
        <f>IF(-SUM(U$20:U507)+U$15&lt;0.000001,0,IF($C508&gt;='H-32A-WP06 - Debt Service'!T$24,'H-32A-WP06 - Debt Service'!T$27/12,0))</f>
        <v>0</v>
      </c>
      <c r="V508" s="376">
        <f>IF(-SUM(V$20:V507)+V$15&lt;0.000001,0,IF($C508&gt;='H-32A-WP06 - Debt Service'!U$24,'H-32A-WP06 - Debt Service'!U$27/12,0))</f>
        <v>0</v>
      </c>
      <c r="W508" s="376">
        <f>IF(-SUM(W$20:W507)+W$15&lt;0.000001,0,IF($C508&gt;='H-32A-WP06 - Debt Service'!V$24,'H-32A-WP06 - Debt Service'!V$27/12,0))</f>
        <v>0</v>
      </c>
      <c r="X508" s="376">
        <f>IF(-SUM(X$20:X507)+X$15&lt;0.000001,0,IF($C508&gt;='H-32A-WP06 - Debt Service'!W$24,'H-32A-WP06 - Debt Service'!W$27/12,0))</f>
        <v>0</v>
      </c>
      <c r="Y508" s="376">
        <f>IF(-SUM(Y$20:Y507)+Y$15&lt;0.000001,0,IF($C508&gt;='H-32A-WP06 - Debt Service'!X$24,'H-32A-WP06 - Debt Service'!X$27/12,0))</f>
        <v>0</v>
      </c>
      <c r="Z508" s="376">
        <f>IF($C508&gt;='H-32A-WP06 - Debt Service'!Y$24,'H-32A-WP06 - Debt Service'!Y$27/12,0)</f>
        <v>0</v>
      </c>
    </row>
    <row r="509" spans="2:26">
      <c r="B509" s="364">
        <f t="shared" si="28"/>
        <v>2059</v>
      </c>
      <c r="C509" s="390">
        <f t="shared" si="30"/>
        <v>58349</v>
      </c>
      <c r="D509" s="376">
        <f>IF(-SUM(D$20:D508)+D$15&lt;0.000001,0,IF($C509&gt;='H-32A-WP06 - Debt Service'!C$24,'H-32A-WP06 - Debt Service'!C$27/12,0))</f>
        <v>0</v>
      </c>
      <c r="E509" s="376">
        <f>IF(-SUM(E$20:E508)+E$15&lt;0.000001,0,IF($C509&gt;='H-32A-WP06 - Debt Service'!D$24,'H-32A-WP06 - Debt Service'!D$27/12,0))</f>
        <v>0</v>
      </c>
      <c r="F509" s="376">
        <f>IF(-SUM(F$20:F508)+F$15&lt;0.000001,0,IF($C509&gt;='H-32A-WP06 - Debt Service'!E$24,'H-32A-WP06 - Debt Service'!E$27/12,0))</f>
        <v>0</v>
      </c>
      <c r="G509" s="376">
        <f>IF(-SUM(G$20:G508)+G$15&lt;0.000001,0,IF($C509&gt;='H-32A-WP06 - Debt Service'!F$24,'H-32A-WP06 - Debt Service'!F$27/12,0))</f>
        <v>0</v>
      </c>
      <c r="H509" s="376">
        <f>IF(-SUM(H$20:H508)+H$15&lt;0.000001,0,IF($C509&gt;='H-32A-WP06 - Debt Service'!G$24,'H-32A-WP06 - Debt Service'!G$27/12,0))</f>
        <v>0</v>
      </c>
      <c r="I509" s="376">
        <f>IF(-SUM(I$20:I508)+I$15&lt;0.000001,0,IF($C509&gt;='H-32A-WP06 - Debt Service'!H$24,'H-32A-WP06 - Debt Service'!H$27/12,0))</f>
        <v>0</v>
      </c>
      <c r="J509" s="376">
        <f>IF(-SUM(J$20:J508)+J$15&lt;0.000001,0,IF($C509&gt;='H-32A-WP06 - Debt Service'!I$24,'H-32A-WP06 - Debt Service'!I$27/12,0))</f>
        <v>0</v>
      </c>
      <c r="K509" s="376">
        <f>IF(-SUM(K$20:K508)+K$15&lt;0.000001,0,IF($C509&gt;='H-32A-WP06 - Debt Service'!J$24,'H-32A-WP06 - Debt Service'!J$27/12,0))</f>
        <v>0</v>
      </c>
      <c r="L509" s="376">
        <f>IF(-SUM(L$20:L508)+L$15&lt;0.000001,0,IF($C509&gt;='H-32A-WP06 - Debt Service'!K$24,'H-32A-WP06 - Debt Service'!K$27/12,0))</f>
        <v>0</v>
      </c>
      <c r="M509" s="376">
        <f>IF(-SUM(M$20:M508)+M$15&lt;0.000001,0,IF($C509&gt;='H-32A-WP06 - Debt Service'!L$24,'H-32A-WP06 - Debt Service'!L$27/12,0))</f>
        <v>0</v>
      </c>
      <c r="O509" s="364">
        <f t="shared" si="29"/>
        <v>2059</v>
      </c>
      <c r="P509" s="390">
        <f t="shared" si="31"/>
        <v>58349</v>
      </c>
      <c r="Q509" s="376">
        <f>IF(-SUM(Q$20:Q508)+Q$15&lt;0.000001,0,IF($C509&gt;='H-32A-WP06 - Debt Service'!P$24,'H-32A-WP06 - Debt Service'!P$27/12,0))</f>
        <v>0</v>
      </c>
      <c r="R509" s="376">
        <f>IF(-SUM(R$20:R508)+R$15&lt;0.000001,0,IF($C509&gt;='H-32A-WP06 - Debt Service'!Q$24,'H-32A-WP06 - Debt Service'!Q$27/12,0))</f>
        <v>0</v>
      </c>
      <c r="S509" s="376">
        <f>IF(-SUM(S$20:S508)+S$15&lt;0.000001,0,IF($C509&gt;='H-32A-WP06 - Debt Service'!R$24,'H-32A-WP06 - Debt Service'!R$27/12,0))</f>
        <v>0</v>
      </c>
      <c r="T509" s="376">
        <f>IF(-SUM(T$20:T508)+T$15&lt;0.000001,0,IF($C509&gt;='H-32A-WP06 - Debt Service'!S$24,'H-32A-WP06 - Debt Service'!S$27/12,0))</f>
        <v>0</v>
      </c>
      <c r="U509" s="376">
        <f>IF(-SUM(U$20:U508)+U$15&lt;0.000001,0,IF($C509&gt;='H-32A-WP06 - Debt Service'!T$24,'H-32A-WP06 - Debt Service'!T$27/12,0))</f>
        <v>0</v>
      </c>
      <c r="V509" s="376">
        <f>IF(-SUM(V$20:V508)+V$15&lt;0.000001,0,IF($C509&gt;='H-32A-WP06 - Debt Service'!U$24,'H-32A-WP06 - Debt Service'!U$27/12,0))</f>
        <v>0</v>
      </c>
      <c r="W509" s="376">
        <f>IF(-SUM(W$20:W508)+W$15&lt;0.000001,0,IF($C509&gt;='H-32A-WP06 - Debt Service'!V$24,'H-32A-WP06 - Debt Service'!V$27/12,0))</f>
        <v>0</v>
      </c>
      <c r="X509" s="376">
        <f>IF(-SUM(X$20:X508)+X$15&lt;0.000001,0,IF($C509&gt;='H-32A-WP06 - Debt Service'!W$24,'H-32A-WP06 - Debt Service'!W$27/12,0))</f>
        <v>0</v>
      </c>
      <c r="Y509" s="376">
        <f>IF(-SUM(Y$20:Y508)+Y$15&lt;0.000001,0,IF($C509&gt;='H-32A-WP06 - Debt Service'!X$24,'H-32A-WP06 - Debt Service'!X$27/12,0))</f>
        <v>0</v>
      </c>
      <c r="Z509" s="376">
        <f>IF($C509&gt;='H-32A-WP06 - Debt Service'!Y$24,'H-32A-WP06 - Debt Service'!Y$27/12,0)</f>
        <v>0</v>
      </c>
    </row>
    <row r="510" spans="2:26">
      <c r="B510" s="364">
        <f t="shared" si="28"/>
        <v>2059</v>
      </c>
      <c r="C510" s="390">
        <f t="shared" si="30"/>
        <v>58380</v>
      </c>
      <c r="D510" s="376">
        <f>IF(-SUM(D$20:D509)+D$15&lt;0.000001,0,IF($C510&gt;='H-32A-WP06 - Debt Service'!C$24,'H-32A-WP06 - Debt Service'!C$27/12,0))</f>
        <v>0</v>
      </c>
      <c r="E510" s="376">
        <f>IF(-SUM(E$20:E509)+E$15&lt;0.000001,0,IF($C510&gt;='H-32A-WP06 - Debt Service'!D$24,'H-32A-WP06 - Debt Service'!D$27/12,0))</f>
        <v>0</v>
      </c>
      <c r="F510" s="376">
        <f>IF(-SUM(F$20:F509)+F$15&lt;0.000001,0,IF($C510&gt;='H-32A-WP06 - Debt Service'!E$24,'H-32A-WP06 - Debt Service'!E$27/12,0))</f>
        <v>0</v>
      </c>
      <c r="G510" s="376">
        <f>IF(-SUM(G$20:G509)+G$15&lt;0.000001,0,IF($C510&gt;='H-32A-WP06 - Debt Service'!F$24,'H-32A-WP06 - Debt Service'!F$27/12,0))</f>
        <v>0</v>
      </c>
      <c r="H510" s="376">
        <f>IF(-SUM(H$20:H509)+H$15&lt;0.000001,0,IF($C510&gt;='H-32A-WP06 - Debt Service'!G$24,'H-32A-WP06 - Debt Service'!G$27/12,0))</f>
        <v>0</v>
      </c>
      <c r="I510" s="376">
        <f>IF(-SUM(I$20:I509)+I$15&lt;0.000001,0,IF($C510&gt;='H-32A-WP06 - Debt Service'!H$24,'H-32A-WP06 - Debt Service'!H$27/12,0))</f>
        <v>0</v>
      </c>
      <c r="J510" s="376">
        <f>IF(-SUM(J$20:J509)+J$15&lt;0.000001,0,IF($C510&gt;='H-32A-WP06 - Debt Service'!I$24,'H-32A-WP06 - Debt Service'!I$27/12,0))</f>
        <v>0</v>
      </c>
      <c r="K510" s="376">
        <f>IF(-SUM(K$20:K509)+K$15&lt;0.000001,0,IF($C510&gt;='H-32A-WP06 - Debt Service'!J$24,'H-32A-WP06 - Debt Service'!J$27/12,0))</f>
        <v>0</v>
      </c>
      <c r="L510" s="376">
        <f>IF(-SUM(L$20:L509)+L$15&lt;0.000001,0,IF($C510&gt;='H-32A-WP06 - Debt Service'!K$24,'H-32A-WP06 - Debt Service'!K$27/12,0))</f>
        <v>0</v>
      </c>
      <c r="M510" s="376">
        <f>IF(-SUM(M$20:M509)+M$15&lt;0.000001,0,IF($C510&gt;='H-32A-WP06 - Debt Service'!L$24,'H-32A-WP06 - Debt Service'!L$27/12,0))</f>
        <v>0</v>
      </c>
      <c r="O510" s="364">
        <f t="shared" si="29"/>
        <v>2059</v>
      </c>
      <c r="P510" s="390">
        <f t="shared" si="31"/>
        <v>58380</v>
      </c>
      <c r="Q510" s="376">
        <f>IF(-SUM(Q$20:Q509)+Q$15&lt;0.000001,0,IF($C510&gt;='H-32A-WP06 - Debt Service'!P$24,'H-32A-WP06 - Debt Service'!P$27/12,0))</f>
        <v>0</v>
      </c>
      <c r="R510" s="376">
        <f>IF(-SUM(R$20:R509)+R$15&lt;0.000001,0,IF($C510&gt;='H-32A-WP06 - Debt Service'!Q$24,'H-32A-WP06 - Debt Service'!Q$27/12,0))</f>
        <v>0</v>
      </c>
      <c r="S510" s="376">
        <f>IF(-SUM(S$20:S509)+S$15&lt;0.000001,0,IF($C510&gt;='H-32A-WP06 - Debt Service'!R$24,'H-32A-WP06 - Debt Service'!R$27/12,0))</f>
        <v>0</v>
      </c>
      <c r="T510" s="376">
        <f>IF(-SUM(T$20:T509)+T$15&lt;0.000001,0,IF($C510&gt;='H-32A-WP06 - Debt Service'!S$24,'H-32A-WP06 - Debt Service'!S$27/12,0))</f>
        <v>0</v>
      </c>
      <c r="U510" s="376">
        <f>IF(-SUM(U$20:U509)+U$15&lt;0.000001,0,IF($C510&gt;='H-32A-WP06 - Debt Service'!T$24,'H-32A-WP06 - Debt Service'!T$27/12,0))</f>
        <v>0</v>
      </c>
      <c r="V510" s="376">
        <f>IF(-SUM(V$20:V509)+V$15&lt;0.000001,0,IF($C510&gt;='H-32A-WP06 - Debt Service'!U$24,'H-32A-WP06 - Debt Service'!U$27/12,0))</f>
        <v>0</v>
      </c>
      <c r="W510" s="376">
        <f>IF(-SUM(W$20:W509)+W$15&lt;0.000001,0,IF($C510&gt;='H-32A-WP06 - Debt Service'!V$24,'H-32A-WP06 - Debt Service'!V$27/12,0))</f>
        <v>0</v>
      </c>
      <c r="X510" s="376">
        <f>IF(-SUM(X$20:X509)+X$15&lt;0.000001,0,IF($C510&gt;='H-32A-WP06 - Debt Service'!W$24,'H-32A-WP06 - Debt Service'!W$27/12,0))</f>
        <v>0</v>
      </c>
      <c r="Y510" s="376">
        <f>IF(-SUM(Y$20:Y509)+Y$15&lt;0.000001,0,IF($C510&gt;='H-32A-WP06 - Debt Service'!X$24,'H-32A-WP06 - Debt Service'!X$27/12,0))</f>
        <v>0</v>
      </c>
      <c r="Z510" s="376">
        <f>IF($C510&gt;='H-32A-WP06 - Debt Service'!Y$24,'H-32A-WP06 - Debt Service'!Y$27/12,0)</f>
        <v>0</v>
      </c>
    </row>
    <row r="511" spans="2:26">
      <c r="B511" s="364">
        <f t="shared" si="28"/>
        <v>2059</v>
      </c>
      <c r="C511" s="390">
        <f t="shared" si="30"/>
        <v>58410</v>
      </c>
      <c r="D511" s="376">
        <f>IF(-SUM(D$20:D510)+D$15&lt;0.000001,0,IF($C511&gt;='H-32A-WP06 - Debt Service'!C$24,'H-32A-WP06 - Debt Service'!C$27/12,0))</f>
        <v>0</v>
      </c>
      <c r="E511" s="376">
        <f>IF(-SUM(E$20:E510)+E$15&lt;0.000001,0,IF($C511&gt;='H-32A-WP06 - Debt Service'!D$24,'H-32A-WP06 - Debt Service'!D$27/12,0))</f>
        <v>0</v>
      </c>
      <c r="F511" s="376">
        <f>IF(-SUM(F$20:F510)+F$15&lt;0.000001,0,IF($C511&gt;='H-32A-WP06 - Debt Service'!E$24,'H-32A-WP06 - Debt Service'!E$27/12,0))</f>
        <v>0</v>
      </c>
      <c r="G511" s="376">
        <f>IF(-SUM(G$20:G510)+G$15&lt;0.000001,0,IF($C511&gt;='H-32A-WP06 - Debt Service'!F$24,'H-32A-WP06 - Debt Service'!F$27/12,0))</f>
        <v>0</v>
      </c>
      <c r="H511" s="376">
        <f>IF(-SUM(H$20:H510)+H$15&lt;0.000001,0,IF($C511&gt;='H-32A-WP06 - Debt Service'!G$24,'H-32A-WP06 - Debt Service'!G$27/12,0))</f>
        <v>0</v>
      </c>
      <c r="I511" s="376">
        <f>IF(-SUM(I$20:I510)+I$15&lt;0.000001,0,IF($C511&gt;='H-32A-WP06 - Debt Service'!H$24,'H-32A-WP06 - Debt Service'!H$27/12,0))</f>
        <v>0</v>
      </c>
      <c r="J511" s="376">
        <f>IF(-SUM(J$20:J510)+J$15&lt;0.000001,0,IF($C511&gt;='H-32A-WP06 - Debt Service'!I$24,'H-32A-WP06 - Debt Service'!I$27/12,0))</f>
        <v>0</v>
      </c>
      <c r="K511" s="376">
        <f>IF(-SUM(K$20:K510)+K$15&lt;0.000001,0,IF($C511&gt;='H-32A-WP06 - Debt Service'!J$24,'H-32A-WP06 - Debt Service'!J$27/12,0))</f>
        <v>0</v>
      </c>
      <c r="L511" s="376">
        <f>IF(-SUM(L$20:L510)+L$15&lt;0.000001,0,IF($C511&gt;='H-32A-WP06 - Debt Service'!K$24,'H-32A-WP06 - Debt Service'!K$27/12,0))</f>
        <v>0</v>
      </c>
      <c r="M511" s="376">
        <f>IF(-SUM(M$20:M510)+M$15&lt;0.000001,0,IF($C511&gt;='H-32A-WP06 - Debt Service'!L$24,'H-32A-WP06 - Debt Service'!L$27/12,0))</f>
        <v>0</v>
      </c>
      <c r="O511" s="364">
        <f t="shared" si="29"/>
        <v>2059</v>
      </c>
      <c r="P511" s="390">
        <f t="shared" si="31"/>
        <v>58410</v>
      </c>
      <c r="Q511" s="376">
        <f>IF(-SUM(Q$20:Q510)+Q$15&lt;0.000001,0,IF($C511&gt;='H-32A-WP06 - Debt Service'!P$24,'H-32A-WP06 - Debt Service'!P$27/12,0))</f>
        <v>0</v>
      </c>
      <c r="R511" s="376">
        <f>IF(-SUM(R$20:R510)+R$15&lt;0.000001,0,IF($C511&gt;='H-32A-WP06 - Debt Service'!Q$24,'H-32A-WP06 - Debt Service'!Q$27/12,0))</f>
        <v>0</v>
      </c>
      <c r="S511" s="376">
        <f>IF(-SUM(S$20:S510)+S$15&lt;0.000001,0,IF($C511&gt;='H-32A-WP06 - Debt Service'!R$24,'H-32A-WP06 - Debt Service'!R$27/12,0))</f>
        <v>0</v>
      </c>
      <c r="T511" s="376">
        <f>IF(-SUM(T$20:T510)+T$15&lt;0.000001,0,IF($C511&gt;='H-32A-WP06 - Debt Service'!S$24,'H-32A-WP06 - Debt Service'!S$27/12,0))</f>
        <v>0</v>
      </c>
      <c r="U511" s="376">
        <f>IF(-SUM(U$20:U510)+U$15&lt;0.000001,0,IF($C511&gt;='H-32A-WP06 - Debt Service'!T$24,'H-32A-WP06 - Debt Service'!T$27/12,0))</f>
        <v>0</v>
      </c>
      <c r="V511" s="376">
        <f>IF(-SUM(V$20:V510)+V$15&lt;0.000001,0,IF($C511&gt;='H-32A-WP06 - Debt Service'!U$24,'H-32A-WP06 - Debt Service'!U$27/12,0))</f>
        <v>0</v>
      </c>
      <c r="W511" s="376">
        <f>IF(-SUM(W$20:W510)+W$15&lt;0.000001,0,IF($C511&gt;='H-32A-WP06 - Debt Service'!V$24,'H-32A-WP06 - Debt Service'!V$27/12,0))</f>
        <v>0</v>
      </c>
      <c r="X511" s="376">
        <f>IF(-SUM(X$20:X510)+X$15&lt;0.000001,0,IF($C511&gt;='H-32A-WP06 - Debt Service'!W$24,'H-32A-WP06 - Debt Service'!W$27/12,0))</f>
        <v>0</v>
      </c>
      <c r="Y511" s="376">
        <f>IF(-SUM(Y$20:Y510)+Y$15&lt;0.000001,0,IF($C511&gt;='H-32A-WP06 - Debt Service'!X$24,'H-32A-WP06 - Debt Service'!X$27/12,0))</f>
        <v>0</v>
      </c>
      <c r="Z511" s="376">
        <f>IF($C511&gt;='H-32A-WP06 - Debt Service'!Y$24,'H-32A-WP06 - Debt Service'!Y$27/12,0)</f>
        <v>0</v>
      </c>
    </row>
    <row r="512" spans="2:26">
      <c r="B512" s="364">
        <f t="shared" si="28"/>
        <v>2060</v>
      </c>
      <c r="C512" s="390">
        <f t="shared" si="30"/>
        <v>58441</v>
      </c>
      <c r="D512" s="376">
        <f>IF(-SUM(D$20:D511)+D$15&lt;0.000001,0,IF($C512&gt;='H-32A-WP06 - Debt Service'!C$24,'H-32A-WP06 - Debt Service'!C$27/12,0))</f>
        <v>0</v>
      </c>
      <c r="E512" s="376">
        <f>IF(-SUM(E$20:E511)+E$15&lt;0.000001,0,IF($C512&gt;='H-32A-WP06 - Debt Service'!D$24,'H-32A-WP06 - Debt Service'!D$27/12,0))</f>
        <v>0</v>
      </c>
      <c r="F512" s="376">
        <f>IF(-SUM(F$20:F511)+F$15&lt;0.000001,0,IF($C512&gt;='H-32A-WP06 - Debt Service'!E$24,'H-32A-WP06 - Debt Service'!E$27/12,0))</f>
        <v>0</v>
      </c>
      <c r="G512" s="376">
        <f>IF(-SUM(G$20:G511)+G$15&lt;0.000001,0,IF($C512&gt;='H-32A-WP06 - Debt Service'!F$24,'H-32A-WP06 - Debt Service'!F$27/12,0))</f>
        <v>0</v>
      </c>
      <c r="H512" s="376">
        <f>IF(-SUM(H$20:H511)+H$15&lt;0.000001,0,IF($C512&gt;='H-32A-WP06 - Debt Service'!G$24,'H-32A-WP06 - Debt Service'!G$27/12,0))</f>
        <v>0</v>
      </c>
      <c r="I512" s="376">
        <f>IF(-SUM(I$20:I511)+I$15&lt;0.000001,0,IF($C512&gt;='H-32A-WP06 - Debt Service'!H$24,'H-32A-WP06 - Debt Service'!H$27/12,0))</f>
        <v>0</v>
      </c>
      <c r="J512" s="376">
        <f>IF(-SUM(J$20:J511)+J$15&lt;0.000001,0,IF($C512&gt;='H-32A-WP06 - Debt Service'!I$24,'H-32A-WP06 - Debt Service'!I$27/12,0))</f>
        <v>0</v>
      </c>
      <c r="K512" s="376">
        <f>IF(-SUM(K$20:K511)+K$15&lt;0.000001,0,IF($C512&gt;='H-32A-WP06 - Debt Service'!J$24,'H-32A-WP06 - Debt Service'!J$27/12,0))</f>
        <v>0</v>
      </c>
      <c r="L512" s="376">
        <f>IF(-SUM(L$20:L511)+L$15&lt;0.000001,0,IF($C512&gt;='H-32A-WP06 - Debt Service'!K$24,'H-32A-WP06 - Debt Service'!K$27/12,0))</f>
        <v>0</v>
      </c>
      <c r="M512" s="376">
        <f>IF(-SUM(M$20:M511)+M$15&lt;0.000001,0,IF($C512&gt;='H-32A-WP06 - Debt Service'!L$24,'H-32A-WP06 - Debt Service'!L$27/12,0))</f>
        <v>0</v>
      </c>
      <c r="O512" s="364">
        <f t="shared" si="29"/>
        <v>2060</v>
      </c>
      <c r="P512" s="390">
        <f t="shared" si="31"/>
        <v>58441</v>
      </c>
      <c r="Q512" s="376">
        <f>IF(-SUM(Q$20:Q511)+Q$15&lt;0.000001,0,IF($C512&gt;='H-32A-WP06 - Debt Service'!P$24,'H-32A-WP06 - Debt Service'!P$27/12,0))</f>
        <v>0</v>
      </c>
      <c r="R512" s="376">
        <f>IF(-SUM(R$20:R511)+R$15&lt;0.000001,0,IF($C512&gt;='H-32A-WP06 - Debt Service'!Q$24,'H-32A-WP06 - Debt Service'!Q$27/12,0))</f>
        <v>0</v>
      </c>
      <c r="S512" s="376">
        <f>IF(-SUM(S$20:S511)+S$15&lt;0.000001,0,IF($C512&gt;='H-32A-WP06 - Debt Service'!R$24,'H-32A-WP06 - Debt Service'!R$27/12,0))</f>
        <v>0</v>
      </c>
      <c r="T512" s="376">
        <f>IF(-SUM(T$20:T511)+T$15&lt;0.000001,0,IF($C512&gt;='H-32A-WP06 - Debt Service'!S$24,'H-32A-WP06 - Debt Service'!S$27/12,0))</f>
        <v>0</v>
      </c>
      <c r="U512" s="376">
        <f>IF(-SUM(U$20:U511)+U$15&lt;0.000001,0,IF($C512&gt;='H-32A-WP06 - Debt Service'!T$24,'H-32A-WP06 - Debt Service'!T$27/12,0))</f>
        <v>0</v>
      </c>
      <c r="V512" s="376">
        <f>IF(-SUM(V$20:V511)+V$15&lt;0.000001,0,IF($C512&gt;='H-32A-WP06 - Debt Service'!U$24,'H-32A-WP06 - Debt Service'!U$27/12,0))</f>
        <v>0</v>
      </c>
      <c r="W512" s="376">
        <f>IF(-SUM(W$20:W511)+W$15&lt;0.000001,0,IF($C512&gt;='H-32A-WP06 - Debt Service'!V$24,'H-32A-WP06 - Debt Service'!V$27/12,0))</f>
        <v>0</v>
      </c>
      <c r="X512" s="376">
        <f>IF(-SUM(X$20:X511)+X$15&lt;0.000001,0,IF($C512&gt;='H-32A-WP06 - Debt Service'!W$24,'H-32A-WP06 - Debt Service'!W$27/12,0))</f>
        <v>0</v>
      </c>
      <c r="Y512" s="376">
        <f>IF(-SUM(Y$20:Y511)+Y$15&lt;0.000001,0,IF($C512&gt;='H-32A-WP06 - Debt Service'!X$24,'H-32A-WP06 - Debt Service'!X$27/12,0))</f>
        <v>0</v>
      </c>
      <c r="Z512" s="376">
        <f>IF($C512&gt;='H-32A-WP06 - Debt Service'!Y$24,'H-32A-WP06 - Debt Service'!Y$27/12,0)</f>
        <v>0</v>
      </c>
    </row>
    <row r="513" spans="2:26">
      <c r="B513" s="364">
        <f t="shared" si="28"/>
        <v>2060</v>
      </c>
      <c r="C513" s="390">
        <f t="shared" si="30"/>
        <v>58472</v>
      </c>
      <c r="D513" s="376">
        <f>IF(-SUM(D$20:D512)+D$15&lt;0.000001,0,IF($C513&gt;='H-32A-WP06 - Debt Service'!C$24,'H-32A-WP06 - Debt Service'!C$27/12,0))</f>
        <v>0</v>
      </c>
      <c r="E513" s="376">
        <f>IF(-SUM(E$20:E512)+E$15&lt;0.000001,0,IF($C513&gt;='H-32A-WP06 - Debt Service'!D$24,'H-32A-WP06 - Debt Service'!D$27/12,0))</f>
        <v>0</v>
      </c>
      <c r="F513" s="376">
        <f>IF(-SUM(F$20:F512)+F$15&lt;0.000001,0,IF($C513&gt;='H-32A-WP06 - Debt Service'!E$24,'H-32A-WP06 - Debt Service'!E$27/12,0))</f>
        <v>0</v>
      </c>
      <c r="G513" s="376">
        <f>IF(-SUM(G$20:G512)+G$15&lt;0.000001,0,IF($C513&gt;='H-32A-WP06 - Debt Service'!F$24,'H-32A-WP06 - Debt Service'!F$27/12,0))</f>
        <v>0</v>
      </c>
      <c r="H513" s="376">
        <f>IF(-SUM(H$20:H512)+H$15&lt;0.000001,0,IF($C513&gt;='H-32A-WP06 - Debt Service'!G$24,'H-32A-WP06 - Debt Service'!G$27/12,0))</f>
        <v>0</v>
      </c>
      <c r="I513" s="376">
        <f>IF(-SUM(I$20:I512)+I$15&lt;0.000001,0,IF($C513&gt;='H-32A-WP06 - Debt Service'!H$24,'H-32A-WP06 - Debt Service'!H$27/12,0))</f>
        <v>0</v>
      </c>
      <c r="J513" s="376">
        <f>IF(-SUM(J$20:J512)+J$15&lt;0.000001,0,IF($C513&gt;='H-32A-WP06 - Debt Service'!I$24,'H-32A-WP06 - Debt Service'!I$27/12,0))</f>
        <v>0</v>
      </c>
      <c r="K513" s="376">
        <f>IF(-SUM(K$20:K512)+K$15&lt;0.000001,0,IF($C513&gt;='H-32A-WP06 - Debt Service'!J$24,'H-32A-WP06 - Debt Service'!J$27/12,0))</f>
        <v>0</v>
      </c>
      <c r="L513" s="376">
        <f>IF(-SUM(L$20:L512)+L$15&lt;0.000001,0,IF($C513&gt;='H-32A-WP06 - Debt Service'!K$24,'H-32A-WP06 - Debt Service'!K$27/12,0))</f>
        <v>0</v>
      </c>
      <c r="M513" s="376">
        <f>IF(-SUM(M$20:M512)+M$15&lt;0.000001,0,IF($C513&gt;='H-32A-WP06 - Debt Service'!L$24,'H-32A-WP06 - Debt Service'!L$27/12,0))</f>
        <v>0</v>
      </c>
      <c r="O513" s="364">
        <f t="shared" si="29"/>
        <v>2060</v>
      </c>
      <c r="P513" s="390">
        <f t="shared" si="31"/>
        <v>58472</v>
      </c>
      <c r="Q513" s="376">
        <f>IF(-SUM(Q$20:Q512)+Q$15&lt;0.000001,0,IF($C513&gt;='H-32A-WP06 - Debt Service'!P$24,'H-32A-WP06 - Debt Service'!P$27/12,0))</f>
        <v>0</v>
      </c>
      <c r="R513" s="376">
        <f>IF(-SUM(R$20:R512)+R$15&lt;0.000001,0,IF($C513&gt;='H-32A-WP06 - Debt Service'!Q$24,'H-32A-WP06 - Debt Service'!Q$27/12,0))</f>
        <v>0</v>
      </c>
      <c r="S513" s="376">
        <f>IF(-SUM(S$20:S512)+S$15&lt;0.000001,0,IF($C513&gt;='H-32A-WP06 - Debt Service'!R$24,'H-32A-WP06 - Debt Service'!R$27/12,0))</f>
        <v>0</v>
      </c>
      <c r="T513" s="376">
        <f>IF(-SUM(T$20:T512)+T$15&lt;0.000001,0,IF($C513&gt;='H-32A-WP06 - Debt Service'!S$24,'H-32A-WP06 - Debt Service'!S$27/12,0))</f>
        <v>0</v>
      </c>
      <c r="U513" s="376">
        <f>IF(-SUM(U$20:U512)+U$15&lt;0.000001,0,IF($C513&gt;='H-32A-WP06 - Debt Service'!T$24,'H-32A-WP06 - Debt Service'!T$27/12,0))</f>
        <v>0</v>
      </c>
      <c r="V513" s="376">
        <f>IF(-SUM(V$20:V512)+V$15&lt;0.000001,0,IF($C513&gt;='H-32A-WP06 - Debt Service'!U$24,'H-32A-WP06 - Debt Service'!U$27/12,0))</f>
        <v>0</v>
      </c>
      <c r="W513" s="376">
        <f>IF(-SUM(W$20:W512)+W$15&lt;0.000001,0,IF($C513&gt;='H-32A-WP06 - Debt Service'!V$24,'H-32A-WP06 - Debt Service'!V$27/12,0))</f>
        <v>0</v>
      </c>
      <c r="X513" s="376">
        <f>IF(-SUM(X$20:X512)+X$15&lt;0.000001,0,IF($C513&gt;='H-32A-WP06 - Debt Service'!W$24,'H-32A-WP06 - Debt Service'!W$27/12,0))</f>
        <v>0</v>
      </c>
      <c r="Y513" s="376">
        <f>IF(-SUM(Y$20:Y512)+Y$15&lt;0.000001,0,IF($C513&gt;='H-32A-WP06 - Debt Service'!X$24,'H-32A-WP06 - Debt Service'!X$27/12,0))</f>
        <v>0</v>
      </c>
      <c r="Z513" s="376">
        <f>IF($C513&gt;='H-32A-WP06 - Debt Service'!Y$24,'H-32A-WP06 - Debt Service'!Y$27/12,0)</f>
        <v>0</v>
      </c>
    </row>
    <row r="514" spans="2:26">
      <c r="B514" s="364">
        <f t="shared" si="28"/>
        <v>2060</v>
      </c>
      <c r="C514" s="390">
        <f t="shared" si="30"/>
        <v>58501</v>
      </c>
      <c r="D514" s="376">
        <f>IF(-SUM(D$20:D513)+D$15&lt;0.000001,0,IF($C514&gt;='H-32A-WP06 - Debt Service'!C$24,'H-32A-WP06 - Debt Service'!C$27/12,0))</f>
        <v>0</v>
      </c>
      <c r="E514" s="376">
        <f>IF(-SUM(E$20:E513)+E$15&lt;0.000001,0,IF($C514&gt;='H-32A-WP06 - Debt Service'!D$24,'H-32A-WP06 - Debt Service'!D$27/12,0))</f>
        <v>0</v>
      </c>
      <c r="F514" s="376">
        <f>IF(-SUM(F$20:F513)+F$15&lt;0.000001,0,IF($C514&gt;='H-32A-WP06 - Debt Service'!E$24,'H-32A-WP06 - Debt Service'!E$27/12,0))</f>
        <v>0</v>
      </c>
      <c r="G514" s="376">
        <f>IF(-SUM(G$20:G513)+G$15&lt;0.000001,0,IF($C514&gt;='H-32A-WP06 - Debt Service'!F$24,'H-32A-WP06 - Debt Service'!F$27/12,0))</f>
        <v>0</v>
      </c>
      <c r="H514" s="376">
        <f>IF(-SUM(H$20:H513)+H$15&lt;0.000001,0,IF($C514&gt;='H-32A-WP06 - Debt Service'!G$24,'H-32A-WP06 - Debt Service'!G$27/12,0))</f>
        <v>0</v>
      </c>
      <c r="I514" s="376">
        <f>IF(-SUM(I$20:I513)+I$15&lt;0.000001,0,IF($C514&gt;='H-32A-WP06 - Debt Service'!H$24,'H-32A-WP06 - Debt Service'!H$27/12,0))</f>
        <v>0</v>
      </c>
      <c r="J514" s="376">
        <f>IF(-SUM(J$20:J513)+J$15&lt;0.000001,0,IF($C514&gt;='H-32A-WP06 - Debt Service'!I$24,'H-32A-WP06 - Debt Service'!I$27/12,0))</f>
        <v>0</v>
      </c>
      <c r="K514" s="376">
        <f>IF(-SUM(K$20:K513)+K$15&lt;0.000001,0,IF($C514&gt;='H-32A-WP06 - Debt Service'!J$24,'H-32A-WP06 - Debt Service'!J$27/12,0))</f>
        <v>0</v>
      </c>
      <c r="L514" s="376">
        <f>IF(-SUM(L$20:L513)+L$15&lt;0.000001,0,IF($C514&gt;='H-32A-WP06 - Debt Service'!K$24,'H-32A-WP06 - Debt Service'!K$27/12,0))</f>
        <v>0</v>
      </c>
      <c r="M514" s="376">
        <f>IF(-SUM(M$20:M513)+M$15&lt;0.000001,0,IF($C514&gt;='H-32A-WP06 - Debt Service'!L$24,'H-32A-WP06 - Debt Service'!L$27/12,0))</f>
        <v>0</v>
      </c>
      <c r="O514" s="364">
        <f t="shared" si="29"/>
        <v>2060</v>
      </c>
      <c r="P514" s="390">
        <f t="shared" si="31"/>
        <v>58501</v>
      </c>
      <c r="Q514" s="376">
        <f>IF(-SUM(Q$20:Q513)+Q$15&lt;0.000001,0,IF($C514&gt;='H-32A-WP06 - Debt Service'!P$24,'H-32A-WP06 - Debt Service'!P$27/12,0))</f>
        <v>0</v>
      </c>
      <c r="R514" s="376">
        <f>IF(-SUM(R$20:R513)+R$15&lt;0.000001,0,IF($C514&gt;='H-32A-WP06 - Debt Service'!Q$24,'H-32A-WP06 - Debt Service'!Q$27/12,0))</f>
        <v>0</v>
      </c>
      <c r="S514" s="376">
        <f>IF(-SUM(S$20:S513)+S$15&lt;0.000001,0,IF($C514&gt;='H-32A-WP06 - Debt Service'!R$24,'H-32A-WP06 - Debt Service'!R$27/12,0))</f>
        <v>0</v>
      </c>
      <c r="T514" s="376">
        <f>IF(-SUM(T$20:T513)+T$15&lt;0.000001,0,IF($C514&gt;='H-32A-WP06 - Debt Service'!S$24,'H-32A-WP06 - Debt Service'!S$27/12,0))</f>
        <v>0</v>
      </c>
      <c r="U514" s="376">
        <f>IF(-SUM(U$20:U513)+U$15&lt;0.000001,0,IF($C514&gt;='H-32A-WP06 - Debt Service'!T$24,'H-32A-WP06 - Debt Service'!T$27/12,0))</f>
        <v>0</v>
      </c>
      <c r="V514" s="376">
        <f>IF(-SUM(V$20:V513)+V$15&lt;0.000001,0,IF($C514&gt;='H-32A-WP06 - Debt Service'!U$24,'H-32A-WP06 - Debt Service'!U$27/12,0))</f>
        <v>0</v>
      </c>
      <c r="W514" s="376">
        <f>IF(-SUM(W$20:W513)+W$15&lt;0.000001,0,IF($C514&gt;='H-32A-WP06 - Debt Service'!V$24,'H-32A-WP06 - Debt Service'!V$27/12,0))</f>
        <v>0</v>
      </c>
      <c r="X514" s="376">
        <f>IF(-SUM(X$20:X513)+X$15&lt;0.000001,0,IF($C514&gt;='H-32A-WP06 - Debt Service'!W$24,'H-32A-WP06 - Debt Service'!W$27/12,0))</f>
        <v>0</v>
      </c>
      <c r="Y514" s="376">
        <f>IF(-SUM(Y$20:Y513)+Y$15&lt;0.000001,0,IF($C514&gt;='H-32A-WP06 - Debt Service'!X$24,'H-32A-WP06 - Debt Service'!X$27/12,0))</f>
        <v>0</v>
      </c>
      <c r="Z514" s="376">
        <f>IF($C514&gt;='H-32A-WP06 - Debt Service'!Y$24,'H-32A-WP06 - Debt Service'!Y$27/12,0)</f>
        <v>0</v>
      </c>
    </row>
    <row r="515" spans="2:26">
      <c r="B515" s="364">
        <f t="shared" si="28"/>
        <v>2060</v>
      </c>
      <c r="C515" s="390">
        <f t="shared" si="30"/>
        <v>58532</v>
      </c>
      <c r="D515" s="376">
        <f>IF(-SUM(D$20:D514)+D$15&lt;0.000001,0,IF($C515&gt;='H-32A-WP06 - Debt Service'!C$24,'H-32A-WP06 - Debt Service'!C$27/12,0))</f>
        <v>0</v>
      </c>
      <c r="E515" s="376">
        <f>IF(-SUM(E$20:E514)+E$15&lt;0.000001,0,IF($C515&gt;='H-32A-WP06 - Debt Service'!D$24,'H-32A-WP06 - Debt Service'!D$27/12,0))</f>
        <v>0</v>
      </c>
      <c r="F515" s="376">
        <f>IF(-SUM(F$20:F514)+F$15&lt;0.000001,0,IF($C515&gt;='H-32A-WP06 - Debt Service'!E$24,'H-32A-WP06 - Debt Service'!E$27/12,0))</f>
        <v>0</v>
      </c>
      <c r="G515" s="376">
        <f>IF(-SUM(G$20:G514)+G$15&lt;0.000001,0,IF($C515&gt;='H-32A-WP06 - Debt Service'!F$24,'H-32A-WP06 - Debt Service'!F$27/12,0))</f>
        <v>0</v>
      </c>
      <c r="H515" s="376">
        <f>IF(-SUM(H$20:H514)+H$15&lt;0.000001,0,IF($C515&gt;='H-32A-WP06 - Debt Service'!G$24,'H-32A-WP06 - Debt Service'!G$27/12,0))</f>
        <v>0</v>
      </c>
      <c r="I515" s="376">
        <f>IF(-SUM(I$20:I514)+I$15&lt;0.000001,0,IF($C515&gt;='H-32A-WP06 - Debt Service'!H$24,'H-32A-WP06 - Debt Service'!H$27/12,0))</f>
        <v>0</v>
      </c>
      <c r="J515" s="376">
        <f>IF(-SUM(J$20:J514)+J$15&lt;0.000001,0,IF($C515&gt;='H-32A-WP06 - Debt Service'!I$24,'H-32A-WP06 - Debt Service'!I$27/12,0))</f>
        <v>0</v>
      </c>
      <c r="K515" s="376">
        <f>IF(-SUM(K$20:K514)+K$15&lt;0.000001,0,IF($C515&gt;='H-32A-WP06 - Debt Service'!J$24,'H-32A-WP06 - Debt Service'!J$27/12,0))</f>
        <v>0</v>
      </c>
      <c r="L515" s="376">
        <f>IF(-SUM(L$20:L514)+L$15&lt;0.000001,0,IF($C515&gt;='H-32A-WP06 - Debt Service'!K$24,'H-32A-WP06 - Debt Service'!K$27/12,0))</f>
        <v>0</v>
      </c>
      <c r="M515" s="376">
        <f>IF(-SUM(M$20:M514)+M$15&lt;0.000001,0,IF($C515&gt;='H-32A-WP06 - Debt Service'!L$24,'H-32A-WP06 - Debt Service'!L$27/12,0))</f>
        <v>0</v>
      </c>
      <c r="O515" s="364">
        <f t="shared" si="29"/>
        <v>2060</v>
      </c>
      <c r="P515" s="390">
        <f t="shared" si="31"/>
        <v>58532</v>
      </c>
      <c r="Q515" s="376">
        <f>IF(-SUM(Q$20:Q514)+Q$15&lt;0.000001,0,IF($C515&gt;='H-32A-WP06 - Debt Service'!P$24,'H-32A-WP06 - Debt Service'!P$27/12,0))</f>
        <v>0</v>
      </c>
      <c r="R515" s="376">
        <f>IF(-SUM(R$20:R514)+R$15&lt;0.000001,0,IF($C515&gt;='H-32A-WP06 - Debt Service'!Q$24,'H-32A-WP06 - Debt Service'!Q$27/12,0))</f>
        <v>0</v>
      </c>
      <c r="S515" s="376">
        <f>IF(-SUM(S$20:S514)+S$15&lt;0.000001,0,IF($C515&gt;='H-32A-WP06 - Debt Service'!R$24,'H-32A-WP06 - Debt Service'!R$27/12,0))</f>
        <v>0</v>
      </c>
      <c r="T515" s="376">
        <f>IF(-SUM(T$20:T514)+T$15&lt;0.000001,0,IF($C515&gt;='H-32A-WP06 - Debt Service'!S$24,'H-32A-WP06 - Debt Service'!S$27/12,0))</f>
        <v>0</v>
      </c>
      <c r="U515" s="376">
        <f>IF(-SUM(U$20:U514)+U$15&lt;0.000001,0,IF($C515&gt;='H-32A-WP06 - Debt Service'!T$24,'H-32A-WP06 - Debt Service'!T$27/12,0))</f>
        <v>0</v>
      </c>
      <c r="V515" s="376">
        <f>IF(-SUM(V$20:V514)+V$15&lt;0.000001,0,IF($C515&gt;='H-32A-WP06 - Debt Service'!U$24,'H-32A-WP06 - Debt Service'!U$27/12,0))</f>
        <v>0</v>
      </c>
      <c r="W515" s="376">
        <f>IF(-SUM(W$20:W514)+W$15&lt;0.000001,0,IF($C515&gt;='H-32A-WP06 - Debt Service'!V$24,'H-32A-WP06 - Debt Service'!V$27/12,0))</f>
        <v>0</v>
      </c>
      <c r="X515" s="376">
        <f>IF(-SUM(X$20:X514)+X$15&lt;0.000001,0,IF($C515&gt;='H-32A-WP06 - Debt Service'!W$24,'H-32A-WP06 - Debt Service'!W$27/12,0))</f>
        <v>0</v>
      </c>
      <c r="Y515" s="376">
        <f>IF(-SUM(Y$20:Y514)+Y$15&lt;0.000001,0,IF($C515&gt;='H-32A-WP06 - Debt Service'!X$24,'H-32A-WP06 - Debt Service'!X$27/12,0))</f>
        <v>0</v>
      </c>
      <c r="Z515" s="376">
        <f>IF($C515&gt;='H-32A-WP06 - Debt Service'!Y$24,'H-32A-WP06 - Debt Service'!Y$27/12,0)</f>
        <v>0</v>
      </c>
    </row>
    <row r="516" spans="2:26">
      <c r="B516" s="364">
        <f t="shared" si="28"/>
        <v>2060</v>
      </c>
      <c r="C516" s="390">
        <f t="shared" si="30"/>
        <v>58562</v>
      </c>
      <c r="D516" s="376">
        <f>IF(-SUM(D$20:D515)+D$15&lt;0.000001,0,IF($C516&gt;='H-32A-WP06 - Debt Service'!C$24,'H-32A-WP06 - Debt Service'!C$27/12,0))</f>
        <v>0</v>
      </c>
      <c r="E516" s="376">
        <f>IF(-SUM(E$20:E515)+E$15&lt;0.000001,0,IF($C516&gt;='H-32A-WP06 - Debt Service'!D$24,'H-32A-WP06 - Debt Service'!D$27/12,0))</f>
        <v>0</v>
      </c>
      <c r="F516" s="376">
        <f>IF(-SUM(F$20:F515)+F$15&lt;0.000001,0,IF($C516&gt;='H-32A-WP06 - Debt Service'!E$24,'H-32A-WP06 - Debt Service'!E$27/12,0))</f>
        <v>0</v>
      </c>
      <c r="G516" s="376">
        <f>IF(-SUM(G$20:G515)+G$15&lt;0.000001,0,IF($C516&gt;='H-32A-WP06 - Debt Service'!F$24,'H-32A-WP06 - Debt Service'!F$27/12,0))</f>
        <v>0</v>
      </c>
      <c r="H516" s="376">
        <f>IF(-SUM(H$20:H515)+H$15&lt;0.000001,0,IF($C516&gt;='H-32A-WP06 - Debt Service'!G$24,'H-32A-WP06 - Debt Service'!G$27/12,0))</f>
        <v>0</v>
      </c>
      <c r="I516" s="376">
        <f>IF(-SUM(I$20:I515)+I$15&lt;0.000001,0,IF($C516&gt;='H-32A-WP06 - Debt Service'!H$24,'H-32A-WP06 - Debt Service'!H$27/12,0))</f>
        <v>0</v>
      </c>
      <c r="J516" s="376">
        <f>IF(-SUM(J$20:J515)+J$15&lt;0.000001,0,IF($C516&gt;='H-32A-WP06 - Debt Service'!I$24,'H-32A-WP06 - Debt Service'!I$27/12,0))</f>
        <v>0</v>
      </c>
      <c r="K516" s="376">
        <f>IF(-SUM(K$20:K515)+K$15&lt;0.000001,0,IF($C516&gt;='H-32A-WP06 - Debt Service'!J$24,'H-32A-WP06 - Debt Service'!J$27/12,0))</f>
        <v>0</v>
      </c>
      <c r="L516" s="376">
        <f>IF(-SUM(L$20:L515)+L$15&lt;0.000001,0,IF($C516&gt;='H-32A-WP06 - Debt Service'!K$24,'H-32A-WP06 - Debt Service'!K$27/12,0))</f>
        <v>0</v>
      </c>
      <c r="M516" s="376">
        <f>IF(-SUM(M$20:M515)+M$15&lt;0.000001,0,IF($C516&gt;='H-32A-WP06 - Debt Service'!L$24,'H-32A-WP06 - Debt Service'!L$27/12,0))</f>
        <v>0</v>
      </c>
      <c r="O516" s="364">
        <f t="shared" si="29"/>
        <v>2060</v>
      </c>
      <c r="P516" s="390">
        <f t="shared" si="31"/>
        <v>58562</v>
      </c>
      <c r="Q516" s="376">
        <f>IF(-SUM(Q$20:Q515)+Q$15&lt;0.000001,0,IF($C516&gt;='H-32A-WP06 - Debt Service'!P$24,'H-32A-WP06 - Debt Service'!P$27/12,0))</f>
        <v>0</v>
      </c>
      <c r="R516" s="376">
        <f>IF(-SUM(R$20:R515)+R$15&lt;0.000001,0,IF($C516&gt;='H-32A-WP06 - Debt Service'!Q$24,'H-32A-WP06 - Debt Service'!Q$27/12,0))</f>
        <v>0</v>
      </c>
      <c r="S516" s="376">
        <f>IF(-SUM(S$20:S515)+S$15&lt;0.000001,0,IF($C516&gt;='H-32A-WP06 - Debt Service'!R$24,'H-32A-WP06 - Debt Service'!R$27/12,0))</f>
        <v>0</v>
      </c>
      <c r="T516" s="376">
        <f>IF(-SUM(T$20:T515)+T$15&lt;0.000001,0,IF($C516&gt;='H-32A-WP06 - Debt Service'!S$24,'H-32A-WP06 - Debt Service'!S$27/12,0))</f>
        <v>0</v>
      </c>
      <c r="U516" s="376">
        <f>IF(-SUM(U$20:U515)+U$15&lt;0.000001,0,IF($C516&gt;='H-32A-WP06 - Debt Service'!T$24,'H-32A-WP06 - Debt Service'!T$27/12,0))</f>
        <v>0</v>
      </c>
      <c r="V516" s="376">
        <f>IF(-SUM(V$20:V515)+V$15&lt;0.000001,0,IF($C516&gt;='H-32A-WP06 - Debt Service'!U$24,'H-32A-WP06 - Debt Service'!U$27/12,0))</f>
        <v>0</v>
      </c>
      <c r="W516" s="376">
        <f>IF(-SUM(W$20:W515)+W$15&lt;0.000001,0,IF($C516&gt;='H-32A-WP06 - Debt Service'!V$24,'H-32A-WP06 - Debt Service'!V$27/12,0))</f>
        <v>0</v>
      </c>
      <c r="X516" s="376">
        <f>IF(-SUM(X$20:X515)+X$15&lt;0.000001,0,IF($C516&gt;='H-32A-WP06 - Debt Service'!W$24,'H-32A-WP06 - Debt Service'!W$27/12,0))</f>
        <v>0</v>
      </c>
      <c r="Y516" s="376">
        <f>IF(-SUM(Y$20:Y515)+Y$15&lt;0.000001,0,IF($C516&gt;='H-32A-WP06 - Debt Service'!X$24,'H-32A-WP06 - Debt Service'!X$27/12,0))</f>
        <v>0</v>
      </c>
      <c r="Z516" s="376">
        <f>IF($C516&gt;='H-32A-WP06 - Debt Service'!Y$24,'H-32A-WP06 - Debt Service'!Y$27/12,0)</f>
        <v>0</v>
      </c>
    </row>
    <row r="517" spans="2:26">
      <c r="B517" s="364">
        <f t="shared" si="28"/>
        <v>2060</v>
      </c>
      <c r="C517" s="390">
        <f t="shared" si="30"/>
        <v>58593</v>
      </c>
      <c r="D517" s="376">
        <f>IF(-SUM(D$20:D516)+D$15&lt;0.000001,0,IF($C517&gt;='H-32A-WP06 - Debt Service'!C$24,'H-32A-WP06 - Debt Service'!C$27/12,0))</f>
        <v>0</v>
      </c>
      <c r="E517" s="376">
        <f>IF(-SUM(E$20:E516)+E$15&lt;0.000001,0,IF($C517&gt;='H-32A-WP06 - Debt Service'!D$24,'H-32A-WP06 - Debt Service'!D$27/12,0))</f>
        <v>0</v>
      </c>
      <c r="F517" s="376">
        <f>IF(-SUM(F$20:F516)+F$15&lt;0.000001,0,IF($C517&gt;='H-32A-WP06 - Debt Service'!E$24,'H-32A-WP06 - Debt Service'!E$27/12,0))</f>
        <v>0</v>
      </c>
      <c r="G517" s="376">
        <f>IF(-SUM(G$20:G516)+G$15&lt;0.000001,0,IF($C517&gt;='H-32A-WP06 - Debt Service'!F$24,'H-32A-WP06 - Debt Service'!F$27/12,0))</f>
        <v>0</v>
      </c>
      <c r="H517" s="376">
        <f>IF(-SUM(H$20:H516)+H$15&lt;0.000001,0,IF($C517&gt;='H-32A-WP06 - Debt Service'!G$24,'H-32A-WP06 - Debt Service'!G$27/12,0))</f>
        <v>0</v>
      </c>
      <c r="I517" s="376">
        <f>IF(-SUM(I$20:I516)+I$15&lt;0.000001,0,IF($C517&gt;='H-32A-WP06 - Debt Service'!H$24,'H-32A-WP06 - Debt Service'!H$27/12,0))</f>
        <v>0</v>
      </c>
      <c r="J517" s="376">
        <f>IF(-SUM(J$20:J516)+J$15&lt;0.000001,0,IF($C517&gt;='H-32A-WP06 - Debt Service'!I$24,'H-32A-WP06 - Debt Service'!I$27/12,0))</f>
        <v>0</v>
      </c>
      <c r="K517" s="376">
        <f>IF(-SUM(K$20:K516)+K$15&lt;0.000001,0,IF($C517&gt;='H-32A-WP06 - Debt Service'!J$24,'H-32A-WP06 - Debt Service'!J$27/12,0))</f>
        <v>0</v>
      </c>
      <c r="L517" s="376">
        <f>IF(-SUM(L$20:L516)+L$15&lt;0.000001,0,IF($C517&gt;='H-32A-WP06 - Debt Service'!K$24,'H-32A-WP06 - Debt Service'!K$27/12,0))</f>
        <v>0</v>
      </c>
      <c r="M517" s="376">
        <f>IF(-SUM(M$20:M516)+M$15&lt;0.000001,0,IF($C517&gt;='H-32A-WP06 - Debt Service'!L$24,'H-32A-WP06 - Debt Service'!L$27/12,0))</f>
        <v>0</v>
      </c>
      <c r="O517" s="364">
        <f t="shared" si="29"/>
        <v>2060</v>
      </c>
      <c r="P517" s="390">
        <f t="shared" si="31"/>
        <v>58593</v>
      </c>
      <c r="Q517" s="376">
        <f>IF(-SUM(Q$20:Q516)+Q$15&lt;0.000001,0,IF($C517&gt;='H-32A-WP06 - Debt Service'!P$24,'H-32A-WP06 - Debt Service'!P$27/12,0))</f>
        <v>0</v>
      </c>
      <c r="R517" s="376">
        <f>IF(-SUM(R$20:R516)+R$15&lt;0.000001,0,IF($C517&gt;='H-32A-WP06 - Debt Service'!Q$24,'H-32A-WP06 - Debt Service'!Q$27/12,0))</f>
        <v>0</v>
      </c>
      <c r="S517" s="376">
        <f>IF(-SUM(S$20:S516)+S$15&lt;0.000001,0,IF($C517&gt;='H-32A-WP06 - Debt Service'!R$24,'H-32A-WP06 - Debt Service'!R$27/12,0))</f>
        <v>0</v>
      </c>
      <c r="T517" s="376">
        <f>IF(-SUM(T$20:T516)+T$15&lt;0.000001,0,IF($C517&gt;='H-32A-WP06 - Debt Service'!S$24,'H-32A-WP06 - Debt Service'!S$27/12,0))</f>
        <v>0</v>
      </c>
      <c r="U517" s="376">
        <f>IF(-SUM(U$20:U516)+U$15&lt;0.000001,0,IF($C517&gt;='H-32A-WP06 - Debt Service'!T$24,'H-32A-WP06 - Debt Service'!T$27/12,0))</f>
        <v>0</v>
      </c>
      <c r="V517" s="376">
        <f>IF(-SUM(V$20:V516)+V$15&lt;0.000001,0,IF($C517&gt;='H-32A-WP06 - Debt Service'!U$24,'H-32A-WP06 - Debt Service'!U$27/12,0))</f>
        <v>0</v>
      </c>
      <c r="W517" s="376">
        <f>IF(-SUM(W$20:W516)+W$15&lt;0.000001,0,IF($C517&gt;='H-32A-WP06 - Debt Service'!V$24,'H-32A-WP06 - Debt Service'!V$27/12,0))</f>
        <v>0</v>
      </c>
      <c r="X517" s="376">
        <f>IF(-SUM(X$20:X516)+X$15&lt;0.000001,0,IF($C517&gt;='H-32A-WP06 - Debt Service'!W$24,'H-32A-WP06 - Debt Service'!W$27/12,0))</f>
        <v>0</v>
      </c>
      <c r="Y517" s="376">
        <f>IF(-SUM(Y$20:Y516)+Y$15&lt;0.000001,0,IF($C517&gt;='H-32A-WP06 - Debt Service'!X$24,'H-32A-WP06 - Debt Service'!X$27/12,0))</f>
        <v>0</v>
      </c>
      <c r="Z517" s="376">
        <f>IF($C517&gt;='H-32A-WP06 - Debt Service'!Y$24,'H-32A-WP06 - Debt Service'!Y$27/12,0)</f>
        <v>0</v>
      </c>
    </row>
    <row r="518" spans="2:26">
      <c r="B518" s="364">
        <f t="shared" si="28"/>
        <v>2060</v>
      </c>
      <c r="C518" s="390">
        <f t="shared" si="30"/>
        <v>58623</v>
      </c>
      <c r="D518" s="376">
        <f>IF(-SUM(D$20:D517)+D$15&lt;0.000001,0,IF($C518&gt;='H-32A-WP06 - Debt Service'!C$24,'H-32A-WP06 - Debt Service'!C$27/12,0))</f>
        <v>0</v>
      </c>
      <c r="E518" s="376">
        <f>IF(-SUM(E$20:E517)+E$15&lt;0.000001,0,IF($C518&gt;='H-32A-WP06 - Debt Service'!D$24,'H-32A-WP06 - Debt Service'!D$27/12,0))</f>
        <v>0</v>
      </c>
      <c r="F518" s="376">
        <f>IF(-SUM(F$20:F517)+F$15&lt;0.000001,0,IF($C518&gt;='H-32A-WP06 - Debt Service'!E$24,'H-32A-WP06 - Debt Service'!E$27/12,0))</f>
        <v>0</v>
      </c>
      <c r="G518" s="376">
        <f>IF(-SUM(G$20:G517)+G$15&lt;0.000001,0,IF($C518&gt;='H-32A-WP06 - Debt Service'!F$24,'H-32A-WP06 - Debt Service'!F$27/12,0))</f>
        <v>0</v>
      </c>
      <c r="H518" s="376">
        <f>IF(-SUM(H$20:H517)+H$15&lt;0.000001,0,IF($C518&gt;='H-32A-WP06 - Debt Service'!G$24,'H-32A-WP06 - Debt Service'!G$27/12,0))</f>
        <v>0</v>
      </c>
      <c r="I518" s="376">
        <f>IF(-SUM(I$20:I517)+I$15&lt;0.000001,0,IF($C518&gt;='H-32A-WP06 - Debt Service'!H$24,'H-32A-WP06 - Debt Service'!H$27/12,0))</f>
        <v>0</v>
      </c>
      <c r="J518" s="376">
        <f>IF(-SUM(J$20:J517)+J$15&lt;0.000001,0,IF($C518&gt;='H-32A-WP06 - Debt Service'!I$24,'H-32A-WP06 - Debt Service'!I$27/12,0))</f>
        <v>0</v>
      </c>
      <c r="K518" s="376">
        <f>IF(-SUM(K$20:K517)+K$15&lt;0.000001,0,IF($C518&gt;='H-32A-WP06 - Debt Service'!J$24,'H-32A-WP06 - Debt Service'!J$27/12,0))</f>
        <v>0</v>
      </c>
      <c r="L518" s="376">
        <f>IF(-SUM(L$20:L517)+L$15&lt;0.000001,0,IF($C518&gt;='H-32A-WP06 - Debt Service'!K$24,'H-32A-WP06 - Debt Service'!K$27/12,0))</f>
        <v>0</v>
      </c>
      <c r="M518" s="376">
        <f>IF(-SUM(M$20:M517)+M$15&lt;0.000001,0,IF($C518&gt;='H-32A-WP06 - Debt Service'!L$24,'H-32A-WP06 - Debt Service'!L$27/12,0))</f>
        <v>0</v>
      </c>
      <c r="O518" s="364">
        <f t="shared" si="29"/>
        <v>2060</v>
      </c>
      <c r="P518" s="390">
        <f t="shared" si="31"/>
        <v>58623</v>
      </c>
      <c r="Q518" s="376">
        <f>IF(-SUM(Q$20:Q517)+Q$15&lt;0.000001,0,IF($C518&gt;='H-32A-WP06 - Debt Service'!P$24,'H-32A-WP06 - Debt Service'!P$27/12,0))</f>
        <v>0</v>
      </c>
      <c r="R518" s="376">
        <f>IF(-SUM(R$20:R517)+R$15&lt;0.000001,0,IF($C518&gt;='H-32A-WP06 - Debt Service'!Q$24,'H-32A-WP06 - Debt Service'!Q$27/12,0))</f>
        <v>0</v>
      </c>
      <c r="S518" s="376">
        <f>IF(-SUM(S$20:S517)+S$15&lt;0.000001,0,IF($C518&gt;='H-32A-WP06 - Debt Service'!R$24,'H-32A-WP06 - Debt Service'!R$27/12,0))</f>
        <v>0</v>
      </c>
      <c r="T518" s="376">
        <f>IF(-SUM(T$20:T517)+T$15&lt;0.000001,0,IF($C518&gt;='H-32A-WP06 - Debt Service'!S$24,'H-32A-WP06 - Debt Service'!S$27/12,0))</f>
        <v>0</v>
      </c>
      <c r="U518" s="376">
        <f>IF(-SUM(U$20:U517)+U$15&lt;0.000001,0,IF($C518&gt;='H-32A-WP06 - Debt Service'!T$24,'H-32A-WP06 - Debt Service'!T$27/12,0))</f>
        <v>0</v>
      </c>
      <c r="V518" s="376">
        <f>IF(-SUM(V$20:V517)+V$15&lt;0.000001,0,IF($C518&gt;='H-32A-WP06 - Debt Service'!U$24,'H-32A-WP06 - Debt Service'!U$27/12,0))</f>
        <v>0</v>
      </c>
      <c r="W518" s="376">
        <f>IF(-SUM(W$20:W517)+W$15&lt;0.000001,0,IF($C518&gt;='H-32A-WP06 - Debt Service'!V$24,'H-32A-WP06 - Debt Service'!V$27/12,0))</f>
        <v>0</v>
      </c>
      <c r="X518" s="376">
        <f>IF(-SUM(X$20:X517)+X$15&lt;0.000001,0,IF($C518&gt;='H-32A-WP06 - Debt Service'!W$24,'H-32A-WP06 - Debt Service'!W$27/12,0))</f>
        <v>0</v>
      </c>
      <c r="Y518" s="376">
        <f>IF(-SUM(Y$20:Y517)+Y$15&lt;0.000001,0,IF($C518&gt;='H-32A-WP06 - Debt Service'!X$24,'H-32A-WP06 - Debt Service'!X$27/12,0))</f>
        <v>0</v>
      </c>
      <c r="Z518" s="376">
        <f>IF($C518&gt;='H-32A-WP06 - Debt Service'!Y$24,'H-32A-WP06 - Debt Service'!Y$27/12,0)</f>
        <v>0</v>
      </c>
    </row>
    <row r="519" spans="2:26">
      <c r="B519" s="364">
        <f t="shared" si="28"/>
        <v>2060</v>
      </c>
      <c r="C519" s="390">
        <f t="shared" si="30"/>
        <v>58654</v>
      </c>
      <c r="D519" s="376">
        <f>IF(-SUM(D$20:D518)+D$15&lt;0.000001,0,IF($C519&gt;='H-32A-WP06 - Debt Service'!C$24,'H-32A-WP06 - Debt Service'!C$27/12,0))</f>
        <v>0</v>
      </c>
      <c r="E519" s="376">
        <f>IF(-SUM(E$20:E518)+E$15&lt;0.000001,0,IF($C519&gt;='H-32A-WP06 - Debt Service'!D$24,'H-32A-WP06 - Debt Service'!D$27/12,0))</f>
        <v>0</v>
      </c>
      <c r="F519" s="376">
        <f>IF(-SUM(F$20:F518)+F$15&lt;0.000001,0,IF($C519&gt;='H-32A-WP06 - Debt Service'!E$24,'H-32A-WP06 - Debt Service'!E$27/12,0))</f>
        <v>0</v>
      </c>
      <c r="G519" s="376">
        <f>IF(-SUM(G$20:G518)+G$15&lt;0.000001,0,IF($C519&gt;='H-32A-WP06 - Debt Service'!F$24,'H-32A-WP06 - Debt Service'!F$27/12,0))</f>
        <v>0</v>
      </c>
      <c r="H519" s="376">
        <f>IF(-SUM(H$20:H518)+H$15&lt;0.000001,0,IF($C519&gt;='H-32A-WP06 - Debt Service'!G$24,'H-32A-WP06 - Debt Service'!G$27/12,0))</f>
        <v>0</v>
      </c>
      <c r="I519" s="376">
        <f>IF(-SUM(I$20:I518)+I$15&lt;0.000001,0,IF($C519&gt;='H-32A-WP06 - Debt Service'!H$24,'H-32A-WP06 - Debt Service'!H$27/12,0))</f>
        <v>0</v>
      </c>
      <c r="J519" s="376">
        <f>IF(-SUM(J$20:J518)+J$15&lt;0.000001,0,IF($C519&gt;='H-32A-WP06 - Debt Service'!I$24,'H-32A-WP06 - Debt Service'!I$27/12,0))</f>
        <v>0</v>
      </c>
      <c r="K519" s="376">
        <f>IF(-SUM(K$20:K518)+K$15&lt;0.000001,0,IF($C519&gt;='H-32A-WP06 - Debt Service'!J$24,'H-32A-WP06 - Debt Service'!J$27/12,0))</f>
        <v>0</v>
      </c>
      <c r="L519" s="376">
        <f>IF(-SUM(L$20:L518)+L$15&lt;0.000001,0,IF($C519&gt;='H-32A-WP06 - Debt Service'!K$24,'H-32A-WP06 - Debt Service'!K$27/12,0))</f>
        <v>0</v>
      </c>
      <c r="M519" s="376">
        <f>IF(-SUM(M$20:M518)+M$15&lt;0.000001,0,IF($C519&gt;='H-32A-WP06 - Debt Service'!L$24,'H-32A-WP06 - Debt Service'!L$27/12,0))</f>
        <v>0</v>
      </c>
      <c r="O519" s="364">
        <f t="shared" si="29"/>
        <v>2060</v>
      </c>
      <c r="P519" s="390">
        <f t="shared" si="31"/>
        <v>58654</v>
      </c>
      <c r="Q519" s="376">
        <f>IF(-SUM(Q$20:Q518)+Q$15&lt;0.000001,0,IF($C519&gt;='H-32A-WP06 - Debt Service'!P$24,'H-32A-WP06 - Debt Service'!P$27/12,0))</f>
        <v>0</v>
      </c>
      <c r="R519" s="376">
        <f>IF(-SUM(R$20:R518)+R$15&lt;0.000001,0,IF($C519&gt;='H-32A-WP06 - Debt Service'!Q$24,'H-32A-WP06 - Debt Service'!Q$27/12,0))</f>
        <v>0</v>
      </c>
      <c r="S519" s="376">
        <f>IF(-SUM(S$20:S518)+S$15&lt;0.000001,0,IF($C519&gt;='H-32A-WP06 - Debt Service'!R$24,'H-32A-WP06 - Debt Service'!R$27/12,0))</f>
        <v>0</v>
      </c>
      <c r="T519" s="376">
        <f>IF(-SUM(T$20:T518)+T$15&lt;0.000001,0,IF($C519&gt;='H-32A-WP06 - Debt Service'!S$24,'H-32A-WP06 - Debt Service'!S$27/12,0))</f>
        <v>0</v>
      </c>
      <c r="U519" s="376">
        <f>IF(-SUM(U$20:U518)+U$15&lt;0.000001,0,IF($C519&gt;='H-32A-WP06 - Debt Service'!T$24,'H-32A-WP06 - Debt Service'!T$27/12,0))</f>
        <v>0</v>
      </c>
      <c r="V519" s="376">
        <f>IF(-SUM(V$20:V518)+V$15&lt;0.000001,0,IF($C519&gt;='H-32A-WP06 - Debt Service'!U$24,'H-32A-WP06 - Debt Service'!U$27/12,0))</f>
        <v>0</v>
      </c>
      <c r="W519" s="376">
        <f>IF(-SUM(W$20:W518)+W$15&lt;0.000001,0,IF($C519&gt;='H-32A-WP06 - Debt Service'!V$24,'H-32A-WP06 - Debt Service'!V$27/12,0))</f>
        <v>0</v>
      </c>
      <c r="X519" s="376">
        <f>IF(-SUM(X$20:X518)+X$15&lt;0.000001,0,IF($C519&gt;='H-32A-WP06 - Debt Service'!W$24,'H-32A-WP06 - Debt Service'!W$27/12,0))</f>
        <v>0</v>
      </c>
      <c r="Y519" s="376">
        <f>IF(-SUM(Y$20:Y518)+Y$15&lt;0.000001,0,IF($C519&gt;='H-32A-WP06 - Debt Service'!X$24,'H-32A-WP06 - Debt Service'!X$27/12,0))</f>
        <v>0</v>
      </c>
      <c r="Z519" s="376">
        <f>IF($C519&gt;='H-32A-WP06 - Debt Service'!Y$24,'H-32A-WP06 - Debt Service'!Y$27/12,0)</f>
        <v>0</v>
      </c>
    </row>
    <row r="520" spans="2:26">
      <c r="B520" s="364">
        <f t="shared" si="28"/>
        <v>2060</v>
      </c>
      <c r="C520" s="390">
        <f t="shared" si="30"/>
        <v>58685</v>
      </c>
      <c r="D520" s="376">
        <f>IF(-SUM(D$20:D519)+D$15&lt;0.000001,0,IF($C520&gt;='H-32A-WP06 - Debt Service'!C$24,'H-32A-WP06 - Debt Service'!C$27/12,0))</f>
        <v>0</v>
      </c>
      <c r="E520" s="376">
        <f>IF(-SUM(E$20:E519)+E$15&lt;0.000001,0,IF($C520&gt;='H-32A-WP06 - Debt Service'!D$24,'H-32A-WP06 - Debt Service'!D$27/12,0))</f>
        <v>0</v>
      </c>
      <c r="F520" s="376">
        <f>IF(-SUM(F$20:F519)+F$15&lt;0.000001,0,IF($C520&gt;='H-32A-WP06 - Debt Service'!E$24,'H-32A-WP06 - Debt Service'!E$27/12,0))</f>
        <v>0</v>
      </c>
      <c r="G520" s="376">
        <f>IF(-SUM(G$20:G519)+G$15&lt;0.000001,0,IF($C520&gt;='H-32A-WP06 - Debt Service'!F$24,'H-32A-WP06 - Debt Service'!F$27/12,0))</f>
        <v>0</v>
      </c>
      <c r="H520" s="376">
        <f>IF(-SUM(H$20:H519)+H$15&lt;0.000001,0,IF($C520&gt;='H-32A-WP06 - Debt Service'!G$24,'H-32A-WP06 - Debt Service'!G$27/12,0))</f>
        <v>0</v>
      </c>
      <c r="I520" s="376">
        <f>IF(-SUM(I$20:I519)+I$15&lt;0.000001,0,IF($C520&gt;='H-32A-WP06 - Debt Service'!H$24,'H-32A-WP06 - Debt Service'!H$27/12,0))</f>
        <v>0</v>
      </c>
      <c r="J520" s="376">
        <f>IF(-SUM(J$20:J519)+J$15&lt;0.000001,0,IF($C520&gt;='H-32A-WP06 - Debt Service'!I$24,'H-32A-WP06 - Debt Service'!I$27/12,0))</f>
        <v>0</v>
      </c>
      <c r="K520" s="376">
        <f>IF(-SUM(K$20:K519)+K$15&lt;0.000001,0,IF($C520&gt;='H-32A-WP06 - Debt Service'!J$24,'H-32A-WP06 - Debt Service'!J$27/12,0))</f>
        <v>0</v>
      </c>
      <c r="L520" s="376">
        <f>IF(-SUM(L$20:L519)+L$15&lt;0.000001,0,IF($C520&gt;='H-32A-WP06 - Debt Service'!K$24,'H-32A-WP06 - Debt Service'!K$27/12,0))</f>
        <v>0</v>
      </c>
      <c r="M520" s="376">
        <f>IF(-SUM(M$20:M519)+M$15&lt;0.000001,0,IF($C520&gt;='H-32A-WP06 - Debt Service'!L$24,'H-32A-WP06 - Debt Service'!L$27/12,0))</f>
        <v>0</v>
      </c>
      <c r="O520" s="364">
        <f t="shared" si="29"/>
        <v>2060</v>
      </c>
      <c r="P520" s="390">
        <f t="shared" si="31"/>
        <v>58685</v>
      </c>
      <c r="Q520" s="376">
        <f>IF(-SUM(Q$20:Q519)+Q$15&lt;0.000001,0,IF($C520&gt;='H-32A-WP06 - Debt Service'!P$24,'H-32A-WP06 - Debt Service'!P$27/12,0))</f>
        <v>0</v>
      </c>
      <c r="R520" s="376">
        <f>IF(-SUM(R$20:R519)+R$15&lt;0.000001,0,IF($C520&gt;='H-32A-WP06 - Debt Service'!Q$24,'H-32A-WP06 - Debt Service'!Q$27/12,0))</f>
        <v>0</v>
      </c>
      <c r="S520" s="376">
        <f>IF(-SUM(S$20:S519)+S$15&lt;0.000001,0,IF($C520&gt;='H-32A-WP06 - Debt Service'!R$24,'H-32A-WP06 - Debt Service'!R$27/12,0))</f>
        <v>0</v>
      </c>
      <c r="T520" s="376">
        <f>IF(-SUM(T$20:T519)+T$15&lt;0.000001,0,IF($C520&gt;='H-32A-WP06 - Debt Service'!S$24,'H-32A-WP06 - Debt Service'!S$27/12,0))</f>
        <v>0</v>
      </c>
      <c r="U520" s="376">
        <f>IF(-SUM(U$20:U519)+U$15&lt;0.000001,0,IF($C520&gt;='H-32A-WP06 - Debt Service'!T$24,'H-32A-WP06 - Debt Service'!T$27/12,0))</f>
        <v>0</v>
      </c>
      <c r="V520" s="376">
        <f>IF(-SUM(V$20:V519)+V$15&lt;0.000001,0,IF($C520&gt;='H-32A-WP06 - Debt Service'!U$24,'H-32A-WP06 - Debt Service'!U$27/12,0))</f>
        <v>0</v>
      </c>
      <c r="W520" s="376">
        <f>IF(-SUM(W$20:W519)+W$15&lt;0.000001,0,IF($C520&gt;='H-32A-WP06 - Debt Service'!V$24,'H-32A-WP06 - Debt Service'!V$27/12,0))</f>
        <v>0</v>
      </c>
      <c r="X520" s="376">
        <f>IF(-SUM(X$20:X519)+X$15&lt;0.000001,0,IF($C520&gt;='H-32A-WP06 - Debt Service'!W$24,'H-32A-WP06 - Debt Service'!W$27/12,0))</f>
        <v>0</v>
      </c>
      <c r="Y520" s="376">
        <f>IF(-SUM(Y$20:Y519)+Y$15&lt;0.000001,0,IF($C520&gt;='H-32A-WP06 - Debt Service'!X$24,'H-32A-WP06 - Debt Service'!X$27/12,0))</f>
        <v>0</v>
      </c>
      <c r="Z520" s="376">
        <f>IF($C520&gt;='H-32A-WP06 - Debt Service'!Y$24,'H-32A-WP06 - Debt Service'!Y$27/12,0)</f>
        <v>0</v>
      </c>
    </row>
    <row r="521" spans="2:26">
      <c r="B521" s="364">
        <f t="shared" si="28"/>
        <v>2060</v>
      </c>
      <c r="C521" s="390">
        <f t="shared" si="30"/>
        <v>58715</v>
      </c>
      <c r="D521" s="376">
        <f>IF(-SUM(D$20:D520)+D$15&lt;0.000001,0,IF($C521&gt;='H-32A-WP06 - Debt Service'!C$24,'H-32A-WP06 - Debt Service'!C$27/12,0))</f>
        <v>0</v>
      </c>
      <c r="E521" s="376">
        <f>IF(-SUM(E$20:E520)+E$15&lt;0.000001,0,IF($C521&gt;='H-32A-WP06 - Debt Service'!D$24,'H-32A-WP06 - Debt Service'!D$27/12,0))</f>
        <v>0</v>
      </c>
      <c r="F521" s="376">
        <f>IF(-SUM(F$20:F520)+F$15&lt;0.000001,0,IF($C521&gt;='H-32A-WP06 - Debt Service'!E$24,'H-32A-WP06 - Debt Service'!E$27/12,0))</f>
        <v>0</v>
      </c>
      <c r="G521" s="376">
        <f>IF(-SUM(G$20:G520)+G$15&lt;0.000001,0,IF($C521&gt;='H-32A-WP06 - Debt Service'!F$24,'H-32A-WP06 - Debt Service'!F$27/12,0))</f>
        <v>0</v>
      </c>
      <c r="H521" s="376">
        <f>IF(-SUM(H$20:H520)+H$15&lt;0.000001,0,IF($C521&gt;='H-32A-WP06 - Debt Service'!G$24,'H-32A-WP06 - Debt Service'!G$27/12,0))</f>
        <v>0</v>
      </c>
      <c r="I521" s="376">
        <f>IF(-SUM(I$20:I520)+I$15&lt;0.000001,0,IF($C521&gt;='H-32A-WP06 - Debt Service'!H$24,'H-32A-WP06 - Debt Service'!H$27/12,0))</f>
        <v>0</v>
      </c>
      <c r="J521" s="376">
        <f>IF(-SUM(J$20:J520)+J$15&lt;0.000001,0,IF($C521&gt;='H-32A-WP06 - Debt Service'!I$24,'H-32A-WP06 - Debt Service'!I$27/12,0))</f>
        <v>0</v>
      </c>
      <c r="K521" s="376">
        <f>IF(-SUM(K$20:K520)+K$15&lt;0.000001,0,IF($C521&gt;='H-32A-WP06 - Debt Service'!J$24,'H-32A-WP06 - Debt Service'!J$27/12,0))</f>
        <v>0</v>
      </c>
      <c r="L521" s="376">
        <f>IF(-SUM(L$20:L520)+L$15&lt;0.000001,0,IF($C521&gt;='H-32A-WP06 - Debt Service'!K$24,'H-32A-WP06 - Debt Service'!K$27/12,0))</f>
        <v>0</v>
      </c>
      <c r="M521" s="376">
        <f>IF(-SUM(M$20:M520)+M$15&lt;0.000001,0,IF($C521&gt;='H-32A-WP06 - Debt Service'!L$24,'H-32A-WP06 - Debt Service'!L$27/12,0))</f>
        <v>0</v>
      </c>
      <c r="O521" s="364">
        <f t="shared" si="29"/>
        <v>2060</v>
      </c>
      <c r="P521" s="390">
        <f t="shared" si="31"/>
        <v>58715</v>
      </c>
      <c r="Q521" s="376">
        <f>IF(-SUM(Q$20:Q520)+Q$15&lt;0.000001,0,IF($C521&gt;='H-32A-WP06 - Debt Service'!P$24,'H-32A-WP06 - Debt Service'!P$27/12,0))</f>
        <v>0</v>
      </c>
      <c r="R521" s="376">
        <f>IF(-SUM(R$20:R520)+R$15&lt;0.000001,0,IF($C521&gt;='H-32A-WP06 - Debt Service'!Q$24,'H-32A-WP06 - Debt Service'!Q$27/12,0))</f>
        <v>0</v>
      </c>
      <c r="S521" s="376">
        <f>IF(-SUM(S$20:S520)+S$15&lt;0.000001,0,IF($C521&gt;='H-32A-WP06 - Debt Service'!R$24,'H-32A-WP06 - Debt Service'!R$27/12,0))</f>
        <v>0</v>
      </c>
      <c r="T521" s="376">
        <f>IF(-SUM(T$20:T520)+T$15&lt;0.000001,0,IF($C521&gt;='H-32A-WP06 - Debt Service'!S$24,'H-32A-WP06 - Debt Service'!S$27/12,0))</f>
        <v>0</v>
      </c>
      <c r="U521" s="376">
        <f>IF(-SUM(U$20:U520)+U$15&lt;0.000001,0,IF($C521&gt;='H-32A-WP06 - Debt Service'!T$24,'H-32A-WP06 - Debt Service'!T$27/12,0))</f>
        <v>0</v>
      </c>
      <c r="V521" s="376">
        <f>IF(-SUM(V$20:V520)+V$15&lt;0.000001,0,IF($C521&gt;='H-32A-WP06 - Debt Service'!U$24,'H-32A-WP06 - Debt Service'!U$27/12,0))</f>
        <v>0</v>
      </c>
      <c r="W521" s="376">
        <f>IF(-SUM(W$20:W520)+W$15&lt;0.000001,0,IF($C521&gt;='H-32A-WP06 - Debt Service'!V$24,'H-32A-WP06 - Debt Service'!V$27/12,0))</f>
        <v>0</v>
      </c>
      <c r="X521" s="376">
        <f>IF(-SUM(X$20:X520)+X$15&lt;0.000001,0,IF($C521&gt;='H-32A-WP06 - Debt Service'!W$24,'H-32A-WP06 - Debt Service'!W$27/12,0))</f>
        <v>0</v>
      </c>
      <c r="Y521" s="376">
        <f>IF(-SUM(Y$20:Y520)+Y$15&lt;0.000001,0,IF($C521&gt;='H-32A-WP06 - Debt Service'!X$24,'H-32A-WP06 - Debt Service'!X$27/12,0))</f>
        <v>0</v>
      </c>
      <c r="Z521" s="376">
        <f>IF($C521&gt;='H-32A-WP06 - Debt Service'!Y$24,'H-32A-WP06 - Debt Service'!Y$27/12,0)</f>
        <v>0</v>
      </c>
    </row>
    <row r="522" spans="2:26">
      <c r="B522" s="364">
        <f t="shared" si="28"/>
        <v>2060</v>
      </c>
      <c r="C522" s="390">
        <f t="shared" si="30"/>
        <v>58746</v>
      </c>
      <c r="D522" s="376">
        <f>IF(-SUM(D$20:D521)+D$15&lt;0.000001,0,IF($C522&gt;='H-32A-WP06 - Debt Service'!C$24,'H-32A-WP06 - Debt Service'!C$27/12,0))</f>
        <v>0</v>
      </c>
      <c r="E522" s="376">
        <f>IF(-SUM(E$20:E521)+E$15&lt;0.000001,0,IF($C522&gt;='H-32A-WP06 - Debt Service'!D$24,'H-32A-WP06 - Debt Service'!D$27/12,0))</f>
        <v>0</v>
      </c>
      <c r="F522" s="376">
        <f>IF(-SUM(F$20:F521)+F$15&lt;0.000001,0,IF($C522&gt;='H-32A-WP06 - Debt Service'!E$24,'H-32A-WP06 - Debt Service'!E$27/12,0))</f>
        <v>0</v>
      </c>
      <c r="G522" s="376">
        <f>IF(-SUM(G$20:G521)+G$15&lt;0.000001,0,IF($C522&gt;='H-32A-WP06 - Debt Service'!F$24,'H-32A-WP06 - Debt Service'!F$27/12,0))</f>
        <v>0</v>
      </c>
      <c r="H522" s="376">
        <f>IF(-SUM(H$20:H521)+H$15&lt;0.000001,0,IF($C522&gt;='H-32A-WP06 - Debt Service'!G$24,'H-32A-WP06 - Debt Service'!G$27/12,0))</f>
        <v>0</v>
      </c>
      <c r="I522" s="376">
        <f>IF(-SUM(I$20:I521)+I$15&lt;0.000001,0,IF($C522&gt;='H-32A-WP06 - Debt Service'!H$24,'H-32A-WP06 - Debt Service'!H$27/12,0))</f>
        <v>0</v>
      </c>
      <c r="J522" s="376">
        <f>IF(-SUM(J$20:J521)+J$15&lt;0.000001,0,IF($C522&gt;='H-32A-WP06 - Debt Service'!I$24,'H-32A-WP06 - Debt Service'!I$27/12,0))</f>
        <v>0</v>
      </c>
      <c r="K522" s="376">
        <f>IF(-SUM(K$20:K521)+K$15&lt;0.000001,0,IF($C522&gt;='H-32A-WP06 - Debt Service'!J$24,'H-32A-WP06 - Debt Service'!J$27/12,0))</f>
        <v>0</v>
      </c>
      <c r="L522" s="376">
        <f>IF(-SUM(L$20:L521)+L$15&lt;0.000001,0,IF($C522&gt;='H-32A-WP06 - Debt Service'!K$24,'H-32A-WP06 - Debt Service'!K$27/12,0))</f>
        <v>0</v>
      </c>
      <c r="M522" s="376">
        <f>IF(-SUM(M$20:M521)+M$15&lt;0.000001,0,IF($C522&gt;='H-32A-WP06 - Debt Service'!L$24,'H-32A-WP06 - Debt Service'!L$27/12,0))</f>
        <v>0</v>
      </c>
      <c r="O522" s="364">
        <f t="shared" si="29"/>
        <v>2060</v>
      </c>
      <c r="P522" s="390">
        <f t="shared" si="31"/>
        <v>58746</v>
      </c>
      <c r="Q522" s="376">
        <f>IF(-SUM(Q$20:Q521)+Q$15&lt;0.000001,0,IF($C522&gt;='H-32A-WP06 - Debt Service'!P$24,'H-32A-WP06 - Debt Service'!P$27/12,0))</f>
        <v>0</v>
      </c>
      <c r="R522" s="376">
        <f>IF(-SUM(R$20:R521)+R$15&lt;0.000001,0,IF($C522&gt;='H-32A-WP06 - Debt Service'!Q$24,'H-32A-WP06 - Debt Service'!Q$27/12,0))</f>
        <v>0</v>
      </c>
      <c r="S522" s="376">
        <f>IF(-SUM(S$20:S521)+S$15&lt;0.000001,0,IF($C522&gt;='H-32A-WP06 - Debt Service'!R$24,'H-32A-WP06 - Debt Service'!R$27/12,0))</f>
        <v>0</v>
      </c>
      <c r="T522" s="376">
        <f>IF(-SUM(T$20:T521)+T$15&lt;0.000001,0,IF($C522&gt;='H-32A-WP06 - Debt Service'!S$24,'H-32A-WP06 - Debt Service'!S$27/12,0))</f>
        <v>0</v>
      </c>
      <c r="U522" s="376">
        <f>IF(-SUM(U$20:U521)+U$15&lt;0.000001,0,IF($C522&gt;='H-32A-WP06 - Debt Service'!T$24,'H-32A-WP06 - Debt Service'!T$27/12,0))</f>
        <v>0</v>
      </c>
      <c r="V522" s="376">
        <f>IF(-SUM(V$20:V521)+V$15&lt;0.000001,0,IF($C522&gt;='H-32A-WP06 - Debt Service'!U$24,'H-32A-WP06 - Debt Service'!U$27/12,0))</f>
        <v>0</v>
      </c>
      <c r="W522" s="376">
        <f>IF(-SUM(W$20:W521)+W$15&lt;0.000001,0,IF($C522&gt;='H-32A-WP06 - Debt Service'!V$24,'H-32A-WP06 - Debt Service'!V$27/12,0))</f>
        <v>0</v>
      </c>
      <c r="X522" s="376">
        <f>IF(-SUM(X$20:X521)+X$15&lt;0.000001,0,IF($C522&gt;='H-32A-WP06 - Debt Service'!W$24,'H-32A-WP06 - Debt Service'!W$27/12,0))</f>
        <v>0</v>
      </c>
      <c r="Y522" s="376">
        <f>IF(-SUM(Y$20:Y521)+Y$15&lt;0.000001,0,IF($C522&gt;='H-32A-WP06 - Debt Service'!X$24,'H-32A-WP06 - Debt Service'!X$27/12,0))</f>
        <v>0</v>
      </c>
      <c r="Z522" s="376">
        <f>IF($C522&gt;='H-32A-WP06 - Debt Service'!Y$24,'H-32A-WP06 - Debt Service'!Y$27/12,0)</f>
        <v>0</v>
      </c>
    </row>
    <row r="523" spans="2:26">
      <c r="B523" s="364">
        <f t="shared" si="28"/>
        <v>2060</v>
      </c>
      <c r="C523" s="390">
        <f t="shared" si="30"/>
        <v>58776</v>
      </c>
      <c r="D523" s="376">
        <f>IF(-SUM(D$20:D522)+D$15&lt;0.000001,0,IF($C523&gt;='H-32A-WP06 - Debt Service'!C$24,'H-32A-WP06 - Debt Service'!C$27/12,0))</f>
        <v>0</v>
      </c>
      <c r="E523" s="376">
        <f>IF(-SUM(E$20:E522)+E$15&lt;0.000001,0,IF($C523&gt;='H-32A-WP06 - Debt Service'!D$24,'H-32A-WP06 - Debt Service'!D$27/12,0))</f>
        <v>0</v>
      </c>
      <c r="F523" s="376">
        <f>IF(-SUM(F$20:F522)+F$15&lt;0.000001,0,IF($C523&gt;='H-32A-WP06 - Debt Service'!E$24,'H-32A-WP06 - Debt Service'!E$27/12,0))</f>
        <v>0</v>
      </c>
      <c r="G523" s="376">
        <f>IF(-SUM(G$20:G522)+G$15&lt;0.000001,0,IF($C523&gt;='H-32A-WP06 - Debt Service'!F$24,'H-32A-WP06 - Debt Service'!F$27/12,0))</f>
        <v>0</v>
      </c>
      <c r="H523" s="376">
        <f>IF(-SUM(H$20:H522)+H$15&lt;0.000001,0,IF($C523&gt;='H-32A-WP06 - Debt Service'!G$24,'H-32A-WP06 - Debt Service'!G$27/12,0))</f>
        <v>0</v>
      </c>
      <c r="I523" s="376">
        <f>IF(-SUM(I$20:I522)+I$15&lt;0.000001,0,IF($C523&gt;='H-32A-WP06 - Debt Service'!H$24,'H-32A-WP06 - Debt Service'!H$27/12,0))</f>
        <v>0</v>
      </c>
      <c r="J523" s="376">
        <f>IF(-SUM(J$20:J522)+J$15&lt;0.000001,0,IF($C523&gt;='H-32A-WP06 - Debt Service'!I$24,'H-32A-WP06 - Debt Service'!I$27/12,0))</f>
        <v>0</v>
      </c>
      <c r="K523" s="376">
        <f>IF(-SUM(K$20:K522)+K$15&lt;0.000001,0,IF($C523&gt;='H-32A-WP06 - Debt Service'!J$24,'H-32A-WP06 - Debt Service'!J$27/12,0))</f>
        <v>0</v>
      </c>
      <c r="L523" s="376">
        <f>IF(-SUM(L$20:L522)+L$15&lt;0.000001,0,IF($C523&gt;='H-32A-WP06 - Debt Service'!K$24,'H-32A-WP06 - Debt Service'!K$27/12,0))</f>
        <v>0</v>
      </c>
      <c r="M523" s="376">
        <f>IF(-SUM(M$20:M522)+M$15&lt;0.000001,0,IF($C523&gt;='H-32A-WP06 - Debt Service'!L$24,'H-32A-WP06 - Debt Service'!L$27/12,0))</f>
        <v>0</v>
      </c>
      <c r="O523" s="364">
        <f t="shared" si="29"/>
        <v>2060</v>
      </c>
      <c r="P523" s="390">
        <f t="shared" si="31"/>
        <v>58776</v>
      </c>
      <c r="Q523" s="376">
        <f>IF(-SUM(Q$20:Q522)+Q$15&lt;0.000001,0,IF($C523&gt;='H-32A-WP06 - Debt Service'!P$24,'H-32A-WP06 - Debt Service'!P$27/12,0))</f>
        <v>0</v>
      </c>
      <c r="R523" s="376">
        <f>IF(-SUM(R$20:R522)+R$15&lt;0.000001,0,IF($C523&gt;='H-32A-WP06 - Debt Service'!Q$24,'H-32A-WP06 - Debt Service'!Q$27/12,0))</f>
        <v>0</v>
      </c>
      <c r="S523" s="376">
        <f>IF(-SUM(S$20:S522)+S$15&lt;0.000001,0,IF($C523&gt;='H-32A-WP06 - Debt Service'!R$24,'H-32A-WP06 - Debt Service'!R$27/12,0))</f>
        <v>0</v>
      </c>
      <c r="T523" s="376">
        <f>IF(-SUM(T$20:T522)+T$15&lt;0.000001,0,IF($C523&gt;='H-32A-WP06 - Debt Service'!S$24,'H-32A-WP06 - Debt Service'!S$27/12,0))</f>
        <v>0</v>
      </c>
      <c r="U523" s="376">
        <f>IF(-SUM(U$20:U522)+U$15&lt;0.000001,0,IF($C523&gt;='H-32A-WP06 - Debt Service'!T$24,'H-32A-WP06 - Debt Service'!T$27/12,0))</f>
        <v>0</v>
      </c>
      <c r="V523" s="376">
        <f>IF(-SUM(V$20:V522)+V$15&lt;0.000001,0,IF($C523&gt;='H-32A-WP06 - Debt Service'!U$24,'H-32A-WP06 - Debt Service'!U$27/12,0))</f>
        <v>0</v>
      </c>
      <c r="W523" s="376">
        <f>IF(-SUM(W$20:W522)+W$15&lt;0.000001,0,IF($C523&gt;='H-32A-WP06 - Debt Service'!V$24,'H-32A-WP06 - Debt Service'!V$27/12,0))</f>
        <v>0</v>
      </c>
      <c r="X523" s="376">
        <f>IF(-SUM(X$20:X522)+X$15&lt;0.000001,0,IF($C523&gt;='H-32A-WP06 - Debt Service'!W$24,'H-32A-WP06 - Debt Service'!W$27/12,0))</f>
        <v>0</v>
      </c>
      <c r="Y523" s="376">
        <f>IF(-SUM(Y$20:Y522)+Y$15&lt;0.000001,0,IF($C523&gt;='H-32A-WP06 - Debt Service'!X$24,'H-32A-WP06 - Debt Service'!X$27/12,0))</f>
        <v>0</v>
      </c>
      <c r="Z523" s="376">
        <f>IF($C523&gt;='H-32A-WP06 - Debt Service'!Y$24,'H-32A-WP06 - Debt Service'!Y$27/12,0)</f>
        <v>0</v>
      </c>
    </row>
    <row r="524" spans="2:26">
      <c r="B524" s="364">
        <f t="shared" si="28"/>
        <v>2061</v>
      </c>
      <c r="C524" s="390">
        <f t="shared" si="30"/>
        <v>58807</v>
      </c>
      <c r="D524" s="376">
        <f>IF(-SUM(D$20:D523)+D$15&lt;0.000001,0,IF($C524&gt;='H-32A-WP06 - Debt Service'!C$24,'H-32A-WP06 - Debt Service'!C$27/12,0))</f>
        <v>0</v>
      </c>
      <c r="E524" s="376">
        <f>IF(-SUM(E$20:E523)+E$15&lt;0.000001,0,IF($C524&gt;='H-32A-WP06 - Debt Service'!D$24,'H-32A-WP06 - Debt Service'!D$27/12,0))</f>
        <v>0</v>
      </c>
      <c r="F524" s="376">
        <f>IF(-SUM(F$20:F523)+F$15&lt;0.000001,0,IF($C524&gt;='H-32A-WP06 - Debt Service'!E$24,'H-32A-WP06 - Debt Service'!E$27/12,0))</f>
        <v>0</v>
      </c>
      <c r="G524" s="376">
        <f>IF(-SUM(G$20:G523)+G$15&lt;0.000001,0,IF($C524&gt;='H-32A-WP06 - Debt Service'!F$24,'H-32A-WP06 - Debt Service'!F$27/12,0))</f>
        <v>0</v>
      </c>
      <c r="H524" s="376">
        <f>IF(-SUM(H$20:H523)+H$15&lt;0.000001,0,IF($C524&gt;='H-32A-WP06 - Debt Service'!G$24,'H-32A-WP06 - Debt Service'!G$27/12,0))</f>
        <v>0</v>
      </c>
      <c r="I524" s="376">
        <f>IF(-SUM(I$20:I523)+I$15&lt;0.000001,0,IF($C524&gt;='H-32A-WP06 - Debt Service'!H$24,'H-32A-WP06 - Debt Service'!H$27/12,0))</f>
        <v>0</v>
      </c>
      <c r="J524" s="376">
        <f>IF(-SUM(J$20:J523)+J$15&lt;0.000001,0,IF($C524&gt;='H-32A-WP06 - Debt Service'!I$24,'H-32A-WP06 - Debt Service'!I$27/12,0))</f>
        <v>0</v>
      </c>
      <c r="K524" s="376">
        <f>IF(-SUM(K$20:K523)+K$15&lt;0.000001,0,IF($C524&gt;='H-32A-WP06 - Debt Service'!J$24,'H-32A-WP06 - Debt Service'!J$27/12,0))</f>
        <v>0</v>
      </c>
      <c r="L524" s="376">
        <f>IF(-SUM(L$20:L523)+L$15&lt;0.000001,0,IF($C524&gt;='H-32A-WP06 - Debt Service'!K$24,'H-32A-WP06 - Debt Service'!K$27/12,0))</f>
        <v>0</v>
      </c>
      <c r="M524" s="376">
        <f>IF(-SUM(M$20:M523)+M$15&lt;0.000001,0,IF($C524&gt;='H-32A-WP06 - Debt Service'!L$24,'H-32A-WP06 - Debt Service'!L$27/12,0))</f>
        <v>0</v>
      </c>
      <c r="O524" s="364">
        <f t="shared" si="29"/>
        <v>2061</v>
      </c>
      <c r="P524" s="390">
        <f t="shared" si="31"/>
        <v>58807</v>
      </c>
      <c r="Q524" s="376">
        <f>IF(-SUM(Q$20:Q523)+Q$15&lt;0.000001,0,IF($C524&gt;='H-32A-WP06 - Debt Service'!P$24,'H-32A-WP06 - Debt Service'!P$27/12,0))</f>
        <v>0</v>
      </c>
      <c r="R524" s="376">
        <f>IF(-SUM(R$20:R523)+R$15&lt;0.000001,0,IF($C524&gt;='H-32A-WP06 - Debt Service'!Q$24,'H-32A-WP06 - Debt Service'!Q$27/12,0))</f>
        <v>0</v>
      </c>
      <c r="S524" s="376">
        <f>IF(-SUM(S$20:S523)+S$15&lt;0.000001,0,IF($C524&gt;='H-32A-WP06 - Debt Service'!R$24,'H-32A-WP06 - Debt Service'!R$27/12,0))</f>
        <v>0</v>
      </c>
      <c r="T524" s="376">
        <f>IF(-SUM(T$20:T523)+T$15&lt;0.000001,0,IF($C524&gt;='H-32A-WP06 - Debt Service'!S$24,'H-32A-WP06 - Debt Service'!S$27/12,0))</f>
        <v>0</v>
      </c>
      <c r="U524" s="376">
        <f>IF(-SUM(U$20:U523)+U$15&lt;0.000001,0,IF($C524&gt;='H-32A-WP06 - Debt Service'!T$24,'H-32A-WP06 - Debt Service'!T$27/12,0))</f>
        <v>0</v>
      </c>
      <c r="V524" s="376">
        <f>IF(-SUM(V$20:V523)+V$15&lt;0.000001,0,IF($C524&gt;='H-32A-WP06 - Debt Service'!U$24,'H-32A-WP06 - Debt Service'!U$27/12,0))</f>
        <v>0</v>
      </c>
      <c r="W524" s="376">
        <f>IF(-SUM(W$20:W523)+W$15&lt;0.000001,0,IF($C524&gt;='H-32A-WP06 - Debt Service'!V$24,'H-32A-WP06 - Debt Service'!V$27/12,0))</f>
        <v>0</v>
      </c>
      <c r="X524" s="376">
        <f>IF(-SUM(X$20:X523)+X$15&lt;0.000001,0,IF($C524&gt;='H-32A-WP06 - Debt Service'!W$24,'H-32A-WP06 - Debt Service'!W$27/12,0))</f>
        <v>0</v>
      </c>
      <c r="Y524" s="376">
        <f>IF(-SUM(Y$20:Y523)+Y$15&lt;0.000001,0,IF($C524&gt;='H-32A-WP06 - Debt Service'!X$24,'H-32A-WP06 - Debt Service'!X$27/12,0))</f>
        <v>0</v>
      </c>
      <c r="Z524" s="376">
        <f>IF($C524&gt;='H-32A-WP06 - Debt Service'!Y$24,'H-32A-WP06 - Debt Service'!Y$27/12,0)</f>
        <v>0</v>
      </c>
    </row>
    <row r="525" spans="2:26">
      <c r="B525" s="364">
        <f t="shared" si="28"/>
        <v>2061</v>
      </c>
      <c r="C525" s="390">
        <f t="shared" si="30"/>
        <v>58838</v>
      </c>
      <c r="D525" s="376">
        <f>IF(-SUM(D$20:D524)+D$15&lt;0.000001,0,IF($C525&gt;='H-32A-WP06 - Debt Service'!C$24,'H-32A-WP06 - Debt Service'!C$27/12,0))</f>
        <v>0</v>
      </c>
      <c r="E525" s="376">
        <f>IF(-SUM(E$20:E524)+E$15&lt;0.000001,0,IF($C525&gt;='H-32A-WP06 - Debt Service'!D$24,'H-32A-WP06 - Debt Service'!D$27/12,0))</f>
        <v>0</v>
      </c>
      <c r="F525" s="376">
        <f>IF(-SUM(F$20:F524)+F$15&lt;0.000001,0,IF($C525&gt;='H-32A-WP06 - Debt Service'!E$24,'H-32A-WP06 - Debt Service'!E$27/12,0))</f>
        <v>0</v>
      </c>
      <c r="G525" s="376">
        <f>IF(-SUM(G$20:G524)+G$15&lt;0.000001,0,IF($C525&gt;='H-32A-WP06 - Debt Service'!F$24,'H-32A-WP06 - Debt Service'!F$27/12,0))</f>
        <v>0</v>
      </c>
      <c r="H525" s="376">
        <f>IF(-SUM(H$20:H524)+H$15&lt;0.000001,0,IF($C525&gt;='H-32A-WP06 - Debt Service'!G$24,'H-32A-WP06 - Debt Service'!G$27/12,0))</f>
        <v>0</v>
      </c>
      <c r="I525" s="376">
        <f>IF(-SUM(I$20:I524)+I$15&lt;0.000001,0,IF($C525&gt;='H-32A-WP06 - Debt Service'!H$24,'H-32A-WP06 - Debt Service'!H$27/12,0))</f>
        <v>0</v>
      </c>
      <c r="J525" s="376">
        <f>IF(-SUM(J$20:J524)+J$15&lt;0.000001,0,IF($C525&gt;='H-32A-WP06 - Debt Service'!I$24,'H-32A-WP06 - Debt Service'!I$27/12,0))</f>
        <v>0</v>
      </c>
      <c r="K525" s="376">
        <f>IF(-SUM(K$20:K524)+K$15&lt;0.000001,0,IF($C525&gt;='H-32A-WP06 - Debt Service'!J$24,'H-32A-WP06 - Debt Service'!J$27/12,0))</f>
        <v>0</v>
      </c>
      <c r="L525" s="376">
        <f>IF(-SUM(L$20:L524)+L$15&lt;0.000001,0,IF($C525&gt;='H-32A-WP06 - Debt Service'!K$24,'H-32A-WP06 - Debt Service'!K$27/12,0))</f>
        <v>0</v>
      </c>
      <c r="M525" s="376">
        <f>IF(-SUM(M$20:M524)+M$15&lt;0.000001,0,IF($C525&gt;='H-32A-WP06 - Debt Service'!L$24,'H-32A-WP06 - Debt Service'!L$27/12,0))</f>
        <v>0</v>
      </c>
      <c r="O525" s="364">
        <f t="shared" si="29"/>
        <v>2061</v>
      </c>
      <c r="P525" s="390">
        <f t="shared" si="31"/>
        <v>58838</v>
      </c>
      <c r="Q525" s="376">
        <f>IF(-SUM(Q$20:Q524)+Q$15&lt;0.000001,0,IF($C525&gt;='H-32A-WP06 - Debt Service'!P$24,'H-32A-WP06 - Debt Service'!P$27/12,0))</f>
        <v>0</v>
      </c>
      <c r="R525" s="376">
        <f>IF(-SUM(R$20:R524)+R$15&lt;0.000001,0,IF($C525&gt;='H-32A-WP06 - Debt Service'!Q$24,'H-32A-WP06 - Debt Service'!Q$27/12,0))</f>
        <v>0</v>
      </c>
      <c r="S525" s="376">
        <f>IF(-SUM(S$20:S524)+S$15&lt;0.000001,0,IF($C525&gt;='H-32A-WP06 - Debt Service'!R$24,'H-32A-WP06 - Debt Service'!R$27/12,0))</f>
        <v>0</v>
      </c>
      <c r="T525" s="376">
        <f>IF(-SUM(T$20:T524)+T$15&lt;0.000001,0,IF($C525&gt;='H-32A-WP06 - Debt Service'!S$24,'H-32A-WP06 - Debt Service'!S$27/12,0))</f>
        <v>0</v>
      </c>
      <c r="U525" s="376">
        <f>IF(-SUM(U$20:U524)+U$15&lt;0.000001,0,IF($C525&gt;='H-32A-WP06 - Debt Service'!T$24,'H-32A-WP06 - Debt Service'!T$27/12,0))</f>
        <v>0</v>
      </c>
      <c r="V525" s="376">
        <f>IF(-SUM(V$20:V524)+V$15&lt;0.000001,0,IF($C525&gt;='H-32A-WP06 - Debt Service'!U$24,'H-32A-WP06 - Debt Service'!U$27/12,0))</f>
        <v>0</v>
      </c>
      <c r="W525" s="376">
        <f>IF(-SUM(W$20:W524)+W$15&lt;0.000001,0,IF($C525&gt;='H-32A-WP06 - Debt Service'!V$24,'H-32A-WP06 - Debt Service'!V$27/12,0))</f>
        <v>0</v>
      </c>
      <c r="X525" s="376">
        <f>IF(-SUM(X$20:X524)+X$15&lt;0.000001,0,IF($C525&gt;='H-32A-WP06 - Debt Service'!W$24,'H-32A-WP06 - Debt Service'!W$27/12,0))</f>
        <v>0</v>
      </c>
      <c r="Y525" s="376">
        <f>IF(-SUM(Y$20:Y524)+Y$15&lt;0.000001,0,IF($C525&gt;='H-32A-WP06 - Debt Service'!X$24,'H-32A-WP06 - Debt Service'!X$27/12,0))</f>
        <v>0</v>
      </c>
      <c r="Z525" s="376">
        <f>IF($C525&gt;='H-32A-WP06 - Debt Service'!Y$24,'H-32A-WP06 - Debt Service'!Y$27/12,0)</f>
        <v>0</v>
      </c>
    </row>
    <row r="526" spans="2:26">
      <c r="B526" s="364">
        <f t="shared" si="28"/>
        <v>2061</v>
      </c>
      <c r="C526" s="390">
        <f t="shared" si="30"/>
        <v>58866</v>
      </c>
      <c r="D526" s="376">
        <f>IF(-SUM(D$20:D525)+D$15&lt;0.000001,0,IF($C526&gt;='H-32A-WP06 - Debt Service'!C$24,'H-32A-WP06 - Debt Service'!C$27/12,0))</f>
        <v>0</v>
      </c>
      <c r="E526" s="376">
        <f>IF(-SUM(E$20:E525)+E$15&lt;0.000001,0,IF($C526&gt;='H-32A-WP06 - Debt Service'!D$24,'H-32A-WP06 - Debt Service'!D$27/12,0))</f>
        <v>0</v>
      </c>
      <c r="F526" s="376">
        <f>IF(-SUM(F$20:F525)+F$15&lt;0.000001,0,IF($C526&gt;='H-32A-WP06 - Debt Service'!E$24,'H-32A-WP06 - Debt Service'!E$27/12,0))</f>
        <v>0</v>
      </c>
      <c r="G526" s="376">
        <f>IF(-SUM(G$20:G525)+G$15&lt;0.000001,0,IF($C526&gt;='H-32A-WP06 - Debt Service'!F$24,'H-32A-WP06 - Debt Service'!F$27/12,0))</f>
        <v>0</v>
      </c>
      <c r="H526" s="376">
        <f>IF(-SUM(H$20:H525)+H$15&lt;0.000001,0,IF($C526&gt;='H-32A-WP06 - Debt Service'!G$24,'H-32A-WP06 - Debt Service'!G$27/12,0))</f>
        <v>0</v>
      </c>
      <c r="I526" s="376">
        <f>IF(-SUM(I$20:I525)+I$15&lt;0.000001,0,IF($C526&gt;='H-32A-WP06 - Debt Service'!H$24,'H-32A-WP06 - Debt Service'!H$27/12,0))</f>
        <v>0</v>
      </c>
      <c r="J526" s="376">
        <f>IF(-SUM(J$20:J525)+J$15&lt;0.000001,0,IF($C526&gt;='H-32A-WP06 - Debt Service'!I$24,'H-32A-WP06 - Debt Service'!I$27/12,0))</f>
        <v>0</v>
      </c>
      <c r="K526" s="376">
        <f>IF(-SUM(K$20:K525)+K$15&lt;0.000001,0,IF($C526&gt;='H-32A-WP06 - Debt Service'!J$24,'H-32A-WP06 - Debt Service'!J$27/12,0))</f>
        <v>0</v>
      </c>
      <c r="L526" s="376">
        <f>IF(-SUM(L$20:L525)+L$15&lt;0.000001,0,IF($C526&gt;='H-32A-WP06 - Debt Service'!K$24,'H-32A-WP06 - Debt Service'!K$27/12,0))</f>
        <v>0</v>
      </c>
      <c r="M526" s="376">
        <f>IF(-SUM(M$20:M525)+M$15&lt;0.000001,0,IF($C526&gt;='H-32A-WP06 - Debt Service'!L$24,'H-32A-WP06 - Debt Service'!L$27/12,0))</f>
        <v>0</v>
      </c>
      <c r="O526" s="364">
        <f t="shared" si="29"/>
        <v>2061</v>
      </c>
      <c r="P526" s="390">
        <f t="shared" si="31"/>
        <v>58866</v>
      </c>
      <c r="Q526" s="376">
        <f>IF(-SUM(Q$20:Q525)+Q$15&lt;0.000001,0,IF($C526&gt;='H-32A-WP06 - Debt Service'!P$24,'H-32A-WP06 - Debt Service'!P$27/12,0))</f>
        <v>0</v>
      </c>
      <c r="R526" s="376">
        <f>IF(-SUM(R$20:R525)+R$15&lt;0.000001,0,IF($C526&gt;='H-32A-WP06 - Debt Service'!Q$24,'H-32A-WP06 - Debt Service'!Q$27/12,0))</f>
        <v>0</v>
      </c>
      <c r="S526" s="376">
        <f>IF(-SUM(S$20:S525)+S$15&lt;0.000001,0,IF($C526&gt;='H-32A-WP06 - Debt Service'!R$24,'H-32A-WP06 - Debt Service'!R$27/12,0))</f>
        <v>0</v>
      </c>
      <c r="T526" s="376">
        <f>IF(-SUM(T$20:T525)+T$15&lt;0.000001,0,IF($C526&gt;='H-32A-WP06 - Debt Service'!S$24,'H-32A-WP06 - Debt Service'!S$27/12,0))</f>
        <v>0</v>
      </c>
      <c r="U526" s="376">
        <f>IF(-SUM(U$20:U525)+U$15&lt;0.000001,0,IF($C526&gt;='H-32A-WP06 - Debt Service'!T$24,'H-32A-WP06 - Debt Service'!T$27/12,0))</f>
        <v>0</v>
      </c>
      <c r="V526" s="376">
        <f>IF(-SUM(V$20:V525)+V$15&lt;0.000001,0,IF($C526&gt;='H-32A-WP06 - Debt Service'!U$24,'H-32A-WP06 - Debt Service'!U$27/12,0))</f>
        <v>0</v>
      </c>
      <c r="W526" s="376">
        <f>IF(-SUM(W$20:W525)+W$15&lt;0.000001,0,IF($C526&gt;='H-32A-WP06 - Debt Service'!V$24,'H-32A-WP06 - Debt Service'!V$27/12,0))</f>
        <v>0</v>
      </c>
      <c r="X526" s="376">
        <f>IF(-SUM(X$20:X525)+X$15&lt;0.000001,0,IF($C526&gt;='H-32A-WP06 - Debt Service'!W$24,'H-32A-WP06 - Debt Service'!W$27/12,0))</f>
        <v>0</v>
      </c>
      <c r="Y526" s="376">
        <f>IF(-SUM(Y$20:Y525)+Y$15&lt;0.000001,0,IF($C526&gt;='H-32A-WP06 - Debt Service'!X$24,'H-32A-WP06 - Debt Service'!X$27/12,0))</f>
        <v>0</v>
      </c>
      <c r="Z526" s="376">
        <f>IF($C526&gt;='H-32A-WP06 - Debt Service'!Y$24,'H-32A-WP06 - Debt Service'!Y$27/12,0)</f>
        <v>0</v>
      </c>
    </row>
    <row r="527" spans="2:26">
      <c r="B527" s="364">
        <f t="shared" si="28"/>
        <v>2061</v>
      </c>
      <c r="C527" s="390">
        <f t="shared" si="30"/>
        <v>58897</v>
      </c>
      <c r="D527" s="376">
        <f>IF(-SUM(D$20:D526)+D$15&lt;0.000001,0,IF($C527&gt;='H-32A-WP06 - Debt Service'!C$24,'H-32A-WP06 - Debt Service'!C$27/12,0))</f>
        <v>0</v>
      </c>
      <c r="E527" s="376">
        <f>IF(-SUM(E$20:E526)+E$15&lt;0.000001,0,IF($C527&gt;='H-32A-WP06 - Debt Service'!D$24,'H-32A-WP06 - Debt Service'!D$27/12,0))</f>
        <v>0</v>
      </c>
      <c r="F527" s="376">
        <f>IF(-SUM(F$20:F526)+F$15&lt;0.000001,0,IF($C527&gt;='H-32A-WP06 - Debt Service'!E$24,'H-32A-WP06 - Debt Service'!E$27/12,0))</f>
        <v>0</v>
      </c>
      <c r="G527" s="376">
        <f>IF(-SUM(G$20:G526)+G$15&lt;0.000001,0,IF($C527&gt;='H-32A-WP06 - Debt Service'!F$24,'H-32A-WP06 - Debt Service'!F$27/12,0))</f>
        <v>0</v>
      </c>
      <c r="H527" s="376">
        <f>IF(-SUM(H$20:H526)+H$15&lt;0.000001,0,IF($C527&gt;='H-32A-WP06 - Debt Service'!G$24,'H-32A-WP06 - Debt Service'!G$27/12,0))</f>
        <v>0</v>
      </c>
      <c r="I527" s="376">
        <f>IF(-SUM(I$20:I526)+I$15&lt;0.000001,0,IF($C527&gt;='H-32A-WP06 - Debt Service'!H$24,'H-32A-WP06 - Debt Service'!H$27/12,0))</f>
        <v>0</v>
      </c>
      <c r="J527" s="376">
        <f>IF(-SUM(J$20:J526)+J$15&lt;0.000001,0,IF($C527&gt;='H-32A-WP06 - Debt Service'!I$24,'H-32A-WP06 - Debt Service'!I$27/12,0))</f>
        <v>0</v>
      </c>
      <c r="K527" s="376">
        <f>IF(-SUM(K$20:K526)+K$15&lt;0.000001,0,IF($C527&gt;='H-32A-WP06 - Debt Service'!J$24,'H-32A-WP06 - Debt Service'!J$27/12,0))</f>
        <v>0</v>
      </c>
      <c r="L527" s="376">
        <f>IF(-SUM(L$20:L526)+L$15&lt;0.000001,0,IF($C527&gt;='H-32A-WP06 - Debt Service'!K$24,'H-32A-WP06 - Debt Service'!K$27/12,0))</f>
        <v>0</v>
      </c>
      <c r="M527" s="376">
        <f>IF(-SUM(M$20:M526)+M$15&lt;0.000001,0,IF($C527&gt;='H-32A-WP06 - Debt Service'!L$24,'H-32A-WP06 - Debt Service'!L$27/12,0))</f>
        <v>0</v>
      </c>
      <c r="O527" s="364">
        <f t="shared" si="29"/>
        <v>2061</v>
      </c>
      <c r="P527" s="390">
        <f t="shared" si="31"/>
        <v>58897</v>
      </c>
      <c r="Q527" s="376">
        <f>IF(-SUM(Q$20:Q526)+Q$15&lt;0.000001,0,IF($C527&gt;='H-32A-WP06 - Debt Service'!P$24,'H-32A-WP06 - Debt Service'!P$27/12,0))</f>
        <v>0</v>
      </c>
      <c r="R527" s="376">
        <f>IF(-SUM(R$20:R526)+R$15&lt;0.000001,0,IF($C527&gt;='H-32A-WP06 - Debt Service'!Q$24,'H-32A-WP06 - Debt Service'!Q$27/12,0))</f>
        <v>0</v>
      </c>
      <c r="S527" s="376">
        <f>IF(-SUM(S$20:S526)+S$15&lt;0.000001,0,IF($C527&gt;='H-32A-WP06 - Debt Service'!R$24,'H-32A-WP06 - Debt Service'!R$27/12,0))</f>
        <v>0</v>
      </c>
      <c r="T527" s="376">
        <f>IF(-SUM(T$20:T526)+T$15&lt;0.000001,0,IF($C527&gt;='H-32A-WP06 - Debt Service'!S$24,'H-32A-WP06 - Debt Service'!S$27/12,0))</f>
        <v>0</v>
      </c>
      <c r="U527" s="376">
        <f>IF(-SUM(U$20:U526)+U$15&lt;0.000001,0,IF($C527&gt;='H-32A-WP06 - Debt Service'!T$24,'H-32A-WP06 - Debt Service'!T$27/12,0))</f>
        <v>0</v>
      </c>
      <c r="V527" s="376">
        <f>IF(-SUM(V$20:V526)+V$15&lt;0.000001,0,IF($C527&gt;='H-32A-WP06 - Debt Service'!U$24,'H-32A-WP06 - Debt Service'!U$27/12,0))</f>
        <v>0</v>
      </c>
      <c r="W527" s="376">
        <f>IF(-SUM(W$20:W526)+W$15&lt;0.000001,0,IF($C527&gt;='H-32A-WP06 - Debt Service'!V$24,'H-32A-WP06 - Debt Service'!V$27/12,0))</f>
        <v>0</v>
      </c>
      <c r="X527" s="376">
        <f>IF(-SUM(X$20:X526)+X$15&lt;0.000001,0,IF($C527&gt;='H-32A-WP06 - Debt Service'!W$24,'H-32A-WP06 - Debt Service'!W$27/12,0))</f>
        <v>0</v>
      </c>
      <c r="Y527" s="376">
        <f>IF(-SUM(Y$20:Y526)+Y$15&lt;0.000001,0,IF($C527&gt;='H-32A-WP06 - Debt Service'!X$24,'H-32A-WP06 - Debt Service'!X$27/12,0))</f>
        <v>0</v>
      </c>
      <c r="Z527" s="376">
        <f>IF($C527&gt;='H-32A-WP06 - Debt Service'!Y$24,'H-32A-WP06 - Debt Service'!Y$27/12,0)</f>
        <v>0</v>
      </c>
    </row>
    <row r="528" spans="2:26">
      <c r="B528" s="364">
        <f t="shared" si="28"/>
        <v>2061</v>
      </c>
      <c r="C528" s="390">
        <f t="shared" si="30"/>
        <v>58927</v>
      </c>
      <c r="D528" s="376">
        <f>IF(-SUM(D$20:D527)+D$15&lt;0.000001,0,IF($C528&gt;='H-32A-WP06 - Debt Service'!C$24,'H-32A-WP06 - Debt Service'!C$27/12,0))</f>
        <v>0</v>
      </c>
      <c r="E528" s="376">
        <f>IF(-SUM(E$20:E527)+E$15&lt;0.000001,0,IF($C528&gt;='H-32A-WP06 - Debt Service'!D$24,'H-32A-WP06 - Debt Service'!D$27/12,0))</f>
        <v>0</v>
      </c>
      <c r="F528" s="376">
        <f>IF(-SUM(F$20:F527)+F$15&lt;0.000001,0,IF($C528&gt;='H-32A-WP06 - Debt Service'!E$24,'H-32A-WP06 - Debt Service'!E$27/12,0))</f>
        <v>0</v>
      </c>
      <c r="G528" s="376">
        <f>IF(-SUM(G$20:G527)+G$15&lt;0.000001,0,IF($C528&gt;='H-32A-WP06 - Debt Service'!F$24,'H-32A-WP06 - Debt Service'!F$27/12,0))</f>
        <v>0</v>
      </c>
      <c r="H528" s="376">
        <f>IF(-SUM(H$20:H527)+H$15&lt;0.000001,0,IF($C528&gt;='H-32A-WP06 - Debt Service'!G$24,'H-32A-WP06 - Debt Service'!G$27/12,0))</f>
        <v>0</v>
      </c>
      <c r="I528" s="376">
        <f>IF(-SUM(I$20:I527)+I$15&lt;0.000001,0,IF($C528&gt;='H-32A-WP06 - Debt Service'!H$24,'H-32A-WP06 - Debt Service'!H$27/12,0))</f>
        <v>0</v>
      </c>
      <c r="J528" s="376">
        <f>IF(-SUM(J$20:J527)+J$15&lt;0.000001,0,IF($C528&gt;='H-32A-WP06 - Debt Service'!I$24,'H-32A-WP06 - Debt Service'!I$27/12,0))</f>
        <v>0</v>
      </c>
      <c r="K528" s="376">
        <f>IF(-SUM(K$20:K527)+K$15&lt;0.000001,0,IF($C528&gt;='H-32A-WP06 - Debt Service'!J$24,'H-32A-WP06 - Debt Service'!J$27/12,0))</f>
        <v>0</v>
      </c>
      <c r="L528" s="376">
        <f>IF(-SUM(L$20:L527)+L$15&lt;0.000001,0,IF($C528&gt;='H-32A-WP06 - Debt Service'!K$24,'H-32A-WP06 - Debt Service'!K$27/12,0))</f>
        <v>0</v>
      </c>
      <c r="M528" s="376">
        <f>IF(-SUM(M$20:M527)+M$15&lt;0.000001,0,IF($C528&gt;='H-32A-WP06 - Debt Service'!L$24,'H-32A-WP06 - Debt Service'!L$27/12,0))</f>
        <v>0</v>
      </c>
      <c r="O528" s="364">
        <f t="shared" si="29"/>
        <v>2061</v>
      </c>
      <c r="P528" s="390">
        <f t="shared" si="31"/>
        <v>58927</v>
      </c>
      <c r="Q528" s="376">
        <f>IF(-SUM(Q$20:Q527)+Q$15&lt;0.000001,0,IF($C528&gt;='H-32A-WP06 - Debt Service'!P$24,'H-32A-WP06 - Debt Service'!P$27/12,0))</f>
        <v>0</v>
      </c>
      <c r="R528" s="376">
        <f>IF(-SUM(R$20:R527)+R$15&lt;0.000001,0,IF($C528&gt;='H-32A-WP06 - Debt Service'!Q$24,'H-32A-WP06 - Debt Service'!Q$27/12,0))</f>
        <v>0</v>
      </c>
      <c r="S528" s="376">
        <f>IF(-SUM(S$20:S527)+S$15&lt;0.000001,0,IF($C528&gt;='H-32A-WP06 - Debt Service'!R$24,'H-32A-WP06 - Debt Service'!R$27/12,0))</f>
        <v>0</v>
      </c>
      <c r="T528" s="376">
        <f>IF(-SUM(T$20:T527)+T$15&lt;0.000001,0,IF($C528&gt;='H-32A-WP06 - Debt Service'!S$24,'H-32A-WP06 - Debt Service'!S$27/12,0))</f>
        <v>0</v>
      </c>
      <c r="U528" s="376">
        <f>IF(-SUM(U$20:U527)+U$15&lt;0.000001,0,IF($C528&gt;='H-32A-WP06 - Debt Service'!T$24,'H-32A-WP06 - Debt Service'!T$27/12,0))</f>
        <v>0</v>
      </c>
      <c r="V528" s="376">
        <f>IF(-SUM(V$20:V527)+V$15&lt;0.000001,0,IF($C528&gt;='H-32A-WP06 - Debt Service'!U$24,'H-32A-WP06 - Debt Service'!U$27/12,0))</f>
        <v>0</v>
      </c>
      <c r="W528" s="376">
        <f>IF(-SUM(W$20:W527)+W$15&lt;0.000001,0,IF($C528&gt;='H-32A-WP06 - Debt Service'!V$24,'H-32A-WP06 - Debt Service'!V$27/12,0))</f>
        <v>0</v>
      </c>
      <c r="X528" s="376">
        <f>IF(-SUM(X$20:X527)+X$15&lt;0.000001,0,IF($C528&gt;='H-32A-WP06 - Debt Service'!W$24,'H-32A-WP06 - Debt Service'!W$27/12,0))</f>
        <v>0</v>
      </c>
      <c r="Y528" s="376">
        <f>IF(-SUM(Y$20:Y527)+Y$15&lt;0.000001,0,IF($C528&gt;='H-32A-WP06 - Debt Service'!X$24,'H-32A-WP06 - Debt Service'!X$27/12,0))</f>
        <v>0</v>
      </c>
      <c r="Z528" s="376">
        <f>IF($C528&gt;='H-32A-WP06 - Debt Service'!Y$24,'H-32A-WP06 - Debt Service'!Y$27/12,0)</f>
        <v>0</v>
      </c>
    </row>
    <row r="529" spans="2:26">
      <c r="B529" s="364">
        <f t="shared" si="28"/>
        <v>2061</v>
      </c>
      <c r="C529" s="390">
        <f t="shared" si="30"/>
        <v>58958</v>
      </c>
      <c r="D529" s="376">
        <f>IF(-SUM(D$20:D528)+D$15&lt;0.000001,0,IF($C529&gt;='H-32A-WP06 - Debt Service'!C$24,'H-32A-WP06 - Debt Service'!C$27/12,0))</f>
        <v>0</v>
      </c>
      <c r="E529" s="376">
        <f>IF(-SUM(E$20:E528)+E$15&lt;0.000001,0,IF($C529&gt;='H-32A-WP06 - Debt Service'!D$24,'H-32A-WP06 - Debt Service'!D$27/12,0))</f>
        <v>0</v>
      </c>
      <c r="F529" s="376">
        <f>IF(-SUM(F$20:F528)+F$15&lt;0.000001,0,IF($C529&gt;='H-32A-WP06 - Debt Service'!E$24,'H-32A-WP06 - Debt Service'!E$27/12,0))</f>
        <v>0</v>
      </c>
      <c r="G529" s="376">
        <f>IF(-SUM(G$20:G528)+G$15&lt;0.000001,0,IF($C529&gt;='H-32A-WP06 - Debt Service'!F$24,'H-32A-WP06 - Debt Service'!F$27/12,0))</f>
        <v>0</v>
      </c>
      <c r="H529" s="376">
        <f>IF(-SUM(H$20:H528)+H$15&lt;0.000001,0,IF($C529&gt;='H-32A-WP06 - Debt Service'!G$24,'H-32A-WP06 - Debt Service'!G$27/12,0))</f>
        <v>0</v>
      </c>
      <c r="I529" s="376">
        <f>IF(-SUM(I$20:I528)+I$15&lt;0.000001,0,IF($C529&gt;='H-32A-WP06 - Debt Service'!H$24,'H-32A-WP06 - Debt Service'!H$27/12,0))</f>
        <v>0</v>
      </c>
      <c r="J529" s="376">
        <f>IF(-SUM(J$20:J528)+J$15&lt;0.000001,0,IF($C529&gt;='H-32A-WP06 - Debt Service'!I$24,'H-32A-WP06 - Debt Service'!I$27/12,0))</f>
        <v>0</v>
      </c>
      <c r="K529" s="376">
        <f>IF(-SUM(K$20:K528)+K$15&lt;0.000001,0,IF($C529&gt;='H-32A-WP06 - Debt Service'!J$24,'H-32A-WP06 - Debt Service'!J$27/12,0))</f>
        <v>0</v>
      </c>
      <c r="L529" s="376">
        <f>IF(-SUM(L$20:L528)+L$15&lt;0.000001,0,IF($C529&gt;='H-32A-WP06 - Debt Service'!K$24,'H-32A-WP06 - Debt Service'!K$27/12,0))</f>
        <v>0</v>
      </c>
      <c r="M529" s="376">
        <f>IF(-SUM(M$20:M528)+M$15&lt;0.000001,0,IF($C529&gt;='H-32A-WP06 - Debt Service'!L$24,'H-32A-WP06 - Debt Service'!L$27/12,0))</f>
        <v>0</v>
      </c>
      <c r="O529" s="364">
        <f t="shared" si="29"/>
        <v>2061</v>
      </c>
      <c r="P529" s="390">
        <f t="shared" si="31"/>
        <v>58958</v>
      </c>
      <c r="Q529" s="376">
        <f>IF(-SUM(Q$20:Q528)+Q$15&lt;0.000001,0,IF($C529&gt;='H-32A-WP06 - Debt Service'!P$24,'H-32A-WP06 - Debt Service'!P$27/12,0))</f>
        <v>0</v>
      </c>
      <c r="R529" s="376">
        <f>IF(-SUM(R$20:R528)+R$15&lt;0.000001,0,IF($C529&gt;='H-32A-WP06 - Debt Service'!Q$24,'H-32A-WP06 - Debt Service'!Q$27/12,0))</f>
        <v>0</v>
      </c>
      <c r="S529" s="376">
        <f>IF(-SUM(S$20:S528)+S$15&lt;0.000001,0,IF($C529&gt;='H-32A-WP06 - Debt Service'!R$24,'H-32A-WP06 - Debt Service'!R$27/12,0))</f>
        <v>0</v>
      </c>
      <c r="T529" s="376">
        <f>IF(-SUM(T$20:T528)+T$15&lt;0.000001,0,IF($C529&gt;='H-32A-WP06 - Debt Service'!S$24,'H-32A-WP06 - Debt Service'!S$27/12,0))</f>
        <v>0</v>
      </c>
      <c r="U529" s="376">
        <f>IF(-SUM(U$20:U528)+U$15&lt;0.000001,0,IF($C529&gt;='H-32A-WP06 - Debt Service'!T$24,'H-32A-WP06 - Debt Service'!T$27/12,0))</f>
        <v>0</v>
      </c>
      <c r="V529" s="376">
        <f>IF(-SUM(V$20:V528)+V$15&lt;0.000001,0,IF($C529&gt;='H-32A-WP06 - Debt Service'!U$24,'H-32A-WP06 - Debt Service'!U$27/12,0))</f>
        <v>0</v>
      </c>
      <c r="W529" s="376">
        <f>IF(-SUM(W$20:W528)+W$15&lt;0.000001,0,IF($C529&gt;='H-32A-WP06 - Debt Service'!V$24,'H-32A-WP06 - Debt Service'!V$27/12,0))</f>
        <v>0</v>
      </c>
      <c r="X529" s="376">
        <f>IF(-SUM(X$20:X528)+X$15&lt;0.000001,0,IF($C529&gt;='H-32A-WP06 - Debt Service'!W$24,'H-32A-WP06 - Debt Service'!W$27/12,0))</f>
        <v>0</v>
      </c>
      <c r="Y529" s="376">
        <f>IF(-SUM(Y$20:Y528)+Y$15&lt;0.000001,0,IF($C529&gt;='H-32A-WP06 - Debt Service'!X$24,'H-32A-WP06 - Debt Service'!X$27/12,0))</f>
        <v>0</v>
      </c>
      <c r="Z529" s="376">
        <f>IF($C529&gt;='H-32A-WP06 - Debt Service'!Y$24,'H-32A-WP06 - Debt Service'!Y$27/12,0)</f>
        <v>0</v>
      </c>
    </row>
    <row r="530" spans="2:26">
      <c r="B530" s="364">
        <f t="shared" si="28"/>
        <v>2061</v>
      </c>
      <c r="C530" s="390">
        <f t="shared" si="30"/>
        <v>58988</v>
      </c>
      <c r="D530" s="376">
        <f>IF(-SUM(D$20:D529)+D$15&lt;0.000001,0,IF($C530&gt;='H-32A-WP06 - Debt Service'!C$24,'H-32A-WP06 - Debt Service'!C$27/12,0))</f>
        <v>0</v>
      </c>
      <c r="E530" s="376">
        <f>IF(-SUM(E$20:E529)+E$15&lt;0.000001,0,IF($C530&gt;='H-32A-WP06 - Debt Service'!D$24,'H-32A-WP06 - Debt Service'!D$27/12,0))</f>
        <v>0</v>
      </c>
      <c r="F530" s="376">
        <f>IF(-SUM(F$20:F529)+F$15&lt;0.000001,0,IF($C530&gt;='H-32A-WP06 - Debt Service'!E$24,'H-32A-WP06 - Debt Service'!E$27/12,0))</f>
        <v>0</v>
      </c>
      <c r="G530" s="376">
        <f>IF(-SUM(G$20:G529)+G$15&lt;0.000001,0,IF($C530&gt;='H-32A-WP06 - Debt Service'!F$24,'H-32A-WP06 - Debt Service'!F$27/12,0))</f>
        <v>0</v>
      </c>
      <c r="H530" s="376">
        <f>IF(-SUM(H$20:H529)+H$15&lt;0.000001,0,IF($C530&gt;='H-32A-WP06 - Debt Service'!G$24,'H-32A-WP06 - Debt Service'!G$27/12,0))</f>
        <v>0</v>
      </c>
      <c r="I530" s="376">
        <f>IF(-SUM(I$20:I529)+I$15&lt;0.000001,0,IF($C530&gt;='H-32A-WP06 - Debt Service'!H$24,'H-32A-WP06 - Debt Service'!H$27/12,0))</f>
        <v>0</v>
      </c>
      <c r="J530" s="376">
        <f>IF(-SUM(J$20:J529)+J$15&lt;0.000001,0,IF($C530&gt;='H-32A-WP06 - Debt Service'!I$24,'H-32A-WP06 - Debt Service'!I$27/12,0))</f>
        <v>0</v>
      </c>
      <c r="K530" s="376">
        <f>IF(-SUM(K$20:K529)+K$15&lt;0.000001,0,IF($C530&gt;='H-32A-WP06 - Debt Service'!J$24,'H-32A-WP06 - Debt Service'!J$27/12,0))</f>
        <v>0</v>
      </c>
      <c r="L530" s="376">
        <f>IF(-SUM(L$20:L529)+L$15&lt;0.000001,0,IF($C530&gt;='H-32A-WP06 - Debt Service'!K$24,'H-32A-WP06 - Debt Service'!K$27/12,0))</f>
        <v>0</v>
      </c>
      <c r="M530" s="376">
        <f>IF(-SUM(M$20:M529)+M$15&lt;0.000001,0,IF($C530&gt;='H-32A-WP06 - Debt Service'!L$24,'H-32A-WP06 - Debt Service'!L$27/12,0))</f>
        <v>0</v>
      </c>
      <c r="O530" s="364">
        <f t="shared" si="29"/>
        <v>2061</v>
      </c>
      <c r="P530" s="390">
        <f t="shared" si="31"/>
        <v>58988</v>
      </c>
      <c r="Q530" s="376">
        <f>IF(-SUM(Q$20:Q529)+Q$15&lt;0.000001,0,IF($C530&gt;='H-32A-WP06 - Debt Service'!P$24,'H-32A-WP06 - Debt Service'!P$27/12,0))</f>
        <v>0</v>
      </c>
      <c r="R530" s="376">
        <f>IF(-SUM(R$20:R529)+R$15&lt;0.000001,0,IF($C530&gt;='H-32A-WP06 - Debt Service'!Q$24,'H-32A-WP06 - Debt Service'!Q$27/12,0))</f>
        <v>0</v>
      </c>
      <c r="S530" s="376">
        <f>IF(-SUM(S$20:S529)+S$15&lt;0.000001,0,IF($C530&gt;='H-32A-WP06 - Debt Service'!R$24,'H-32A-WP06 - Debt Service'!R$27/12,0))</f>
        <v>0</v>
      </c>
      <c r="T530" s="376">
        <f>IF(-SUM(T$20:T529)+T$15&lt;0.000001,0,IF($C530&gt;='H-32A-WP06 - Debt Service'!S$24,'H-32A-WP06 - Debt Service'!S$27/12,0))</f>
        <v>0</v>
      </c>
      <c r="U530" s="376">
        <f>IF(-SUM(U$20:U529)+U$15&lt;0.000001,0,IF($C530&gt;='H-32A-WP06 - Debt Service'!T$24,'H-32A-WP06 - Debt Service'!T$27/12,0))</f>
        <v>0</v>
      </c>
      <c r="V530" s="376">
        <f>IF(-SUM(V$20:V529)+V$15&lt;0.000001,0,IF($C530&gt;='H-32A-WP06 - Debt Service'!U$24,'H-32A-WP06 - Debt Service'!U$27/12,0))</f>
        <v>0</v>
      </c>
      <c r="W530" s="376">
        <f>IF(-SUM(W$20:W529)+W$15&lt;0.000001,0,IF($C530&gt;='H-32A-WP06 - Debt Service'!V$24,'H-32A-WP06 - Debt Service'!V$27/12,0))</f>
        <v>0</v>
      </c>
      <c r="X530" s="376">
        <f>IF(-SUM(X$20:X529)+X$15&lt;0.000001,0,IF($C530&gt;='H-32A-WP06 - Debt Service'!W$24,'H-32A-WP06 - Debt Service'!W$27/12,0))</f>
        <v>0</v>
      </c>
      <c r="Y530" s="376">
        <f>IF(-SUM(Y$20:Y529)+Y$15&lt;0.000001,0,IF($C530&gt;='H-32A-WP06 - Debt Service'!X$24,'H-32A-WP06 - Debt Service'!X$27/12,0))</f>
        <v>0</v>
      </c>
      <c r="Z530" s="376">
        <f>IF($C530&gt;='H-32A-WP06 - Debt Service'!Y$24,'H-32A-WP06 - Debt Service'!Y$27/12,0)</f>
        <v>0</v>
      </c>
    </row>
    <row r="531" spans="2:26">
      <c r="B531" s="364">
        <f t="shared" si="28"/>
        <v>2061</v>
      </c>
      <c r="C531" s="390">
        <f t="shared" si="30"/>
        <v>59019</v>
      </c>
      <c r="D531" s="376">
        <f>IF(-SUM(D$20:D530)+D$15&lt;0.000001,0,IF($C531&gt;='H-32A-WP06 - Debt Service'!C$24,'H-32A-WP06 - Debt Service'!C$27/12,0))</f>
        <v>0</v>
      </c>
      <c r="E531" s="376">
        <f>IF(-SUM(E$20:E530)+E$15&lt;0.000001,0,IF($C531&gt;='H-32A-WP06 - Debt Service'!D$24,'H-32A-WP06 - Debt Service'!D$27/12,0))</f>
        <v>0</v>
      </c>
      <c r="F531" s="376">
        <f>IF(-SUM(F$20:F530)+F$15&lt;0.000001,0,IF($C531&gt;='H-32A-WP06 - Debt Service'!E$24,'H-32A-WP06 - Debt Service'!E$27/12,0))</f>
        <v>0</v>
      </c>
      <c r="G531" s="376">
        <f>IF(-SUM(G$20:G530)+G$15&lt;0.000001,0,IF($C531&gt;='H-32A-WP06 - Debt Service'!F$24,'H-32A-WP06 - Debt Service'!F$27/12,0))</f>
        <v>0</v>
      </c>
      <c r="H531" s="376">
        <f>IF(-SUM(H$20:H530)+H$15&lt;0.000001,0,IF($C531&gt;='H-32A-WP06 - Debt Service'!G$24,'H-32A-WP06 - Debt Service'!G$27/12,0))</f>
        <v>0</v>
      </c>
      <c r="I531" s="376">
        <f>IF(-SUM(I$20:I530)+I$15&lt;0.000001,0,IF($C531&gt;='H-32A-WP06 - Debt Service'!H$24,'H-32A-WP06 - Debt Service'!H$27/12,0))</f>
        <v>0</v>
      </c>
      <c r="J531" s="376">
        <f>IF(-SUM(J$20:J530)+J$15&lt;0.000001,0,IF($C531&gt;='H-32A-WP06 - Debt Service'!I$24,'H-32A-WP06 - Debt Service'!I$27/12,0))</f>
        <v>0</v>
      </c>
      <c r="K531" s="376">
        <f>IF(-SUM(K$20:K530)+K$15&lt;0.000001,0,IF($C531&gt;='H-32A-WP06 - Debt Service'!J$24,'H-32A-WP06 - Debt Service'!J$27/12,0))</f>
        <v>0</v>
      </c>
      <c r="L531" s="376">
        <f>IF(-SUM(L$20:L530)+L$15&lt;0.000001,0,IF($C531&gt;='H-32A-WP06 - Debt Service'!K$24,'H-32A-WP06 - Debt Service'!K$27/12,0))</f>
        <v>0</v>
      </c>
      <c r="M531" s="376">
        <f>IF(-SUM(M$20:M530)+M$15&lt;0.000001,0,IF($C531&gt;='H-32A-WP06 - Debt Service'!L$24,'H-32A-WP06 - Debt Service'!L$27/12,0))</f>
        <v>0</v>
      </c>
      <c r="O531" s="364">
        <f t="shared" si="29"/>
        <v>2061</v>
      </c>
      <c r="P531" s="390">
        <f t="shared" si="31"/>
        <v>59019</v>
      </c>
      <c r="Q531" s="376">
        <f>IF(-SUM(Q$20:Q530)+Q$15&lt;0.000001,0,IF($C531&gt;='H-32A-WP06 - Debt Service'!P$24,'H-32A-WP06 - Debt Service'!P$27/12,0))</f>
        <v>0</v>
      </c>
      <c r="R531" s="376">
        <f>IF(-SUM(R$20:R530)+R$15&lt;0.000001,0,IF($C531&gt;='H-32A-WP06 - Debt Service'!Q$24,'H-32A-WP06 - Debt Service'!Q$27/12,0))</f>
        <v>0</v>
      </c>
      <c r="S531" s="376">
        <f>IF(-SUM(S$20:S530)+S$15&lt;0.000001,0,IF($C531&gt;='H-32A-WP06 - Debt Service'!R$24,'H-32A-WP06 - Debt Service'!R$27/12,0))</f>
        <v>0</v>
      </c>
      <c r="T531" s="376">
        <f>IF(-SUM(T$20:T530)+T$15&lt;0.000001,0,IF($C531&gt;='H-32A-WP06 - Debt Service'!S$24,'H-32A-WP06 - Debt Service'!S$27/12,0))</f>
        <v>0</v>
      </c>
      <c r="U531" s="376">
        <f>IF(-SUM(U$20:U530)+U$15&lt;0.000001,0,IF($C531&gt;='H-32A-WP06 - Debt Service'!T$24,'H-32A-WP06 - Debt Service'!T$27/12,0))</f>
        <v>0</v>
      </c>
      <c r="V531" s="376">
        <f>IF(-SUM(V$20:V530)+V$15&lt;0.000001,0,IF($C531&gt;='H-32A-WP06 - Debt Service'!U$24,'H-32A-WP06 - Debt Service'!U$27/12,0))</f>
        <v>0</v>
      </c>
      <c r="W531" s="376">
        <f>IF(-SUM(W$20:W530)+W$15&lt;0.000001,0,IF($C531&gt;='H-32A-WP06 - Debt Service'!V$24,'H-32A-WP06 - Debt Service'!V$27/12,0))</f>
        <v>0</v>
      </c>
      <c r="X531" s="376">
        <f>IF(-SUM(X$20:X530)+X$15&lt;0.000001,0,IF($C531&gt;='H-32A-WP06 - Debt Service'!W$24,'H-32A-WP06 - Debt Service'!W$27/12,0))</f>
        <v>0</v>
      </c>
      <c r="Y531" s="376">
        <f>IF(-SUM(Y$20:Y530)+Y$15&lt;0.000001,0,IF($C531&gt;='H-32A-WP06 - Debt Service'!X$24,'H-32A-WP06 - Debt Service'!X$27/12,0))</f>
        <v>0</v>
      </c>
      <c r="Z531" s="376">
        <f>IF($C531&gt;='H-32A-WP06 - Debt Service'!Y$24,'H-32A-WP06 - Debt Service'!Y$27/12,0)</f>
        <v>0</v>
      </c>
    </row>
    <row r="532" spans="2:26">
      <c r="B532" s="364">
        <f t="shared" si="28"/>
        <v>2061</v>
      </c>
      <c r="C532" s="390">
        <f t="shared" si="30"/>
        <v>59050</v>
      </c>
      <c r="D532" s="376">
        <f>IF(-SUM(D$20:D531)+D$15&lt;0.000001,0,IF($C532&gt;='H-32A-WP06 - Debt Service'!C$24,'H-32A-WP06 - Debt Service'!C$27/12,0))</f>
        <v>0</v>
      </c>
      <c r="E532" s="376">
        <f>IF(-SUM(E$20:E531)+E$15&lt;0.000001,0,IF($C532&gt;='H-32A-WP06 - Debt Service'!D$24,'H-32A-WP06 - Debt Service'!D$27/12,0))</f>
        <v>0</v>
      </c>
      <c r="F532" s="376">
        <f>IF(-SUM(F$20:F531)+F$15&lt;0.000001,0,IF($C532&gt;='H-32A-WP06 - Debt Service'!E$24,'H-32A-WP06 - Debt Service'!E$27/12,0))</f>
        <v>0</v>
      </c>
      <c r="G532" s="376">
        <f>IF(-SUM(G$20:G531)+G$15&lt;0.000001,0,IF($C532&gt;='H-32A-WP06 - Debt Service'!F$24,'H-32A-WP06 - Debt Service'!F$27/12,0))</f>
        <v>0</v>
      </c>
      <c r="H532" s="376">
        <f>IF(-SUM(H$20:H531)+H$15&lt;0.000001,0,IF($C532&gt;='H-32A-WP06 - Debt Service'!G$24,'H-32A-WP06 - Debt Service'!G$27/12,0))</f>
        <v>0</v>
      </c>
      <c r="I532" s="376">
        <f>IF(-SUM(I$20:I531)+I$15&lt;0.000001,0,IF($C532&gt;='H-32A-WP06 - Debt Service'!H$24,'H-32A-WP06 - Debt Service'!H$27/12,0))</f>
        <v>0</v>
      </c>
      <c r="J532" s="376">
        <f>IF(-SUM(J$20:J531)+J$15&lt;0.000001,0,IF($C532&gt;='H-32A-WP06 - Debt Service'!I$24,'H-32A-WP06 - Debt Service'!I$27/12,0))</f>
        <v>0</v>
      </c>
      <c r="K532" s="376">
        <f>IF(-SUM(K$20:K531)+K$15&lt;0.000001,0,IF($C532&gt;='H-32A-WP06 - Debt Service'!J$24,'H-32A-WP06 - Debt Service'!J$27/12,0))</f>
        <v>0</v>
      </c>
      <c r="L532" s="376">
        <f>IF(-SUM(L$20:L531)+L$15&lt;0.000001,0,IF($C532&gt;='H-32A-WP06 - Debt Service'!K$24,'H-32A-WP06 - Debt Service'!K$27/12,0))</f>
        <v>0</v>
      </c>
      <c r="M532" s="376">
        <f>IF(-SUM(M$20:M531)+M$15&lt;0.000001,0,IF($C532&gt;='H-32A-WP06 - Debt Service'!L$24,'H-32A-WP06 - Debt Service'!L$27/12,0))</f>
        <v>0</v>
      </c>
      <c r="O532" s="364">
        <f t="shared" si="29"/>
        <v>2061</v>
      </c>
      <c r="P532" s="390">
        <f t="shared" si="31"/>
        <v>59050</v>
      </c>
      <c r="Q532" s="376">
        <f>IF(-SUM(Q$20:Q531)+Q$15&lt;0.000001,0,IF($C532&gt;='H-32A-WP06 - Debt Service'!P$24,'H-32A-WP06 - Debt Service'!P$27/12,0))</f>
        <v>0</v>
      </c>
      <c r="R532" s="376">
        <f>IF(-SUM(R$20:R531)+R$15&lt;0.000001,0,IF($C532&gt;='H-32A-WP06 - Debt Service'!Q$24,'H-32A-WP06 - Debt Service'!Q$27/12,0))</f>
        <v>0</v>
      </c>
      <c r="S532" s="376">
        <f>IF(-SUM(S$20:S531)+S$15&lt;0.000001,0,IF($C532&gt;='H-32A-WP06 - Debt Service'!R$24,'H-32A-WP06 - Debt Service'!R$27/12,0))</f>
        <v>0</v>
      </c>
      <c r="T532" s="376">
        <f>IF(-SUM(T$20:T531)+T$15&lt;0.000001,0,IF($C532&gt;='H-32A-WP06 - Debt Service'!S$24,'H-32A-WP06 - Debt Service'!S$27/12,0))</f>
        <v>0</v>
      </c>
      <c r="U532" s="376">
        <f>IF(-SUM(U$20:U531)+U$15&lt;0.000001,0,IF($C532&gt;='H-32A-WP06 - Debt Service'!T$24,'H-32A-WP06 - Debt Service'!T$27/12,0))</f>
        <v>0</v>
      </c>
      <c r="V532" s="376">
        <f>IF(-SUM(V$20:V531)+V$15&lt;0.000001,0,IF($C532&gt;='H-32A-WP06 - Debt Service'!U$24,'H-32A-WP06 - Debt Service'!U$27/12,0))</f>
        <v>0</v>
      </c>
      <c r="W532" s="376">
        <f>IF(-SUM(W$20:W531)+W$15&lt;0.000001,0,IF($C532&gt;='H-32A-WP06 - Debt Service'!V$24,'H-32A-WP06 - Debt Service'!V$27/12,0))</f>
        <v>0</v>
      </c>
      <c r="X532" s="376">
        <f>IF(-SUM(X$20:X531)+X$15&lt;0.000001,0,IF($C532&gt;='H-32A-WP06 - Debt Service'!W$24,'H-32A-WP06 - Debt Service'!W$27/12,0))</f>
        <v>0</v>
      </c>
      <c r="Y532" s="376">
        <f>IF(-SUM(Y$20:Y531)+Y$15&lt;0.000001,0,IF($C532&gt;='H-32A-WP06 - Debt Service'!X$24,'H-32A-WP06 - Debt Service'!X$27/12,0))</f>
        <v>0</v>
      </c>
      <c r="Z532" s="376">
        <f>IF($C532&gt;='H-32A-WP06 - Debt Service'!Y$24,'H-32A-WP06 - Debt Service'!Y$27/12,0)</f>
        <v>0</v>
      </c>
    </row>
    <row r="533" spans="2:26">
      <c r="B533" s="364">
        <f t="shared" ref="B533:B596" si="32">YEAR(C533)</f>
        <v>2061</v>
      </c>
      <c r="C533" s="390">
        <f t="shared" si="30"/>
        <v>59080</v>
      </c>
      <c r="D533" s="376">
        <f>IF(-SUM(D$20:D532)+D$15&lt;0.000001,0,IF($C533&gt;='H-32A-WP06 - Debt Service'!C$24,'H-32A-WP06 - Debt Service'!C$27/12,0))</f>
        <v>0</v>
      </c>
      <c r="E533" s="376">
        <f>IF(-SUM(E$20:E532)+E$15&lt;0.000001,0,IF($C533&gt;='H-32A-WP06 - Debt Service'!D$24,'H-32A-WP06 - Debt Service'!D$27/12,0))</f>
        <v>0</v>
      </c>
      <c r="F533" s="376">
        <f>IF(-SUM(F$20:F532)+F$15&lt;0.000001,0,IF($C533&gt;='H-32A-WP06 - Debt Service'!E$24,'H-32A-WP06 - Debt Service'!E$27/12,0))</f>
        <v>0</v>
      </c>
      <c r="G533" s="376">
        <f>IF(-SUM(G$20:G532)+G$15&lt;0.000001,0,IF($C533&gt;='H-32A-WP06 - Debt Service'!F$24,'H-32A-WP06 - Debt Service'!F$27/12,0))</f>
        <v>0</v>
      </c>
      <c r="H533" s="376">
        <f>IF(-SUM(H$20:H532)+H$15&lt;0.000001,0,IF($C533&gt;='H-32A-WP06 - Debt Service'!G$24,'H-32A-WP06 - Debt Service'!G$27/12,0))</f>
        <v>0</v>
      </c>
      <c r="I533" s="376">
        <f>IF(-SUM(I$20:I532)+I$15&lt;0.000001,0,IF($C533&gt;='H-32A-WP06 - Debt Service'!H$24,'H-32A-WP06 - Debt Service'!H$27/12,0))</f>
        <v>0</v>
      </c>
      <c r="J533" s="376">
        <f>IF(-SUM(J$20:J532)+J$15&lt;0.000001,0,IF($C533&gt;='H-32A-WP06 - Debt Service'!I$24,'H-32A-WP06 - Debt Service'!I$27/12,0))</f>
        <v>0</v>
      </c>
      <c r="K533" s="376">
        <f>IF(-SUM(K$20:K532)+K$15&lt;0.000001,0,IF($C533&gt;='H-32A-WP06 - Debt Service'!J$24,'H-32A-WP06 - Debt Service'!J$27/12,0))</f>
        <v>0</v>
      </c>
      <c r="L533" s="376">
        <f>IF(-SUM(L$20:L532)+L$15&lt;0.000001,0,IF($C533&gt;='H-32A-WP06 - Debt Service'!K$24,'H-32A-WP06 - Debt Service'!K$27/12,0))</f>
        <v>0</v>
      </c>
      <c r="M533" s="376">
        <f>IF(-SUM(M$20:M532)+M$15&lt;0.000001,0,IF($C533&gt;='H-32A-WP06 - Debt Service'!L$24,'H-32A-WP06 - Debt Service'!L$27/12,0))</f>
        <v>0</v>
      </c>
      <c r="O533" s="364">
        <f t="shared" ref="O533:O596" si="33">YEAR(P533)</f>
        <v>2061</v>
      </c>
      <c r="P533" s="390">
        <f t="shared" si="31"/>
        <v>59080</v>
      </c>
      <c r="Q533" s="376">
        <f>IF(-SUM(Q$20:Q532)+Q$15&lt;0.000001,0,IF($C533&gt;='H-32A-WP06 - Debt Service'!P$24,'H-32A-WP06 - Debt Service'!P$27/12,0))</f>
        <v>0</v>
      </c>
      <c r="R533" s="376">
        <f>IF(-SUM(R$20:R532)+R$15&lt;0.000001,0,IF($C533&gt;='H-32A-WP06 - Debt Service'!Q$24,'H-32A-WP06 - Debt Service'!Q$27/12,0))</f>
        <v>0</v>
      </c>
      <c r="S533" s="376">
        <f>IF(-SUM(S$20:S532)+S$15&lt;0.000001,0,IF($C533&gt;='H-32A-WP06 - Debt Service'!R$24,'H-32A-WP06 - Debt Service'!R$27/12,0))</f>
        <v>0</v>
      </c>
      <c r="T533" s="376">
        <f>IF(-SUM(T$20:T532)+T$15&lt;0.000001,0,IF($C533&gt;='H-32A-WP06 - Debt Service'!S$24,'H-32A-WP06 - Debt Service'!S$27/12,0))</f>
        <v>0</v>
      </c>
      <c r="U533" s="376">
        <f>IF(-SUM(U$20:U532)+U$15&lt;0.000001,0,IF($C533&gt;='H-32A-WP06 - Debt Service'!T$24,'H-32A-WP06 - Debt Service'!T$27/12,0))</f>
        <v>0</v>
      </c>
      <c r="V533" s="376">
        <f>IF(-SUM(V$20:V532)+V$15&lt;0.000001,0,IF($C533&gt;='H-32A-WP06 - Debt Service'!U$24,'H-32A-WP06 - Debt Service'!U$27/12,0))</f>
        <v>0</v>
      </c>
      <c r="W533" s="376">
        <f>IF(-SUM(W$20:W532)+W$15&lt;0.000001,0,IF($C533&gt;='H-32A-WP06 - Debt Service'!V$24,'H-32A-WP06 - Debt Service'!V$27/12,0))</f>
        <v>0</v>
      </c>
      <c r="X533" s="376">
        <f>IF(-SUM(X$20:X532)+X$15&lt;0.000001,0,IF($C533&gt;='H-32A-WP06 - Debt Service'!W$24,'H-32A-WP06 - Debt Service'!W$27/12,0))</f>
        <v>0</v>
      </c>
      <c r="Y533" s="376">
        <f>IF(-SUM(Y$20:Y532)+Y$15&lt;0.000001,0,IF($C533&gt;='H-32A-WP06 - Debt Service'!X$24,'H-32A-WP06 - Debt Service'!X$27/12,0))</f>
        <v>0</v>
      </c>
      <c r="Z533" s="376">
        <f>IF($C533&gt;='H-32A-WP06 - Debt Service'!Y$24,'H-32A-WP06 - Debt Service'!Y$27/12,0)</f>
        <v>0</v>
      </c>
    </row>
    <row r="534" spans="2:26">
      <c r="B534" s="364">
        <f t="shared" si="32"/>
        <v>2061</v>
      </c>
      <c r="C534" s="390">
        <f t="shared" ref="C534:C597" si="34">EOMONTH(C533,0)+1</f>
        <v>59111</v>
      </c>
      <c r="D534" s="376">
        <f>IF(-SUM(D$20:D533)+D$15&lt;0.000001,0,IF($C534&gt;='H-32A-WP06 - Debt Service'!C$24,'H-32A-WP06 - Debt Service'!C$27/12,0))</f>
        <v>0</v>
      </c>
      <c r="E534" s="376">
        <f>IF(-SUM(E$20:E533)+E$15&lt;0.000001,0,IF($C534&gt;='H-32A-WP06 - Debt Service'!D$24,'H-32A-WP06 - Debt Service'!D$27/12,0))</f>
        <v>0</v>
      </c>
      <c r="F534" s="376">
        <f>IF(-SUM(F$20:F533)+F$15&lt;0.000001,0,IF($C534&gt;='H-32A-WP06 - Debt Service'!E$24,'H-32A-WP06 - Debt Service'!E$27/12,0))</f>
        <v>0</v>
      </c>
      <c r="G534" s="376">
        <f>IF(-SUM(G$20:G533)+G$15&lt;0.000001,0,IF($C534&gt;='H-32A-WP06 - Debt Service'!F$24,'H-32A-WP06 - Debt Service'!F$27/12,0))</f>
        <v>0</v>
      </c>
      <c r="H534" s="376">
        <f>IF(-SUM(H$20:H533)+H$15&lt;0.000001,0,IF($C534&gt;='H-32A-WP06 - Debt Service'!G$24,'H-32A-WP06 - Debt Service'!G$27/12,0))</f>
        <v>0</v>
      </c>
      <c r="I534" s="376">
        <f>IF(-SUM(I$20:I533)+I$15&lt;0.000001,0,IF($C534&gt;='H-32A-WP06 - Debt Service'!H$24,'H-32A-WP06 - Debt Service'!H$27/12,0))</f>
        <v>0</v>
      </c>
      <c r="J534" s="376">
        <f>IF(-SUM(J$20:J533)+J$15&lt;0.000001,0,IF($C534&gt;='H-32A-WP06 - Debt Service'!I$24,'H-32A-WP06 - Debt Service'!I$27/12,0))</f>
        <v>0</v>
      </c>
      <c r="K534" s="376">
        <f>IF(-SUM(K$20:K533)+K$15&lt;0.000001,0,IF($C534&gt;='H-32A-WP06 - Debt Service'!J$24,'H-32A-WP06 - Debt Service'!J$27/12,0))</f>
        <v>0</v>
      </c>
      <c r="L534" s="376">
        <f>IF(-SUM(L$20:L533)+L$15&lt;0.000001,0,IF($C534&gt;='H-32A-WP06 - Debt Service'!K$24,'H-32A-WP06 - Debt Service'!K$27/12,0))</f>
        <v>0</v>
      </c>
      <c r="M534" s="376">
        <f>IF(-SUM(M$20:M533)+M$15&lt;0.000001,0,IF($C534&gt;='H-32A-WP06 - Debt Service'!L$24,'H-32A-WP06 - Debt Service'!L$27/12,0))</f>
        <v>0</v>
      </c>
      <c r="O534" s="364">
        <f t="shared" si="33"/>
        <v>2061</v>
      </c>
      <c r="P534" s="390">
        <f t="shared" ref="P534:P597" si="35">EOMONTH(P533,0)+1</f>
        <v>59111</v>
      </c>
      <c r="Q534" s="376">
        <f>IF(-SUM(Q$20:Q533)+Q$15&lt;0.000001,0,IF($C534&gt;='H-32A-WP06 - Debt Service'!P$24,'H-32A-WP06 - Debt Service'!P$27/12,0))</f>
        <v>0</v>
      </c>
      <c r="R534" s="376">
        <f>IF(-SUM(R$20:R533)+R$15&lt;0.000001,0,IF($C534&gt;='H-32A-WP06 - Debt Service'!Q$24,'H-32A-WP06 - Debt Service'!Q$27/12,0))</f>
        <v>0</v>
      </c>
      <c r="S534" s="376">
        <f>IF(-SUM(S$20:S533)+S$15&lt;0.000001,0,IF($C534&gt;='H-32A-WP06 - Debt Service'!R$24,'H-32A-WP06 - Debt Service'!R$27/12,0))</f>
        <v>0</v>
      </c>
      <c r="T534" s="376">
        <f>IF(-SUM(T$20:T533)+T$15&lt;0.000001,0,IF($C534&gt;='H-32A-WP06 - Debt Service'!S$24,'H-32A-WP06 - Debt Service'!S$27/12,0))</f>
        <v>0</v>
      </c>
      <c r="U534" s="376">
        <f>IF(-SUM(U$20:U533)+U$15&lt;0.000001,0,IF($C534&gt;='H-32A-WP06 - Debt Service'!T$24,'H-32A-WP06 - Debt Service'!T$27/12,0))</f>
        <v>0</v>
      </c>
      <c r="V534" s="376">
        <f>IF(-SUM(V$20:V533)+V$15&lt;0.000001,0,IF($C534&gt;='H-32A-WP06 - Debt Service'!U$24,'H-32A-WP06 - Debt Service'!U$27/12,0))</f>
        <v>0</v>
      </c>
      <c r="W534" s="376">
        <f>IF(-SUM(W$20:W533)+W$15&lt;0.000001,0,IF($C534&gt;='H-32A-WP06 - Debt Service'!V$24,'H-32A-WP06 - Debt Service'!V$27/12,0))</f>
        <v>0</v>
      </c>
      <c r="X534" s="376">
        <f>IF(-SUM(X$20:X533)+X$15&lt;0.000001,0,IF($C534&gt;='H-32A-WP06 - Debt Service'!W$24,'H-32A-WP06 - Debt Service'!W$27/12,0))</f>
        <v>0</v>
      </c>
      <c r="Y534" s="376">
        <f>IF(-SUM(Y$20:Y533)+Y$15&lt;0.000001,0,IF($C534&gt;='H-32A-WP06 - Debt Service'!X$24,'H-32A-WP06 - Debt Service'!X$27/12,0))</f>
        <v>0</v>
      </c>
      <c r="Z534" s="376">
        <f>IF($C534&gt;='H-32A-WP06 - Debt Service'!Y$24,'H-32A-WP06 - Debt Service'!Y$27/12,0)</f>
        <v>0</v>
      </c>
    </row>
    <row r="535" spans="2:26">
      <c r="B535" s="364">
        <f t="shared" si="32"/>
        <v>2061</v>
      </c>
      <c r="C535" s="390">
        <f t="shared" si="34"/>
        <v>59141</v>
      </c>
      <c r="D535" s="376">
        <f>IF(-SUM(D$20:D534)+D$15&lt;0.000001,0,IF($C535&gt;='H-32A-WP06 - Debt Service'!C$24,'H-32A-WP06 - Debt Service'!C$27/12,0))</f>
        <v>0</v>
      </c>
      <c r="E535" s="376">
        <f>IF(-SUM(E$20:E534)+E$15&lt;0.000001,0,IF($C535&gt;='H-32A-WP06 - Debt Service'!D$24,'H-32A-WP06 - Debt Service'!D$27/12,0))</f>
        <v>0</v>
      </c>
      <c r="F535" s="376">
        <f>IF(-SUM(F$20:F534)+F$15&lt;0.000001,0,IF($C535&gt;='H-32A-WP06 - Debt Service'!E$24,'H-32A-WP06 - Debt Service'!E$27/12,0))</f>
        <v>0</v>
      </c>
      <c r="G535" s="376">
        <f>IF(-SUM(G$20:G534)+G$15&lt;0.000001,0,IF($C535&gt;='H-32A-WP06 - Debt Service'!F$24,'H-32A-WP06 - Debt Service'!F$27/12,0))</f>
        <v>0</v>
      </c>
      <c r="H535" s="376">
        <f>IF(-SUM(H$20:H534)+H$15&lt;0.000001,0,IF($C535&gt;='H-32A-WP06 - Debt Service'!G$24,'H-32A-WP06 - Debt Service'!G$27/12,0))</f>
        <v>0</v>
      </c>
      <c r="I535" s="376">
        <f>IF(-SUM(I$20:I534)+I$15&lt;0.000001,0,IF($C535&gt;='H-32A-WP06 - Debt Service'!H$24,'H-32A-WP06 - Debt Service'!H$27/12,0))</f>
        <v>0</v>
      </c>
      <c r="J535" s="376">
        <f>IF(-SUM(J$20:J534)+J$15&lt;0.000001,0,IF($C535&gt;='H-32A-WP06 - Debt Service'!I$24,'H-32A-WP06 - Debt Service'!I$27/12,0))</f>
        <v>0</v>
      </c>
      <c r="K535" s="376">
        <f>IF(-SUM(K$20:K534)+K$15&lt;0.000001,0,IF($C535&gt;='H-32A-WP06 - Debt Service'!J$24,'H-32A-WP06 - Debt Service'!J$27/12,0))</f>
        <v>0</v>
      </c>
      <c r="L535" s="376">
        <f>IF(-SUM(L$20:L534)+L$15&lt;0.000001,0,IF($C535&gt;='H-32A-WP06 - Debt Service'!K$24,'H-32A-WP06 - Debt Service'!K$27/12,0))</f>
        <v>0</v>
      </c>
      <c r="M535" s="376">
        <f>IF(-SUM(M$20:M534)+M$15&lt;0.000001,0,IF($C535&gt;='H-32A-WP06 - Debt Service'!L$24,'H-32A-WP06 - Debt Service'!L$27/12,0))</f>
        <v>0</v>
      </c>
      <c r="O535" s="364">
        <f t="shared" si="33"/>
        <v>2061</v>
      </c>
      <c r="P535" s="390">
        <f t="shared" si="35"/>
        <v>59141</v>
      </c>
      <c r="Q535" s="376">
        <f>IF(-SUM(Q$20:Q534)+Q$15&lt;0.000001,0,IF($C535&gt;='H-32A-WP06 - Debt Service'!P$24,'H-32A-WP06 - Debt Service'!P$27/12,0))</f>
        <v>0</v>
      </c>
      <c r="R535" s="376">
        <f>IF(-SUM(R$20:R534)+R$15&lt;0.000001,0,IF($C535&gt;='H-32A-WP06 - Debt Service'!Q$24,'H-32A-WP06 - Debt Service'!Q$27/12,0))</f>
        <v>0</v>
      </c>
      <c r="S535" s="376">
        <f>IF(-SUM(S$20:S534)+S$15&lt;0.000001,0,IF($C535&gt;='H-32A-WP06 - Debt Service'!R$24,'H-32A-WP06 - Debt Service'!R$27/12,0))</f>
        <v>0</v>
      </c>
      <c r="T535" s="376">
        <f>IF(-SUM(T$20:T534)+T$15&lt;0.000001,0,IF($C535&gt;='H-32A-WP06 - Debt Service'!S$24,'H-32A-WP06 - Debt Service'!S$27/12,0))</f>
        <v>0</v>
      </c>
      <c r="U535" s="376">
        <f>IF(-SUM(U$20:U534)+U$15&lt;0.000001,0,IF($C535&gt;='H-32A-WP06 - Debt Service'!T$24,'H-32A-WP06 - Debt Service'!T$27/12,0))</f>
        <v>0</v>
      </c>
      <c r="V535" s="376">
        <f>IF(-SUM(V$20:V534)+V$15&lt;0.000001,0,IF($C535&gt;='H-32A-WP06 - Debt Service'!U$24,'H-32A-WP06 - Debt Service'!U$27/12,0))</f>
        <v>0</v>
      </c>
      <c r="W535" s="376">
        <f>IF(-SUM(W$20:W534)+W$15&lt;0.000001,0,IF($C535&gt;='H-32A-WP06 - Debt Service'!V$24,'H-32A-WP06 - Debt Service'!V$27/12,0))</f>
        <v>0</v>
      </c>
      <c r="X535" s="376">
        <f>IF(-SUM(X$20:X534)+X$15&lt;0.000001,0,IF($C535&gt;='H-32A-WP06 - Debt Service'!W$24,'H-32A-WP06 - Debt Service'!W$27/12,0))</f>
        <v>0</v>
      </c>
      <c r="Y535" s="376">
        <f>IF(-SUM(Y$20:Y534)+Y$15&lt;0.000001,0,IF($C535&gt;='H-32A-WP06 - Debt Service'!X$24,'H-32A-WP06 - Debt Service'!X$27/12,0))</f>
        <v>0</v>
      </c>
      <c r="Z535" s="376">
        <f>IF($C535&gt;='H-32A-WP06 - Debt Service'!Y$24,'H-32A-WP06 - Debt Service'!Y$27/12,0)</f>
        <v>0</v>
      </c>
    </row>
    <row r="536" spans="2:26">
      <c r="B536" s="364">
        <f t="shared" si="32"/>
        <v>2062</v>
      </c>
      <c r="C536" s="390">
        <f t="shared" si="34"/>
        <v>59172</v>
      </c>
      <c r="D536" s="376">
        <f>IF(-SUM(D$20:D535)+D$15&lt;0.000001,0,IF($C536&gt;='H-32A-WP06 - Debt Service'!C$24,'H-32A-WP06 - Debt Service'!C$27/12,0))</f>
        <v>0</v>
      </c>
      <c r="E536" s="376">
        <f>IF(-SUM(E$20:E535)+E$15&lt;0.000001,0,IF($C536&gt;='H-32A-WP06 - Debt Service'!D$24,'H-32A-WP06 - Debt Service'!D$27/12,0))</f>
        <v>0</v>
      </c>
      <c r="F536" s="376">
        <f>IF(-SUM(F$20:F535)+F$15&lt;0.000001,0,IF($C536&gt;='H-32A-WP06 - Debt Service'!E$24,'H-32A-WP06 - Debt Service'!E$27/12,0))</f>
        <v>0</v>
      </c>
      <c r="G536" s="376">
        <f>IF(-SUM(G$20:G535)+G$15&lt;0.000001,0,IF($C536&gt;='H-32A-WP06 - Debt Service'!F$24,'H-32A-WP06 - Debt Service'!F$27/12,0))</f>
        <v>0</v>
      </c>
      <c r="H536" s="376">
        <f>IF(-SUM(H$20:H535)+H$15&lt;0.000001,0,IF($C536&gt;='H-32A-WP06 - Debt Service'!G$24,'H-32A-WP06 - Debt Service'!G$27/12,0))</f>
        <v>0</v>
      </c>
      <c r="I536" s="376">
        <f>IF(-SUM(I$20:I535)+I$15&lt;0.000001,0,IF($C536&gt;='H-32A-WP06 - Debt Service'!H$24,'H-32A-WP06 - Debt Service'!H$27/12,0))</f>
        <v>0</v>
      </c>
      <c r="J536" s="376">
        <f>IF(-SUM(J$20:J535)+J$15&lt;0.000001,0,IF($C536&gt;='H-32A-WP06 - Debt Service'!I$24,'H-32A-WP06 - Debt Service'!I$27/12,0))</f>
        <v>0</v>
      </c>
      <c r="K536" s="376">
        <f>IF(-SUM(K$20:K535)+K$15&lt;0.000001,0,IF($C536&gt;='H-32A-WP06 - Debt Service'!J$24,'H-32A-WP06 - Debt Service'!J$27/12,0))</f>
        <v>0</v>
      </c>
      <c r="L536" s="376">
        <f>IF(-SUM(L$20:L535)+L$15&lt;0.000001,0,IF($C536&gt;='H-32A-WP06 - Debt Service'!K$24,'H-32A-WP06 - Debt Service'!K$27/12,0))</f>
        <v>0</v>
      </c>
      <c r="M536" s="376">
        <f>IF(-SUM(M$20:M535)+M$15&lt;0.000001,0,IF($C536&gt;='H-32A-WP06 - Debt Service'!L$24,'H-32A-WP06 - Debt Service'!L$27/12,0))</f>
        <v>0</v>
      </c>
      <c r="O536" s="364">
        <f t="shared" si="33"/>
        <v>2062</v>
      </c>
      <c r="P536" s="390">
        <f t="shared" si="35"/>
        <v>59172</v>
      </c>
      <c r="Q536" s="376">
        <f>IF(-SUM(Q$20:Q535)+Q$15&lt;0.000001,0,IF($C536&gt;='H-32A-WP06 - Debt Service'!P$24,'H-32A-WP06 - Debt Service'!P$27/12,0))</f>
        <v>0</v>
      </c>
      <c r="R536" s="376">
        <f>IF(-SUM(R$20:R535)+R$15&lt;0.000001,0,IF($C536&gt;='H-32A-WP06 - Debt Service'!Q$24,'H-32A-WP06 - Debt Service'!Q$27/12,0))</f>
        <v>0</v>
      </c>
      <c r="S536" s="376">
        <f>IF(-SUM(S$20:S535)+S$15&lt;0.000001,0,IF($C536&gt;='H-32A-WP06 - Debt Service'!R$24,'H-32A-WP06 - Debt Service'!R$27/12,0))</f>
        <v>0</v>
      </c>
      <c r="T536" s="376">
        <f>IF(-SUM(T$20:T535)+T$15&lt;0.000001,0,IF($C536&gt;='H-32A-WP06 - Debt Service'!S$24,'H-32A-WP06 - Debt Service'!S$27/12,0))</f>
        <v>0</v>
      </c>
      <c r="U536" s="376">
        <f>IF(-SUM(U$20:U535)+U$15&lt;0.000001,0,IF($C536&gt;='H-32A-WP06 - Debt Service'!T$24,'H-32A-WP06 - Debt Service'!T$27/12,0))</f>
        <v>0</v>
      </c>
      <c r="V536" s="376">
        <f>IF(-SUM(V$20:V535)+V$15&lt;0.000001,0,IF($C536&gt;='H-32A-WP06 - Debt Service'!U$24,'H-32A-WP06 - Debt Service'!U$27/12,0))</f>
        <v>0</v>
      </c>
      <c r="W536" s="376">
        <f>IF(-SUM(W$20:W535)+W$15&lt;0.000001,0,IF($C536&gt;='H-32A-WP06 - Debt Service'!V$24,'H-32A-WP06 - Debt Service'!V$27/12,0))</f>
        <v>0</v>
      </c>
      <c r="X536" s="376">
        <f>IF(-SUM(X$20:X535)+X$15&lt;0.000001,0,IF($C536&gt;='H-32A-WP06 - Debt Service'!W$24,'H-32A-WP06 - Debt Service'!W$27/12,0))</f>
        <v>0</v>
      </c>
      <c r="Y536" s="376">
        <f>IF(-SUM(Y$20:Y535)+Y$15&lt;0.000001,0,IF($C536&gt;='H-32A-WP06 - Debt Service'!X$24,'H-32A-WP06 - Debt Service'!X$27/12,0))</f>
        <v>0</v>
      </c>
      <c r="Z536" s="376">
        <f>IF($C536&gt;='H-32A-WP06 - Debt Service'!Y$24,'H-32A-WP06 - Debt Service'!Y$27/12,0)</f>
        <v>0</v>
      </c>
    </row>
    <row r="537" spans="2:26">
      <c r="B537" s="364">
        <f t="shared" si="32"/>
        <v>2062</v>
      </c>
      <c r="C537" s="390">
        <f t="shared" si="34"/>
        <v>59203</v>
      </c>
      <c r="D537" s="376">
        <f>IF(-SUM(D$20:D536)+D$15&lt;0.000001,0,IF($C537&gt;='H-32A-WP06 - Debt Service'!C$24,'H-32A-WP06 - Debt Service'!C$27/12,0))</f>
        <v>0</v>
      </c>
      <c r="E537" s="376">
        <f>IF(-SUM(E$20:E536)+E$15&lt;0.000001,0,IF($C537&gt;='H-32A-WP06 - Debt Service'!D$24,'H-32A-WP06 - Debt Service'!D$27/12,0))</f>
        <v>0</v>
      </c>
      <c r="F537" s="376">
        <f>IF(-SUM(F$20:F536)+F$15&lt;0.000001,0,IF($C537&gt;='H-32A-WP06 - Debt Service'!E$24,'H-32A-WP06 - Debt Service'!E$27/12,0))</f>
        <v>0</v>
      </c>
      <c r="G537" s="376">
        <f>IF(-SUM(G$20:G536)+G$15&lt;0.000001,0,IF($C537&gt;='H-32A-WP06 - Debt Service'!F$24,'H-32A-WP06 - Debt Service'!F$27/12,0))</f>
        <v>0</v>
      </c>
      <c r="H537" s="376">
        <f>IF(-SUM(H$20:H536)+H$15&lt;0.000001,0,IF($C537&gt;='H-32A-WP06 - Debt Service'!G$24,'H-32A-WP06 - Debt Service'!G$27/12,0))</f>
        <v>0</v>
      </c>
      <c r="I537" s="376">
        <f>IF(-SUM(I$20:I536)+I$15&lt;0.000001,0,IF($C537&gt;='H-32A-WP06 - Debt Service'!H$24,'H-32A-WP06 - Debt Service'!H$27/12,0))</f>
        <v>0</v>
      </c>
      <c r="J537" s="376">
        <f>IF(-SUM(J$20:J536)+J$15&lt;0.000001,0,IF($C537&gt;='H-32A-WP06 - Debt Service'!I$24,'H-32A-WP06 - Debt Service'!I$27/12,0))</f>
        <v>0</v>
      </c>
      <c r="K537" s="376">
        <f>IF(-SUM(K$20:K536)+K$15&lt;0.000001,0,IF($C537&gt;='H-32A-WP06 - Debt Service'!J$24,'H-32A-WP06 - Debt Service'!J$27/12,0))</f>
        <v>0</v>
      </c>
      <c r="L537" s="376">
        <f>IF(-SUM(L$20:L536)+L$15&lt;0.000001,0,IF($C537&gt;='H-32A-WP06 - Debt Service'!K$24,'H-32A-WP06 - Debt Service'!K$27/12,0))</f>
        <v>0</v>
      </c>
      <c r="M537" s="376">
        <f>IF(-SUM(M$20:M536)+M$15&lt;0.000001,0,IF($C537&gt;='H-32A-WP06 - Debt Service'!L$24,'H-32A-WP06 - Debt Service'!L$27/12,0))</f>
        <v>0</v>
      </c>
      <c r="O537" s="364">
        <f t="shared" si="33"/>
        <v>2062</v>
      </c>
      <c r="P537" s="390">
        <f t="shared" si="35"/>
        <v>59203</v>
      </c>
      <c r="Q537" s="376">
        <f>IF(-SUM(Q$20:Q536)+Q$15&lt;0.000001,0,IF($C537&gt;='H-32A-WP06 - Debt Service'!P$24,'H-32A-WP06 - Debt Service'!P$27/12,0))</f>
        <v>0</v>
      </c>
      <c r="R537" s="376">
        <f>IF(-SUM(R$20:R536)+R$15&lt;0.000001,0,IF($C537&gt;='H-32A-WP06 - Debt Service'!Q$24,'H-32A-WP06 - Debt Service'!Q$27/12,0))</f>
        <v>0</v>
      </c>
      <c r="S537" s="376">
        <f>IF(-SUM(S$20:S536)+S$15&lt;0.000001,0,IF($C537&gt;='H-32A-WP06 - Debt Service'!R$24,'H-32A-WP06 - Debt Service'!R$27/12,0))</f>
        <v>0</v>
      </c>
      <c r="T537" s="376">
        <f>IF(-SUM(T$20:T536)+T$15&lt;0.000001,0,IF($C537&gt;='H-32A-WP06 - Debt Service'!S$24,'H-32A-WP06 - Debt Service'!S$27/12,0))</f>
        <v>0</v>
      </c>
      <c r="U537" s="376">
        <f>IF(-SUM(U$20:U536)+U$15&lt;0.000001,0,IF($C537&gt;='H-32A-WP06 - Debt Service'!T$24,'H-32A-WP06 - Debt Service'!T$27/12,0))</f>
        <v>0</v>
      </c>
      <c r="V537" s="376">
        <f>IF(-SUM(V$20:V536)+V$15&lt;0.000001,0,IF($C537&gt;='H-32A-WP06 - Debt Service'!U$24,'H-32A-WP06 - Debt Service'!U$27/12,0))</f>
        <v>0</v>
      </c>
      <c r="W537" s="376">
        <f>IF(-SUM(W$20:W536)+W$15&lt;0.000001,0,IF($C537&gt;='H-32A-WP06 - Debt Service'!V$24,'H-32A-WP06 - Debt Service'!V$27/12,0))</f>
        <v>0</v>
      </c>
      <c r="X537" s="376">
        <f>IF(-SUM(X$20:X536)+X$15&lt;0.000001,0,IF($C537&gt;='H-32A-WP06 - Debt Service'!W$24,'H-32A-WP06 - Debt Service'!W$27/12,0))</f>
        <v>0</v>
      </c>
      <c r="Y537" s="376">
        <f>IF(-SUM(Y$20:Y536)+Y$15&lt;0.000001,0,IF($C537&gt;='H-32A-WP06 - Debt Service'!X$24,'H-32A-WP06 - Debt Service'!X$27/12,0))</f>
        <v>0</v>
      </c>
      <c r="Z537" s="376">
        <f>IF($C537&gt;='H-32A-WP06 - Debt Service'!Y$24,'H-32A-WP06 - Debt Service'!Y$27/12,0)</f>
        <v>0</v>
      </c>
    </row>
    <row r="538" spans="2:26">
      <c r="B538" s="364">
        <f t="shared" si="32"/>
        <v>2062</v>
      </c>
      <c r="C538" s="390">
        <f t="shared" si="34"/>
        <v>59231</v>
      </c>
      <c r="D538" s="376">
        <f>IF(-SUM(D$20:D537)+D$15&lt;0.000001,0,IF($C538&gt;='H-32A-WP06 - Debt Service'!C$24,'H-32A-WP06 - Debt Service'!C$27/12,0))</f>
        <v>0</v>
      </c>
      <c r="E538" s="376">
        <f>IF(-SUM(E$20:E537)+E$15&lt;0.000001,0,IF($C538&gt;='H-32A-WP06 - Debt Service'!D$24,'H-32A-WP06 - Debt Service'!D$27/12,0))</f>
        <v>0</v>
      </c>
      <c r="F538" s="376">
        <f>IF(-SUM(F$20:F537)+F$15&lt;0.000001,0,IF($C538&gt;='H-32A-WP06 - Debt Service'!E$24,'H-32A-WP06 - Debt Service'!E$27/12,0))</f>
        <v>0</v>
      </c>
      <c r="G538" s="376">
        <f>IF(-SUM(G$20:G537)+G$15&lt;0.000001,0,IF($C538&gt;='H-32A-WP06 - Debt Service'!F$24,'H-32A-WP06 - Debt Service'!F$27/12,0))</f>
        <v>0</v>
      </c>
      <c r="H538" s="376">
        <f>IF(-SUM(H$20:H537)+H$15&lt;0.000001,0,IF($C538&gt;='H-32A-WP06 - Debt Service'!G$24,'H-32A-WP06 - Debt Service'!G$27/12,0))</f>
        <v>0</v>
      </c>
      <c r="I538" s="376">
        <f>IF(-SUM(I$20:I537)+I$15&lt;0.000001,0,IF($C538&gt;='H-32A-WP06 - Debt Service'!H$24,'H-32A-WP06 - Debt Service'!H$27/12,0))</f>
        <v>0</v>
      </c>
      <c r="J538" s="376">
        <f>IF(-SUM(J$20:J537)+J$15&lt;0.000001,0,IF($C538&gt;='H-32A-WP06 - Debt Service'!I$24,'H-32A-WP06 - Debt Service'!I$27/12,0))</f>
        <v>0</v>
      </c>
      <c r="K538" s="376">
        <f>IF(-SUM(K$20:K537)+K$15&lt;0.000001,0,IF($C538&gt;='H-32A-WP06 - Debt Service'!J$24,'H-32A-WP06 - Debt Service'!J$27/12,0))</f>
        <v>0</v>
      </c>
      <c r="L538" s="376">
        <f>IF(-SUM(L$20:L537)+L$15&lt;0.000001,0,IF($C538&gt;='H-32A-WP06 - Debt Service'!K$24,'H-32A-WP06 - Debt Service'!K$27/12,0))</f>
        <v>0</v>
      </c>
      <c r="M538" s="376">
        <f>IF(-SUM(M$20:M537)+M$15&lt;0.000001,0,IF($C538&gt;='H-32A-WP06 - Debt Service'!L$24,'H-32A-WP06 - Debt Service'!L$27/12,0))</f>
        <v>0</v>
      </c>
      <c r="O538" s="364">
        <f t="shared" si="33"/>
        <v>2062</v>
      </c>
      <c r="P538" s="390">
        <f t="shared" si="35"/>
        <v>59231</v>
      </c>
      <c r="Q538" s="376">
        <f>IF(-SUM(Q$20:Q537)+Q$15&lt;0.000001,0,IF($C538&gt;='H-32A-WP06 - Debt Service'!P$24,'H-32A-WP06 - Debt Service'!P$27/12,0))</f>
        <v>0</v>
      </c>
      <c r="R538" s="376">
        <f>IF(-SUM(R$20:R537)+R$15&lt;0.000001,0,IF($C538&gt;='H-32A-WP06 - Debt Service'!Q$24,'H-32A-WP06 - Debt Service'!Q$27/12,0))</f>
        <v>0</v>
      </c>
      <c r="S538" s="376">
        <f>IF(-SUM(S$20:S537)+S$15&lt;0.000001,0,IF($C538&gt;='H-32A-WP06 - Debt Service'!R$24,'H-32A-WP06 - Debt Service'!R$27/12,0))</f>
        <v>0</v>
      </c>
      <c r="T538" s="376">
        <f>IF(-SUM(T$20:T537)+T$15&lt;0.000001,0,IF($C538&gt;='H-32A-WP06 - Debt Service'!S$24,'H-32A-WP06 - Debt Service'!S$27/12,0))</f>
        <v>0</v>
      </c>
      <c r="U538" s="376">
        <f>IF(-SUM(U$20:U537)+U$15&lt;0.000001,0,IF($C538&gt;='H-32A-WP06 - Debt Service'!T$24,'H-32A-WP06 - Debt Service'!T$27/12,0))</f>
        <v>0</v>
      </c>
      <c r="V538" s="376">
        <f>IF(-SUM(V$20:V537)+V$15&lt;0.000001,0,IF($C538&gt;='H-32A-WP06 - Debt Service'!U$24,'H-32A-WP06 - Debt Service'!U$27/12,0))</f>
        <v>0</v>
      </c>
      <c r="W538" s="376">
        <f>IF(-SUM(W$20:W537)+W$15&lt;0.000001,0,IF($C538&gt;='H-32A-WP06 - Debt Service'!V$24,'H-32A-WP06 - Debt Service'!V$27/12,0))</f>
        <v>0</v>
      </c>
      <c r="X538" s="376">
        <f>IF(-SUM(X$20:X537)+X$15&lt;0.000001,0,IF($C538&gt;='H-32A-WP06 - Debt Service'!W$24,'H-32A-WP06 - Debt Service'!W$27/12,0))</f>
        <v>0</v>
      </c>
      <c r="Y538" s="376">
        <f>IF(-SUM(Y$20:Y537)+Y$15&lt;0.000001,0,IF($C538&gt;='H-32A-WP06 - Debt Service'!X$24,'H-32A-WP06 - Debt Service'!X$27/12,0))</f>
        <v>0</v>
      </c>
      <c r="Z538" s="376">
        <f>IF($C538&gt;='H-32A-WP06 - Debt Service'!Y$24,'H-32A-WP06 - Debt Service'!Y$27/12,0)</f>
        <v>0</v>
      </c>
    </row>
    <row r="539" spans="2:26">
      <c r="B539" s="364">
        <f t="shared" si="32"/>
        <v>2062</v>
      </c>
      <c r="C539" s="390">
        <f t="shared" si="34"/>
        <v>59262</v>
      </c>
      <c r="D539" s="376">
        <f>IF(-SUM(D$20:D538)+D$15&lt;0.000001,0,IF($C539&gt;='H-32A-WP06 - Debt Service'!C$24,'H-32A-WP06 - Debt Service'!C$27/12,0))</f>
        <v>0</v>
      </c>
      <c r="E539" s="376">
        <f>IF(-SUM(E$20:E538)+E$15&lt;0.000001,0,IF($C539&gt;='H-32A-WP06 - Debt Service'!D$24,'H-32A-WP06 - Debt Service'!D$27/12,0))</f>
        <v>0</v>
      </c>
      <c r="F539" s="376">
        <f>IF(-SUM(F$20:F538)+F$15&lt;0.000001,0,IF($C539&gt;='H-32A-WP06 - Debt Service'!E$24,'H-32A-WP06 - Debt Service'!E$27/12,0))</f>
        <v>0</v>
      </c>
      <c r="G539" s="376">
        <f>IF(-SUM(G$20:G538)+G$15&lt;0.000001,0,IF($C539&gt;='H-32A-WP06 - Debt Service'!F$24,'H-32A-WP06 - Debt Service'!F$27/12,0))</f>
        <v>0</v>
      </c>
      <c r="H539" s="376">
        <f>IF(-SUM(H$20:H538)+H$15&lt;0.000001,0,IF($C539&gt;='H-32A-WP06 - Debt Service'!G$24,'H-32A-WP06 - Debt Service'!G$27/12,0))</f>
        <v>0</v>
      </c>
      <c r="I539" s="376">
        <f>IF(-SUM(I$20:I538)+I$15&lt;0.000001,0,IF($C539&gt;='H-32A-WP06 - Debt Service'!H$24,'H-32A-WP06 - Debt Service'!H$27/12,0))</f>
        <v>0</v>
      </c>
      <c r="J539" s="376">
        <f>IF(-SUM(J$20:J538)+J$15&lt;0.000001,0,IF($C539&gt;='H-32A-WP06 - Debt Service'!I$24,'H-32A-WP06 - Debt Service'!I$27/12,0))</f>
        <v>0</v>
      </c>
      <c r="K539" s="376">
        <f>IF(-SUM(K$20:K538)+K$15&lt;0.000001,0,IF($C539&gt;='H-32A-WP06 - Debt Service'!J$24,'H-32A-WP06 - Debt Service'!J$27/12,0))</f>
        <v>0</v>
      </c>
      <c r="L539" s="376">
        <f>IF(-SUM(L$20:L538)+L$15&lt;0.000001,0,IF($C539&gt;='H-32A-WP06 - Debt Service'!K$24,'H-32A-WP06 - Debt Service'!K$27/12,0))</f>
        <v>0</v>
      </c>
      <c r="M539" s="376">
        <f>IF(-SUM(M$20:M538)+M$15&lt;0.000001,0,IF($C539&gt;='H-32A-WP06 - Debt Service'!L$24,'H-32A-WP06 - Debt Service'!L$27/12,0))</f>
        <v>0</v>
      </c>
      <c r="O539" s="364">
        <f t="shared" si="33"/>
        <v>2062</v>
      </c>
      <c r="P539" s="390">
        <f t="shared" si="35"/>
        <v>59262</v>
      </c>
      <c r="Q539" s="376">
        <f>IF(-SUM(Q$20:Q538)+Q$15&lt;0.000001,0,IF($C539&gt;='H-32A-WP06 - Debt Service'!P$24,'H-32A-WP06 - Debt Service'!P$27/12,0))</f>
        <v>0</v>
      </c>
      <c r="R539" s="376">
        <f>IF(-SUM(R$20:R538)+R$15&lt;0.000001,0,IF($C539&gt;='H-32A-WP06 - Debt Service'!Q$24,'H-32A-WP06 - Debt Service'!Q$27/12,0))</f>
        <v>0</v>
      </c>
      <c r="S539" s="376">
        <f>IF(-SUM(S$20:S538)+S$15&lt;0.000001,0,IF($C539&gt;='H-32A-WP06 - Debt Service'!R$24,'H-32A-WP06 - Debt Service'!R$27/12,0))</f>
        <v>0</v>
      </c>
      <c r="T539" s="376">
        <f>IF(-SUM(T$20:T538)+T$15&lt;0.000001,0,IF($C539&gt;='H-32A-WP06 - Debt Service'!S$24,'H-32A-WP06 - Debt Service'!S$27/12,0))</f>
        <v>0</v>
      </c>
      <c r="U539" s="376">
        <f>IF(-SUM(U$20:U538)+U$15&lt;0.000001,0,IF($C539&gt;='H-32A-WP06 - Debt Service'!T$24,'H-32A-WP06 - Debt Service'!T$27/12,0))</f>
        <v>0</v>
      </c>
      <c r="V539" s="376">
        <f>IF(-SUM(V$20:V538)+V$15&lt;0.000001,0,IF($C539&gt;='H-32A-WP06 - Debt Service'!U$24,'H-32A-WP06 - Debt Service'!U$27/12,0))</f>
        <v>0</v>
      </c>
      <c r="W539" s="376">
        <f>IF(-SUM(W$20:W538)+W$15&lt;0.000001,0,IF($C539&gt;='H-32A-WP06 - Debt Service'!V$24,'H-32A-WP06 - Debt Service'!V$27/12,0))</f>
        <v>0</v>
      </c>
      <c r="X539" s="376">
        <f>IF(-SUM(X$20:X538)+X$15&lt;0.000001,0,IF($C539&gt;='H-32A-WP06 - Debt Service'!W$24,'H-32A-WP06 - Debt Service'!W$27/12,0))</f>
        <v>0</v>
      </c>
      <c r="Y539" s="376">
        <f>IF(-SUM(Y$20:Y538)+Y$15&lt;0.000001,0,IF($C539&gt;='H-32A-WP06 - Debt Service'!X$24,'H-32A-WP06 - Debt Service'!X$27/12,0))</f>
        <v>0</v>
      </c>
      <c r="Z539" s="376">
        <f>IF($C539&gt;='H-32A-WP06 - Debt Service'!Y$24,'H-32A-WP06 - Debt Service'!Y$27/12,0)</f>
        <v>0</v>
      </c>
    </row>
    <row r="540" spans="2:26">
      <c r="B540" s="364">
        <f t="shared" si="32"/>
        <v>2062</v>
      </c>
      <c r="C540" s="390">
        <f t="shared" si="34"/>
        <v>59292</v>
      </c>
      <c r="D540" s="376">
        <f>IF(-SUM(D$20:D539)+D$15&lt;0.000001,0,IF($C540&gt;='H-32A-WP06 - Debt Service'!C$24,'H-32A-WP06 - Debt Service'!C$27/12,0))</f>
        <v>0</v>
      </c>
      <c r="E540" s="376">
        <f>IF(-SUM(E$20:E539)+E$15&lt;0.000001,0,IF($C540&gt;='H-32A-WP06 - Debt Service'!D$24,'H-32A-WP06 - Debt Service'!D$27/12,0))</f>
        <v>0</v>
      </c>
      <c r="F540" s="376">
        <f>IF(-SUM(F$20:F539)+F$15&lt;0.000001,0,IF($C540&gt;='H-32A-WP06 - Debt Service'!E$24,'H-32A-WP06 - Debt Service'!E$27/12,0))</f>
        <v>0</v>
      </c>
      <c r="G540" s="376">
        <f>IF(-SUM(G$20:G539)+G$15&lt;0.000001,0,IF($C540&gt;='H-32A-WP06 - Debt Service'!F$24,'H-32A-WP06 - Debt Service'!F$27/12,0))</f>
        <v>0</v>
      </c>
      <c r="H540" s="376">
        <f>IF(-SUM(H$20:H539)+H$15&lt;0.000001,0,IF($C540&gt;='H-32A-WP06 - Debt Service'!G$24,'H-32A-WP06 - Debt Service'!G$27/12,0))</f>
        <v>0</v>
      </c>
      <c r="I540" s="376">
        <f>IF(-SUM(I$20:I539)+I$15&lt;0.000001,0,IF($C540&gt;='H-32A-WP06 - Debt Service'!H$24,'H-32A-WP06 - Debt Service'!H$27/12,0))</f>
        <v>0</v>
      </c>
      <c r="J540" s="376">
        <f>IF(-SUM(J$20:J539)+J$15&lt;0.000001,0,IF($C540&gt;='H-32A-WP06 - Debt Service'!I$24,'H-32A-WP06 - Debt Service'!I$27/12,0))</f>
        <v>0</v>
      </c>
      <c r="K540" s="376">
        <f>IF(-SUM(K$20:K539)+K$15&lt;0.000001,0,IF($C540&gt;='H-32A-WP06 - Debt Service'!J$24,'H-32A-WP06 - Debt Service'!J$27/12,0))</f>
        <v>0</v>
      </c>
      <c r="L540" s="376">
        <f>IF(-SUM(L$20:L539)+L$15&lt;0.000001,0,IF($C540&gt;='H-32A-WP06 - Debt Service'!K$24,'H-32A-WP06 - Debt Service'!K$27/12,0))</f>
        <v>0</v>
      </c>
      <c r="M540" s="376">
        <f>IF(-SUM(M$20:M539)+M$15&lt;0.000001,0,IF($C540&gt;='H-32A-WP06 - Debt Service'!L$24,'H-32A-WP06 - Debt Service'!L$27/12,0))</f>
        <v>0</v>
      </c>
      <c r="O540" s="364">
        <f t="shared" si="33"/>
        <v>2062</v>
      </c>
      <c r="P540" s="390">
        <f t="shared" si="35"/>
        <v>59292</v>
      </c>
      <c r="Q540" s="376">
        <f>IF(-SUM(Q$20:Q539)+Q$15&lt;0.000001,0,IF($C540&gt;='H-32A-WP06 - Debt Service'!P$24,'H-32A-WP06 - Debt Service'!P$27/12,0))</f>
        <v>0</v>
      </c>
      <c r="R540" s="376">
        <f>IF(-SUM(R$20:R539)+R$15&lt;0.000001,0,IF($C540&gt;='H-32A-WP06 - Debt Service'!Q$24,'H-32A-WP06 - Debt Service'!Q$27/12,0))</f>
        <v>0</v>
      </c>
      <c r="S540" s="376">
        <f>IF(-SUM(S$20:S539)+S$15&lt;0.000001,0,IF($C540&gt;='H-32A-WP06 - Debt Service'!R$24,'H-32A-WP06 - Debt Service'!R$27/12,0))</f>
        <v>0</v>
      </c>
      <c r="T540" s="376">
        <f>IF(-SUM(T$20:T539)+T$15&lt;0.000001,0,IF($C540&gt;='H-32A-WP06 - Debt Service'!S$24,'H-32A-WP06 - Debt Service'!S$27/12,0))</f>
        <v>0</v>
      </c>
      <c r="U540" s="376">
        <f>IF(-SUM(U$20:U539)+U$15&lt;0.000001,0,IF($C540&gt;='H-32A-WP06 - Debt Service'!T$24,'H-32A-WP06 - Debt Service'!T$27/12,0))</f>
        <v>0</v>
      </c>
      <c r="V540" s="376">
        <f>IF(-SUM(V$20:V539)+V$15&lt;0.000001,0,IF($C540&gt;='H-32A-WP06 - Debt Service'!U$24,'H-32A-WP06 - Debt Service'!U$27/12,0))</f>
        <v>0</v>
      </c>
      <c r="W540" s="376">
        <f>IF(-SUM(W$20:W539)+W$15&lt;0.000001,0,IF($C540&gt;='H-32A-WP06 - Debt Service'!V$24,'H-32A-WP06 - Debt Service'!V$27/12,0))</f>
        <v>0</v>
      </c>
      <c r="X540" s="376">
        <f>IF(-SUM(X$20:X539)+X$15&lt;0.000001,0,IF($C540&gt;='H-32A-WP06 - Debt Service'!W$24,'H-32A-WP06 - Debt Service'!W$27/12,0))</f>
        <v>0</v>
      </c>
      <c r="Y540" s="376">
        <f>IF(-SUM(Y$20:Y539)+Y$15&lt;0.000001,0,IF($C540&gt;='H-32A-WP06 - Debt Service'!X$24,'H-32A-WP06 - Debt Service'!X$27/12,0))</f>
        <v>0</v>
      </c>
      <c r="Z540" s="376">
        <f>IF($C540&gt;='H-32A-WP06 - Debt Service'!Y$24,'H-32A-WP06 - Debt Service'!Y$27/12,0)</f>
        <v>0</v>
      </c>
    </row>
    <row r="541" spans="2:26">
      <c r="B541" s="364">
        <f t="shared" si="32"/>
        <v>2062</v>
      </c>
      <c r="C541" s="390">
        <f t="shared" si="34"/>
        <v>59323</v>
      </c>
      <c r="D541" s="376">
        <f>IF(-SUM(D$20:D540)+D$15&lt;0.000001,0,IF($C541&gt;='H-32A-WP06 - Debt Service'!C$24,'H-32A-WP06 - Debt Service'!C$27/12,0))</f>
        <v>0</v>
      </c>
      <c r="E541" s="376">
        <f>IF(-SUM(E$20:E540)+E$15&lt;0.000001,0,IF($C541&gt;='H-32A-WP06 - Debt Service'!D$24,'H-32A-WP06 - Debt Service'!D$27/12,0))</f>
        <v>0</v>
      </c>
      <c r="F541" s="376">
        <f>IF(-SUM(F$20:F540)+F$15&lt;0.000001,0,IF($C541&gt;='H-32A-WP06 - Debt Service'!E$24,'H-32A-WP06 - Debt Service'!E$27/12,0))</f>
        <v>0</v>
      </c>
      <c r="G541" s="376">
        <f>IF(-SUM(G$20:G540)+G$15&lt;0.000001,0,IF($C541&gt;='H-32A-WP06 - Debt Service'!F$24,'H-32A-WP06 - Debt Service'!F$27/12,0))</f>
        <v>0</v>
      </c>
      <c r="H541" s="376">
        <f>IF(-SUM(H$20:H540)+H$15&lt;0.000001,0,IF($C541&gt;='H-32A-WP06 - Debt Service'!G$24,'H-32A-WP06 - Debt Service'!G$27/12,0))</f>
        <v>0</v>
      </c>
      <c r="I541" s="376">
        <f>IF(-SUM(I$20:I540)+I$15&lt;0.000001,0,IF($C541&gt;='H-32A-WP06 - Debt Service'!H$24,'H-32A-WP06 - Debt Service'!H$27/12,0))</f>
        <v>0</v>
      </c>
      <c r="J541" s="376">
        <f>IF(-SUM(J$20:J540)+J$15&lt;0.000001,0,IF($C541&gt;='H-32A-WP06 - Debt Service'!I$24,'H-32A-WP06 - Debt Service'!I$27/12,0))</f>
        <v>0</v>
      </c>
      <c r="K541" s="376">
        <f>IF(-SUM(K$20:K540)+K$15&lt;0.000001,0,IF($C541&gt;='H-32A-WP06 - Debt Service'!J$24,'H-32A-WP06 - Debt Service'!J$27/12,0))</f>
        <v>0</v>
      </c>
      <c r="L541" s="376">
        <f>IF(-SUM(L$20:L540)+L$15&lt;0.000001,0,IF($C541&gt;='H-32A-WP06 - Debt Service'!K$24,'H-32A-WP06 - Debt Service'!K$27/12,0))</f>
        <v>0</v>
      </c>
      <c r="M541" s="376">
        <f>IF(-SUM(M$20:M540)+M$15&lt;0.000001,0,IF($C541&gt;='H-32A-WP06 - Debt Service'!L$24,'H-32A-WP06 - Debt Service'!L$27/12,0))</f>
        <v>0</v>
      </c>
      <c r="O541" s="364">
        <f t="shared" si="33"/>
        <v>2062</v>
      </c>
      <c r="P541" s="390">
        <f t="shared" si="35"/>
        <v>59323</v>
      </c>
      <c r="Q541" s="376">
        <f>IF(-SUM(Q$20:Q540)+Q$15&lt;0.000001,0,IF($C541&gt;='H-32A-WP06 - Debt Service'!P$24,'H-32A-WP06 - Debt Service'!P$27/12,0))</f>
        <v>0</v>
      </c>
      <c r="R541" s="376">
        <f>IF(-SUM(R$20:R540)+R$15&lt;0.000001,0,IF($C541&gt;='H-32A-WP06 - Debt Service'!Q$24,'H-32A-WP06 - Debt Service'!Q$27/12,0))</f>
        <v>0</v>
      </c>
      <c r="S541" s="376">
        <f>IF(-SUM(S$20:S540)+S$15&lt;0.000001,0,IF($C541&gt;='H-32A-WP06 - Debt Service'!R$24,'H-32A-WP06 - Debt Service'!R$27/12,0))</f>
        <v>0</v>
      </c>
      <c r="T541" s="376">
        <f>IF(-SUM(T$20:T540)+T$15&lt;0.000001,0,IF($C541&gt;='H-32A-WP06 - Debt Service'!S$24,'H-32A-WP06 - Debt Service'!S$27/12,0))</f>
        <v>0</v>
      </c>
      <c r="U541" s="376">
        <f>IF(-SUM(U$20:U540)+U$15&lt;0.000001,0,IF($C541&gt;='H-32A-WP06 - Debt Service'!T$24,'H-32A-WP06 - Debt Service'!T$27/12,0))</f>
        <v>0</v>
      </c>
      <c r="V541" s="376">
        <f>IF(-SUM(V$20:V540)+V$15&lt;0.000001,0,IF($C541&gt;='H-32A-WP06 - Debt Service'!U$24,'H-32A-WP06 - Debt Service'!U$27/12,0))</f>
        <v>0</v>
      </c>
      <c r="W541" s="376">
        <f>IF(-SUM(W$20:W540)+W$15&lt;0.000001,0,IF($C541&gt;='H-32A-WP06 - Debt Service'!V$24,'H-32A-WP06 - Debt Service'!V$27/12,0))</f>
        <v>0</v>
      </c>
      <c r="X541" s="376">
        <f>IF(-SUM(X$20:X540)+X$15&lt;0.000001,0,IF($C541&gt;='H-32A-WP06 - Debt Service'!W$24,'H-32A-WP06 - Debt Service'!W$27/12,0))</f>
        <v>0</v>
      </c>
      <c r="Y541" s="376">
        <f>IF(-SUM(Y$20:Y540)+Y$15&lt;0.000001,0,IF($C541&gt;='H-32A-WP06 - Debt Service'!X$24,'H-32A-WP06 - Debt Service'!X$27/12,0))</f>
        <v>0</v>
      </c>
      <c r="Z541" s="376">
        <f>IF($C541&gt;='H-32A-WP06 - Debt Service'!Y$24,'H-32A-WP06 - Debt Service'!Y$27/12,0)</f>
        <v>0</v>
      </c>
    </row>
    <row r="542" spans="2:26">
      <c r="B542" s="364">
        <f t="shared" si="32"/>
        <v>2062</v>
      </c>
      <c r="C542" s="390">
        <f t="shared" si="34"/>
        <v>59353</v>
      </c>
      <c r="D542" s="376">
        <f>IF(-SUM(D$20:D541)+D$15&lt;0.000001,0,IF($C542&gt;='H-32A-WP06 - Debt Service'!C$24,'H-32A-WP06 - Debt Service'!C$27/12,0))</f>
        <v>0</v>
      </c>
      <c r="E542" s="376">
        <f>IF(-SUM(E$20:E541)+E$15&lt;0.000001,0,IF($C542&gt;='H-32A-WP06 - Debt Service'!D$24,'H-32A-WP06 - Debt Service'!D$27/12,0))</f>
        <v>0</v>
      </c>
      <c r="F542" s="376">
        <f>IF(-SUM(F$20:F541)+F$15&lt;0.000001,0,IF($C542&gt;='H-32A-WP06 - Debt Service'!E$24,'H-32A-WP06 - Debt Service'!E$27/12,0))</f>
        <v>0</v>
      </c>
      <c r="G542" s="376">
        <f>IF(-SUM(G$20:G541)+G$15&lt;0.000001,0,IF($C542&gt;='H-32A-WP06 - Debt Service'!F$24,'H-32A-WP06 - Debt Service'!F$27/12,0))</f>
        <v>0</v>
      </c>
      <c r="H542" s="376">
        <f>IF(-SUM(H$20:H541)+H$15&lt;0.000001,0,IF($C542&gt;='H-32A-WP06 - Debt Service'!G$24,'H-32A-WP06 - Debt Service'!G$27/12,0))</f>
        <v>0</v>
      </c>
      <c r="I542" s="376">
        <f>IF(-SUM(I$20:I541)+I$15&lt;0.000001,0,IF($C542&gt;='H-32A-WP06 - Debt Service'!H$24,'H-32A-WP06 - Debt Service'!H$27/12,0))</f>
        <v>0</v>
      </c>
      <c r="J542" s="376">
        <f>IF(-SUM(J$20:J541)+J$15&lt;0.000001,0,IF($C542&gt;='H-32A-WP06 - Debt Service'!I$24,'H-32A-WP06 - Debt Service'!I$27/12,0))</f>
        <v>0</v>
      </c>
      <c r="K542" s="376">
        <f>IF(-SUM(K$20:K541)+K$15&lt;0.000001,0,IF($C542&gt;='H-32A-WP06 - Debt Service'!J$24,'H-32A-WP06 - Debt Service'!J$27/12,0))</f>
        <v>0</v>
      </c>
      <c r="L542" s="376">
        <f>IF(-SUM(L$20:L541)+L$15&lt;0.000001,0,IF($C542&gt;='H-32A-WP06 - Debt Service'!K$24,'H-32A-WP06 - Debt Service'!K$27/12,0))</f>
        <v>0</v>
      </c>
      <c r="M542" s="376">
        <f>IF(-SUM(M$20:M541)+M$15&lt;0.000001,0,IF($C542&gt;='H-32A-WP06 - Debt Service'!L$24,'H-32A-WP06 - Debt Service'!L$27/12,0))</f>
        <v>0</v>
      </c>
      <c r="O542" s="364">
        <f t="shared" si="33"/>
        <v>2062</v>
      </c>
      <c r="P542" s="390">
        <f t="shared" si="35"/>
        <v>59353</v>
      </c>
      <c r="Q542" s="376">
        <f>IF(-SUM(Q$20:Q541)+Q$15&lt;0.000001,0,IF($C542&gt;='H-32A-WP06 - Debt Service'!P$24,'H-32A-WP06 - Debt Service'!P$27/12,0))</f>
        <v>0</v>
      </c>
      <c r="R542" s="376">
        <f>IF(-SUM(R$20:R541)+R$15&lt;0.000001,0,IF($C542&gt;='H-32A-WP06 - Debt Service'!Q$24,'H-32A-WP06 - Debt Service'!Q$27/12,0))</f>
        <v>0</v>
      </c>
      <c r="S542" s="376">
        <f>IF(-SUM(S$20:S541)+S$15&lt;0.000001,0,IF($C542&gt;='H-32A-WP06 - Debt Service'!R$24,'H-32A-WP06 - Debt Service'!R$27/12,0))</f>
        <v>0</v>
      </c>
      <c r="T542" s="376">
        <f>IF(-SUM(T$20:T541)+T$15&lt;0.000001,0,IF($C542&gt;='H-32A-WP06 - Debt Service'!S$24,'H-32A-WP06 - Debt Service'!S$27/12,0))</f>
        <v>0</v>
      </c>
      <c r="U542" s="376">
        <f>IF(-SUM(U$20:U541)+U$15&lt;0.000001,0,IF($C542&gt;='H-32A-WP06 - Debt Service'!T$24,'H-32A-WP06 - Debt Service'!T$27/12,0))</f>
        <v>0</v>
      </c>
      <c r="V542" s="376">
        <f>IF(-SUM(V$20:V541)+V$15&lt;0.000001,0,IF($C542&gt;='H-32A-WP06 - Debt Service'!U$24,'H-32A-WP06 - Debt Service'!U$27/12,0))</f>
        <v>0</v>
      </c>
      <c r="W542" s="376">
        <f>IF(-SUM(W$20:W541)+W$15&lt;0.000001,0,IF($C542&gt;='H-32A-WP06 - Debt Service'!V$24,'H-32A-WP06 - Debt Service'!V$27/12,0))</f>
        <v>0</v>
      </c>
      <c r="X542" s="376">
        <f>IF(-SUM(X$20:X541)+X$15&lt;0.000001,0,IF($C542&gt;='H-32A-WP06 - Debt Service'!W$24,'H-32A-WP06 - Debt Service'!W$27/12,0))</f>
        <v>0</v>
      </c>
      <c r="Y542" s="376">
        <f>IF(-SUM(Y$20:Y541)+Y$15&lt;0.000001,0,IF($C542&gt;='H-32A-WP06 - Debt Service'!X$24,'H-32A-WP06 - Debt Service'!X$27/12,0))</f>
        <v>0</v>
      </c>
      <c r="Z542" s="376">
        <f>IF($C542&gt;='H-32A-WP06 - Debt Service'!Y$24,'H-32A-WP06 - Debt Service'!Y$27/12,0)</f>
        <v>0</v>
      </c>
    </row>
    <row r="543" spans="2:26">
      <c r="B543" s="364">
        <f t="shared" si="32"/>
        <v>2062</v>
      </c>
      <c r="C543" s="390">
        <f t="shared" si="34"/>
        <v>59384</v>
      </c>
      <c r="D543" s="376">
        <f>IF(-SUM(D$20:D542)+D$15&lt;0.000001,0,IF($C543&gt;='H-32A-WP06 - Debt Service'!C$24,'H-32A-WP06 - Debt Service'!C$27/12,0))</f>
        <v>0</v>
      </c>
      <c r="E543" s="376">
        <f>IF(-SUM(E$20:E542)+E$15&lt;0.000001,0,IF($C543&gt;='H-32A-WP06 - Debt Service'!D$24,'H-32A-WP06 - Debt Service'!D$27/12,0))</f>
        <v>0</v>
      </c>
      <c r="F543" s="376">
        <f>IF(-SUM(F$20:F542)+F$15&lt;0.000001,0,IF($C543&gt;='H-32A-WP06 - Debt Service'!E$24,'H-32A-WP06 - Debt Service'!E$27/12,0))</f>
        <v>0</v>
      </c>
      <c r="G543" s="376">
        <f>IF(-SUM(G$20:G542)+G$15&lt;0.000001,0,IF($C543&gt;='H-32A-WP06 - Debt Service'!F$24,'H-32A-WP06 - Debt Service'!F$27/12,0))</f>
        <v>0</v>
      </c>
      <c r="H543" s="376">
        <f>IF(-SUM(H$20:H542)+H$15&lt;0.000001,0,IF($C543&gt;='H-32A-WP06 - Debt Service'!G$24,'H-32A-WP06 - Debt Service'!G$27/12,0))</f>
        <v>0</v>
      </c>
      <c r="I543" s="376">
        <f>IF(-SUM(I$20:I542)+I$15&lt;0.000001,0,IF($C543&gt;='H-32A-WP06 - Debt Service'!H$24,'H-32A-WP06 - Debt Service'!H$27/12,0))</f>
        <v>0</v>
      </c>
      <c r="J543" s="376">
        <f>IF(-SUM(J$20:J542)+J$15&lt;0.000001,0,IF($C543&gt;='H-32A-WP06 - Debt Service'!I$24,'H-32A-WP06 - Debt Service'!I$27/12,0))</f>
        <v>0</v>
      </c>
      <c r="K543" s="376">
        <f>IF(-SUM(K$20:K542)+K$15&lt;0.000001,0,IF($C543&gt;='H-32A-WP06 - Debt Service'!J$24,'H-32A-WP06 - Debt Service'!J$27/12,0))</f>
        <v>0</v>
      </c>
      <c r="L543" s="376">
        <f>IF(-SUM(L$20:L542)+L$15&lt;0.000001,0,IF($C543&gt;='H-32A-WP06 - Debt Service'!K$24,'H-32A-WP06 - Debt Service'!K$27/12,0))</f>
        <v>0</v>
      </c>
      <c r="M543" s="376">
        <f>IF(-SUM(M$20:M542)+M$15&lt;0.000001,0,IF($C543&gt;='H-32A-WP06 - Debt Service'!L$24,'H-32A-WP06 - Debt Service'!L$27/12,0))</f>
        <v>0</v>
      </c>
      <c r="O543" s="364">
        <f t="shared" si="33"/>
        <v>2062</v>
      </c>
      <c r="P543" s="390">
        <f t="shared" si="35"/>
        <v>59384</v>
      </c>
      <c r="Q543" s="376">
        <f>IF(-SUM(Q$20:Q542)+Q$15&lt;0.000001,0,IF($C543&gt;='H-32A-WP06 - Debt Service'!P$24,'H-32A-WP06 - Debt Service'!P$27/12,0))</f>
        <v>0</v>
      </c>
      <c r="R543" s="376">
        <f>IF(-SUM(R$20:R542)+R$15&lt;0.000001,0,IF($C543&gt;='H-32A-WP06 - Debt Service'!Q$24,'H-32A-WP06 - Debt Service'!Q$27/12,0))</f>
        <v>0</v>
      </c>
      <c r="S543" s="376">
        <f>IF(-SUM(S$20:S542)+S$15&lt;0.000001,0,IF($C543&gt;='H-32A-WP06 - Debt Service'!R$24,'H-32A-WP06 - Debt Service'!R$27/12,0))</f>
        <v>0</v>
      </c>
      <c r="T543" s="376">
        <f>IF(-SUM(T$20:T542)+T$15&lt;0.000001,0,IF($C543&gt;='H-32A-WP06 - Debt Service'!S$24,'H-32A-WP06 - Debt Service'!S$27/12,0))</f>
        <v>0</v>
      </c>
      <c r="U543" s="376">
        <f>IF(-SUM(U$20:U542)+U$15&lt;0.000001,0,IF($C543&gt;='H-32A-WP06 - Debt Service'!T$24,'H-32A-WP06 - Debt Service'!T$27/12,0))</f>
        <v>0</v>
      </c>
      <c r="V543" s="376">
        <f>IF(-SUM(V$20:V542)+V$15&lt;0.000001,0,IF($C543&gt;='H-32A-WP06 - Debt Service'!U$24,'H-32A-WP06 - Debt Service'!U$27/12,0))</f>
        <v>0</v>
      </c>
      <c r="W543" s="376">
        <f>IF(-SUM(W$20:W542)+W$15&lt;0.000001,0,IF($C543&gt;='H-32A-WP06 - Debt Service'!V$24,'H-32A-WP06 - Debt Service'!V$27/12,0))</f>
        <v>0</v>
      </c>
      <c r="X543" s="376">
        <f>IF(-SUM(X$20:X542)+X$15&lt;0.000001,0,IF($C543&gt;='H-32A-WP06 - Debt Service'!W$24,'H-32A-WP06 - Debt Service'!W$27/12,0))</f>
        <v>0</v>
      </c>
      <c r="Y543" s="376">
        <f>IF(-SUM(Y$20:Y542)+Y$15&lt;0.000001,0,IF($C543&gt;='H-32A-WP06 - Debt Service'!X$24,'H-32A-WP06 - Debt Service'!X$27/12,0))</f>
        <v>0</v>
      </c>
      <c r="Z543" s="376">
        <f>IF($C543&gt;='H-32A-WP06 - Debt Service'!Y$24,'H-32A-WP06 - Debt Service'!Y$27/12,0)</f>
        <v>0</v>
      </c>
    </row>
    <row r="544" spans="2:26">
      <c r="B544" s="364">
        <f t="shared" si="32"/>
        <v>2062</v>
      </c>
      <c r="C544" s="390">
        <f t="shared" si="34"/>
        <v>59415</v>
      </c>
      <c r="D544" s="376">
        <f>IF(-SUM(D$20:D543)+D$15&lt;0.000001,0,IF($C544&gt;='H-32A-WP06 - Debt Service'!C$24,'H-32A-WP06 - Debt Service'!C$27/12,0))</f>
        <v>0</v>
      </c>
      <c r="E544" s="376">
        <f>IF(-SUM(E$20:E543)+E$15&lt;0.000001,0,IF($C544&gt;='H-32A-WP06 - Debt Service'!D$24,'H-32A-WP06 - Debt Service'!D$27/12,0))</f>
        <v>0</v>
      </c>
      <c r="F544" s="376">
        <f>IF(-SUM(F$20:F543)+F$15&lt;0.000001,0,IF($C544&gt;='H-32A-WP06 - Debt Service'!E$24,'H-32A-WP06 - Debt Service'!E$27/12,0))</f>
        <v>0</v>
      </c>
      <c r="G544" s="376">
        <f>IF(-SUM(G$20:G543)+G$15&lt;0.000001,0,IF($C544&gt;='H-32A-WP06 - Debt Service'!F$24,'H-32A-WP06 - Debt Service'!F$27/12,0))</f>
        <v>0</v>
      </c>
      <c r="H544" s="376">
        <f>IF(-SUM(H$20:H543)+H$15&lt;0.000001,0,IF($C544&gt;='H-32A-WP06 - Debt Service'!G$24,'H-32A-WP06 - Debt Service'!G$27/12,0))</f>
        <v>0</v>
      </c>
      <c r="I544" s="376">
        <f>IF(-SUM(I$20:I543)+I$15&lt;0.000001,0,IF($C544&gt;='H-32A-WP06 - Debt Service'!H$24,'H-32A-WP06 - Debt Service'!H$27/12,0))</f>
        <v>0</v>
      </c>
      <c r="J544" s="376">
        <f>IF(-SUM(J$20:J543)+J$15&lt;0.000001,0,IF($C544&gt;='H-32A-WP06 - Debt Service'!I$24,'H-32A-WP06 - Debt Service'!I$27/12,0))</f>
        <v>0</v>
      </c>
      <c r="K544" s="376">
        <f>IF(-SUM(K$20:K543)+K$15&lt;0.000001,0,IF($C544&gt;='H-32A-WP06 - Debt Service'!J$24,'H-32A-WP06 - Debt Service'!J$27/12,0))</f>
        <v>0</v>
      </c>
      <c r="L544" s="376">
        <f>IF(-SUM(L$20:L543)+L$15&lt;0.000001,0,IF($C544&gt;='H-32A-WP06 - Debt Service'!K$24,'H-32A-WP06 - Debt Service'!K$27/12,0))</f>
        <v>0</v>
      </c>
      <c r="M544" s="376">
        <f>IF(-SUM(M$20:M543)+M$15&lt;0.000001,0,IF($C544&gt;='H-32A-WP06 - Debt Service'!L$24,'H-32A-WP06 - Debt Service'!L$27/12,0))</f>
        <v>0</v>
      </c>
      <c r="O544" s="364">
        <f t="shared" si="33"/>
        <v>2062</v>
      </c>
      <c r="P544" s="390">
        <f t="shared" si="35"/>
        <v>59415</v>
      </c>
      <c r="Q544" s="376">
        <f>IF(-SUM(Q$20:Q543)+Q$15&lt;0.000001,0,IF($C544&gt;='H-32A-WP06 - Debt Service'!P$24,'H-32A-WP06 - Debt Service'!P$27/12,0))</f>
        <v>0</v>
      </c>
      <c r="R544" s="376">
        <f>IF(-SUM(R$20:R543)+R$15&lt;0.000001,0,IF($C544&gt;='H-32A-WP06 - Debt Service'!Q$24,'H-32A-WP06 - Debt Service'!Q$27/12,0))</f>
        <v>0</v>
      </c>
      <c r="S544" s="376">
        <f>IF(-SUM(S$20:S543)+S$15&lt;0.000001,0,IF($C544&gt;='H-32A-WP06 - Debt Service'!R$24,'H-32A-WP06 - Debt Service'!R$27/12,0))</f>
        <v>0</v>
      </c>
      <c r="T544" s="376">
        <f>IF(-SUM(T$20:T543)+T$15&lt;0.000001,0,IF($C544&gt;='H-32A-WP06 - Debt Service'!S$24,'H-32A-WP06 - Debt Service'!S$27/12,0))</f>
        <v>0</v>
      </c>
      <c r="U544" s="376">
        <f>IF(-SUM(U$20:U543)+U$15&lt;0.000001,0,IF($C544&gt;='H-32A-WP06 - Debt Service'!T$24,'H-32A-WP06 - Debt Service'!T$27/12,0))</f>
        <v>0</v>
      </c>
      <c r="V544" s="376">
        <f>IF(-SUM(V$20:V543)+V$15&lt;0.000001,0,IF($C544&gt;='H-32A-WP06 - Debt Service'!U$24,'H-32A-WP06 - Debt Service'!U$27/12,0))</f>
        <v>0</v>
      </c>
      <c r="W544" s="376">
        <f>IF(-SUM(W$20:W543)+W$15&lt;0.000001,0,IF($C544&gt;='H-32A-WP06 - Debt Service'!V$24,'H-32A-WP06 - Debt Service'!V$27/12,0))</f>
        <v>0</v>
      </c>
      <c r="X544" s="376">
        <f>IF(-SUM(X$20:X543)+X$15&lt;0.000001,0,IF($C544&gt;='H-32A-WP06 - Debt Service'!W$24,'H-32A-WP06 - Debt Service'!W$27/12,0))</f>
        <v>0</v>
      </c>
      <c r="Y544" s="376">
        <f>IF(-SUM(Y$20:Y543)+Y$15&lt;0.000001,0,IF($C544&gt;='H-32A-WP06 - Debt Service'!X$24,'H-32A-WP06 - Debt Service'!X$27/12,0))</f>
        <v>0</v>
      </c>
      <c r="Z544" s="376">
        <f>IF($C544&gt;='H-32A-WP06 - Debt Service'!Y$24,'H-32A-WP06 - Debt Service'!Y$27/12,0)</f>
        <v>0</v>
      </c>
    </row>
    <row r="545" spans="2:26">
      <c r="B545" s="364">
        <f t="shared" si="32"/>
        <v>2062</v>
      </c>
      <c r="C545" s="390">
        <f t="shared" si="34"/>
        <v>59445</v>
      </c>
      <c r="D545" s="376">
        <f>IF(-SUM(D$20:D544)+D$15&lt;0.000001,0,IF($C545&gt;='H-32A-WP06 - Debt Service'!C$24,'H-32A-WP06 - Debt Service'!C$27/12,0))</f>
        <v>0</v>
      </c>
      <c r="E545" s="376">
        <f>IF(-SUM(E$20:E544)+E$15&lt;0.000001,0,IF($C545&gt;='H-32A-WP06 - Debt Service'!D$24,'H-32A-WP06 - Debt Service'!D$27/12,0))</f>
        <v>0</v>
      </c>
      <c r="F545" s="376">
        <f>IF(-SUM(F$20:F544)+F$15&lt;0.000001,0,IF($C545&gt;='H-32A-WP06 - Debt Service'!E$24,'H-32A-WP06 - Debt Service'!E$27/12,0))</f>
        <v>0</v>
      </c>
      <c r="G545" s="376">
        <f>IF(-SUM(G$20:G544)+G$15&lt;0.000001,0,IF($C545&gt;='H-32A-WP06 - Debt Service'!F$24,'H-32A-WP06 - Debt Service'!F$27/12,0))</f>
        <v>0</v>
      </c>
      <c r="H545" s="376">
        <f>IF(-SUM(H$20:H544)+H$15&lt;0.000001,0,IF($C545&gt;='H-32A-WP06 - Debt Service'!G$24,'H-32A-WP06 - Debt Service'!G$27/12,0))</f>
        <v>0</v>
      </c>
      <c r="I545" s="376">
        <f>IF(-SUM(I$20:I544)+I$15&lt;0.000001,0,IF($C545&gt;='H-32A-WP06 - Debt Service'!H$24,'H-32A-WP06 - Debt Service'!H$27/12,0))</f>
        <v>0</v>
      </c>
      <c r="J545" s="376">
        <f>IF(-SUM(J$20:J544)+J$15&lt;0.000001,0,IF($C545&gt;='H-32A-WP06 - Debt Service'!I$24,'H-32A-WP06 - Debt Service'!I$27/12,0))</f>
        <v>0</v>
      </c>
      <c r="K545" s="376">
        <f>IF(-SUM(K$20:K544)+K$15&lt;0.000001,0,IF($C545&gt;='H-32A-WP06 - Debt Service'!J$24,'H-32A-WP06 - Debt Service'!J$27/12,0))</f>
        <v>0</v>
      </c>
      <c r="L545" s="376">
        <f>IF(-SUM(L$20:L544)+L$15&lt;0.000001,0,IF($C545&gt;='H-32A-WP06 - Debt Service'!K$24,'H-32A-WP06 - Debt Service'!K$27/12,0))</f>
        <v>0</v>
      </c>
      <c r="M545" s="376">
        <f>IF(-SUM(M$20:M544)+M$15&lt;0.000001,0,IF($C545&gt;='H-32A-WP06 - Debt Service'!L$24,'H-32A-WP06 - Debt Service'!L$27/12,0))</f>
        <v>0</v>
      </c>
      <c r="O545" s="364">
        <f t="shared" si="33"/>
        <v>2062</v>
      </c>
      <c r="P545" s="390">
        <f t="shared" si="35"/>
        <v>59445</v>
      </c>
      <c r="Q545" s="376">
        <f>IF(-SUM(Q$20:Q544)+Q$15&lt;0.000001,0,IF($C545&gt;='H-32A-WP06 - Debt Service'!P$24,'H-32A-WP06 - Debt Service'!P$27/12,0))</f>
        <v>0</v>
      </c>
      <c r="R545" s="376">
        <f>IF(-SUM(R$20:R544)+R$15&lt;0.000001,0,IF($C545&gt;='H-32A-WP06 - Debt Service'!Q$24,'H-32A-WP06 - Debt Service'!Q$27/12,0))</f>
        <v>0</v>
      </c>
      <c r="S545" s="376">
        <f>IF(-SUM(S$20:S544)+S$15&lt;0.000001,0,IF($C545&gt;='H-32A-WP06 - Debt Service'!R$24,'H-32A-WP06 - Debt Service'!R$27/12,0))</f>
        <v>0</v>
      </c>
      <c r="T545" s="376">
        <f>IF(-SUM(T$20:T544)+T$15&lt;0.000001,0,IF($C545&gt;='H-32A-WP06 - Debt Service'!S$24,'H-32A-WP06 - Debt Service'!S$27/12,0))</f>
        <v>0</v>
      </c>
      <c r="U545" s="376">
        <f>IF(-SUM(U$20:U544)+U$15&lt;0.000001,0,IF($C545&gt;='H-32A-WP06 - Debt Service'!T$24,'H-32A-WP06 - Debt Service'!T$27/12,0))</f>
        <v>0</v>
      </c>
      <c r="V545" s="376">
        <f>IF(-SUM(V$20:V544)+V$15&lt;0.000001,0,IF($C545&gt;='H-32A-WP06 - Debt Service'!U$24,'H-32A-WP06 - Debt Service'!U$27/12,0))</f>
        <v>0</v>
      </c>
      <c r="W545" s="376">
        <f>IF(-SUM(W$20:W544)+W$15&lt;0.000001,0,IF($C545&gt;='H-32A-WP06 - Debt Service'!V$24,'H-32A-WP06 - Debt Service'!V$27/12,0))</f>
        <v>0</v>
      </c>
      <c r="X545" s="376">
        <f>IF(-SUM(X$20:X544)+X$15&lt;0.000001,0,IF($C545&gt;='H-32A-WP06 - Debt Service'!W$24,'H-32A-WP06 - Debt Service'!W$27/12,0))</f>
        <v>0</v>
      </c>
      <c r="Y545" s="376">
        <f>IF(-SUM(Y$20:Y544)+Y$15&lt;0.000001,0,IF($C545&gt;='H-32A-WP06 - Debt Service'!X$24,'H-32A-WP06 - Debt Service'!X$27/12,0))</f>
        <v>0</v>
      </c>
      <c r="Z545" s="376">
        <f>IF($C545&gt;='H-32A-WP06 - Debt Service'!Y$24,'H-32A-WP06 - Debt Service'!Y$27/12,0)</f>
        <v>0</v>
      </c>
    </row>
    <row r="546" spans="2:26">
      <c r="B546" s="364">
        <f t="shared" si="32"/>
        <v>2062</v>
      </c>
      <c r="C546" s="390">
        <f t="shared" si="34"/>
        <v>59476</v>
      </c>
      <c r="D546" s="376">
        <f>IF(-SUM(D$20:D545)+D$15&lt;0.000001,0,IF($C546&gt;='H-32A-WP06 - Debt Service'!C$24,'H-32A-WP06 - Debt Service'!C$27/12,0))</f>
        <v>0</v>
      </c>
      <c r="E546" s="376">
        <f>IF(-SUM(E$20:E545)+E$15&lt;0.000001,0,IF($C546&gt;='H-32A-WP06 - Debt Service'!D$24,'H-32A-WP06 - Debt Service'!D$27/12,0))</f>
        <v>0</v>
      </c>
      <c r="F546" s="376">
        <f>IF(-SUM(F$20:F545)+F$15&lt;0.000001,0,IF($C546&gt;='H-32A-WP06 - Debt Service'!E$24,'H-32A-WP06 - Debt Service'!E$27/12,0))</f>
        <v>0</v>
      </c>
      <c r="G546" s="376">
        <f>IF(-SUM(G$20:G545)+G$15&lt;0.000001,0,IF($C546&gt;='H-32A-WP06 - Debt Service'!F$24,'H-32A-WP06 - Debt Service'!F$27/12,0))</f>
        <v>0</v>
      </c>
      <c r="H546" s="376">
        <f>IF(-SUM(H$20:H545)+H$15&lt;0.000001,0,IF($C546&gt;='H-32A-WP06 - Debt Service'!G$24,'H-32A-WP06 - Debt Service'!G$27/12,0))</f>
        <v>0</v>
      </c>
      <c r="I546" s="376">
        <f>IF(-SUM(I$20:I545)+I$15&lt;0.000001,0,IF($C546&gt;='H-32A-WP06 - Debt Service'!H$24,'H-32A-WP06 - Debt Service'!H$27/12,0))</f>
        <v>0</v>
      </c>
      <c r="J546" s="376">
        <f>IF(-SUM(J$20:J545)+J$15&lt;0.000001,0,IF($C546&gt;='H-32A-WP06 - Debt Service'!I$24,'H-32A-WP06 - Debt Service'!I$27/12,0))</f>
        <v>0</v>
      </c>
      <c r="K546" s="376">
        <f>IF(-SUM(K$20:K545)+K$15&lt;0.000001,0,IF($C546&gt;='H-32A-WP06 - Debt Service'!J$24,'H-32A-WP06 - Debt Service'!J$27/12,0))</f>
        <v>0</v>
      </c>
      <c r="L546" s="376">
        <f>IF(-SUM(L$20:L545)+L$15&lt;0.000001,0,IF($C546&gt;='H-32A-WP06 - Debt Service'!K$24,'H-32A-WP06 - Debt Service'!K$27/12,0))</f>
        <v>0</v>
      </c>
      <c r="M546" s="376">
        <f>IF(-SUM(M$20:M545)+M$15&lt;0.000001,0,IF($C546&gt;='H-32A-WP06 - Debt Service'!L$24,'H-32A-WP06 - Debt Service'!L$27/12,0))</f>
        <v>0</v>
      </c>
      <c r="O546" s="364">
        <f t="shared" si="33"/>
        <v>2062</v>
      </c>
      <c r="P546" s="390">
        <f t="shared" si="35"/>
        <v>59476</v>
      </c>
      <c r="Q546" s="376">
        <f>IF(-SUM(Q$20:Q545)+Q$15&lt;0.000001,0,IF($C546&gt;='H-32A-WP06 - Debt Service'!P$24,'H-32A-WP06 - Debt Service'!P$27/12,0))</f>
        <v>0</v>
      </c>
      <c r="R546" s="376">
        <f>IF(-SUM(R$20:R545)+R$15&lt;0.000001,0,IF($C546&gt;='H-32A-WP06 - Debt Service'!Q$24,'H-32A-WP06 - Debt Service'!Q$27/12,0))</f>
        <v>0</v>
      </c>
      <c r="S546" s="376">
        <f>IF(-SUM(S$20:S545)+S$15&lt;0.000001,0,IF($C546&gt;='H-32A-WP06 - Debt Service'!R$24,'H-32A-WP06 - Debt Service'!R$27/12,0))</f>
        <v>0</v>
      </c>
      <c r="T546" s="376">
        <f>IF(-SUM(T$20:T545)+T$15&lt;0.000001,0,IF($C546&gt;='H-32A-WP06 - Debt Service'!S$24,'H-32A-WP06 - Debt Service'!S$27/12,0))</f>
        <v>0</v>
      </c>
      <c r="U546" s="376">
        <f>IF(-SUM(U$20:U545)+U$15&lt;0.000001,0,IF($C546&gt;='H-32A-WP06 - Debt Service'!T$24,'H-32A-WP06 - Debt Service'!T$27/12,0))</f>
        <v>0</v>
      </c>
      <c r="V546" s="376">
        <f>IF(-SUM(V$20:V545)+V$15&lt;0.000001,0,IF($C546&gt;='H-32A-WP06 - Debt Service'!U$24,'H-32A-WP06 - Debt Service'!U$27/12,0))</f>
        <v>0</v>
      </c>
      <c r="W546" s="376">
        <f>IF(-SUM(W$20:W545)+W$15&lt;0.000001,0,IF($C546&gt;='H-32A-WP06 - Debt Service'!V$24,'H-32A-WP06 - Debt Service'!V$27/12,0))</f>
        <v>0</v>
      </c>
      <c r="X546" s="376">
        <f>IF(-SUM(X$20:X545)+X$15&lt;0.000001,0,IF($C546&gt;='H-32A-WP06 - Debt Service'!W$24,'H-32A-WP06 - Debt Service'!W$27/12,0))</f>
        <v>0</v>
      </c>
      <c r="Y546" s="376">
        <f>IF(-SUM(Y$20:Y545)+Y$15&lt;0.000001,0,IF($C546&gt;='H-32A-WP06 - Debt Service'!X$24,'H-32A-WP06 - Debt Service'!X$27/12,0))</f>
        <v>0</v>
      </c>
      <c r="Z546" s="376">
        <f>IF($C546&gt;='H-32A-WP06 - Debt Service'!Y$24,'H-32A-WP06 - Debt Service'!Y$27/12,0)</f>
        <v>0</v>
      </c>
    </row>
    <row r="547" spans="2:26">
      <c r="B547" s="364">
        <f t="shared" si="32"/>
        <v>2062</v>
      </c>
      <c r="C547" s="390">
        <f t="shared" si="34"/>
        <v>59506</v>
      </c>
      <c r="D547" s="376">
        <f>IF(-SUM(D$20:D546)+D$15&lt;0.000001,0,IF($C547&gt;='H-32A-WP06 - Debt Service'!C$24,'H-32A-WP06 - Debt Service'!C$27/12,0))</f>
        <v>0</v>
      </c>
      <c r="E547" s="376">
        <f>IF(-SUM(E$20:E546)+E$15&lt;0.000001,0,IF($C547&gt;='H-32A-WP06 - Debt Service'!D$24,'H-32A-WP06 - Debt Service'!D$27/12,0))</f>
        <v>0</v>
      </c>
      <c r="F547" s="376">
        <f>IF(-SUM(F$20:F546)+F$15&lt;0.000001,0,IF($C547&gt;='H-32A-WP06 - Debt Service'!E$24,'H-32A-WP06 - Debt Service'!E$27/12,0))</f>
        <v>0</v>
      </c>
      <c r="G547" s="376">
        <f>IF(-SUM(G$20:G546)+G$15&lt;0.000001,0,IF($C547&gt;='H-32A-WP06 - Debt Service'!F$24,'H-32A-WP06 - Debt Service'!F$27/12,0))</f>
        <v>0</v>
      </c>
      <c r="H547" s="376">
        <f>IF(-SUM(H$20:H546)+H$15&lt;0.000001,0,IF($C547&gt;='H-32A-WP06 - Debt Service'!G$24,'H-32A-WP06 - Debt Service'!G$27/12,0))</f>
        <v>0</v>
      </c>
      <c r="I547" s="376">
        <f>IF(-SUM(I$20:I546)+I$15&lt;0.000001,0,IF($C547&gt;='H-32A-WP06 - Debt Service'!H$24,'H-32A-WP06 - Debt Service'!H$27/12,0))</f>
        <v>0</v>
      </c>
      <c r="J547" s="376">
        <f>IF(-SUM(J$20:J546)+J$15&lt;0.000001,0,IF($C547&gt;='H-32A-WP06 - Debt Service'!I$24,'H-32A-WP06 - Debt Service'!I$27/12,0))</f>
        <v>0</v>
      </c>
      <c r="K547" s="376">
        <f>IF(-SUM(K$20:K546)+K$15&lt;0.000001,0,IF($C547&gt;='H-32A-WP06 - Debt Service'!J$24,'H-32A-WP06 - Debt Service'!J$27/12,0))</f>
        <v>0</v>
      </c>
      <c r="L547" s="376">
        <f>IF(-SUM(L$20:L546)+L$15&lt;0.000001,0,IF($C547&gt;='H-32A-WP06 - Debt Service'!K$24,'H-32A-WP06 - Debt Service'!K$27/12,0))</f>
        <v>0</v>
      </c>
      <c r="M547" s="376">
        <f>IF(-SUM(M$20:M546)+M$15&lt;0.000001,0,IF($C547&gt;='H-32A-WP06 - Debt Service'!L$24,'H-32A-WP06 - Debt Service'!L$27/12,0))</f>
        <v>0</v>
      </c>
      <c r="O547" s="364">
        <f t="shared" si="33"/>
        <v>2062</v>
      </c>
      <c r="P547" s="390">
        <f t="shared" si="35"/>
        <v>59506</v>
      </c>
      <c r="Q547" s="376">
        <f>IF(-SUM(Q$20:Q546)+Q$15&lt;0.000001,0,IF($C547&gt;='H-32A-WP06 - Debt Service'!P$24,'H-32A-WP06 - Debt Service'!P$27/12,0))</f>
        <v>0</v>
      </c>
      <c r="R547" s="376">
        <f>IF(-SUM(R$20:R546)+R$15&lt;0.000001,0,IF($C547&gt;='H-32A-WP06 - Debt Service'!Q$24,'H-32A-WP06 - Debt Service'!Q$27/12,0))</f>
        <v>0</v>
      </c>
      <c r="S547" s="376">
        <f>IF(-SUM(S$20:S546)+S$15&lt;0.000001,0,IF($C547&gt;='H-32A-WP06 - Debt Service'!R$24,'H-32A-WP06 - Debt Service'!R$27/12,0))</f>
        <v>0</v>
      </c>
      <c r="T547" s="376">
        <f>IF(-SUM(T$20:T546)+T$15&lt;0.000001,0,IF($C547&gt;='H-32A-WP06 - Debt Service'!S$24,'H-32A-WP06 - Debt Service'!S$27/12,0))</f>
        <v>0</v>
      </c>
      <c r="U547" s="376">
        <f>IF(-SUM(U$20:U546)+U$15&lt;0.000001,0,IF($C547&gt;='H-32A-WP06 - Debt Service'!T$24,'H-32A-WP06 - Debt Service'!T$27/12,0))</f>
        <v>0</v>
      </c>
      <c r="V547" s="376">
        <f>IF(-SUM(V$20:V546)+V$15&lt;0.000001,0,IF($C547&gt;='H-32A-WP06 - Debt Service'!U$24,'H-32A-WP06 - Debt Service'!U$27/12,0))</f>
        <v>0</v>
      </c>
      <c r="W547" s="376">
        <f>IF(-SUM(W$20:W546)+W$15&lt;0.000001,0,IF($C547&gt;='H-32A-WP06 - Debt Service'!V$24,'H-32A-WP06 - Debt Service'!V$27/12,0))</f>
        <v>0</v>
      </c>
      <c r="X547" s="376">
        <f>IF(-SUM(X$20:X546)+X$15&lt;0.000001,0,IF($C547&gt;='H-32A-WP06 - Debt Service'!W$24,'H-32A-WP06 - Debt Service'!W$27/12,0))</f>
        <v>0</v>
      </c>
      <c r="Y547" s="376">
        <f>IF(-SUM(Y$20:Y546)+Y$15&lt;0.000001,0,IF($C547&gt;='H-32A-WP06 - Debt Service'!X$24,'H-32A-WP06 - Debt Service'!X$27/12,0))</f>
        <v>0</v>
      </c>
      <c r="Z547" s="376">
        <f>IF($C547&gt;='H-32A-WP06 - Debt Service'!Y$24,'H-32A-WP06 - Debt Service'!Y$27/12,0)</f>
        <v>0</v>
      </c>
    </row>
    <row r="548" spans="2:26">
      <c r="B548" s="364">
        <f t="shared" si="32"/>
        <v>2063</v>
      </c>
      <c r="C548" s="390">
        <f t="shared" si="34"/>
        <v>59537</v>
      </c>
      <c r="D548" s="376">
        <f>IF(-SUM(D$20:D547)+D$15&lt;0.000001,0,IF($C548&gt;='H-32A-WP06 - Debt Service'!C$24,'H-32A-WP06 - Debt Service'!C$27/12,0))</f>
        <v>0</v>
      </c>
      <c r="E548" s="376">
        <f>IF(-SUM(E$20:E547)+E$15&lt;0.000001,0,IF($C548&gt;='H-32A-WP06 - Debt Service'!D$24,'H-32A-WP06 - Debt Service'!D$27/12,0))</f>
        <v>0</v>
      </c>
      <c r="F548" s="376">
        <f>IF(-SUM(F$20:F547)+F$15&lt;0.000001,0,IF($C548&gt;='H-32A-WP06 - Debt Service'!E$24,'H-32A-WP06 - Debt Service'!E$27/12,0))</f>
        <v>0</v>
      </c>
      <c r="G548" s="376">
        <f>IF(-SUM(G$20:G547)+G$15&lt;0.000001,0,IF($C548&gt;='H-32A-WP06 - Debt Service'!F$24,'H-32A-WP06 - Debt Service'!F$27/12,0))</f>
        <v>0</v>
      </c>
      <c r="H548" s="376">
        <f>IF(-SUM(H$20:H547)+H$15&lt;0.000001,0,IF($C548&gt;='H-32A-WP06 - Debt Service'!G$24,'H-32A-WP06 - Debt Service'!G$27/12,0))</f>
        <v>0</v>
      </c>
      <c r="I548" s="376">
        <f>IF(-SUM(I$20:I547)+I$15&lt;0.000001,0,IF($C548&gt;='H-32A-WP06 - Debt Service'!H$24,'H-32A-WP06 - Debt Service'!H$27/12,0))</f>
        <v>0</v>
      </c>
      <c r="J548" s="376">
        <f>IF(-SUM(J$20:J547)+J$15&lt;0.000001,0,IF($C548&gt;='H-32A-WP06 - Debt Service'!I$24,'H-32A-WP06 - Debt Service'!I$27/12,0))</f>
        <v>0</v>
      </c>
      <c r="K548" s="376">
        <f>IF(-SUM(K$20:K547)+K$15&lt;0.000001,0,IF($C548&gt;='H-32A-WP06 - Debt Service'!J$24,'H-32A-WP06 - Debt Service'!J$27/12,0))</f>
        <v>0</v>
      </c>
      <c r="L548" s="376">
        <f>IF(-SUM(L$20:L547)+L$15&lt;0.000001,0,IF($C548&gt;='H-32A-WP06 - Debt Service'!K$24,'H-32A-WP06 - Debt Service'!K$27/12,0))</f>
        <v>0</v>
      </c>
      <c r="M548" s="376">
        <f>IF(-SUM(M$20:M547)+M$15&lt;0.000001,0,IF($C548&gt;='H-32A-WP06 - Debt Service'!L$24,'H-32A-WP06 - Debt Service'!L$27/12,0))</f>
        <v>0</v>
      </c>
      <c r="O548" s="364">
        <f t="shared" si="33"/>
        <v>2063</v>
      </c>
      <c r="P548" s="390">
        <f t="shared" si="35"/>
        <v>59537</v>
      </c>
      <c r="Q548" s="376">
        <f>IF(-SUM(Q$20:Q547)+Q$15&lt;0.000001,0,IF($C548&gt;='H-32A-WP06 - Debt Service'!P$24,'H-32A-WP06 - Debt Service'!P$27/12,0))</f>
        <v>0</v>
      </c>
      <c r="R548" s="376">
        <f>IF(-SUM(R$20:R547)+R$15&lt;0.000001,0,IF($C548&gt;='H-32A-WP06 - Debt Service'!Q$24,'H-32A-WP06 - Debt Service'!Q$27/12,0))</f>
        <v>0</v>
      </c>
      <c r="S548" s="376">
        <f>IF(-SUM(S$20:S547)+S$15&lt;0.000001,0,IF($C548&gt;='H-32A-WP06 - Debt Service'!R$24,'H-32A-WP06 - Debt Service'!R$27/12,0))</f>
        <v>0</v>
      </c>
      <c r="T548" s="376">
        <f>IF(-SUM(T$20:T547)+T$15&lt;0.000001,0,IF($C548&gt;='H-32A-WP06 - Debt Service'!S$24,'H-32A-WP06 - Debt Service'!S$27/12,0))</f>
        <v>0</v>
      </c>
      <c r="U548" s="376">
        <f>IF(-SUM(U$20:U547)+U$15&lt;0.000001,0,IF($C548&gt;='H-32A-WP06 - Debt Service'!T$24,'H-32A-WP06 - Debt Service'!T$27/12,0))</f>
        <v>0</v>
      </c>
      <c r="V548" s="376">
        <f>IF(-SUM(V$20:V547)+V$15&lt;0.000001,0,IF($C548&gt;='H-32A-WP06 - Debt Service'!U$24,'H-32A-WP06 - Debt Service'!U$27/12,0))</f>
        <v>0</v>
      </c>
      <c r="W548" s="376">
        <f>IF(-SUM(W$20:W547)+W$15&lt;0.000001,0,IF($C548&gt;='H-32A-WP06 - Debt Service'!V$24,'H-32A-WP06 - Debt Service'!V$27/12,0))</f>
        <v>0</v>
      </c>
      <c r="X548" s="376">
        <f>IF(-SUM(X$20:X547)+X$15&lt;0.000001,0,IF($C548&gt;='H-32A-WP06 - Debt Service'!W$24,'H-32A-WP06 - Debt Service'!W$27/12,0))</f>
        <v>0</v>
      </c>
      <c r="Y548" s="376">
        <f>IF(-SUM(Y$20:Y547)+Y$15&lt;0.000001,0,IF($C548&gt;='H-32A-WP06 - Debt Service'!X$24,'H-32A-WP06 - Debt Service'!X$27/12,0))</f>
        <v>0</v>
      </c>
      <c r="Z548" s="376">
        <f>IF($C548&gt;='H-32A-WP06 - Debt Service'!Y$24,'H-32A-WP06 - Debt Service'!Y$27/12,0)</f>
        <v>0</v>
      </c>
    </row>
    <row r="549" spans="2:26">
      <c r="B549" s="364">
        <f t="shared" si="32"/>
        <v>2063</v>
      </c>
      <c r="C549" s="390">
        <f t="shared" si="34"/>
        <v>59568</v>
      </c>
      <c r="D549" s="376">
        <f>IF(-SUM(D$20:D548)+D$15&lt;0.000001,0,IF($C549&gt;='H-32A-WP06 - Debt Service'!C$24,'H-32A-WP06 - Debt Service'!C$27/12,0))</f>
        <v>0</v>
      </c>
      <c r="E549" s="376">
        <f>IF(-SUM(E$20:E548)+E$15&lt;0.000001,0,IF($C549&gt;='H-32A-WP06 - Debt Service'!D$24,'H-32A-WP06 - Debt Service'!D$27/12,0))</f>
        <v>0</v>
      </c>
      <c r="F549" s="376">
        <f>IF(-SUM(F$20:F548)+F$15&lt;0.000001,0,IF($C549&gt;='H-32A-WP06 - Debt Service'!E$24,'H-32A-WP06 - Debt Service'!E$27/12,0))</f>
        <v>0</v>
      </c>
      <c r="G549" s="376">
        <f>IF(-SUM(G$20:G548)+G$15&lt;0.000001,0,IF($C549&gt;='H-32A-WP06 - Debt Service'!F$24,'H-32A-WP06 - Debt Service'!F$27/12,0))</f>
        <v>0</v>
      </c>
      <c r="H549" s="376">
        <f>IF(-SUM(H$20:H548)+H$15&lt;0.000001,0,IF($C549&gt;='H-32A-WP06 - Debt Service'!G$24,'H-32A-WP06 - Debt Service'!G$27/12,0))</f>
        <v>0</v>
      </c>
      <c r="I549" s="376">
        <f>IF(-SUM(I$20:I548)+I$15&lt;0.000001,0,IF($C549&gt;='H-32A-WP06 - Debt Service'!H$24,'H-32A-WP06 - Debt Service'!H$27/12,0))</f>
        <v>0</v>
      </c>
      <c r="J549" s="376">
        <f>IF(-SUM(J$20:J548)+J$15&lt;0.000001,0,IF($C549&gt;='H-32A-WP06 - Debt Service'!I$24,'H-32A-WP06 - Debt Service'!I$27/12,0))</f>
        <v>0</v>
      </c>
      <c r="K549" s="376">
        <f>IF(-SUM(K$20:K548)+K$15&lt;0.000001,0,IF($C549&gt;='H-32A-WP06 - Debt Service'!J$24,'H-32A-WP06 - Debt Service'!J$27/12,0))</f>
        <v>0</v>
      </c>
      <c r="L549" s="376">
        <f>IF(-SUM(L$20:L548)+L$15&lt;0.000001,0,IF($C549&gt;='H-32A-WP06 - Debt Service'!K$24,'H-32A-WP06 - Debt Service'!K$27/12,0))</f>
        <v>0</v>
      </c>
      <c r="M549" s="376">
        <f>IF(-SUM(M$20:M548)+M$15&lt;0.000001,0,IF($C549&gt;='H-32A-WP06 - Debt Service'!L$24,'H-32A-WP06 - Debt Service'!L$27/12,0))</f>
        <v>0</v>
      </c>
      <c r="O549" s="364">
        <f t="shared" si="33"/>
        <v>2063</v>
      </c>
      <c r="P549" s="390">
        <f t="shared" si="35"/>
        <v>59568</v>
      </c>
      <c r="Q549" s="376">
        <f>IF(-SUM(Q$20:Q548)+Q$15&lt;0.000001,0,IF($C549&gt;='H-32A-WP06 - Debt Service'!P$24,'H-32A-WP06 - Debt Service'!P$27/12,0))</f>
        <v>0</v>
      </c>
      <c r="R549" s="376">
        <f>IF(-SUM(R$20:R548)+R$15&lt;0.000001,0,IF($C549&gt;='H-32A-WP06 - Debt Service'!Q$24,'H-32A-WP06 - Debt Service'!Q$27/12,0))</f>
        <v>0</v>
      </c>
      <c r="S549" s="376">
        <f>IF(-SUM(S$20:S548)+S$15&lt;0.000001,0,IF($C549&gt;='H-32A-WP06 - Debt Service'!R$24,'H-32A-WP06 - Debt Service'!R$27/12,0))</f>
        <v>0</v>
      </c>
      <c r="T549" s="376">
        <f>IF(-SUM(T$20:T548)+T$15&lt;0.000001,0,IF($C549&gt;='H-32A-WP06 - Debt Service'!S$24,'H-32A-WP06 - Debt Service'!S$27/12,0))</f>
        <v>0</v>
      </c>
      <c r="U549" s="376">
        <f>IF(-SUM(U$20:U548)+U$15&lt;0.000001,0,IF($C549&gt;='H-32A-WP06 - Debt Service'!T$24,'H-32A-WP06 - Debt Service'!T$27/12,0))</f>
        <v>0</v>
      </c>
      <c r="V549" s="376">
        <f>IF(-SUM(V$20:V548)+V$15&lt;0.000001,0,IF($C549&gt;='H-32A-WP06 - Debt Service'!U$24,'H-32A-WP06 - Debt Service'!U$27/12,0))</f>
        <v>0</v>
      </c>
      <c r="W549" s="376">
        <f>IF(-SUM(W$20:W548)+W$15&lt;0.000001,0,IF($C549&gt;='H-32A-WP06 - Debt Service'!V$24,'H-32A-WP06 - Debt Service'!V$27/12,0))</f>
        <v>0</v>
      </c>
      <c r="X549" s="376">
        <f>IF(-SUM(X$20:X548)+X$15&lt;0.000001,0,IF($C549&gt;='H-32A-WP06 - Debt Service'!W$24,'H-32A-WP06 - Debt Service'!W$27/12,0))</f>
        <v>0</v>
      </c>
      <c r="Y549" s="376">
        <f>IF(-SUM(Y$20:Y548)+Y$15&lt;0.000001,0,IF($C549&gt;='H-32A-WP06 - Debt Service'!X$24,'H-32A-WP06 - Debt Service'!X$27/12,0))</f>
        <v>0</v>
      </c>
      <c r="Z549" s="376">
        <f>IF($C549&gt;='H-32A-WP06 - Debt Service'!Y$24,'H-32A-WP06 - Debt Service'!Y$27/12,0)</f>
        <v>0</v>
      </c>
    </row>
    <row r="550" spans="2:26">
      <c r="B550" s="364">
        <f t="shared" si="32"/>
        <v>2063</v>
      </c>
      <c r="C550" s="390">
        <f t="shared" si="34"/>
        <v>59596</v>
      </c>
      <c r="D550" s="376">
        <f>IF(-SUM(D$20:D549)+D$15&lt;0.000001,0,IF($C550&gt;='H-32A-WP06 - Debt Service'!C$24,'H-32A-WP06 - Debt Service'!C$27/12,0))</f>
        <v>0</v>
      </c>
      <c r="E550" s="376">
        <f>IF(-SUM(E$20:E549)+E$15&lt;0.000001,0,IF($C550&gt;='H-32A-WP06 - Debt Service'!D$24,'H-32A-WP06 - Debt Service'!D$27/12,0))</f>
        <v>0</v>
      </c>
      <c r="F550" s="376">
        <f>IF(-SUM(F$20:F549)+F$15&lt;0.000001,0,IF($C550&gt;='H-32A-WP06 - Debt Service'!E$24,'H-32A-WP06 - Debt Service'!E$27/12,0))</f>
        <v>0</v>
      </c>
      <c r="G550" s="376">
        <f>IF(-SUM(G$20:G549)+G$15&lt;0.000001,0,IF($C550&gt;='H-32A-WP06 - Debt Service'!F$24,'H-32A-WP06 - Debt Service'!F$27/12,0))</f>
        <v>0</v>
      </c>
      <c r="H550" s="376">
        <f>IF(-SUM(H$20:H549)+H$15&lt;0.000001,0,IF($C550&gt;='H-32A-WP06 - Debt Service'!G$24,'H-32A-WP06 - Debt Service'!G$27/12,0))</f>
        <v>0</v>
      </c>
      <c r="I550" s="376">
        <f>IF(-SUM(I$20:I549)+I$15&lt;0.000001,0,IF($C550&gt;='H-32A-WP06 - Debt Service'!H$24,'H-32A-WP06 - Debt Service'!H$27/12,0))</f>
        <v>0</v>
      </c>
      <c r="J550" s="376">
        <f>IF(-SUM(J$20:J549)+J$15&lt;0.000001,0,IF($C550&gt;='H-32A-WP06 - Debt Service'!I$24,'H-32A-WP06 - Debt Service'!I$27/12,0))</f>
        <v>0</v>
      </c>
      <c r="K550" s="376">
        <f>IF(-SUM(K$20:K549)+K$15&lt;0.000001,0,IF($C550&gt;='H-32A-WP06 - Debt Service'!J$24,'H-32A-WP06 - Debt Service'!J$27/12,0))</f>
        <v>0</v>
      </c>
      <c r="L550" s="376">
        <f>IF(-SUM(L$20:L549)+L$15&lt;0.000001,0,IF($C550&gt;='H-32A-WP06 - Debt Service'!K$24,'H-32A-WP06 - Debt Service'!K$27/12,0))</f>
        <v>0</v>
      </c>
      <c r="M550" s="376">
        <f>IF(-SUM(M$20:M549)+M$15&lt;0.000001,0,IF($C550&gt;='H-32A-WP06 - Debt Service'!L$24,'H-32A-WP06 - Debt Service'!L$27/12,0))</f>
        <v>0</v>
      </c>
      <c r="O550" s="364">
        <f t="shared" si="33"/>
        <v>2063</v>
      </c>
      <c r="P550" s="390">
        <f t="shared" si="35"/>
        <v>59596</v>
      </c>
      <c r="Q550" s="376">
        <f>IF(-SUM(Q$20:Q549)+Q$15&lt;0.000001,0,IF($C550&gt;='H-32A-WP06 - Debt Service'!P$24,'H-32A-WP06 - Debt Service'!P$27/12,0))</f>
        <v>0</v>
      </c>
      <c r="R550" s="376">
        <f>IF(-SUM(R$20:R549)+R$15&lt;0.000001,0,IF($C550&gt;='H-32A-WP06 - Debt Service'!Q$24,'H-32A-WP06 - Debt Service'!Q$27/12,0))</f>
        <v>0</v>
      </c>
      <c r="S550" s="376">
        <f>IF(-SUM(S$20:S549)+S$15&lt;0.000001,0,IF($C550&gt;='H-32A-WP06 - Debt Service'!R$24,'H-32A-WP06 - Debt Service'!R$27/12,0))</f>
        <v>0</v>
      </c>
      <c r="T550" s="376">
        <f>IF(-SUM(T$20:T549)+T$15&lt;0.000001,0,IF($C550&gt;='H-32A-WP06 - Debt Service'!S$24,'H-32A-WP06 - Debt Service'!S$27/12,0))</f>
        <v>0</v>
      </c>
      <c r="U550" s="376">
        <f>IF(-SUM(U$20:U549)+U$15&lt;0.000001,0,IF($C550&gt;='H-32A-WP06 - Debt Service'!T$24,'H-32A-WP06 - Debt Service'!T$27/12,0))</f>
        <v>0</v>
      </c>
      <c r="V550" s="376">
        <f>IF(-SUM(V$20:V549)+V$15&lt;0.000001,0,IF($C550&gt;='H-32A-WP06 - Debt Service'!U$24,'H-32A-WP06 - Debt Service'!U$27/12,0))</f>
        <v>0</v>
      </c>
      <c r="W550" s="376">
        <f>IF(-SUM(W$20:W549)+W$15&lt;0.000001,0,IF($C550&gt;='H-32A-WP06 - Debt Service'!V$24,'H-32A-WP06 - Debt Service'!V$27/12,0))</f>
        <v>0</v>
      </c>
      <c r="X550" s="376">
        <f>IF(-SUM(X$20:X549)+X$15&lt;0.000001,0,IF($C550&gt;='H-32A-WP06 - Debt Service'!W$24,'H-32A-WP06 - Debt Service'!W$27/12,0))</f>
        <v>0</v>
      </c>
      <c r="Y550" s="376">
        <f>IF(-SUM(Y$20:Y549)+Y$15&lt;0.000001,0,IF($C550&gt;='H-32A-WP06 - Debt Service'!X$24,'H-32A-WP06 - Debt Service'!X$27/12,0))</f>
        <v>0</v>
      </c>
      <c r="Z550" s="376">
        <f>IF($C550&gt;='H-32A-WP06 - Debt Service'!Y$24,'H-32A-WP06 - Debt Service'!Y$27/12,0)</f>
        <v>0</v>
      </c>
    </row>
    <row r="551" spans="2:26">
      <c r="B551" s="364">
        <f t="shared" si="32"/>
        <v>2063</v>
      </c>
      <c r="C551" s="390">
        <f t="shared" si="34"/>
        <v>59627</v>
      </c>
      <c r="D551" s="376">
        <f>IF(-SUM(D$20:D550)+D$15&lt;0.000001,0,IF($C551&gt;='H-32A-WP06 - Debt Service'!C$24,'H-32A-WP06 - Debt Service'!C$27/12,0))</f>
        <v>0</v>
      </c>
      <c r="E551" s="376">
        <f>IF(-SUM(E$20:E550)+E$15&lt;0.000001,0,IF($C551&gt;='H-32A-WP06 - Debt Service'!D$24,'H-32A-WP06 - Debt Service'!D$27/12,0))</f>
        <v>0</v>
      </c>
      <c r="F551" s="376">
        <f>IF(-SUM(F$20:F550)+F$15&lt;0.000001,0,IF($C551&gt;='H-32A-WP06 - Debt Service'!E$24,'H-32A-WP06 - Debt Service'!E$27/12,0))</f>
        <v>0</v>
      </c>
      <c r="G551" s="376">
        <f>IF(-SUM(G$20:G550)+G$15&lt;0.000001,0,IF($C551&gt;='H-32A-WP06 - Debt Service'!F$24,'H-32A-WP06 - Debt Service'!F$27/12,0))</f>
        <v>0</v>
      </c>
      <c r="H551" s="376">
        <f>IF(-SUM(H$20:H550)+H$15&lt;0.000001,0,IF($C551&gt;='H-32A-WP06 - Debt Service'!G$24,'H-32A-WP06 - Debt Service'!G$27/12,0))</f>
        <v>0</v>
      </c>
      <c r="I551" s="376">
        <f>IF(-SUM(I$20:I550)+I$15&lt;0.000001,0,IF($C551&gt;='H-32A-WP06 - Debt Service'!H$24,'H-32A-WP06 - Debt Service'!H$27/12,0))</f>
        <v>0</v>
      </c>
      <c r="J551" s="376">
        <f>IF(-SUM(J$20:J550)+J$15&lt;0.000001,0,IF($C551&gt;='H-32A-WP06 - Debt Service'!I$24,'H-32A-WP06 - Debt Service'!I$27/12,0))</f>
        <v>0</v>
      </c>
      <c r="K551" s="376">
        <f>IF(-SUM(K$20:K550)+K$15&lt;0.000001,0,IF($C551&gt;='H-32A-WP06 - Debt Service'!J$24,'H-32A-WP06 - Debt Service'!J$27/12,0))</f>
        <v>0</v>
      </c>
      <c r="L551" s="376">
        <f>IF(-SUM(L$20:L550)+L$15&lt;0.000001,0,IF($C551&gt;='H-32A-WP06 - Debt Service'!K$24,'H-32A-WP06 - Debt Service'!K$27/12,0))</f>
        <v>0</v>
      </c>
      <c r="M551" s="376">
        <f>IF(-SUM(M$20:M550)+M$15&lt;0.000001,0,IF($C551&gt;='H-32A-WP06 - Debt Service'!L$24,'H-32A-WP06 - Debt Service'!L$27/12,0))</f>
        <v>0</v>
      </c>
      <c r="O551" s="364">
        <f t="shared" si="33"/>
        <v>2063</v>
      </c>
      <c r="P551" s="390">
        <f t="shared" si="35"/>
        <v>59627</v>
      </c>
      <c r="Q551" s="376">
        <f>IF(-SUM(Q$20:Q550)+Q$15&lt;0.000001,0,IF($C551&gt;='H-32A-WP06 - Debt Service'!P$24,'H-32A-WP06 - Debt Service'!P$27/12,0))</f>
        <v>0</v>
      </c>
      <c r="R551" s="376">
        <f>IF(-SUM(R$20:R550)+R$15&lt;0.000001,0,IF($C551&gt;='H-32A-WP06 - Debt Service'!Q$24,'H-32A-WP06 - Debt Service'!Q$27/12,0))</f>
        <v>0</v>
      </c>
      <c r="S551" s="376">
        <f>IF(-SUM(S$20:S550)+S$15&lt;0.000001,0,IF($C551&gt;='H-32A-WP06 - Debt Service'!R$24,'H-32A-WP06 - Debt Service'!R$27/12,0))</f>
        <v>0</v>
      </c>
      <c r="T551" s="376">
        <f>IF(-SUM(T$20:T550)+T$15&lt;0.000001,0,IF($C551&gt;='H-32A-WP06 - Debt Service'!S$24,'H-32A-WP06 - Debt Service'!S$27/12,0))</f>
        <v>0</v>
      </c>
      <c r="U551" s="376">
        <f>IF(-SUM(U$20:U550)+U$15&lt;0.000001,0,IF($C551&gt;='H-32A-WP06 - Debt Service'!T$24,'H-32A-WP06 - Debt Service'!T$27/12,0))</f>
        <v>0</v>
      </c>
      <c r="V551" s="376">
        <f>IF(-SUM(V$20:V550)+V$15&lt;0.000001,0,IF($C551&gt;='H-32A-WP06 - Debt Service'!U$24,'H-32A-WP06 - Debt Service'!U$27/12,0))</f>
        <v>0</v>
      </c>
      <c r="W551" s="376">
        <f>IF(-SUM(W$20:W550)+W$15&lt;0.000001,0,IF($C551&gt;='H-32A-WP06 - Debt Service'!V$24,'H-32A-WP06 - Debt Service'!V$27/12,0))</f>
        <v>0</v>
      </c>
      <c r="X551" s="376">
        <f>IF(-SUM(X$20:X550)+X$15&lt;0.000001,0,IF($C551&gt;='H-32A-WP06 - Debt Service'!W$24,'H-32A-WP06 - Debt Service'!W$27/12,0))</f>
        <v>0</v>
      </c>
      <c r="Y551" s="376">
        <f>IF(-SUM(Y$20:Y550)+Y$15&lt;0.000001,0,IF($C551&gt;='H-32A-WP06 - Debt Service'!X$24,'H-32A-WP06 - Debt Service'!X$27/12,0))</f>
        <v>0</v>
      </c>
      <c r="Z551" s="376">
        <f>IF($C551&gt;='H-32A-WP06 - Debt Service'!Y$24,'H-32A-WP06 - Debt Service'!Y$27/12,0)</f>
        <v>0</v>
      </c>
    </row>
    <row r="552" spans="2:26">
      <c r="B552" s="364">
        <f t="shared" si="32"/>
        <v>2063</v>
      </c>
      <c r="C552" s="390">
        <f t="shared" si="34"/>
        <v>59657</v>
      </c>
      <c r="D552" s="376">
        <f>IF(-SUM(D$20:D551)+D$15&lt;0.000001,0,IF($C552&gt;='H-32A-WP06 - Debt Service'!C$24,'H-32A-WP06 - Debt Service'!C$27/12,0))</f>
        <v>0</v>
      </c>
      <c r="E552" s="376">
        <f>IF(-SUM(E$20:E551)+E$15&lt;0.000001,0,IF($C552&gt;='H-32A-WP06 - Debt Service'!D$24,'H-32A-WP06 - Debt Service'!D$27/12,0))</f>
        <v>0</v>
      </c>
      <c r="F552" s="376">
        <f>IF(-SUM(F$20:F551)+F$15&lt;0.000001,0,IF($C552&gt;='H-32A-WP06 - Debt Service'!E$24,'H-32A-WP06 - Debt Service'!E$27/12,0))</f>
        <v>0</v>
      </c>
      <c r="G552" s="376">
        <f>IF(-SUM(G$20:G551)+G$15&lt;0.000001,0,IF($C552&gt;='H-32A-WP06 - Debt Service'!F$24,'H-32A-WP06 - Debt Service'!F$27/12,0))</f>
        <v>0</v>
      </c>
      <c r="H552" s="376">
        <f>IF(-SUM(H$20:H551)+H$15&lt;0.000001,0,IF($C552&gt;='H-32A-WP06 - Debt Service'!G$24,'H-32A-WP06 - Debt Service'!G$27/12,0))</f>
        <v>0</v>
      </c>
      <c r="I552" s="376">
        <f>IF(-SUM(I$20:I551)+I$15&lt;0.000001,0,IF($C552&gt;='H-32A-WP06 - Debt Service'!H$24,'H-32A-WP06 - Debt Service'!H$27/12,0))</f>
        <v>0</v>
      </c>
      <c r="J552" s="376">
        <f>IF(-SUM(J$20:J551)+J$15&lt;0.000001,0,IF($C552&gt;='H-32A-WP06 - Debt Service'!I$24,'H-32A-WP06 - Debt Service'!I$27/12,0))</f>
        <v>0</v>
      </c>
      <c r="K552" s="376">
        <f>IF(-SUM(K$20:K551)+K$15&lt;0.000001,0,IF($C552&gt;='H-32A-WP06 - Debt Service'!J$24,'H-32A-WP06 - Debt Service'!J$27/12,0))</f>
        <v>0</v>
      </c>
      <c r="L552" s="376">
        <f>IF(-SUM(L$20:L551)+L$15&lt;0.000001,0,IF($C552&gt;='H-32A-WP06 - Debt Service'!K$24,'H-32A-WP06 - Debt Service'!K$27/12,0))</f>
        <v>0</v>
      </c>
      <c r="M552" s="376">
        <f>IF(-SUM(M$20:M551)+M$15&lt;0.000001,0,IF($C552&gt;='H-32A-WP06 - Debt Service'!L$24,'H-32A-WP06 - Debt Service'!L$27/12,0))</f>
        <v>0</v>
      </c>
      <c r="O552" s="364">
        <f t="shared" si="33"/>
        <v>2063</v>
      </c>
      <c r="P552" s="390">
        <f t="shared" si="35"/>
        <v>59657</v>
      </c>
      <c r="Q552" s="376">
        <f>IF(-SUM(Q$20:Q551)+Q$15&lt;0.000001,0,IF($C552&gt;='H-32A-WP06 - Debt Service'!P$24,'H-32A-WP06 - Debt Service'!P$27/12,0))</f>
        <v>0</v>
      </c>
      <c r="R552" s="376">
        <f>IF(-SUM(R$20:R551)+R$15&lt;0.000001,0,IF($C552&gt;='H-32A-WP06 - Debt Service'!Q$24,'H-32A-WP06 - Debt Service'!Q$27/12,0))</f>
        <v>0</v>
      </c>
      <c r="S552" s="376">
        <f>IF(-SUM(S$20:S551)+S$15&lt;0.000001,0,IF($C552&gt;='H-32A-WP06 - Debt Service'!R$24,'H-32A-WP06 - Debt Service'!R$27/12,0))</f>
        <v>0</v>
      </c>
      <c r="T552" s="376">
        <f>IF(-SUM(T$20:T551)+T$15&lt;0.000001,0,IF($C552&gt;='H-32A-WP06 - Debt Service'!S$24,'H-32A-WP06 - Debt Service'!S$27/12,0))</f>
        <v>0</v>
      </c>
      <c r="U552" s="376">
        <f>IF(-SUM(U$20:U551)+U$15&lt;0.000001,0,IF($C552&gt;='H-32A-WP06 - Debt Service'!T$24,'H-32A-WP06 - Debt Service'!T$27/12,0))</f>
        <v>0</v>
      </c>
      <c r="V552" s="376">
        <f>IF(-SUM(V$20:V551)+V$15&lt;0.000001,0,IF($C552&gt;='H-32A-WP06 - Debt Service'!U$24,'H-32A-WP06 - Debt Service'!U$27/12,0))</f>
        <v>0</v>
      </c>
      <c r="W552" s="376">
        <f>IF(-SUM(W$20:W551)+W$15&lt;0.000001,0,IF($C552&gt;='H-32A-WP06 - Debt Service'!V$24,'H-32A-WP06 - Debt Service'!V$27/12,0))</f>
        <v>0</v>
      </c>
      <c r="X552" s="376">
        <f>IF(-SUM(X$20:X551)+X$15&lt;0.000001,0,IF($C552&gt;='H-32A-WP06 - Debt Service'!W$24,'H-32A-WP06 - Debt Service'!W$27/12,0))</f>
        <v>0</v>
      </c>
      <c r="Y552" s="376">
        <f>IF(-SUM(Y$20:Y551)+Y$15&lt;0.000001,0,IF($C552&gt;='H-32A-WP06 - Debt Service'!X$24,'H-32A-WP06 - Debt Service'!X$27/12,0))</f>
        <v>0</v>
      </c>
      <c r="Z552" s="376">
        <f>IF($C552&gt;='H-32A-WP06 - Debt Service'!Y$24,'H-32A-WP06 - Debt Service'!Y$27/12,0)</f>
        <v>0</v>
      </c>
    </row>
    <row r="553" spans="2:26">
      <c r="B553" s="364">
        <f t="shared" si="32"/>
        <v>2063</v>
      </c>
      <c r="C553" s="390">
        <f t="shared" si="34"/>
        <v>59688</v>
      </c>
      <c r="D553" s="376">
        <f>IF(-SUM(D$20:D552)+D$15&lt;0.000001,0,IF($C553&gt;='H-32A-WP06 - Debt Service'!C$24,'H-32A-WP06 - Debt Service'!C$27/12,0))</f>
        <v>0</v>
      </c>
      <c r="E553" s="376">
        <f>IF(-SUM(E$20:E552)+E$15&lt;0.000001,0,IF($C553&gt;='H-32A-WP06 - Debt Service'!D$24,'H-32A-WP06 - Debt Service'!D$27/12,0))</f>
        <v>0</v>
      </c>
      <c r="F553" s="376">
        <f>IF(-SUM(F$20:F552)+F$15&lt;0.000001,0,IF($C553&gt;='H-32A-WP06 - Debt Service'!E$24,'H-32A-WP06 - Debt Service'!E$27/12,0))</f>
        <v>0</v>
      </c>
      <c r="G553" s="376">
        <f>IF(-SUM(G$20:G552)+G$15&lt;0.000001,0,IF($C553&gt;='H-32A-WP06 - Debt Service'!F$24,'H-32A-WP06 - Debt Service'!F$27/12,0))</f>
        <v>0</v>
      </c>
      <c r="H553" s="376">
        <f>IF(-SUM(H$20:H552)+H$15&lt;0.000001,0,IF($C553&gt;='H-32A-WP06 - Debt Service'!G$24,'H-32A-WP06 - Debt Service'!G$27/12,0))</f>
        <v>0</v>
      </c>
      <c r="I553" s="376">
        <f>IF(-SUM(I$20:I552)+I$15&lt;0.000001,0,IF($C553&gt;='H-32A-WP06 - Debt Service'!H$24,'H-32A-WP06 - Debt Service'!H$27/12,0))</f>
        <v>0</v>
      </c>
      <c r="J553" s="376">
        <f>IF(-SUM(J$20:J552)+J$15&lt;0.000001,0,IF($C553&gt;='H-32A-WP06 - Debt Service'!I$24,'H-32A-WP06 - Debt Service'!I$27/12,0))</f>
        <v>0</v>
      </c>
      <c r="K553" s="376">
        <f>IF(-SUM(K$20:K552)+K$15&lt;0.000001,0,IF($C553&gt;='H-32A-WP06 - Debt Service'!J$24,'H-32A-WP06 - Debt Service'!J$27/12,0))</f>
        <v>0</v>
      </c>
      <c r="L553" s="376">
        <f>IF(-SUM(L$20:L552)+L$15&lt;0.000001,0,IF($C553&gt;='H-32A-WP06 - Debt Service'!K$24,'H-32A-WP06 - Debt Service'!K$27/12,0))</f>
        <v>0</v>
      </c>
      <c r="M553" s="376">
        <f>IF(-SUM(M$20:M552)+M$15&lt;0.000001,0,IF($C553&gt;='H-32A-WP06 - Debt Service'!L$24,'H-32A-WP06 - Debt Service'!L$27/12,0))</f>
        <v>0</v>
      </c>
      <c r="O553" s="364">
        <f t="shared" si="33"/>
        <v>2063</v>
      </c>
      <c r="P553" s="390">
        <f t="shared" si="35"/>
        <v>59688</v>
      </c>
      <c r="Q553" s="376">
        <f>IF(-SUM(Q$20:Q552)+Q$15&lt;0.000001,0,IF($C553&gt;='H-32A-WP06 - Debt Service'!P$24,'H-32A-WP06 - Debt Service'!P$27/12,0))</f>
        <v>0</v>
      </c>
      <c r="R553" s="376">
        <f>IF(-SUM(R$20:R552)+R$15&lt;0.000001,0,IF($C553&gt;='H-32A-WP06 - Debt Service'!Q$24,'H-32A-WP06 - Debt Service'!Q$27/12,0))</f>
        <v>0</v>
      </c>
      <c r="S553" s="376">
        <f>IF(-SUM(S$20:S552)+S$15&lt;0.000001,0,IF($C553&gt;='H-32A-WP06 - Debt Service'!R$24,'H-32A-WP06 - Debt Service'!R$27/12,0))</f>
        <v>0</v>
      </c>
      <c r="T553" s="376">
        <f>IF(-SUM(T$20:T552)+T$15&lt;0.000001,0,IF($C553&gt;='H-32A-WP06 - Debt Service'!S$24,'H-32A-WP06 - Debt Service'!S$27/12,0))</f>
        <v>0</v>
      </c>
      <c r="U553" s="376">
        <f>IF(-SUM(U$20:U552)+U$15&lt;0.000001,0,IF($C553&gt;='H-32A-WP06 - Debt Service'!T$24,'H-32A-WP06 - Debt Service'!T$27/12,0))</f>
        <v>0</v>
      </c>
      <c r="V553" s="376">
        <f>IF(-SUM(V$20:V552)+V$15&lt;0.000001,0,IF($C553&gt;='H-32A-WP06 - Debt Service'!U$24,'H-32A-WP06 - Debt Service'!U$27/12,0))</f>
        <v>0</v>
      </c>
      <c r="W553" s="376">
        <f>IF(-SUM(W$20:W552)+W$15&lt;0.000001,0,IF($C553&gt;='H-32A-WP06 - Debt Service'!V$24,'H-32A-WP06 - Debt Service'!V$27/12,0))</f>
        <v>0</v>
      </c>
      <c r="X553" s="376">
        <f>IF(-SUM(X$20:X552)+X$15&lt;0.000001,0,IF($C553&gt;='H-32A-WP06 - Debt Service'!W$24,'H-32A-WP06 - Debt Service'!W$27/12,0))</f>
        <v>0</v>
      </c>
      <c r="Y553" s="376">
        <f>IF(-SUM(Y$20:Y552)+Y$15&lt;0.000001,0,IF($C553&gt;='H-32A-WP06 - Debt Service'!X$24,'H-32A-WP06 - Debt Service'!X$27/12,0))</f>
        <v>0</v>
      </c>
      <c r="Z553" s="376">
        <f>IF($C553&gt;='H-32A-WP06 - Debt Service'!Y$24,'H-32A-WP06 - Debt Service'!Y$27/12,0)</f>
        <v>0</v>
      </c>
    </row>
    <row r="554" spans="2:26">
      <c r="B554" s="364">
        <f t="shared" si="32"/>
        <v>2063</v>
      </c>
      <c r="C554" s="390">
        <f t="shared" si="34"/>
        <v>59718</v>
      </c>
      <c r="D554" s="376">
        <f>IF(-SUM(D$20:D553)+D$15&lt;0.000001,0,IF($C554&gt;='H-32A-WP06 - Debt Service'!C$24,'H-32A-WP06 - Debt Service'!C$27/12,0))</f>
        <v>0</v>
      </c>
      <c r="E554" s="376">
        <f>IF(-SUM(E$20:E553)+E$15&lt;0.000001,0,IF($C554&gt;='H-32A-WP06 - Debt Service'!D$24,'H-32A-WP06 - Debt Service'!D$27/12,0))</f>
        <v>0</v>
      </c>
      <c r="F554" s="376">
        <f>IF(-SUM(F$20:F553)+F$15&lt;0.000001,0,IF($C554&gt;='H-32A-WP06 - Debt Service'!E$24,'H-32A-WP06 - Debt Service'!E$27/12,0))</f>
        <v>0</v>
      </c>
      <c r="G554" s="376">
        <f>IF(-SUM(G$20:G553)+G$15&lt;0.000001,0,IF($C554&gt;='H-32A-WP06 - Debt Service'!F$24,'H-32A-WP06 - Debt Service'!F$27/12,0))</f>
        <v>0</v>
      </c>
      <c r="H554" s="376">
        <f>IF(-SUM(H$20:H553)+H$15&lt;0.000001,0,IF($C554&gt;='H-32A-WP06 - Debt Service'!G$24,'H-32A-WP06 - Debt Service'!G$27/12,0))</f>
        <v>0</v>
      </c>
      <c r="I554" s="376">
        <f>IF(-SUM(I$20:I553)+I$15&lt;0.000001,0,IF($C554&gt;='H-32A-WP06 - Debt Service'!H$24,'H-32A-WP06 - Debt Service'!H$27/12,0))</f>
        <v>0</v>
      </c>
      <c r="J554" s="376">
        <f>IF(-SUM(J$20:J553)+J$15&lt;0.000001,0,IF($C554&gt;='H-32A-WP06 - Debt Service'!I$24,'H-32A-WP06 - Debt Service'!I$27/12,0))</f>
        <v>0</v>
      </c>
      <c r="K554" s="376">
        <f>IF(-SUM(K$20:K553)+K$15&lt;0.000001,0,IF($C554&gt;='H-32A-WP06 - Debt Service'!J$24,'H-32A-WP06 - Debt Service'!J$27/12,0))</f>
        <v>0</v>
      </c>
      <c r="L554" s="376">
        <f>IF(-SUM(L$20:L553)+L$15&lt;0.000001,0,IF($C554&gt;='H-32A-WP06 - Debt Service'!K$24,'H-32A-WP06 - Debt Service'!K$27/12,0))</f>
        <v>0</v>
      </c>
      <c r="M554" s="376">
        <f>IF(-SUM(M$20:M553)+M$15&lt;0.000001,0,IF($C554&gt;='H-32A-WP06 - Debt Service'!L$24,'H-32A-WP06 - Debt Service'!L$27/12,0))</f>
        <v>0</v>
      </c>
      <c r="O554" s="364">
        <f t="shared" si="33"/>
        <v>2063</v>
      </c>
      <c r="P554" s="390">
        <f t="shared" si="35"/>
        <v>59718</v>
      </c>
      <c r="Q554" s="376">
        <f>IF(-SUM(Q$20:Q553)+Q$15&lt;0.000001,0,IF($C554&gt;='H-32A-WP06 - Debt Service'!P$24,'H-32A-WP06 - Debt Service'!P$27/12,0))</f>
        <v>0</v>
      </c>
      <c r="R554" s="376">
        <f>IF(-SUM(R$20:R553)+R$15&lt;0.000001,0,IF($C554&gt;='H-32A-WP06 - Debt Service'!Q$24,'H-32A-WP06 - Debt Service'!Q$27/12,0))</f>
        <v>0</v>
      </c>
      <c r="S554" s="376">
        <f>IF(-SUM(S$20:S553)+S$15&lt;0.000001,0,IF($C554&gt;='H-32A-WP06 - Debt Service'!R$24,'H-32A-WP06 - Debt Service'!R$27/12,0))</f>
        <v>0</v>
      </c>
      <c r="T554" s="376">
        <f>IF(-SUM(T$20:T553)+T$15&lt;0.000001,0,IF($C554&gt;='H-32A-WP06 - Debt Service'!S$24,'H-32A-WP06 - Debt Service'!S$27/12,0))</f>
        <v>0</v>
      </c>
      <c r="U554" s="376">
        <f>IF(-SUM(U$20:U553)+U$15&lt;0.000001,0,IF($C554&gt;='H-32A-WP06 - Debt Service'!T$24,'H-32A-WP06 - Debt Service'!T$27/12,0))</f>
        <v>0</v>
      </c>
      <c r="V554" s="376">
        <f>IF(-SUM(V$20:V553)+V$15&lt;0.000001,0,IF($C554&gt;='H-32A-WP06 - Debt Service'!U$24,'H-32A-WP06 - Debt Service'!U$27/12,0))</f>
        <v>0</v>
      </c>
      <c r="W554" s="376">
        <f>IF(-SUM(W$20:W553)+W$15&lt;0.000001,0,IF($C554&gt;='H-32A-WP06 - Debt Service'!V$24,'H-32A-WP06 - Debt Service'!V$27/12,0))</f>
        <v>0</v>
      </c>
      <c r="X554" s="376">
        <f>IF(-SUM(X$20:X553)+X$15&lt;0.000001,0,IF($C554&gt;='H-32A-WP06 - Debt Service'!W$24,'H-32A-WP06 - Debt Service'!W$27/12,0))</f>
        <v>0</v>
      </c>
      <c r="Y554" s="376">
        <f>IF(-SUM(Y$20:Y553)+Y$15&lt;0.000001,0,IF($C554&gt;='H-32A-WP06 - Debt Service'!X$24,'H-32A-WP06 - Debt Service'!X$27/12,0))</f>
        <v>0</v>
      </c>
      <c r="Z554" s="376">
        <f>IF($C554&gt;='H-32A-WP06 - Debt Service'!Y$24,'H-32A-WP06 - Debt Service'!Y$27/12,0)</f>
        <v>0</v>
      </c>
    </row>
    <row r="555" spans="2:26">
      <c r="B555" s="364">
        <f t="shared" si="32"/>
        <v>2063</v>
      </c>
      <c r="C555" s="390">
        <f t="shared" si="34"/>
        <v>59749</v>
      </c>
      <c r="D555" s="376">
        <f>IF(-SUM(D$20:D554)+D$15&lt;0.000001,0,IF($C555&gt;='H-32A-WP06 - Debt Service'!C$24,'H-32A-WP06 - Debt Service'!C$27/12,0))</f>
        <v>0</v>
      </c>
      <c r="E555" s="376">
        <f>IF(-SUM(E$20:E554)+E$15&lt;0.000001,0,IF($C555&gt;='H-32A-WP06 - Debt Service'!D$24,'H-32A-WP06 - Debt Service'!D$27/12,0))</f>
        <v>0</v>
      </c>
      <c r="F555" s="376">
        <f>IF(-SUM(F$20:F554)+F$15&lt;0.000001,0,IF($C555&gt;='H-32A-WP06 - Debt Service'!E$24,'H-32A-WP06 - Debt Service'!E$27/12,0))</f>
        <v>0</v>
      </c>
      <c r="G555" s="376">
        <f>IF(-SUM(G$20:G554)+G$15&lt;0.000001,0,IF($C555&gt;='H-32A-WP06 - Debt Service'!F$24,'H-32A-WP06 - Debt Service'!F$27/12,0))</f>
        <v>0</v>
      </c>
      <c r="H555" s="376">
        <f>IF(-SUM(H$20:H554)+H$15&lt;0.000001,0,IF($C555&gt;='H-32A-WP06 - Debt Service'!G$24,'H-32A-WP06 - Debt Service'!G$27/12,0))</f>
        <v>0</v>
      </c>
      <c r="I555" s="376">
        <f>IF(-SUM(I$20:I554)+I$15&lt;0.000001,0,IF($C555&gt;='H-32A-WP06 - Debt Service'!H$24,'H-32A-WP06 - Debt Service'!H$27/12,0))</f>
        <v>0</v>
      </c>
      <c r="J555" s="376">
        <f>IF(-SUM(J$20:J554)+J$15&lt;0.000001,0,IF($C555&gt;='H-32A-WP06 - Debt Service'!I$24,'H-32A-WP06 - Debt Service'!I$27/12,0))</f>
        <v>0</v>
      </c>
      <c r="K555" s="376">
        <f>IF(-SUM(K$20:K554)+K$15&lt;0.000001,0,IF($C555&gt;='H-32A-WP06 - Debt Service'!J$24,'H-32A-WP06 - Debt Service'!J$27/12,0))</f>
        <v>0</v>
      </c>
      <c r="L555" s="376">
        <f>IF(-SUM(L$20:L554)+L$15&lt;0.000001,0,IF($C555&gt;='H-32A-WP06 - Debt Service'!K$24,'H-32A-WP06 - Debt Service'!K$27/12,0))</f>
        <v>0</v>
      </c>
      <c r="M555" s="376">
        <f>IF(-SUM(M$20:M554)+M$15&lt;0.000001,0,IF($C555&gt;='H-32A-WP06 - Debt Service'!L$24,'H-32A-WP06 - Debt Service'!L$27/12,0))</f>
        <v>0</v>
      </c>
      <c r="O555" s="364">
        <f t="shared" si="33"/>
        <v>2063</v>
      </c>
      <c r="P555" s="390">
        <f t="shared" si="35"/>
        <v>59749</v>
      </c>
      <c r="Q555" s="376">
        <f>IF(-SUM(Q$20:Q554)+Q$15&lt;0.000001,0,IF($C555&gt;='H-32A-WP06 - Debt Service'!P$24,'H-32A-WP06 - Debt Service'!P$27/12,0))</f>
        <v>0</v>
      </c>
      <c r="R555" s="376">
        <f>IF(-SUM(R$20:R554)+R$15&lt;0.000001,0,IF($C555&gt;='H-32A-WP06 - Debt Service'!Q$24,'H-32A-WP06 - Debt Service'!Q$27/12,0))</f>
        <v>0</v>
      </c>
      <c r="S555" s="376">
        <f>IF(-SUM(S$20:S554)+S$15&lt;0.000001,0,IF($C555&gt;='H-32A-WP06 - Debt Service'!R$24,'H-32A-WP06 - Debt Service'!R$27/12,0))</f>
        <v>0</v>
      </c>
      <c r="T555" s="376">
        <f>IF(-SUM(T$20:T554)+T$15&lt;0.000001,0,IF($C555&gt;='H-32A-WP06 - Debt Service'!S$24,'H-32A-WP06 - Debt Service'!S$27/12,0))</f>
        <v>0</v>
      </c>
      <c r="U555" s="376">
        <f>IF(-SUM(U$20:U554)+U$15&lt;0.000001,0,IF($C555&gt;='H-32A-WP06 - Debt Service'!T$24,'H-32A-WP06 - Debt Service'!T$27/12,0))</f>
        <v>0</v>
      </c>
      <c r="V555" s="376">
        <f>IF(-SUM(V$20:V554)+V$15&lt;0.000001,0,IF($C555&gt;='H-32A-WP06 - Debt Service'!U$24,'H-32A-WP06 - Debt Service'!U$27/12,0))</f>
        <v>0</v>
      </c>
      <c r="W555" s="376">
        <f>IF(-SUM(W$20:W554)+W$15&lt;0.000001,0,IF($C555&gt;='H-32A-WP06 - Debt Service'!V$24,'H-32A-WP06 - Debt Service'!V$27/12,0))</f>
        <v>0</v>
      </c>
      <c r="X555" s="376">
        <f>IF(-SUM(X$20:X554)+X$15&lt;0.000001,0,IF($C555&gt;='H-32A-WP06 - Debt Service'!W$24,'H-32A-WP06 - Debt Service'!W$27/12,0))</f>
        <v>0</v>
      </c>
      <c r="Y555" s="376">
        <f>IF(-SUM(Y$20:Y554)+Y$15&lt;0.000001,0,IF($C555&gt;='H-32A-WP06 - Debt Service'!X$24,'H-32A-WP06 - Debt Service'!X$27/12,0))</f>
        <v>0</v>
      </c>
      <c r="Z555" s="376">
        <f>IF($C555&gt;='H-32A-WP06 - Debt Service'!Y$24,'H-32A-WP06 - Debt Service'!Y$27/12,0)</f>
        <v>0</v>
      </c>
    </row>
    <row r="556" spans="2:26">
      <c r="B556" s="364">
        <f t="shared" si="32"/>
        <v>2063</v>
      </c>
      <c r="C556" s="390">
        <f t="shared" si="34"/>
        <v>59780</v>
      </c>
      <c r="D556" s="376">
        <f>IF(-SUM(D$20:D555)+D$15&lt;0.000001,0,IF($C556&gt;='H-32A-WP06 - Debt Service'!C$24,'H-32A-WP06 - Debt Service'!C$27/12,0))</f>
        <v>0</v>
      </c>
      <c r="E556" s="376">
        <f>IF(-SUM(E$20:E555)+E$15&lt;0.000001,0,IF($C556&gt;='H-32A-WP06 - Debt Service'!D$24,'H-32A-WP06 - Debt Service'!D$27/12,0))</f>
        <v>0</v>
      </c>
      <c r="F556" s="376">
        <f>IF(-SUM(F$20:F555)+F$15&lt;0.000001,0,IF($C556&gt;='H-32A-WP06 - Debt Service'!E$24,'H-32A-WP06 - Debt Service'!E$27/12,0))</f>
        <v>0</v>
      </c>
      <c r="G556" s="376">
        <f>IF(-SUM(G$20:G555)+G$15&lt;0.000001,0,IF($C556&gt;='H-32A-WP06 - Debt Service'!F$24,'H-32A-WP06 - Debt Service'!F$27/12,0))</f>
        <v>0</v>
      </c>
      <c r="H556" s="376">
        <f>IF(-SUM(H$20:H555)+H$15&lt;0.000001,0,IF($C556&gt;='H-32A-WP06 - Debt Service'!G$24,'H-32A-WP06 - Debt Service'!G$27/12,0))</f>
        <v>0</v>
      </c>
      <c r="I556" s="376">
        <f>IF(-SUM(I$20:I555)+I$15&lt;0.000001,0,IF($C556&gt;='H-32A-WP06 - Debt Service'!H$24,'H-32A-WP06 - Debt Service'!H$27/12,0))</f>
        <v>0</v>
      </c>
      <c r="J556" s="376">
        <f>IF(-SUM(J$20:J555)+J$15&lt;0.000001,0,IF($C556&gt;='H-32A-WP06 - Debt Service'!I$24,'H-32A-WP06 - Debt Service'!I$27/12,0))</f>
        <v>0</v>
      </c>
      <c r="K556" s="376">
        <f>IF(-SUM(K$20:K555)+K$15&lt;0.000001,0,IF($C556&gt;='H-32A-WP06 - Debt Service'!J$24,'H-32A-WP06 - Debt Service'!J$27/12,0))</f>
        <v>0</v>
      </c>
      <c r="L556" s="376">
        <f>IF(-SUM(L$20:L555)+L$15&lt;0.000001,0,IF($C556&gt;='H-32A-WP06 - Debt Service'!K$24,'H-32A-WP06 - Debt Service'!K$27/12,0))</f>
        <v>0</v>
      </c>
      <c r="M556" s="376">
        <f>IF(-SUM(M$20:M555)+M$15&lt;0.000001,0,IF($C556&gt;='H-32A-WP06 - Debt Service'!L$24,'H-32A-WP06 - Debt Service'!L$27/12,0))</f>
        <v>0</v>
      </c>
      <c r="O556" s="364">
        <f t="shared" si="33"/>
        <v>2063</v>
      </c>
      <c r="P556" s="390">
        <f t="shared" si="35"/>
        <v>59780</v>
      </c>
      <c r="Q556" s="376">
        <f>IF(-SUM(Q$20:Q555)+Q$15&lt;0.000001,0,IF($C556&gt;='H-32A-WP06 - Debt Service'!P$24,'H-32A-WP06 - Debt Service'!P$27/12,0))</f>
        <v>0</v>
      </c>
      <c r="R556" s="376">
        <f>IF(-SUM(R$20:R555)+R$15&lt;0.000001,0,IF($C556&gt;='H-32A-WP06 - Debt Service'!Q$24,'H-32A-WP06 - Debt Service'!Q$27/12,0))</f>
        <v>0</v>
      </c>
      <c r="S556" s="376">
        <f>IF(-SUM(S$20:S555)+S$15&lt;0.000001,0,IF($C556&gt;='H-32A-WP06 - Debt Service'!R$24,'H-32A-WP06 - Debt Service'!R$27/12,0))</f>
        <v>0</v>
      </c>
      <c r="T556" s="376">
        <f>IF(-SUM(T$20:T555)+T$15&lt;0.000001,0,IF($C556&gt;='H-32A-WP06 - Debt Service'!S$24,'H-32A-WP06 - Debt Service'!S$27/12,0))</f>
        <v>0</v>
      </c>
      <c r="U556" s="376">
        <f>IF(-SUM(U$20:U555)+U$15&lt;0.000001,0,IF($C556&gt;='H-32A-WP06 - Debt Service'!T$24,'H-32A-WP06 - Debt Service'!T$27/12,0))</f>
        <v>0</v>
      </c>
      <c r="V556" s="376">
        <f>IF(-SUM(V$20:V555)+V$15&lt;0.000001,0,IF($C556&gt;='H-32A-WP06 - Debt Service'!U$24,'H-32A-WP06 - Debt Service'!U$27/12,0))</f>
        <v>0</v>
      </c>
      <c r="W556" s="376">
        <f>IF(-SUM(W$20:W555)+W$15&lt;0.000001,0,IF($C556&gt;='H-32A-WP06 - Debt Service'!V$24,'H-32A-WP06 - Debt Service'!V$27/12,0))</f>
        <v>0</v>
      </c>
      <c r="X556" s="376">
        <f>IF(-SUM(X$20:X555)+X$15&lt;0.000001,0,IF($C556&gt;='H-32A-WP06 - Debt Service'!W$24,'H-32A-WP06 - Debt Service'!W$27/12,0))</f>
        <v>0</v>
      </c>
      <c r="Y556" s="376">
        <f>IF(-SUM(Y$20:Y555)+Y$15&lt;0.000001,0,IF($C556&gt;='H-32A-WP06 - Debt Service'!X$24,'H-32A-WP06 - Debt Service'!X$27/12,0))</f>
        <v>0</v>
      </c>
      <c r="Z556" s="376">
        <f>IF($C556&gt;='H-32A-WP06 - Debt Service'!Y$24,'H-32A-WP06 - Debt Service'!Y$27/12,0)</f>
        <v>0</v>
      </c>
    </row>
    <row r="557" spans="2:26">
      <c r="B557" s="364">
        <f t="shared" si="32"/>
        <v>2063</v>
      </c>
      <c r="C557" s="390">
        <f t="shared" si="34"/>
        <v>59810</v>
      </c>
      <c r="D557" s="376">
        <f>IF(-SUM(D$20:D556)+D$15&lt;0.000001,0,IF($C557&gt;='H-32A-WP06 - Debt Service'!C$24,'H-32A-WP06 - Debt Service'!C$27/12,0))</f>
        <v>0</v>
      </c>
      <c r="E557" s="376">
        <f>IF(-SUM(E$20:E556)+E$15&lt;0.000001,0,IF($C557&gt;='H-32A-WP06 - Debt Service'!D$24,'H-32A-WP06 - Debt Service'!D$27/12,0))</f>
        <v>0</v>
      </c>
      <c r="F557" s="376">
        <f>IF(-SUM(F$20:F556)+F$15&lt;0.000001,0,IF($C557&gt;='H-32A-WP06 - Debt Service'!E$24,'H-32A-WP06 - Debt Service'!E$27/12,0))</f>
        <v>0</v>
      </c>
      <c r="G557" s="376">
        <f>IF(-SUM(G$20:G556)+G$15&lt;0.000001,0,IF($C557&gt;='H-32A-WP06 - Debt Service'!F$24,'H-32A-WP06 - Debt Service'!F$27/12,0))</f>
        <v>0</v>
      </c>
      <c r="H557" s="376">
        <f>IF(-SUM(H$20:H556)+H$15&lt;0.000001,0,IF($C557&gt;='H-32A-WP06 - Debt Service'!G$24,'H-32A-WP06 - Debt Service'!G$27/12,0))</f>
        <v>0</v>
      </c>
      <c r="I557" s="376">
        <f>IF(-SUM(I$20:I556)+I$15&lt;0.000001,0,IF($C557&gt;='H-32A-WP06 - Debt Service'!H$24,'H-32A-WP06 - Debt Service'!H$27/12,0))</f>
        <v>0</v>
      </c>
      <c r="J557" s="376">
        <f>IF(-SUM(J$20:J556)+J$15&lt;0.000001,0,IF($C557&gt;='H-32A-WP06 - Debt Service'!I$24,'H-32A-WP06 - Debt Service'!I$27/12,0))</f>
        <v>0</v>
      </c>
      <c r="K557" s="376">
        <f>IF(-SUM(K$20:K556)+K$15&lt;0.000001,0,IF($C557&gt;='H-32A-WP06 - Debt Service'!J$24,'H-32A-WP06 - Debt Service'!J$27/12,0))</f>
        <v>0</v>
      </c>
      <c r="L557" s="376">
        <f>IF(-SUM(L$20:L556)+L$15&lt;0.000001,0,IF($C557&gt;='H-32A-WP06 - Debt Service'!K$24,'H-32A-WP06 - Debt Service'!K$27/12,0))</f>
        <v>0</v>
      </c>
      <c r="M557" s="376">
        <f>IF(-SUM(M$20:M556)+M$15&lt;0.000001,0,IF($C557&gt;='H-32A-WP06 - Debt Service'!L$24,'H-32A-WP06 - Debt Service'!L$27/12,0))</f>
        <v>0</v>
      </c>
      <c r="O557" s="364">
        <f t="shared" si="33"/>
        <v>2063</v>
      </c>
      <c r="P557" s="390">
        <f t="shared" si="35"/>
        <v>59810</v>
      </c>
      <c r="Q557" s="376">
        <f>IF(-SUM(Q$20:Q556)+Q$15&lt;0.000001,0,IF($C557&gt;='H-32A-WP06 - Debt Service'!P$24,'H-32A-WP06 - Debt Service'!P$27/12,0))</f>
        <v>0</v>
      </c>
      <c r="R557" s="376">
        <f>IF(-SUM(R$20:R556)+R$15&lt;0.000001,0,IF($C557&gt;='H-32A-WP06 - Debt Service'!Q$24,'H-32A-WP06 - Debt Service'!Q$27/12,0))</f>
        <v>0</v>
      </c>
      <c r="S557" s="376">
        <f>IF(-SUM(S$20:S556)+S$15&lt;0.000001,0,IF($C557&gt;='H-32A-WP06 - Debt Service'!R$24,'H-32A-WP06 - Debt Service'!R$27/12,0))</f>
        <v>0</v>
      </c>
      <c r="T557" s="376">
        <f>IF(-SUM(T$20:T556)+T$15&lt;0.000001,0,IF($C557&gt;='H-32A-WP06 - Debt Service'!S$24,'H-32A-WP06 - Debt Service'!S$27/12,0))</f>
        <v>0</v>
      </c>
      <c r="U557" s="376">
        <f>IF(-SUM(U$20:U556)+U$15&lt;0.000001,0,IF($C557&gt;='H-32A-WP06 - Debt Service'!T$24,'H-32A-WP06 - Debt Service'!T$27/12,0))</f>
        <v>0</v>
      </c>
      <c r="V557" s="376">
        <f>IF(-SUM(V$20:V556)+V$15&lt;0.000001,0,IF($C557&gt;='H-32A-WP06 - Debt Service'!U$24,'H-32A-WP06 - Debt Service'!U$27/12,0))</f>
        <v>0</v>
      </c>
      <c r="W557" s="376">
        <f>IF(-SUM(W$20:W556)+W$15&lt;0.000001,0,IF($C557&gt;='H-32A-WP06 - Debt Service'!V$24,'H-32A-WP06 - Debt Service'!V$27/12,0))</f>
        <v>0</v>
      </c>
      <c r="X557" s="376">
        <f>IF(-SUM(X$20:X556)+X$15&lt;0.000001,0,IF($C557&gt;='H-32A-WP06 - Debt Service'!W$24,'H-32A-WP06 - Debt Service'!W$27/12,0))</f>
        <v>0</v>
      </c>
      <c r="Y557" s="376">
        <f>IF(-SUM(Y$20:Y556)+Y$15&lt;0.000001,0,IF($C557&gt;='H-32A-WP06 - Debt Service'!X$24,'H-32A-WP06 - Debt Service'!X$27/12,0))</f>
        <v>0</v>
      </c>
      <c r="Z557" s="376">
        <f>IF($C557&gt;='H-32A-WP06 - Debt Service'!Y$24,'H-32A-WP06 - Debt Service'!Y$27/12,0)</f>
        <v>0</v>
      </c>
    </row>
    <row r="558" spans="2:26">
      <c r="B558" s="364">
        <f t="shared" si="32"/>
        <v>2063</v>
      </c>
      <c r="C558" s="390">
        <f t="shared" si="34"/>
        <v>59841</v>
      </c>
      <c r="D558" s="376">
        <f>IF(-SUM(D$20:D557)+D$15&lt;0.000001,0,IF($C558&gt;='H-32A-WP06 - Debt Service'!C$24,'H-32A-WP06 - Debt Service'!C$27/12,0))</f>
        <v>0</v>
      </c>
      <c r="E558" s="376">
        <f>IF(-SUM(E$20:E557)+E$15&lt;0.000001,0,IF($C558&gt;='H-32A-WP06 - Debt Service'!D$24,'H-32A-WP06 - Debt Service'!D$27/12,0))</f>
        <v>0</v>
      </c>
      <c r="F558" s="376">
        <f>IF(-SUM(F$20:F557)+F$15&lt;0.000001,0,IF($C558&gt;='H-32A-WP06 - Debt Service'!E$24,'H-32A-WP06 - Debt Service'!E$27/12,0))</f>
        <v>0</v>
      </c>
      <c r="G558" s="376">
        <f>IF(-SUM(G$20:G557)+G$15&lt;0.000001,0,IF($C558&gt;='H-32A-WP06 - Debt Service'!F$24,'H-32A-WP06 - Debt Service'!F$27/12,0))</f>
        <v>0</v>
      </c>
      <c r="H558" s="376">
        <f>IF(-SUM(H$20:H557)+H$15&lt;0.000001,0,IF($C558&gt;='H-32A-WP06 - Debt Service'!G$24,'H-32A-WP06 - Debt Service'!G$27/12,0))</f>
        <v>0</v>
      </c>
      <c r="I558" s="376">
        <f>IF(-SUM(I$20:I557)+I$15&lt;0.000001,0,IF($C558&gt;='H-32A-WP06 - Debt Service'!H$24,'H-32A-WP06 - Debt Service'!H$27/12,0))</f>
        <v>0</v>
      </c>
      <c r="J558" s="376">
        <f>IF(-SUM(J$20:J557)+J$15&lt;0.000001,0,IF($C558&gt;='H-32A-WP06 - Debt Service'!I$24,'H-32A-WP06 - Debt Service'!I$27/12,0))</f>
        <v>0</v>
      </c>
      <c r="K558" s="376">
        <f>IF(-SUM(K$20:K557)+K$15&lt;0.000001,0,IF($C558&gt;='H-32A-WP06 - Debt Service'!J$24,'H-32A-WP06 - Debt Service'!J$27/12,0))</f>
        <v>0</v>
      </c>
      <c r="L558" s="376">
        <f>IF(-SUM(L$20:L557)+L$15&lt;0.000001,0,IF($C558&gt;='H-32A-WP06 - Debt Service'!K$24,'H-32A-WP06 - Debt Service'!K$27/12,0))</f>
        <v>0</v>
      </c>
      <c r="M558" s="376">
        <f>IF(-SUM(M$20:M557)+M$15&lt;0.000001,0,IF($C558&gt;='H-32A-WP06 - Debt Service'!L$24,'H-32A-WP06 - Debt Service'!L$27/12,0))</f>
        <v>0</v>
      </c>
      <c r="O558" s="364">
        <f t="shared" si="33"/>
        <v>2063</v>
      </c>
      <c r="P558" s="390">
        <f t="shared" si="35"/>
        <v>59841</v>
      </c>
      <c r="Q558" s="376">
        <f>IF(-SUM(Q$20:Q557)+Q$15&lt;0.000001,0,IF($C558&gt;='H-32A-WP06 - Debt Service'!P$24,'H-32A-WP06 - Debt Service'!P$27/12,0))</f>
        <v>0</v>
      </c>
      <c r="R558" s="376">
        <f>IF(-SUM(R$20:R557)+R$15&lt;0.000001,0,IF($C558&gt;='H-32A-WP06 - Debt Service'!Q$24,'H-32A-WP06 - Debt Service'!Q$27/12,0))</f>
        <v>0</v>
      </c>
      <c r="S558" s="376">
        <f>IF(-SUM(S$20:S557)+S$15&lt;0.000001,0,IF($C558&gt;='H-32A-WP06 - Debt Service'!R$24,'H-32A-WP06 - Debt Service'!R$27/12,0))</f>
        <v>0</v>
      </c>
      <c r="T558" s="376">
        <f>IF(-SUM(T$20:T557)+T$15&lt;0.000001,0,IF($C558&gt;='H-32A-WP06 - Debt Service'!S$24,'H-32A-WP06 - Debt Service'!S$27/12,0))</f>
        <v>0</v>
      </c>
      <c r="U558" s="376">
        <f>IF(-SUM(U$20:U557)+U$15&lt;0.000001,0,IF($C558&gt;='H-32A-WP06 - Debt Service'!T$24,'H-32A-WP06 - Debt Service'!T$27/12,0))</f>
        <v>0</v>
      </c>
      <c r="V558" s="376">
        <f>IF(-SUM(V$20:V557)+V$15&lt;0.000001,0,IF($C558&gt;='H-32A-WP06 - Debt Service'!U$24,'H-32A-WP06 - Debt Service'!U$27/12,0))</f>
        <v>0</v>
      </c>
      <c r="W558" s="376">
        <f>IF(-SUM(W$20:W557)+W$15&lt;0.000001,0,IF($C558&gt;='H-32A-WP06 - Debt Service'!V$24,'H-32A-WP06 - Debt Service'!V$27/12,0))</f>
        <v>0</v>
      </c>
      <c r="X558" s="376">
        <f>IF(-SUM(X$20:X557)+X$15&lt;0.000001,0,IF($C558&gt;='H-32A-WP06 - Debt Service'!W$24,'H-32A-WP06 - Debt Service'!W$27/12,0))</f>
        <v>0</v>
      </c>
      <c r="Y558" s="376">
        <f>IF(-SUM(Y$20:Y557)+Y$15&lt;0.000001,0,IF($C558&gt;='H-32A-WP06 - Debt Service'!X$24,'H-32A-WP06 - Debt Service'!X$27/12,0))</f>
        <v>0</v>
      </c>
      <c r="Z558" s="376">
        <f>IF($C558&gt;='H-32A-WP06 - Debt Service'!Y$24,'H-32A-WP06 - Debt Service'!Y$27/12,0)</f>
        <v>0</v>
      </c>
    </row>
    <row r="559" spans="2:26">
      <c r="B559" s="364">
        <f t="shared" si="32"/>
        <v>2063</v>
      </c>
      <c r="C559" s="390">
        <f t="shared" si="34"/>
        <v>59871</v>
      </c>
      <c r="D559" s="376">
        <f>IF(-SUM(D$20:D558)+D$15&lt;0.000001,0,IF($C559&gt;='H-32A-WP06 - Debt Service'!C$24,'H-32A-WP06 - Debt Service'!C$27/12,0))</f>
        <v>0</v>
      </c>
      <c r="E559" s="376">
        <f>IF(-SUM(E$20:E558)+E$15&lt;0.000001,0,IF($C559&gt;='H-32A-WP06 - Debt Service'!D$24,'H-32A-WP06 - Debt Service'!D$27/12,0))</f>
        <v>0</v>
      </c>
      <c r="F559" s="376">
        <f>IF(-SUM(F$20:F558)+F$15&lt;0.000001,0,IF($C559&gt;='H-32A-WP06 - Debt Service'!E$24,'H-32A-WP06 - Debt Service'!E$27/12,0))</f>
        <v>0</v>
      </c>
      <c r="G559" s="376">
        <f>IF(-SUM(G$20:G558)+G$15&lt;0.000001,0,IF($C559&gt;='H-32A-WP06 - Debt Service'!F$24,'H-32A-WP06 - Debt Service'!F$27/12,0))</f>
        <v>0</v>
      </c>
      <c r="H559" s="376">
        <f>IF(-SUM(H$20:H558)+H$15&lt;0.000001,0,IF($C559&gt;='H-32A-WP06 - Debt Service'!G$24,'H-32A-WP06 - Debt Service'!G$27/12,0))</f>
        <v>0</v>
      </c>
      <c r="I559" s="376">
        <f>IF(-SUM(I$20:I558)+I$15&lt;0.000001,0,IF($C559&gt;='H-32A-WP06 - Debt Service'!H$24,'H-32A-WP06 - Debt Service'!H$27/12,0))</f>
        <v>0</v>
      </c>
      <c r="J559" s="376">
        <f>IF(-SUM(J$20:J558)+J$15&lt;0.000001,0,IF($C559&gt;='H-32A-WP06 - Debt Service'!I$24,'H-32A-WP06 - Debt Service'!I$27/12,0))</f>
        <v>0</v>
      </c>
      <c r="K559" s="376">
        <f>IF(-SUM(K$20:K558)+K$15&lt;0.000001,0,IF($C559&gt;='H-32A-WP06 - Debt Service'!J$24,'H-32A-WP06 - Debt Service'!J$27/12,0))</f>
        <v>0</v>
      </c>
      <c r="L559" s="376">
        <f>IF(-SUM(L$20:L558)+L$15&lt;0.000001,0,IF($C559&gt;='H-32A-WP06 - Debt Service'!K$24,'H-32A-WP06 - Debt Service'!K$27/12,0))</f>
        <v>0</v>
      </c>
      <c r="M559" s="376">
        <f>IF(-SUM(M$20:M558)+M$15&lt;0.000001,0,IF($C559&gt;='H-32A-WP06 - Debt Service'!L$24,'H-32A-WP06 - Debt Service'!L$27/12,0))</f>
        <v>0</v>
      </c>
      <c r="O559" s="364">
        <f t="shared" si="33"/>
        <v>2063</v>
      </c>
      <c r="P559" s="390">
        <f t="shared" si="35"/>
        <v>59871</v>
      </c>
      <c r="Q559" s="376">
        <f>IF(-SUM(Q$20:Q558)+Q$15&lt;0.000001,0,IF($C559&gt;='H-32A-WP06 - Debt Service'!P$24,'H-32A-WP06 - Debt Service'!P$27/12,0))</f>
        <v>0</v>
      </c>
      <c r="R559" s="376">
        <f>IF(-SUM(R$20:R558)+R$15&lt;0.000001,0,IF($C559&gt;='H-32A-WP06 - Debt Service'!Q$24,'H-32A-WP06 - Debt Service'!Q$27/12,0))</f>
        <v>0</v>
      </c>
      <c r="S559" s="376">
        <f>IF(-SUM(S$20:S558)+S$15&lt;0.000001,0,IF($C559&gt;='H-32A-WP06 - Debt Service'!R$24,'H-32A-WP06 - Debt Service'!R$27/12,0))</f>
        <v>0</v>
      </c>
      <c r="T559" s="376">
        <f>IF(-SUM(T$20:T558)+T$15&lt;0.000001,0,IF($C559&gt;='H-32A-WP06 - Debt Service'!S$24,'H-32A-WP06 - Debt Service'!S$27/12,0))</f>
        <v>0</v>
      </c>
      <c r="U559" s="376">
        <f>IF(-SUM(U$20:U558)+U$15&lt;0.000001,0,IF($C559&gt;='H-32A-WP06 - Debt Service'!T$24,'H-32A-WP06 - Debt Service'!T$27/12,0))</f>
        <v>0</v>
      </c>
      <c r="V559" s="376">
        <f>IF(-SUM(V$20:V558)+V$15&lt;0.000001,0,IF($C559&gt;='H-32A-WP06 - Debt Service'!U$24,'H-32A-WP06 - Debt Service'!U$27/12,0))</f>
        <v>0</v>
      </c>
      <c r="W559" s="376">
        <f>IF(-SUM(W$20:W558)+W$15&lt;0.000001,0,IF($C559&gt;='H-32A-WP06 - Debt Service'!V$24,'H-32A-WP06 - Debt Service'!V$27/12,0))</f>
        <v>0</v>
      </c>
      <c r="X559" s="376">
        <f>IF(-SUM(X$20:X558)+X$15&lt;0.000001,0,IF($C559&gt;='H-32A-WP06 - Debt Service'!W$24,'H-32A-WP06 - Debt Service'!W$27/12,0))</f>
        <v>0</v>
      </c>
      <c r="Y559" s="376">
        <f>IF(-SUM(Y$20:Y558)+Y$15&lt;0.000001,0,IF($C559&gt;='H-32A-WP06 - Debt Service'!X$24,'H-32A-WP06 - Debt Service'!X$27/12,0))</f>
        <v>0</v>
      </c>
      <c r="Z559" s="376">
        <f>IF($C559&gt;='H-32A-WP06 - Debt Service'!Y$24,'H-32A-WP06 - Debt Service'!Y$27/12,0)</f>
        <v>0</v>
      </c>
    </row>
    <row r="560" spans="2:26">
      <c r="B560" s="364">
        <f t="shared" si="32"/>
        <v>2064</v>
      </c>
      <c r="C560" s="390">
        <f t="shared" si="34"/>
        <v>59902</v>
      </c>
      <c r="D560" s="376">
        <f>IF(-SUM(D$20:D559)+D$15&lt;0.000001,0,IF($C560&gt;='H-32A-WP06 - Debt Service'!C$24,'H-32A-WP06 - Debt Service'!C$27/12,0))</f>
        <v>0</v>
      </c>
      <c r="E560" s="376">
        <f>IF(-SUM(E$20:E559)+E$15&lt;0.000001,0,IF($C560&gt;='H-32A-WP06 - Debt Service'!D$24,'H-32A-WP06 - Debt Service'!D$27/12,0))</f>
        <v>0</v>
      </c>
      <c r="F560" s="376">
        <f>IF(-SUM(F$20:F559)+F$15&lt;0.000001,0,IF($C560&gt;='H-32A-WP06 - Debt Service'!E$24,'H-32A-WP06 - Debt Service'!E$27/12,0))</f>
        <v>0</v>
      </c>
      <c r="G560" s="376">
        <f>IF(-SUM(G$20:G559)+G$15&lt;0.000001,0,IF($C560&gt;='H-32A-WP06 - Debt Service'!F$24,'H-32A-WP06 - Debt Service'!F$27/12,0))</f>
        <v>0</v>
      </c>
      <c r="H560" s="376">
        <f>IF(-SUM(H$20:H559)+H$15&lt;0.000001,0,IF($C560&gt;='H-32A-WP06 - Debt Service'!G$24,'H-32A-WP06 - Debt Service'!G$27/12,0))</f>
        <v>0</v>
      </c>
      <c r="I560" s="376">
        <f>IF(-SUM(I$20:I559)+I$15&lt;0.000001,0,IF($C560&gt;='H-32A-WP06 - Debt Service'!H$24,'H-32A-WP06 - Debt Service'!H$27/12,0))</f>
        <v>0</v>
      </c>
      <c r="J560" s="376">
        <f>IF(-SUM(J$20:J559)+J$15&lt;0.000001,0,IF($C560&gt;='H-32A-WP06 - Debt Service'!I$24,'H-32A-WP06 - Debt Service'!I$27/12,0))</f>
        <v>0</v>
      </c>
      <c r="K560" s="376">
        <f>IF(-SUM(K$20:K559)+K$15&lt;0.000001,0,IF($C560&gt;='H-32A-WP06 - Debt Service'!J$24,'H-32A-WP06 - Debt Service'!J$27/12,0))</f>
        <v>0</v>
      </c>
      <c r="L560" s="376">
        <f>IF(-SUM(L$20:L559)+L$15&lt;0.000001,0,IF($C560&gt;='H-32A-WP06 - Debt Service'!K$24,'H-32A-WP06 - Debt Service'!K$27/12,0))</f>
        <v>0</v>
      </c>
      <c r="M560" s="376">
        <f>IF(-SUM(M$20:M559)+M$15&lt;0.000001,0,IF($C560&gt;='H-32A-WP06 - Debt Service'!L$24,'H-32A-WP06 - Debt Service'!L$27/12,0))</f>
        <v>0</v>
      </c>
      <c r="O560" s="364">
        <f t="shared" si="33"/>
        <v>2064</v>
      </c>
      <c r="P560" s="390">
        <f t="shared" si="35"/>
        <v>59902</v>
      </c>
      <c r="Q560" s="376">
        <f>IF(-SUM(Q$20:Q559)+Q$15&lt;0.000001,0,IF($C560&gt;='H-32A-WP06 - Debt Service'!P$24,'H-32A-WP06 - Debt Service'!P$27/12,0))</f>
        <v>0</v>
      </c>
      <c r="R560" s="376">
        <f>IF(-SUM(R$20:R559)+R$15&lt;0.000001,0,IF($C560&gt;='H-32A-WP06 - Debt Service'!Q$24,'H-32A-WP06 - Debt Service'!Q$27/12,0))</f>
        <v>0</v>
      </c>
      <c r="S560" s="376">
        <f>IF(-SUM(S$20:S559)+S$15&lt;0.000001,0,IF($C560&gt;='H-32A-WP06 - Debt Service'!R$24,'H-32A-WP06 - Debt Service'!R$27/12,0))</f>
        <v>0</v>
      </c>
      <c r="T560" s="376">
        <f>IF(-SUM(T$20:T559)+T$15&lt;0.000001,0,IF($C560&gt;='H-32A-WP06 - Debt Service'!S$24,'H-32A-WP06 - Debt Service'!S$27/12,0))</f>
        <v>0</v>
      </c>
      <c r="U560" s="376">
        <f>IF(-SUM(U$20:U559)+U$15&lt;0.000001,0,IF($C560&gt;='H-32A-WP06 - Debt Service'!T$24,'H-32A-WP06 - Debt Service'!T$27/12,0))</f>
        <v>0</v>
      </c>
      <c r="V560" s="376">
        <f>IF(-SUM(V$20:V559)+V$15&lt;0.000001,0,IF($C560&gt;='H-32A-WP06 - Debt Service'!U$24,'H-32A-WP06 - Debt Service'!U$27/12,0))</f>
        <v>0</v>
      </c>
      <c r="W560" s="376">
        <f>IF(-SUM(W$20:W559)+W$15&lt;0.000001,0,IF($C560&gt;='H-32A-WP06 - Debt Service'!V$24,'H-32A-WP06 - Debt Service'!V$27/12,0))</f>
        <v>0</v>
      </c>
      <c r="X560" s="376">
        <f>IF(-SUM(X$20:X559)+X$15&lt;0.000001,0,IF($C560&gt;='H-32A-WP06 - Debt Service'!W$24,'H-32A-WP06 - Debt Service'!W$27/12,0))</f>
        <v>0</v>
      </c>
      <c r="Y560" s="376">
        <f>IF(-SUM(Y$20:Y559)+Y$15&lt;0.000001,0,IF($C560&gt;='H-32A-WP06 - Debt Service'!X$24,'H-32A-WP06 - Debt Service'!X$27/12,0))</f>
        <v>0</v>
      </c>
      <c r="Z560" s="376">
        <f>IF($C560&gt;='H-32A-WP06 - Debt Service'!Y$24,'H-32A-WP06 - Debt Service'!Y$27/12,0)</f>
        <v>0</v>
      </c>
    </row>
    <row r="561" spans="2:26">
      <c r="B561" s="364">
        <f t="shared" si="32"/>
        <v>2064</v>
      </c>
      <c r="C561" s="390">
        <f t="shared" si="34"/>
        <v>59933</v>
      </c>
      <c r="D561" s="376">
        <f>IF(-SUM(D$20:D560)+D$15&lt;0.000001,0,IF($C561&gt;='H-32A-WP06 - Debt Service'!C$24,'H-32A-WP06 - Debt Service'!C$27/12,0))</f>
        <v>0</v>
      </c>
      <c r="E561" s="376">
        <f>IF(-SUM(E$20:E560)+E$15&lt;0.000001,0,IF($C561&gt;='H-32A-WP06 - Debt Service'!D$24,'H-32A-WP06 - Debt Service'!D$27/12,0))</f>
        <v>0</v>
      </c>
      <c r="F561" s="376">
        <f>IF(-SUM(F$20:F560)+F$15&lt;0.000001,0,IF($C561&gt;='H-32A-WP06 - Debt Service'!E$24,'H-32A-WP06 - Debt Service'!E$27/12,0))</f>
        <v>0</v>
      </c>
      <c r="G561" s="376">
        <f>IF(-SUM(G$20:G560)+G$15&lt;0.000001,0,IF($C561&gt;='H-32A-WP06 - Debt Service'!F$24,'H-32A-WP06 - Debt Service'!F$27/12,0))</f>
        <v>0</v>
      </c>
      <c r="H561" s="376">
        <f>IF(-SUM(H$20:H560)+H$15&lt;0.000001,0,IF($C561&gt;='H-32A-WP06 - Debt Service'!G$24,'H-32A-WP06 - Debt Service'!G$27/12,0))</f>
        <v>0</v>
      </c>
      <c r="I561" s="376">
        <f>IF(-SUM(I$20:I560)+I$15&lt;0.000001,0,IF($C561&gt;='H-32A-WP06 - Debt Service'!H$24,'H-32A-WP06 - Debt Service'!H$27/12,0))</f>
        <v>0</v>
      </c>
      <c r="J561" s="376">
        <f>IF(-SUM(J$20:J560)+J$15&lt;0.000001,0,IF($C561&gt;='H-32A-WP06 - Debt Service'!I$24,'H-32A-WP06 - Debt Service'!I$27/12,0))</f>
        <v>0</v>
      </c>
      <c r="K561" s="376">
        <f>IF(-SUM(K$20:K560)+K$15&lt;0.000001,0,IF($C561&gt;='H-32A-WP06 - Debt Service'!J$24,'H-32A-WP06 - Debt Service'!J$27/12,0))</f>
        <v>0</v>
      </c>
      <c r="L561" s="376">
        <f>IF(-SUM(L$20:L560)+L$15&lt;0.000001,0,IF($C561&gt;='H-32A-WP06 - Debt Service'!K$24,'H-32A-WP06 - Debt Service'!K$27/12,0))</f>
        <v>0</v>
      </c>
      <c r="M561" s="376">
        <f>IF(-SUM(M$20:M560)+M$15&lt;0.000001,0,IF($C561&gt;='H-32A-WP06 - Debt Service'!L$24,'H-32A-WP06 - Debt Service'!L$27/12,0))</f>
        <v>0</v>
      </c>
      <c r="O561" s="364">
        <f t="shared" si="33"/>
        <v>2064</v>
      </c>
      <c r="P561" s="390">
        <f t="shared" si="35"/>
        <v>59933</v>
      </c>
      <c r="Q561" s="376">
        <f>IF(-SUM(Q$20:Q560)+Q$15&lt;0.000001,0,IF($C561&gt;='H-32A-WP06 - Debt Service'!P$24,'H-32A-WP06 - Debt Service'!P$27/12,0))</f>
        <v>0</v>
      </c>
      <c r="R561" s="376">
        <f>IF(-SUM(R$20:R560)+R$15&lt;0.000001,0,IF($C561&gt;='H-32A-WP06 - Debt Service'!Q$24,'H-32A-WP06 - Debt Service'!Q$27/12,0))</f>
        <v>0</v>
      </c>
      <c r="S561" s="376">
        <f>IF(-SUM(S$20:S560)+S$15&lt;0.000001,0,IF($C561&gt;='H-32A-WP06 - Debt Service'!R$24,'H-32A-WP06 - Debt Service'!R$27/12,0))</f>
        <v>0</v>
      </c>
      <c r="T561" s="376">
        <f>IF(-SUM(T$20:T560)+T$15&lt;0.000001,0,IF($C561&gt;='H-32A-WP06 - Debt Service'!S$24,'H-32A-WP06 - Debt Service'!S$27/12,0))</f>
        <v>0</v>
      </c>
      <c r="U561" s="376">
        <f>IF(-SUM(U$20:U560)+U$15&lt;0.000001,0,IF($C561&gt;='H-32A-WP06 - Debt Service'!T$24,'H-32A-WP06 - Debt Service'!T$27/12,0))</f>
        <v>0</v>
      </c>
      <c r="V561" s="376">
        <f>IF(-SUM(V$20:V560)+V$15&lt;0.000001,0,IF($C561&gt;='H-32A-WP06 - Debt Service'!U$24,'H-32A-WP06 - Debt Service'!U$27/12,0))</f>
        <v>0</v>
      </c>
      <c r="W561" s="376">
        <f>IF(-SUM(W$20:W560)+W$15&lt;0.000001,0,IF($C561&gt;='H-32A-WP06 - Debt Service'!V$24,'H-32A-WP06 - Debt Service'!V$27/12,0))</f>
        <v>0</v>
      </c>
      <c r="X561" s="376">
        <f>IF(-SUM(X$20:X560)+X$15&lt;0.000001,0,IF($C561&gt;='H-32A-WP06 - Debt Service'!W$24,'H-32A-WP06 - Debt Service'!W$27/12,0))</f>
        <v>0</v>
      </c>
      <c r="Y561" s="376">
        <f>IF(-SUM(Y$20:Y560)+Y$15&lt;0.000001,0,IF($C561&gt;='H-32A-WP06 - Debt Service'!X$24,'H-32A-WP06 - Debt Service'!X$27/12,0))</f>
        <v>0</v>
      </c>
      <c r="Z561" s="376">
        <f>IF($C561&gt;='H-32A-WP06 - Debt Service'!Y$24,'H-32A-WP06 - Debt Service'!Y$27/12,0)</f>
        <v>0</v>
      </c>
    </row>
    <row r="562" spans="2:26">
      <c r="B562" s="364">
        <f t="shared" si="32"/>
        <v>2064</v>
      </c>
      <c r="C562" s="390">
        <f t="shared" si="34"/>
        <v>59962</v>
      </c>
      <c r="D562" s="376">
        <f>IF(-SUM(D$20:D561)+D$15&lt;0.000001,0,IF($C562&gt;='H-32A-WP06 - Debt Service'!C$24,'H-32A-WP06 - Debt Service'!C$27/12,0))</f>
        <v>0</v>
      </c>
      <c r="E562" s="376">
        <f>IF(-SUM(E$20:E561)+E$15&lt;0.000001,0,IF($C562&gt;='H-32A-WP06 - Debt Service'!D$24,'H-32A-WP06 - Debt Service'!D$27/12,0))</f>
        <v>0</v>
      </c>
      <c r="F562" s="376">
        <f>IF(-SUM(F$20:F561)+F$15&lt;0.000001,0,IF($C562&gt;='H-32A-WP06 - Debt Service'!E$24,'H-32A-WP06 - Debt Service'!E$27/12,0))</f>
        <v>0</v>
      </c>
      <c r="G562" s="376">
        <f>IF(-SUM(G$20:G561)+G$15&lt;0.000001,0,IF($C562&gt;='H-32A-WP06 - Debt Service'!F$24,'H-32A-WP06 - Debt Service'!F$27/12,0))</f>
        <v>0</v>
      </c>
      <c r="H562" s="376">
        <f>IF(-SUM(H$20:H561)+H$15&lt;0.000001,0,IF($C562&gt;='H-32A-WP06 - Debt Service'!G$24,'H-32A-WP06 - Debt Service'!G$27/12,0))</f>
        <v>0</v>
      </c>
      <c r="I562" s="376">
        <f>IF(-SUM(I$20:I561)+I$15&lt;0.000001,0,IF($C562&gt;='H-32A-WP06 - Debt Service'!H$24,'H-32A-WP06 - Debt Service'!H$27/12,0))</f>
        <v>0</v>
      </c>
      <c r="J562" s="376">
        <f>IF(-SUM(J$20:J561)+J$15&lt;0.000001,0,IF($C562&gt;='H-32A-WP06 - Debt Service'!I$24,'H-32A-WP06 - Debt Service'!I$27/12,0))</f>
        <v>0</v>
      </c>
      <c r="K562" s="376">
        <f>IF(-SUM(K$20:K561)+K$15&lt;0.000001,0,IF($C562&gt;='H-32A-WP06 - Debt Service'!J$24,'H-32A-WP06 - Debt Service'!J$27/12,0))</f>
        <v>0</v>
      </c>
      <c r="L562" s="376">
        <f>IF(-SUM(L$20:L561)+L$15&lt;0.000001,0,IF($C562&gt;='H-32A-WP06 - Debt Service'!K$24,'H-32A-WP06 - Debt Service'!K$27/12,0))</f>
        <v>0</v>
      </c>
      <c r="M562" s="376">
        <f>IF(-SUM(M$20:M561)+M$15&lt;0.000001,0,IF($C562&gt;='H-32A-WP06 - Debt Service'!L$24,'H-32A-WP06 - Debt Service'!L$27/12,0))</f>
        <v>0</v>
      </c>
      <c r="O562" s="364">
        <f t="shared" si="33"/>
        <v>2064</v>
      </c>
      <c r="P562" s="390">
        <f t="shared" si="35"/>
        <v>59962</v>
      </c>
      <c r="Q562" s="376">
        <f>IF(-SUM(Q$20:Q561)+Q$15&lt;0.000001,0,IF($C562&gt;='H-32A-WP06 - Debt Service'!P$24,'H-32A-WP06 - Debt Service'!P$27/12,0))</f>
        <v>0</v>
      </c>
      <c r="R562" s="376">
        <f>IF(-SUM(R$20:R561)+R$15&lt;0.000001,0,IF($C562&gt;='H-32A-WP06 - Debt Service'!Q$24,'H-32A-WP06 - Debt Service'!Q$27/12,0))</f>
        <v>0</v>
      </c>
      <c r="S562" s="376">
        <f>IF(-SUM(S$20:S561)+S$15&lt;0.000001,0,IF($C562&gt;='H-32A-WP06 - Debt Service'!R$24,'H-32A-WP06 - Debt Service'!R$27/12,0))</f>
        <v>0</v>
      </c>
      <c r="T562" s="376">
        <f>IF(-SUM(T$20:T561)+T$15&lt;0.000001,0,IF($C562&gt;='H-32A-WP06 - Debt Service'!S$24,'H-32A-WP06 - Debt Service'!S$27/12,0))</f>
        <v>0</v>
      </c>
      <c r="U562" s="376">
        <f>IF(-SUM(U$20:U561)+U$15&lt;0.000001,0,IF($C562&gt;='H-32A-WP06 - Debt Service'!T$24,'H-32A-WP06 - Debt Service'!T$27/12,0))</f>
        <v>0</v>
      </c>
      <c r="V562" s="376">
        <f>IF(-SUM(V$20:V561)+V$15&lt;0.000001,0,IF($C562&gt;='H-32A-WP06 - Debt Service'!U$24,'H-32A-WP06 - Debt Service'!U$27/12,0))</f>
        <v>0</v>
      </c>
      <c r="W562" s="376">
        <f>IF(-SUM(W$20:W561)+W$15&lt;0.000001,0,IF($C562&gt;='H-32A-WP06 - Debt Service'!V$24,'H-32A-WP06 - Debt Service'!V$27/12,0))</f>
        <v>0</v>
      </c>
      <c r="X562" s="376">
        <f>IF(-SUM(X$20:X561)+X$15&lt;0.000001,0,IF($C562&gt;='H-32A-WP06 - Debt Service'!W$24,'H-32A-WP06 - Debt Service'!W$27/12,0))</f>
        <v>0</v>
      </c>
      <c r="Y562" s="376">
        <f>IF(-SUM(Y$20:Y561)+Y$15&lt;0.000001,0,IF($C562&gt;='H-32A-WP06 - Debt Service'!X$24,'H-32A-WP06 - Debt Service'!X$27/12,0))</f>
        <v>0</v>
      </c>
      <c r="Z562" s="376">
        <f>IF($C562&gt;='H-32A-WP06 - Debt Service'!Y$24,'H-32A-WP06 - Debt Service'!Y$27/12,0)</f>
        <v>0</v>
      </c>
    </row>
    <row r="563" spans="2:26">
      <c r="B563" s="364">
        <f t="shared" si="32"/>
        <v>2064</v>
      </c>
      <c r="C563" s="390">
        <f t="shared" si="34"/>
        <v>59993</v>
      </c>
      <c r="D563" s="376">
        <f>IF(-SUM(D$20:D562)+D$15&lt;0.000001,0,IF($C563&gt;='H-32A-WP06 - Debt Service'!C$24,'H-32A-WP06 - Debt Service'!C$27/12,0))</f>
        <v>0</v>
      </c>
      <c r="E563" s="376">
        <f>IF(-SUM(E$20:E562)+E$15&lt;0.000001,0,IF($C563&gt;='H-32A-WP06 - Debt Service'!D$24,'H-32A-WP06 - Debt Service'!D$27/12,0))</f>
        <v>0</v>
      </c>
      <c r="F563" s="376">
        <f>IF(-SUM(F$20:F562)+F$15&lt;0.000001,0,IF($C563&gt;='H-32A-WP06 - Debt Service'!E$24,'H-32A-WP06 - Debt Service'!E$27/12,0))</f>
        <v>0</v>
      </c>
      <c r="G563" s="376">
        <f>IF(-SUM(G$20:G562)+G$15&lt;0.000001,0,IF($C563&gt;='H-32A-WP06 - Debt Service'!F$24,'H-32A-WP06 - Debt Service'!F$27/12,0))</f>
        <v>0</v>
      </c>
      <c r="H563" s="376">
        <f>IF(-SUM(H$20:H562)+H$15&lt;0.000001,0,IF($C563&gt;='H-32A-WP06 - Debt Service'!G$24,'H-32A-WP06 - Debt Service'!G$27/12,0))</f>
        <v>0</v>
      </c>
      <c r="I563" s="376">
        <f>IF(-SUM(I$20:I562)+I$15&lt;0.000001,0,IF($C563&gt;='H-32A-WP06 - Debt Service'!H$24,'H-32A-WP06 - Debt Service'!H$27/12,0))</f>
        <v>0</v>
      </c>
      <c r="J563" s="376">
        <f>IF(-SUM(J$20:J562)+J$15&lt;0.000001,0,IF($C563&gt;='H-32A-WP06 - Debt Service'!I$24,'H-32A-WP06 - Debt Service'!I$27/12,0))</f>
        <v>0</v>
      </c>
      <c r="K563" s="376">
        <f>IF(-SUM(K$20:K562)+K$15&lt;0.000001,0,IF($C563&gt;='H-32A-WP06 - Debt Service'!J$24,'H-32A-WP06 - Debt Service'!J$27/12,0))</f>
        <v>0</v>
      </c>
      <c r="L563" s="376">
        <f>IF(-SUM(L$20:L562)+L$15&lt;0.000001,0,IF($C563&gt;='H-32A-WP06 - Debt Service'!K$24,'H-32A-WP06 - Debt Service'!K$27/12,0))</f>
        <v>0</v>
      </c>
      <c r="M563" s="376">
        <f>IF(-SUM(M$20:M562)+M$15&lt;0.000001,0,IF($C563&gt;='H-32A-WP06 - Debt Service'!L$24,'H-32A-WP06 - Debt Service'!L$27/12,0))</f>
        <v>0</v>
      </c>
      <c r="O563" s="364">
        <f t="shared" si="33"/>
        <v>2064</v>
      </c>
      <c r="P563" s="390">
        <f t="shared" si="35"/>
        <v>59993</v>
      </c>
      <c r="Q563" s="376">
        <f>IF(-SUM(Q$20:Q562)+Q$15&lt;0.000001,0,IF($C563&gt;='H-32A-WP06 - Debt Service'!P$24,'H-32A-WP06 - Debt Service'!P$27/12,0))</f>
        <v>0</v>
      </c>
      <c r="R563" s="376">
        <f>IF(-SUM(R$20:R562)+R$15&lt;0.000001,0,IF($C563&gt;='H-32A-WP06 - Debt Service'!Q$24,'H-32A-WP06 - Debt Service'!Q$27/12,0))</f>
        <v>0</v>
      </c>
      <c r="S563" s="376">
        <f>IF(-SUM(S$20:S562)+S$15&lt;0.000001,0,IF($C563&gt;='H-32A-WP06 - Debt Service'!R$24,'H-32A-WP06 - Debt Service'!R$27/12,0))</f>
        <v>0</v>
      </c>
      <c r="T563" s="376">
        <f>IF(-SUM(T$20:T562)+T$15&lt;0.000001,0,IF($C563&gt;='H-32A-WP06 - Debt Service'!S$24,'H-32A-WP06 - Debt Service'!S$27/12,0))</f>
        <v>0</v>
      </c>
      <c r="U563" s="376">
        <f>IF(-SUM(U$20:U562)+U$15&lt;0.000001,0,IF($C563&gt;='H-32A-WP06 - Debt Service'!T$24,'H-32A-WP06 - Debt Service'!T$27/12,0))</f>
        <v>0</v>
      </c>
      <c r="V563" s="376">
        <f>IF(-SUM(V$20:V562)+V$15&lt;0.000001,0,IF($C563&gt;='H-32A-WP06 - Debt Service'!U$24,'H-32A-WP06 - Debt Service'!U$27/12,0))</f>
        <v>0</v>
      </c>
      <c r="W563" s="376">
        <f>IF(-SUM(W$20:W562)+W$15&lt;0.000001,0,IF($C563&gt;='H-32A-WP06 - Debt Service'!V$24,'H-32A-WP06 - Debt Service'!V$27/12,0))</f>
        <v>0</v>
      </c>
      <c r="X563" s="376">
        <f>IF(-SUM(X$20:X562)+X$15&lt;0.000001,0,IF($C563&gt;='H-32A-WP06 - Debt Service'!W$24,'H-32A-WP06 - Debt Service'!W$27/12,0))</f>
        <v>0</v>
      </c>
      <c r="Y563" s="376">
        <f>IF(-SUM(Y$20:Y562)+Y$15&lt;0.000001,0,IF($C563&gt;='H-32A-WP06 - Debt Service'!X$24,'H-32A-WP06 - Debt Service'!X$27/12,0))</f>
        <v>0</v>
      </c>
      <c r="Z563" s="376">
        <f>IF($C563&gt;='H-32A-WP06 - Debt Service'!Y$24,'H-32A-WP06 - Debt Service'!Y$27/12,0)</f>
        <v>0</v>
      </c>
    </row>
    <row r="564" spans="2:26">
      <c r="B564" s="364">
        <f t="shared" si="32"/>
        <v>2064</v>
      </c>
      <c r="C564" s="390">
        <f t="shared" si="34"/>
        <v>60023</v>
      </c>
      <c r="D564" s="376">
        <f>IF(-SUM(D$20:D563)+D$15&lt;0.000001,0,IF($C564&gt;='H-32A-WP06 - Debt Service'!C$24,'H-32A-WP06 - Debt Service'!C$27/12,0))</f>
        <v>0</v>
      </c>
      <c r="E564" s="376">
        <f>IF(-SUM(E$20:E563)+E$15&lt;0.000001,0,IF($C564&gt;='H-32A-WP06 - Debt Service'!D$24,'H-32A-WP06 - Debt Service'!D$27/12,0))</f>
        <v>0</v>
      </c>
      <c r="F564" s="376">
        <f>IF(-SUM(F$20:F563)+F$15&lt;0.000001,0,IF($C564&gt;='H-32A-WP06 - Debt Service'!E$24,'H-32A-WP06 - Debt Service'!E$27/12,0))</f>
        <v>0</v>
      </c>
      <c r="G564" s="376">
        <f>IF(-SUM(G$20:G563)+G$15&lt;0.000001,0,IF($C564&gt;='H-32A-WP06 - Debt Service'!F$24,'H-32A-WP06 - Debt Service'!F$27/12,0))</f>
        <v>0</v>
      </c>
      <c r="H564" s="376">
        <f>IF(-SUM(H$20:H563)+H$15&lt;0.000001,0,IF($C564&gt;='H-32A-WP06 - Debt Service'!G$24,'H-32A-WP06 - Debt Service'!G$27/12,0))</f>
        <v>0</v>
      </c>
      <c r="I564" s="376">
        <f>IF(-SUM(I$20:I563)+I$15&lt;0.000001,0,IF($C564&gt;='H-32A-WP06 - Debt Service'!H$24,'H-32A-WP06 - Debt Service'!H$27/12,0))</f>
        <v>0</v>
      </c>
      <c r="J564" s="376">
        <f>IF(-SUM(J$20:J563)+J$15&lt;0.000001,0,IF($C564&gt;='H-32A-WP06 - Debt Service'!I$24,'H-32A-WP06 - Debt Service'!I$27/12,0))</f>
        <v>0</v>
      </c>
      <c r="K564" s="376">
        <f>IF(-SUM(K$20:K563)+K$15&lt;0.000001,0,IF($C564&gt;='H-32A-WP06 - Debt Service'!J$24,'H-32A-WP06 - Debt Service'!J$27/12,0))</f>
        <v>0</v>
      </c>
      <c r="L564" s="376">
        <f>IF(-SUM(L$20:L563)+L$15&lt;0.000001,0,IF($C564&gt;='H-32A-WP06 - Debt Service'!K$24,'H-32A-WP06 - Debt Service'!K$27/12,0))</f>
        <v>0</v>
      </c>
      <c r="M564" s="376">
        <f>IF(-SUM(M$20:M563)+M$15&lt;0.000001,0,IF($C564&gt;='H-32A-WP06 - Debt Service'!L$24,'H-32A-WP06 - Debt Service'!L$27/12,0))</f>
        <v>0</v>
      </c>
      <c r="O564" s="364">
        <f t="shared" si="33"/>
        <v>2064</v>
      </c>
      <c r="P564" s="390">
        <f t="shared" si="35"/>
        <v>60023</v>
      </c>
      <c r="Q564" s="376">
        <f>IF(-SUM(Q$20:Q563)+Q$15&lt;0.000001,0,IF($C564&gt;='H-32A-WP06 - Debt Service'!P$24,'H-32A-WP06 - Debt Service'!P$27/12,0))</f>
        <v>0</v>
      </c>
      <c r="R564" s="376">
        <f>IF(-SUM(R$20:R563)+R$15&lt;0.000001,0,IF($C564&gt;='H-32A-WP06 - Debt Service'!Q$24,'H-32A-WP06 - Debt Service'!Q$27/12,0))</f>
        <v>0</v>
      </c>
      <c r="S564" s="376">
        <f>IF(-SUM(S$20:S563)+S$15&lt;0.000001,0,IF($C564&gt;='H-32A-WP06 - Debt Service'!R$24,'H-32A-WP06 - Debt Service'!R$27/12,0))</f>
        <v>0</v>
      </c>
      <c r="T564" s="376">
        <f>IF(-SUM(T$20:T563)+T$15&lt;0.000001,0,IF($C564&gt;='H-32A-WP06 - Debt Service'!S$24,'H-32A-WP06 - Debt Service'!S$27/12,0))</f>
        <v>0</v>
      </c>
      <c r="U564" s="376">
        <f>IF(-SUM(U$20:U563)+U$15&lt;0.000001,0,IF($C564&gt;='H-32A-WP06 - Debt Service'!T$24,'H-32A-WP06 - Debt Service'!T$27/12,0))</f>
        <v>0</v>
      </c>
      <c r="V564" s="376">
        <f>IF(-SUM(V$20:V563)+V$15&lt;0.000001,0,IF($C564&gt;='H-32A-WP06 - Debt Service'!U$24,'H-32A-WP06 - Debt Service'!U$27/12,0))</f>
        <v>0</v>
      </c>
      <c r="W564" s="376">
        <f>IF(-SUM(W$20:W563)+W$15&lt;0.000001,0,IF($C564&gt;='H-32A-WP06 - Debt Service'!V$24,'H-32A-WP06 - Debt Service'!V$27/12,0))</f>
        <v>0</v>
      </c>
      <c r="X564" s="376">
        <f>IF(-SUM(X$20:X563)+X$15&lt;0.000001,0,IF($C564&gt;='H-32A-WP06 - Debt Service'!W$24,'H-32A-WP06 - Debt Service'!W$27/12,0))</f>
        <v>0</v>
      </c>
      <c r="Y564" s="376">
        <f>IF(-SUM(Y$20:Y563)+Y$15&lt;0.000001,0,IF($C564&gt;='H-32A-WP06 - Debt Service'!X$24,'H-32A-WP06 - Debt Service'!X$27/12,0))</f>
        <v>0</v>
      </c>
      <c r="Z564" s="376">
        <f>IF($C564&gt;='H-32A-WP06 - Debt Service'!Y$24,'H-32A-WP06 - Debt Service'!Y$27/12,0)</f>
        <v>0</v>
      </c>
    </row>
    <row r="565" spans="2:26">
      <c r="B565" s="364">
        <f t="shared" si="32"/>
        <v>2064</v>
      </c>
      <c r="C565" s="390">
        <f t="shared" si="34"/>
        <v>60054</v>
      </c>
      <c r="D565" s="376">
        <f>IF(-SUM(D$20:D564)+D$15&lt;0.000001,0,IF($C565&gt;='H-32A-WP06 - Debt Service'!C$24,'H-32A-WP06 - Debt Service'!C$27/12,0))</f>
        <v>0</v>
      </c>
      <c r="E565" s="376">
        <f>IF(-SUM(E$20:E564)+E$15&lt;0.000001,0,IF($C565&gt;='H-32A-WP06 - Debt Service'!D$24,'H-32A-WP06 - Debt Service'!D$27/12,0))</f>
        <v>0</v>
      </c>
      <c r="F565" s="376">
        <f>IF(-SUM(F$20:F564)+F$15&lt;0.000001,0,IF($C565&gt;='H-32A-WP06 - Debt Service'!E$24,'H-32A-WP06 - Debt Service'!E$27/12,0))</f>
        <v>0</v>
      </c>
      <c r="G565" s="376">
        <f>IF(-SUM(G$20:G564)+G$15&lt;0.000001,0,IF($C565&gt;='H-32A-WP06 - Debt Service'!F$24,'H-32A-WP06 - Debt Service'!F$27/12,0))</f>
        <v>0</v>
      </c>
      <c r="H565" s="376">
        <f>IF(-SUM(H$20:H564)+H$15&lt;0.000001,0,IF($C565&gt;='H-32A-WP06 - Debt Service'!G$24,'H-32A-WP06 - Debt Service'!G$27/12,0))</f>
        <v>0</v>
      </c>
      <c r="I565" s="376">
        <f>IF(-SUM(I$20:I564)+I$15&lt;0.000001,0,IF($C565&gt;='H-32A-WP06 - Debt Service'!H$24,'H-32A-WP06 - Debt Service'!H$27/12,0))</f>
        <v>0</v>
      </c>
      <c r="J565" s="376">
        <f>IF(-SUM(J$20:J564)+J$15&lt;0.000001,0,IF($C565&gt;='H-32A-WP06 - Debt Service'!I$24,'H-32A-WP06 - Debt Service'!I$27/12,0))</f>
        <v>0</v>
      </c>
      <c r="K565" s="376">
        <f>IF(-SUM(K$20:K564)+K$15&lt;0.000001,0,IF($C565&gt;='H-32A-WP06 - Debt Service'!J$24,'H-32A-WP06 - Debt Service'!J$27/12,0))</f>
        <v>0</v>
      </c>
      <c r="L565" s="376">
        <f>IF(-SUM(L$20:L564)+L$15&lt;0.000001,0,IF($C565&gt;='H-32A-WP06 - Debt Service'!K$24,'H-32A-WP06 - Debt Service'!K$27/12,0))</f>
        <v>0</v>
      </c>
      <c r="M565" s="376">
        <f>IF(-SUM(M$20:M564)+M$15&lt;0.000001,0,IF($C565&gt;='H-32A-WP06 - Debt Service'!L$24,'H-32A-WP06 - Debt Service'!L$27/12,0))</f>
        <v>0</v>
      </c>
      <c r="O565" s="364">
        <f t="shared" si="33"/>
        <v>2064</v>
      </c>
      <c r="P565" s="390">
        <f t="shared" si="35"/>
        <v>60054</v>
      </c>
      <c r="Q565" s="376">
        <f>IF(-SUM(Q$20:Q564)+Q$15&lt;0.000001,0,IF($C565&gt;='H-32A-WP06 - Debt Service'!P$24,'H-32A-WP06 - Debt Service'!P$27/12,0))</f>
        <v>0</v>
      </c>
      <c r="R565" s="376">
        <f>IF(-SUM(R$20:R564)+R$15&lt;0.000001,0,IF($C565&gt;='H-32A-WP06 - Debt Service'!Q$24,'H-32A-WP06 - Debt Service'!Q$27/12,0))</f>
        <v>0</v>
      </c>
      <c r="S565" s="376">
        <f>IF(-SUM(S$20:S564)+S$15&lt;0.000001,0,IF($C565&gt;='H-32A-WP06 - Debt Service'!R$24,'H-32A-WP06 - Debt Service'!R$27/12,0))</f>
        <v>0</v>
      </c>
      <c r="T565" s="376">
        <f>IF(-SUM(T$20:T564)+T$15&lt;0.000001,0,IF($C565&gt;='H-32A-WP06 - Debt Service'!S$24,'H-32A-WP06 - Debt Service'!S$27/12,0))</f>
        <v>0</v>
      </c>
      <c r="U565" s="376">
        <f>IF(-SUM(U$20:U564)+U$15&lt;0.000001,0,IF($C565&gt;='H-32A-WP06 - Debt Service'!T$24,'H-32A-WP06 - Debt Service'!T$27/12,0))</f>
        <v>0</v>
      </c>
      <c r="V565" s="376">
        <f>IF(-SUM(V$20:V564)+V$15&lt;0.000001,0,IF($C565&gt;='H-32A-WP06 - Debt Service'!U$24,'H-32A-WP06 - Debt Service'!U$27/12,0))</f>
        <v>0</v>
      </c>
      <c r="W565" s="376">
        <f>IF(-SUM(W$20:W564)+W$15&lt;0.000001,0,IF($C565&gt;='H-32A-WP06 - Debt Service'!V$24,'H-32A-WP06 - Debt Service'!V$27/12,0))</f>
        <v>0</v>
      </c>
      <c r="X565" s="376">
        <f>IF(-SUM(X$20:X564)+X$15&lt;0.000001,0,IF($C565&gt;='H-32A-WP06 - Debt Service'!W$24,'H-32A-WP06 - Debt Service'!W$27/12,0))</f>
        <v>0</v>
      </c>
      <c r="Y565" s="376">
        <f>IF(-SUM(Y$20:Y564)+Y$15&lt;0.000001,0,IF($C565&gt;='H-32A-WP06 - Debt Service'!X$24,'H-32A-WP06 - Debt Service'!X$27/12,0))</f>
        <v>0</v>
      </c>
      <c r="Z565" s="376">
        <f>IF($C565&gt;='H-32A-WP06 - Debt Service'!Y$24,'H-32A-WP06 - Debt Service'!Y$27/12,0)</f>
        <v>0</v>
      </c>
    </row>
    <row r="566" spans="2:26">
      <c r="B566" s="364">
        <f t="shared" si="32"/>
        <v>2064</v>
      </c>
      <c r="C566" s="390">
        <f t="shared" si="34"/>
        <v>60084</v>
      </c>
      <c r="D566" s="376">
        <f>IF(-SUM(D$20:D565)+D$15&lt;0.000001,0,IF($C566&gt;='H-32A-WP06 - Debt Service'!C$24,'H-32A-WP06 - Debt Service'!C$27/12,0))</f>
        <v>0</v>
      </c>
      <c r="E566" s="376">
        <f>IF(-SUM(E$20:E565)+E$15&lt;0.000001,0,IF($C566&gt;='H-32A-WP06 - Debt Service'!D$24,'H-32A-WP06 - Debt Service'!D$27/12,0))</f>
        <v>0</v>
      </c>
      <c r="F566" s="376">
        <f>IF(-SUM(F$20:F565)+F$15&lt;0.000001,0,IF($C566&gt;='H-32A-WP06 - Debt Service'!E$24,'H-32A-WP06 - Debt Service'!E$27/12,0))</f>
        <v>0</v>
      </c>
      <c r="G566" s="376">
        <f>IF(-SUM(G$20:G565)+G$15&lt;0.000001,0,IF($C566&gt;='H-32A-WP06 - Debt Service'!F$24,'H-32A-WP06 - Debt Service'!F$27/12,0))</f>
        <v>0</v>
      </c>
      <c r="H566" s="376">
        <f>IF(-SUM(H$20:H565)+H$15&lt;0.000001,0,IF($C566&gt;='H-32A-WP06 - Debt Service'!G$24,'H-32A-WP06 - Debt Service'!G$27/12,0))</f>
        <v>0</v>
      </c>
      <c r="I566" s="376">
        <f>IF(-SUM(I$20:I565)+I$15&lt;0.000001,0,IF($C566&gt;='H-32A-WP06 - Debt Service'!H$24,'H-32A-WP06 - Debt Service'!H$27/12,0))</f>
        <v>0</v>
      </c>
      <c r="J566" s="376">
        <f>IF(-SUM(J$20:J565)+J$15&lt;0.000001,0,IF($C566&gt;='H-32A-WP06 - Debt Service'!I$24,'H-32A-WP06 - Debt Service'!I$27/12,0))</f>
        <v>0</v>
      </c>
      <c r="K566" s="376">
        <f>IF(-SUM(K$20:K565)+K$15&lt;0.000001,0,IF($C566&gt;='H-32A-WP06 - Debt Service'!J$24,'H-32A-WP06 - Debt Service'!J$27/12,0))</f>
        <v>0</v>
      </c>
      <c r="L566" s="376">
        <f>IF(-SUM(L$20:L565)+L$15&lt;0.000001,0,IF($C566&gt;='H-32A-WP06 - Debt Service'!K$24,'H-32A-WP06 - Debt Service'!K$27/12,0))</f>
        <v>0</v>
      </c>
      <c r="M566" s="376">
        <f>IF(-SUM(M$20:M565)+M$15&lt;0.000001,0,IF($C566&gt;='H-32A-WP06 - Debt Service'!L$24,'H-32A-WP06 - Debt Service'!L$27/12,0))</f>
        <v>0</v>
      </c>
      <c r="O566" s="364">
        <f t="shared" si="33"/>
        <v>2064</v>
      </c>
      <c r="P566" s="390">
        <f t="shared" si="35"/>
        <v>60084</v>
      </c>
      <c r="Q566" s="376">
        <f>IF(-SUM(Q$20:Q565)+Q$15&lt;0.000001,0,IF($C566&gt;='H-32A-WP06 - Debt Service'!P$24,'H-32A-WP06 - Debt Service'!P$27/12,0))</f>
        <v>0</v>
      </c>
      <c r="R566" s="376">
        <f>IF(-SUM(R$20:R565)+R$15&lt;0.000001,0,IF($C566&gt;='H-32A-WP06 - Debt Service'!Q$24,'H-32A-WP06 - Debt Service'!Q$27/12,0))</f>
        <v>0</v>
      </c>
      <c r="S566" s="376">
        <f>IF(-SUM(S$20:S565)+S$15&lt;0.000001,0,IF($C566&gt;='H-32A-WP06 - Debt Service'!R$24,'H-32A-WP06 - Debt Service'!R$27/12,0))</f>
        <v>0</v>
      </c>
      <c r="T566" s="376">
        <f>IF(-SUM(T$20:T565)+T$15&lt;0.000001,0,IF($C566&gt;='H-32A-WP06 - Debt Service'!S$24,'H-32A-WP06 - Debt Service'!S$27/12,0))</f>
        <v>0</v>
      </c>
      <c r="U566" s="376">
        <f>IF(-SUM(U$20:U565)+U$15&lt;0.000001,0,IF($C566&gt;='H-32A-WP06 - Debt Service'!T$24,'H-32A-WP06 - Debt Service'!T$27/12,0))</f>
        <v>0</v>
      </c>
      <c r="V566" s="376">
        <f>IF(-SUM(V$20:V565)+V$15&lt;0.000001,0,IF($C566&gt;='H-32A-WP06 - Debt Service'!U$24,'H-32A-WP06 - Debt Service'!U$27/12,0))</f>
        <v>0</v>
      </c>
      <c r="W566" s="376">
        <f>IF(-SUM(W$20:W565)+W$15&lt;0.000001,0,IF($C566&gt;='H-32A-WP06 - Debt Service'!V$24,'H-32A-WP06 - Debt Service'!V$27/12,0))</f>
        <v>0</v>
      </c>
      <c r="X566" s="376">
        <f>IF(-SUM(X$20:X565)+X$15&lt;0.000001,0,IF($C566&gt;='H-32A-WP06 - Debt Service'!W$24,'H-32A-WP06 - Debt Service'!W$27/12,0))</f>
        <v>0</v>
      </c>
      <c r="Y566" s="376">
        <f>IF(-SUM(Y$20:Y565)+Y$15&lt;0.000001,0,IF($C566&gt;='H-32A-WP06 - Debt Service'!X$24,'H-32A-WP06 - Debt Service'!X$27/12,0))</f>
        <v>0</v>
      </c>
      <c r="Z566" s="376">
        <f>IF($C566&gt;='H-32A-WP06 - Debt Service'!Y$24,'H-32A-WP06 - Debt Service'!Y$27/12,0)</f>
        <v>0</v>
      </c>
    </row>
    <row r="567" spans="2:26">
      <c r="B567" s="364">
        <f t="shared" si="32"/>
        <v>2064</v>
      </c>
      <c r="C567" s="390">
        <f t="shared" si="34"/>
        <v>60115</v>
      </c>
      <c r="D567" s="376">
        <f>IF(-SUM(D$20:D566)+D$15&lt;0.000001,0,IF($C567&gt;='H-32A-WP06 - Debt Service'!C$24,'H-32A-WP06 - Debt Service'!C$27/12,0))</f>
        <v>0</v>
      </c>
      <c r="E567" s="376">
        <f>IF(-SUM(E$20:E566)+E$15&lt;0.000001,0,IF($C567&gt;='H-32A-WP06 - Debt Service'!D$24,'H-32A-WP06 - Debt Service'!D$27/12,0))</f>
        <v>0</v>
      </c>
      <c r="F567" s="376">
        <f>IF(-SUM(F$20:F566)+F$15&lt;0.000001,0,IF($C567&gt;='H-32A-WP06 - Debt Service'!E$24,'H-32A-WP06 - Debt Service'!E$27/12,0))</f>
        <v>0</v>
      </c>
      <c r="G567" s="376">
        <f>IF(-SUM(G$20:G566)+G$15&lt;0.000001,0,IF($C567&gt;='H-32A-WP06 - Debt Service'!F$24,'H-32A-WP06 - Debt Service'!F$27/12,0))</f>
        <v>0</v>
      </c>
      <c r="H567" s="376">
        <f>IF(-SUM(H$20:H566)+H$15&lt;0.000001,0,IF($C567&gt;='H-32A-WP06 - Debt Service'!G$24,'H-32A-WP06 - Debt Service'!G$27/12,0))</f>
        <v>0</v>
      </c>
      <c r="I567" s="376">
        <f>IF(-SUM(I$20:I566)+I$15&lt;0.000001,0,IF($C567&gt;='H-32A-WP06 - Debt Service'!H$24,'H-32A-WP06 - Debt Service'!H$27/12,0))</f>
        <v>0</v>
      </c>
      <c r="J567" s="376">
        <f>IF(-SUM(J$20:J566)+J$15&lt;0.000001,0,IF($C567&gt;='H-32A-WP06 - Debt Service'!I$24,'H-32A-WP06 - Debt Service'!I$27/12,0))</f>
        <v>0</v>
      </c>
      <c r="K567" s="376">
        <f>IF(-SUM(K$20:K566)+K$15&lt;0.000001,0,IF($C567&gt;='H-32A-WP06 - Debt Service'!J$24,'H-32A-WP06 - Debt Service'!J$27/12,0))</f>
        <v>0</v>
      </c>
      <c r="L567" s="376">
        <f>IF(-SUM(L$20:L566)+L$15&lt;0.000001,0,IF($C567&gt;='H-32A-WP06 - Debt Service'!K$24,'H-32A-WP06 - Debt Service'!K$27/12,0))</f>
        <v>0</v>
      </c>
      <c r="M567" s="376">
        <f>IF(-SUM(M$20:M566)+M$15&lt;0.000001,0,IF($C567&gt;='H-32A-WP06 - Debt Service'!L$24,'H-32A-WP06 - Debt Service'!L$27/12,0))</f>
        <v>0</v>
      </c>
      <c r="O567" s="364">
        <f t="shared" si="33"/>
        <v>2064</v>
      </c>
      <c r="P567" s="390">
        <f t="shared" si="35"/>
        <v>60115</v>
      </c>
      <c r="Q567" s="376">
        <f>IF(-SUM(Q$20:Q566)+Q$15&lt;0.000001,0,IF($C567&gt;='H-32A-WP06 - Debt Service'!P$24,'H-32A-WP06 - Debt Service'!P$27/12,0))</f>
        <v>0</v>
      </c>
      <c r="R567" s="376">
        <f>IF(-SUM(R$20:R566)+R$15&lt;0.000001,0,IF($C567&gt;='H-32A-WP06 - Debt Service'!Q$24,'H-32A-WP06 - Debt Service'!Q$27/12,0))</f>
        <v>0</v>
      </c>
      <c r="S567" s="376">
        <f>IF(-SUM(S$20:S566)+S$15&lt;0.000001,0,IF($C567&gt;='H-32A-WP06 - Debt Service'!R$24,'H-32A-WP06 - Debt Service'!R$27/12,0))</f>
        <v>0</v>
      </c>
      <c r="T567" s="376">
        <f>IF(-SUM(T$20:T566)+T$15&lt;0.000001,0,IF($C567&gt;='H-32A-WP06 - Debt Service'!S$24,'H-32A-WP06 - Debt Service'!S$27/12,0))</f>
        <v>0</v>
      </c>
      <c r="U567" s="376">
        <f>IF(-SUM(U$20:U566)+U$15&lt;0.000001,0,IF($C567&gt;='H-32A-WP06 - Debt Service'!T$24,'H-32A-WP06 - Debt Service'!T$27/12,0))</f>
        <v>0</v>
      </c>
      <c r="V567" s="376">
        <f>IF(-SUM(V$20:V566)+V$15&lt;0.000001,0,IF($C567&gt;='H-32A-WP06 - Debt Service'!U$24,'H-32A-WP06 - Debt Service'!U$27/12,0))</f>
        <v>0</v>
      </c>
      <c r="W567" s="376">
        <f>IF(-SUM(W$20:W566)+W$15&lt;0.000001,0,IF($C567&gt;='H-32A-WP06 - Debt Service'!V$24,'H-32A-WP06 - Debt Service'!V$27/12,0))</f>
        <v>0</v>
      </c>
      <c r="X567" s="376">
        <f>IF(-SUM(X$20:X566)+X$15&lt;0.000001,0,IF($C567&gt;='H-32A-WP06 - Debt Service'!W$24,'H-32A-WP06 - Debt Service'!W$27/12,0))</f>
        <v>0</v>
      </c>
      <c r="Y567" s="376">
        <f>IF(-SUM(Y$20:Y566)+Y$15&lt;0.000001,0,IF($C567&gt;='H-32A-WP06 - Debt Service'!X$24,'H-32A-WP06 - Debt Service'!X$27/12,0))</f>
        <v>0</v>
      </c>
      <c r="Z567" s="376">
        <f>IF($C567&gt;='H-32A-WP06 - Debt Service'!Y$24,'H-32A-WP06 - Debt Service'!Y$27/12,0)</f>
        <v>0</v>
      </c>
    </row>
    <row r="568" spans="2:26">
      <c r="B568" s="364">
        <f t="shared" si="32"/>
        <v>2064</v>
      </c>
      <c r="C568" s="390">
        <f t="shared" si="34"/>
        <v>60146</v>
      </c>
      <c r="D568" s="376">
        <f>IF(-SUM(D$20:D567)+D$15&lt;0.000001,0,IF($C568&gt;='H-32A-WP06 - Debt Service'!C$24,'H-32A-WP06 - Debt Service'!C$27/12,0))</f>
        <v>0</v>
      </c>
      <c r="E568" s="376">
        <f>IF(-SUM(E$20:E567)+E$15&lt;0.000001,0,IF($C568&gt;='H-32A-WP06 - Debt Service'!D$24,'H-32A-WP06 - Debt Service'!D$27/12,0))</f>
        <v>0</v>
      </c>
      <c r="F568" s="376">
        <f>IF(-SUM(F$20:F567)+F$15&lt;0.000001,0,IF($C568&gt;='H-32A-WP06 - Debt Service'!E$24,'H-32A-WP06 - Debt Service'!E$27/12,0))</f>
        <v>0</v>
      </c>
      <c r="G568" s="376">
        <f>IF(-SUM(G$20:G567)+G$15&lt;0.000001,0,IF($C568&gt;='H-32A-WP06 - Debt Service'!F$24,'H-32A-WP06 - Debt Service'!F$27/12,0))</f>
        <v>0</v>
      </c>
      <c r="H568" s="376">
        <f>IF(-SUM(H$20:H567)+H$15&lt;0.000001,0,IF($C568&gt;='H-32A-WP06 - Debt Service'!G$24,'H-32A-WP06 - Debt Service'!G$27/12,0))</f>
        <v>0</v>
      </c>
      <c r="I568" s="376">
        <f>IF(-SUM(I$20:I567)+I$15&lt;0.000001,0,IF($C568&gt;='H-32A-WP06 - Debt Service'!H$24,'H-32A-WP06 - Debt Service'!H$27/12,0))</f>
        <v>0</v>
      </c>
      <c r="J568" s="376">
        <f>IF(-SUM(J$20:J567)+J$15&lt;0.000001,0,IF($C568&gt;='H-32A-WP06 - Debt Service'!I$24,'H-32A-WP06 - Debt Service'!I$27/12,0))</f>
        <v>0</v>
      </c>
      <c r="K568" s="376">
        <f>IF(-SUM(K$20:K567)+K$15&lt;0.000001,0,IF($C568&gt;='H-32A-WP06 - Debt Service'!J$24,'H-32A-WP06 - Debt Service'!J$27/12,0))</f>
        <v>0</v>
      </c>
      <c r="L568" s="376">
        <f>IF(-SUM(L$20:L567)+L$15&lt;0.000001,0,IF($C568&gt;='H-32A-WP06 - Debt Service'!K$24,'H-32A-WP06 - Debt Service'!K$27/12,0))</f>
        <v>0</v>
      </c>
      <c r="M568" s="376">
        <f>IF(-SUM(M$20:M567)+M$15&lt;0.000001,0,IF($C568&gt;='H-32A-WP06 - Debt Service'!L$24,'H-32A-WP06 - Debt Service'!L$27/12,0))</f>
        <v>0</v>
      </c>
      <c r="O568" s="364">
        <f t="shared" si="33"/>
        <v>2064</v>
      </c>
      <c r="P568" s="390">
        <f t="shared" si="35"/>
        <v>60146</v>
      </c>
      <c r="Q568" s="376">
        <f>IF(-SUM(Q$20:Q567)+Q$15&lt;0.000001,0,IF($C568&gt;='H-32A-WP06 - Debt Service'!P$24,'H-32A-WP06 - Debt Service'!P$27/12,0))</f>
        <v>0</v>
      </c>
      <c r="R568" s="376">
        <f>IF(-SUM(R$20:R567)+R$15&lt;0.000001,0,IF($C568&gt;='H-32A-WP06 - Debt Service'!Q$24,'H-32A-WP06 - Debt Service'!Q$27/12,0))</f>
        <v>0</v>
      </c>
      <c r="S568" s="376">
        <f>IF(-SUM(S$20:S567)+S$15&lt;0.000001,0,IF($C568&gt;='H-32A-WP06 - Debt Service'!R$24,'H-32A-WP06 - Debt Service'!R$27/12,0))</f>
        <v>0</v>
      </c>
      <c r="T568" s="376">
        <f>IF(-SUM(T$20:T567)+T$15&lt;0.000001,0,IF($C568&gt;='H-32A-WP06 - Debt Service'!S$24,'H-32A-WP06 - Debt Service'!S$27/12,0))</f>
        <v>0</v>
      </c>
      <c r="U568" s="376">
        <f>IF(-SUM(U$20:U567)+U$15&lt;0.000001,0,IF($C568&gt;='H-32A-WP06 - Debt Service'!T$24,'H-32A-WP06 - Debt Service'!T$27/12,0))</f>
        <v>0</v>
      </c>
      <c r="V568" s="376">
        <f>IF(-SUM(V$20:V567)+V$15&lt;0.000001,0,IF($C568&gt;='H-32A-WP06 - Debt Service'!U$24,'H-32A-WP06 - Debt Service'!U$27/12,0))</f>
        <v>0</v>
      </c>
      <c r="W568" s="376">
        <f>IF(-SUM(W$20:W567)+W$15&lt;0.000001,0,IF($C568&gt;='H-32A-WP06 - Debt Service'!V$24,'H-32A-WP06 - Debt Service'!V$27/12,0))</f>
        <v>0</v>
      </c>
      <c r="X568" s="376">
        <f>IF(-SUM(X$20:X567)+X$15&lt;0.000001,0,IF($C568&gt;='H-32A-WP06 - Debt Service'!W$24,'H-32A-WP06 - Debt Service'!W$27/12,0))</f>
        <v>0</v>
      </c>
      <c r="Y568" s="376">
        <f>IF(-SUM(Y$20:Y567)+Y$15&lt;0.000001,0,IF($C568&gt;='H-32A-WP06 - Debt Service'!X$24,'H-32A-WP06 - Debt Service'!X$27/12,0))</f>
        <v>0</v>
      </c>
      <c r="Z568" s="376">
        <f>IF($C568&gt;='H-32A-WP06 - Debt Service'!Y$24,'H-32A-WP06 - Debt Service'!Y$27/12,0)</f>
        <v>0</v>
      </c>
    </row>
    <row r="569" spans="2:26">
      <c r="B569" s="364">
        <f t="shared" si="32"/>
        <v>2064</v>
      </c>
      <c r="C569" s="390">
        <f t="shared" si="34"/>
        <v>60176</v>
      </c>
      <c r="D569" s="376">
        <f>IF(-SUM(D$20:D568)+D$15&lt;0.000001,0,IF($C569&gt;='H-32A-WP06 - Debt Service'!C$24,'H-32A-WP06 - Debt Service'!C$27/12,0))</f>
        <v>0</v>
      </c>
      <c r="E569" s="376">
        <f>IF(-SUM(E$20:E568)+E$15&lt;0.000001,0,IF($C569&gt;='H-32A-WP06 - Debt Service'!D$24,'H-32A-WP06 - Debt Service'!D$27/12,0))</f>
        <v>0</v>
      </c>
      <c r="F569" s="376">
        <f>IF(-SUM(F$20:F568)+F$15&lt;0.000001,0,IF($C569&gt;='H-32A-WP06 - Debt Service'!E$24,'H-32A-WP06 - Debt Service'!E$27/12,0))</f>
        <v>0</v>
      </c>
      <c r="G569" s="376">
        <f>IF(-SUM(G$20:G568)+G$15&lt;0.000001,0,IF($C569&gt;='H-32A-WP06 - Debt Service'!F$24,'H-32A-WP06 - Debt Service'!F$27/12,0))</f>
        <v>0</v>
      </c>
      <c r="H569" s="376">
        <f>IF(-SUM(H$20:H568)+H$15&lt;0.000001,0,IF($C569&gt;='H-32A-WP06 - Debt Service'!G$24,'H-32A-WP06 - Debt Service'!G$27/12,0))</f>
        <v>0</v>
      </c>
      <c r="I569" s="376">
        <f>IF(-SUM(I$20:I568)+I$15&lt;0.000001,0,IF($C569&gt;='H-32A-WP06 - Debt Service'!H$24,'H-32A-WP06 - Debt Service'!H$27/12,0))</f>
        <v>0</v>
      </c>
      <c r="J569" s="376">
        <f>IF(-SUM(J$20:J568)+J$15&lt;0.000001,0,IF($C569&gt;='H-32A-WP06 - Debt Service'!I$24,'H-32A-WP06 - Debt Service'!I$27/12,0))</f>
        <v>0</v>
      </c>
      <c r="K569" s="376">
        <f>IF(-SUM(K$20:K568)+K$15&lt;0.000001,0,IF($C569&gt;='H-32A-WP06 - Debt Service'!J$24,'H-32A-WP06 - Debt Service'!J$27/12,0))</f>
        <v>0</v>
      </c>
      <c r="L569" s="376">
        <f>IF(-SUM(L$20:L568)+L$15&lt;0.000001,0,IF($C569&gt;='H-32A-WP06 - Debt Service'!K$24,'H-32A-WP06 - Debt Service'!K$27/12,0))</f>
        <v>0</v>
      </c>
      <c r="M569" s="376">
        <f>IF(-SUM(M$20:M568)+M$15&lt;0.000001,0,IF($C569&gt;='H-32A-WP06 - Debt Service'!L$24,'H-32A-WP06 - Debt Service'!L$27/12,0))</f>
        <v>0</v>
      </c>
      <c r="O569" s="364">
        <f t="shared" si="33"/>
        <v>2064</v>
      </c>
      <c r="P569" s="390">
        <f t="shared" si="35"/>
        <v>60176</v>
      </c>
      <c r="Q569" s="376">
        <f>IF(-SUM(Q$20:Q568)+Q$15&lt;0.000001,0,IF($C569&gt;='H-32A-WP06 - Debt Service'!P$24,'H-32A-WP06 - Debt Service'!P$27/12,0))</f>
        <v>0</v>
      </c>
      <c r="R569" s="376">
        <f>IF(-SUM(R$20:R568)+R$15&lt;0.000001,0,IF($C569&gt;='H-32A-WP06 - Debt Service'!Q$24,'H-32A-WP06 - Debt Service'!Q$27/12,0))</f>
        <v>0</v>
      </c>
      <c r="S569" s="376">
        <f>IF(-SUM(S$20:S568)+S$15&lt;0.000001,0,IF($C569&gt;='H-32A-WP06 - Debt Service'!R$24,'H-32A-WP06 - Debt Service'!R$27/12,0))</f>
        <v>0</v>
      </c>
      <c r="T569" s="376">
        <f>IF(-SUM(T$20:T568)+T$15&lt;0.000001,0,IF($C569&gt;='H-32A-WP06 - Debt Service'!S$24,'H-32A-WP06 - Debt Service'!S$27/12,0))</f>
        <v>0</v>
      </c>
      <c r="U569" s="376">
        <f>IF(-SUM(U$20:U568)+U$15&lt;0.000001,0,IF($C569&gt;='H-32A-WP06 - Debt Service'!T$24,'H-32A-WP06 - Debt Service'!T$27/12,0))</f>
        <v>0</v>
      </c>
      <c r="V569" s="376">
        <f>IF(-SUM(V$20:V568)+V$15&lt;0.000001,0,IF($C569&gt;='H-32A-WP06 - Debt Service'!U$24,'H-32A-WP06 - Debt Service'!U$27/12,0))</f>
        <v>0</v>
      </c>
      <c r="W569" s="376">
        <f>IF(-SUM(W$20:W568)+W$15&lt;0.000001,0,IF($C569&gt;='H-32A-WP06 - Debt Service'!V$24,'H-32A-WP06 - Debt Service'!V$27/12,0))</f>
        <v>0</v>
      </c>
      <c r="X569" s="376">
        <f>IF(-SUM(X$20:X568)+X$15&lt;0.000001,0,IF($C569&gt;='H-32A-WP06 - Debt Service'!W$24,'H-32A-WP06 - Debt Service'!W$27/12,0))</f>
        <v>0</v>
      </c>
      <c r="Y569" s="376">
        <f>IF(-SUM(Y$20:Y568)+Y$15&lt;0.000001,0,IF($C569&gt;='H-32A-WP06 - Debt Service'!X$24,'H-32A-WP06 - Debt Service'!X$27/12,0))</f>
        <v>0</v>
      </c>
      <c r="Z569" s="376">
        <f>IF($C569&gt;='H-32A-WP06 - Debt Service'!Y$24,'H-32A-WP06 - Debt Service'!Y$27/12,0)</f>
        <v>0</v>
      </c>
    </row>
    <row r="570" spans="2:26">
      <c r="B570" s="364">
        <f t="shared" si="32"/>
        <v>2064</v>
      </c>
      <c r="C570" s="390">
        <f t="shared" si="34"/>
        <v>60207</v>
      </c>
      <c r="D570" s="376">
        <f>IF(-SUM(D$20:D569)+D$15&lt;0.000001,0,IF($C570&gt;='H-32A-WP06 - Debt Service'!C$24,'H-32A-WP06 - Debt Service'!C$27/12,0))</f>
        <v>0</v>
      </c>
      <c r="E570" s="376">
        <f>IF(-SUM(E$20:E569)+E$15&lt;0.000001,0,IF($C570&gt;='H-32A-WP06 - Debt Service'!D$24,'H-32A-WP06 - Debt Service'!D$27/12,0))</f>
        <v>0</v>
      </c>
      <c r="F570" s="376">
        <f>IF(-SUM(F$20:F569)+F$15&lt;0.000001,0,IF($C570&gt;='H-32A-WP06 - Debt Service'!E$24,'H-32A-WP06 - Debt Service'!E$27/12,0))</f>
        <v>0</v>
      </c>
      <c r="G570" s="376">
        <f>IF(-SUM(G$20:G569)+G$15&lt;0.000001,0,IF($C570&gt;='H-32A-WP06 - Debt Service'!F$24,'H-32A-WP06 - Debt Service'!F$27/12,0))</f>
        <v>0</v>
      </c>
      <c r="H570" s="376">
        <f>IF(-SUM(H$20:H569)+H$15&lt;0.000001,0,IF($C570&gt;='H-32A-WP06 - Debt Service'!G$24,'H-32A-WP06 - Debt Service'!G$27/12,0))</f>
        <v>0</v>
      </c>
      <c r="I570" s="376">
        <f>IF(-SUM(I$20:I569)+I$15&lt;0.000001,0,IF($C570&gt;='H-32A-WP06 - Debt Service'!H$24,'H-32A-WP06 - Debt Service'!H$27/12,0))</f>
        <v>0</v>
      </c>
      <c r="J570" s="376">
        <f>IF(-SUM(J$20:J569)+J$15&lt;0.000001,0,IF($C570&gt;='H-32A-WP06 - Debt Service'!I$24,'H-32A-WP06 - Debt Service'!I$27/12,0))</f>
        <v>0</v>
      </c>
      <c r="K570" s="376">
        <f>IF(-SUM(K$20:K569)+K$15&lt;0.000001,0,IF($C570&gt;='H-32A-WP06 - Debt Service'!J$24,'H-32A-WP06 - Debt Service'!J$27/12,0))</f>
        <v>0</v>
      </c>
      <c r="L570" s="376">
        <f>IF(-SUM(L$20:L569)+L$15&lt;0.000001,0,IF($C570&gt;='H-32A-WP06 - Debt Service'!K$24,'H-32A-WP06 - Debt Service'!K$27/12,0))</f>
        <v>0</v>
      </c>
      <c r="M570" s="376">
        <f>IF(-SUM(M$20:M569)+M$15&lt;0.000001,0,IF($C570&gt;='H-32A-WP06 - Debt Service'!L$24,'H-32A-WP06 - Debt Service'!L$27/12,0))</f>
        <v>0</v>
      </c>
      <c r="O570" s="364">
        <f t="shared" si="33"/>
        <v>2064</v>
      </c>
      <c r="P570" s="390">
        <f t="shared" si="35"/>
        <v>60207</v>
      </c>
      <c r="Q570" s="376">
        <f>IF(-SUM(Q$20:Q569)+Q$15&lt;0.000001,0,IF($C570&gt;='H-32A-WP06 - Debt Service'!P$24,'H-32A-WP06 - Debt Service'!P$27/12,0))</f>
        <v>0</v>
      </c>
      <c r="R570" s="376">
        <f>IF(-SUM(R$20:R569)+R$15&lt;0.000001,0,IF($C570&gt;='H-32A-WP06 - Debt Service'!Q$24,'H-32A-WP06 - Debt Service'!Q$27/12,0))</f>
        <v>0</v>
      </c>
      <c r="S570" s="376">
        <f>IF(-SUM(S$20:S569)+S$15&lt;0.000001,0,IF($C570&gt;='H-32A-WP06 - Debt Service'!R$24,'H-32A-WP06 - Debt Service'!R$27/12,0))</f>
        <v>0</v>
      </c>
      <c r="T570" s="376">
        <f>IF(-SUM(T$20:T569)+T$15&lt;0.000001,0,IF($C570&gt;='H-32A-WP06 - Debt Service'!S$24,'H-32A-WP06 - Debt Service'!S$27/12,0))</f>
        <v>0</v>
      </c>
      <c r="U570" s="376">
        <f>IF(-SUM(U$20:U569)+U$15&lt;0.000001,0,IF($C570&gt;='H-32A-WP06 - Debt Service'!T$24,'H-32A-WP06 - Debt Service'!T$27/12,0))</f>
        <v>0</v>
      </c>
      <c r="V570" s="376">
        <f>IF(-SUM(V$20:V569)+V$15&lt;0.000001,0,IF($C570&gt;='H-32A-WP06 - Debt Service'!U$24,'H-32A-WP06 - Debt Service'!U$27/12,0))</f>
        <v>0</v>
      </c>
      <c r="W570" s="376">
        <f>IF(-SUM(W$20:W569)+W$15&lt;0.000001,0,IF($C570&gt;='H-32A-WP06 - Debt Service'!V$24,'H-32A-WP06 - Debt Service'!V$27/12,0))</f>
        <v>0</v>
      </c>
      <c r="X570" s="376">
        <f>IF(-SUM(X$20:X569)+X$15&lt;0.000001,0,IF($C570&gt;='H-32A-WP06 - Debt Service'!W$24,'H-32A-WP06 - Debt Service'!W$27/12,0))</f>
        <v>0</v>
      </c>
      <c r="Y570" s="376">
        <f>IF(-SUM(Y$20:Y569)+Y$15&lt;0.000001,0,IF($C570&gt;='H-32A-WP06 - Debt Service'!X$24,'H-32A-WP06 - Debt Service'!X$27/12,0))</f>
        <v>0</v>
      </c>
      <c r="Z570" s="376">
        <f>IF($C570&gt;='H-32A-WP06 - Debt Service'!Y$24,'H-32A-WP06 - Debt Service'!Y$27/12,0)</f>
        <v>0</v>
      </c>
    </row>
    <row r="571" spans="2:26">
      <c r="B571" s="364">
        <f t="shared" si="32"/>
        <v>2064</v>
      </c>
      <c r="C571" s="390">
        <f t="shared" si="34"/>
        <v>60237</v>
      </c>
      <c r="D571" s="376">
        <f>IF(-SUM(D$20:D570)+D$15&lt;0.000001,0,IF($C571&gt;='H-32A-WP06 - Debt Service'!C$24,'H-32A-WP06 - Debt Service'!C$27/12,0))</f>
        <v>0</v>
      </c>
      <c r="E571" s="376">
        <f>IF(-SUM(E$20:E570)+E$15&lt;0.000001,0,IF($C571&gt;='H-32A-WP06 - Debt Service'!D$24,'H-32A-WP06 - Debt Service'!D$27/12,0))</f>
        <v>0</v>
      </c>
      <c r="F571" s="376">
        <f>IF(-SUM(F$20:F570)+F$15&lt;0.000001,0,IF($C571&gt;='H-32A-WP06 - Debt Service'!E$24,'H-32A-WP06 - Debt Service'!E$27/12,0))</f>
        <v>0</v>
      </c>
      <c r="G571" s="376">
        <f>IF(-SUM(G$20:G570)+G$15&lt;0.000001,0,IF($C571&gt;='H-32A-WP06 - Debt Service'!F$24,'H-32A-WP06 - Debt Service'!F$27/12,0))</f>
        <v>0</v>
      </c>
      <c r="H571" s="376">
        <f>IF(-SUM(H$20:H570)+H$15&lt;0.000001,0,IF($C571&gt;='H-32A-WP06 - Debt Service'!G$24,'H-32A-WP06 - Debt Service'!G$27/12,0))</f>
        <v>0</v>
      </c>
      <c r="I571" s="376">
        <f>IF(-SUM(I$20:I570)+I$15&lt;0.000001,0,IF($C571&gt;='H-32A-WP06 - Debt Service'!H$24,'H-32A-WP06 - Debt Service'!H$27/12,0))</f>
        <v>0</v>
      </c>
      <c r="J571" s="376">
        <f>IF(-SUM(J$20:J570)+J$15&lt;0.000001,0,IF($C571&gt;='H-32A-WP06 - Debt Service'!I$24,'H-32A-WP06 - Debt Service'!I$27/12,0))</f>
        <v>0</v>
      </c>
      <c r="K571" s="376">
        <f>IF(-SUM(K$20:K570)+K$15&lt;0.000001,0,IF($C571&gt;='H-32A-WP06 - Debt Service'!J$24,'H-32A-WP06 - Debt Service'!J$27/12,0))</f>
        <v>0</v>
      </c>
      <c r="L571" s="376">
        <f>IF(-SUM(L$20:L570)+L$15&lt;0.000001,0,IF($C571&gt;='H-32A-WP06 - Debt Service'!K$24,'H-32A-WP06 - Debt Service'!K$27/12,0))</f>
        <v>0</v>
      </c>
      <c r="M571" s="376">
        <f>IF(-SUM(M$20:M570)+M$15&lt;0.000001,0,IF($C571&gt;='H-32A-WP06 - Debt Service'!L$24,'H-32A-WP06 - Debt Service'!L$27/12,0))</f>
        <v>0</v>
      </c>
      <c r="O571" s="364">
        <f t="shared" si="33"/>
        <v>2064</v>
      </c>
      <c r="P571" s="390">
        <f t="shared" si="35"/>
        <v>60237</v>
      </c>
      <c r="Q571" s="376">
        <f>IF(-SUM(Q$20:Q570)+Q$15&lt;0.000001,0,IF($C571&gt;='H-32A-WP06 - Debt Service'!P$24,'H-32A-WP06 - Debt Service'!P$27/12,0))</f>
        <v>0</v>
      </c>
      <c r="R571" s="376">
        <f>IF(-SUM(R$20:R570)+R$15&lt;0.000001,0,IF($C571&gt;='H-32A-WP06 - Debt Service'!Q$24,'H-32A-WP06 - Debt Service'!Q$27/12,0))</f>
        <v>0</v>
      </c>
      <c r="S571" s="376">
        <f>IF(-SUM(S$20:S570)+S$15&lt;0.000001,0,IF($C571&gt;='H-32A-WP06 - Debt Service'!R$24,'H-32A-WP06 - Debt Service'!R$27/12,0))</f>
        <v>0</v>
      </c>
      <c r="T571" s="376">
        <f>IF(-SUM(T$20:T570)+T$15&lt;0.000001,0,IF($C571&gt;='H-32A-WP06 - Debt Service'!S$24,'H-32A-WP06 - Debt Service'!S$27/12,0))</f>
        <v>0</v>
      </c>
      <c r="U571" s="376">
        <f>IF(-SUM(U$20:U570)+U$15&lt;0.000001,0,IF($C571&gt;='H-32A-WP06 - Debt Service'!T$24,'H-32A-WP06 - Debt Service'!T$27/12,0))</f>
        <v>0</v>
      </c>
      <c r="V571" s="376">
        <f>IF(-SUM(V$20:V570)+V$15&lt;0.000001,0,IF($C571&gt;='H-32A-WP06 - Debt Service'!U$24,'H-32A-WP06 - Debt Service'!U$27/12,0))</f>
        <v>0</v>
      </c>
      <c r="W571" s="376">
        <f>IF(-SUM(W$20:W570)+W$15&lt;0.000001,0,IF($C571&gt;='H-32A-WP06 - Debt Service'!V$24,'H-32A-WP06 - Debt Service'!V$27/12,0))</f>
        <v>0</v>
      </c>
      <c r="X571" s="376">
        <f>IF(-SUM(X$20:X570)+X$15&lt;0.000001,0,IF($C571&gt;='H-32A-WP06 - Debt Service'!W$24,'H-32A-WP06 - Debt Service'!W$27/12,0))</f>
        <v>0</v>
      </c>
      <c r="Y571" s="376">
        <f>IF(-SUM(Y$20:Y570)+Y$15&lt;0.000001,0,IF($C571&gt;='H-32A-WP06 - Debt Service'!X$24,'H-32A-WP06 - Debt Service'!X$27/12,0))</f>
        <v>0</v>
      </c>
      <c r="Z571" s="376">
        <f>IF($C571&gt;='H-32A-WP06 - Debt Service'!Y$24,'H-32A-WP06 - Debt Service'!Y$27/12,0)</f>
        <v>0</v>
      </c>
    </row>
    <row r="572" spans="2:26">
      <c r="B572" s="364">
        <f t="shared" si="32"/>
        <v>2065</v>
      </c>
      <c r="C572" s="390">
        <f t="shared" si="34"/>
        <v>60268</v>
      </c>
      <c r="D572" s="376">
        <f>IF(-SUM(D$20:D571)+D$15&lt;0.000001,0,IF($C572&gt;='H-32A-WP06 - Debt Service'!C$24,'H-32A-WP06 - Debt Service'!C$27/12,0))</f>
        <v>0</v>
      </c>
      <c r="E572" s="376">
        <f>IF(-SUM(E$20:E571)+E$15&lt;0.000001,0,IF($C572&gt;='H-32A-WP06 - Debt Service'!D$24,'H-32A-WP06 - Debt Service'!D$27/12,0))</f>
        <v>0</v>
      </c>
      <c r="F572" s="376">
        <f>IF(-SUM(F$20:F571)+F$15&lt;0.000001,0,IF($C572&gt;='H-32A-WP06 - Debt Service'!E$24,'H-32A-WP06 - Debt Service'!E$27/12,0))</f>
        <v>0</v>
      </c>
      <c r="G572" s="376">
        <f>IF(-SUM(G$20:G571)+G$15&lt;0.000001,0,IF($C572&gt;='H-32A-WP06 - Debt Service'!F$24,'H-32A-WP06 - Debt Service'!F$27/12,0))</f>
        <v>0</v>
      </c>
      <c r="H572" s="376">
        <f>IF(-SUM(H$20:H571)+H$15&lt;0.000001,0,IF($C572&gt;='H-32A-WP06 - Debt Service'!G$24,'H-32A-WP06 - Debt Service'!G$27/12,0))</f>
        <v>0</v>
      </c>
      <c r="I572" s="376">
        <f>IF(-SUM(I$20:I571)+I$15&lt;0.000001,0,IF($C572&gt;='H-32A-WP06 - Debt Service'!H$24,'H-32A-WP06 - Debt Service'!H$27/12,0))</f>
        <v>0</v>
      </c>
      <c r="J572" s="376">
        <f>IF(-SUM(J$20:J571)+J$15&lt;0.000001,0,IF($C572&gt;='H-32A-WP06 - Debt Service'!I$24,'H-32A-WP06 - Debt Service'!I$27/12,0))</f>
        <v>0</v>
      </c>
      <c r="K572" s="376">
        <f>IF(-SUM(K$20:K571)+K$15&lt;0.000001,0,IF($C572&gt;='H-32A-WP06 - Debt Service'!J$24,'H-32A-WP06 - Debt Service'!J$27/12,0))</f>
        <v>0</v>
      </c>
      <c r="L572" s="376">
        <f>IF(-SUM(L$20:L571)+L$15&lt;0.000001,0,IF($C572&gt;='H-32A-WP06 - Debt Service'!K$24,'H-32A-WP06 - Debt Service'!K$27/12,0))</f>
        <v>0</v>
      </c>
      <c r="M572" s="376">
        <f>IF(-SUM(M$20:M571)+M$15&lt;0.000001,0,IF($C572&gt;='H-32A-WP06 - Debt Service'!L$24,'H-32A-WP06 - Debt Service'!L$27/12,0))</f>
        <v>0</v>
      </c>
      <c r="O572" s="364">
        <f t="shared" si="33"/>
        <v>2065</v>
      </c>
      <c r="P572" s="390">
        <f t="shared" si="35"/>
        <v>60268</v>
      </c>
      <c r="Q572" s="376">
        <f>IF(-SUM(Q$20:Q571)+Q$15&lt;0.000001,0,IF($C572&gt;='H-32A-WP06 - Debt Service'!P$24,'H-32A-WP06 - Debt Service'!P$27/12,0))</f>
        <v>0</v>
      </c>
      <c r="R572" s="376">
        <f>IF(-SUM(R$20:R571)+R$15&lt;0.000001,0,IF($C572&gt;='H-32A-WP06 - Debt Service'!Q$24,'H-32A-WP06 - Debt Service'!Q$27/12,0))</f>
        <v>0</v>
      </c>
      <c r="S572" s="376">
        <f>IF(-SUM(S$20:S571)+S$15&lt;0.000001,0,IF($C572&gt;='H-32A-WP06 - Debt Service'!R$24,'H-32A-WP06 - Debt Service'!R$27/12,0))</f>
        <v>0</v>
      </c>
      <c r="T572" s="376">
        <f>IF(-SUM(T$20:T571)+T$15&lt;0.000001,0,IF($C572&gt;='H-32A-WP06 - Debt Service'!S$24,'H-32A-WP06 - Debt Service'!S$27/12,0))</f>
        <v>0</v>
      </c>
      <c r="U572" s="376">
        <f>IF(-SUM(U$20:U571)+U$15&lt;0.000001,0,IF($C572&gt;='H-32A-WP06 - Debt Service'!T$24,'H-32A-WP06 - Debt Service'!T$27/12,0))</f>
        <v>0</v>
      </c>
      <c r="V572" s="376">
        <f>IF(-SUM(V$20:V571)+V$15&lt;0.000001,0,IF($C572&gt;='H-32A-WP06 - Debt Service'!U$24,'H-32A-WP06 - Debt Service'!U$27/12,0))</f>
        <v>0</v>
      </c>
      <c r="W572" s="376">
        <f>IF(-SUM(W$20:W571)+W$15&lt;0.000001,0,IF($C572&gt;='H-32A-WP06 - Debt Service'!V$24,'H-32A-WP06 - Debt Service'!V$27/12,0))</f>
        <v>0</v>
      </c>
      <c r="X572" s="376">
        <f>IF(-SUM(X$20:X571)+X$15&lt;0.000001,0,IF($C572&gt;='H-32A-WP06 - Debt Service'!W$24,'H-32A-WP06 - Debt Service'!W$27/12,0))</f>
        <v>0</v>
      </c>
      <c r="Y572" s="376">
        <f>IF(-SUM(Y$20:Y571)+Y$15&lt;0.000001,0,IF($C572&gt;='H-32A-WP06 - Debt Service'!X$24,'H-32A-WP06 - Debt Service'!X$27/12,0))</f>
        <v>0</v>
      </c>
      <c r="Z572" s="376">
        <f>IF($C572&gt;='H-32A-WP06 - Debt Service'!Y$24,'H-32A-WP06 - Debt Service'!Y$27/12,0)</f>
        <v>0</v>
      </c>
    </row>
    <row r="573" spans="2:26">
      <c r="B573" s="364">
        <f t="shared" si="32"/>
        <v>2065</v>
      </c>
      <c r="C573" s="390">
        <f t="shared" si="34"/>
        <v>60299</v>
      </c>
      <c r="D573" s="376">
        <f>IF(-SUM(D$20:D572)+D$15&lt;0.000001,0,IF($C573&gt;='H-32A-WP06 - Debt Service'!C$24,'H-32A-WP06 - Debt Service'!C$27/12,0))</f>
        <v>0</v>
      </c>
      <c r="E573" s="376">
        <f>IF(-SUM(E$20:E572)+E$15&lt;0.000001,0,IF($C573&gt;='H-32A-WP06 - Debt Service'!D$24,'H-32A-WP06 - Debt Service'!D$27/12,0))</f>
        <v>0</v>
      </c>
      <c r="F573" s="376">
        <f>IF(-SUM(F$20:F572)+F$15&lt;0.000001,0,IF($C573&gt;='H-32A-WP06 - Debt Service'!E$24,'H-32A-WP06 - Debt Service'!E$27/12,0))</f>
        <v>0</v>
      </c>
      <c r="G573" s="376">
        <f>IF(-SUM(G$20:G572)+G$15&lt;0.000001,0,IF($C573&gt;='H-32A-WP06 - Debt Service'!F$24,'H-32A-WP06 - Debt Service'!F$27/12,0))</f>
        <v>0</v>
      </c>
      <c r="H573" s="376">
        <f>IF(-SUM(H$20:H572)+H$15&lt;0.000001,0,IF($C573&gt;='H-32A-WP06 - Debt Service'!G$24,'H-32A-WP06 - Debt Service'!G$27/12,0))</f>
        <v>0</v>
      </c>
      <c r="I573" s="376">
        <f>IF(-SUM(I$20:I572)+I$15&lt;0.000001,0,IF($C573&gt;='H-32A-WP06 - Debt Service'!H$24,'H-32A-WP06 - Debt Service'!H$27/12,0))</f>
        <v>0</v>
      </c>
      <c r="J573" s="376">
        <f>IF(-SUM(J$20:J572)+J$15&lt;0.000001,0,IF($C573&gt;='H-32A-WP06 - Debt Service'!I$24,'H-32A-WP06 - Debt Service'!I$27/12,0))</f>
        <v>0</v>
      </c>
      <c r="K573" s="376">
        <f>IF(-SUM(K$20:K572)+K$15&lt;0.000001,0,IF($C573&gt;='H-32A-WP06 - Debt Service'!J$24,'H-32A-WP06 - Debt Service'!J$27/12,0))</f>
        <v>0</v>
      </c>
      <c r="L573" s="376">
        <f>IF(-SUM(L$20:L572)+L$15&lt;0.000001,0,IF($C573&gt;='H-32A-WP06 - Debt Service'!K$24,'H-32A-WP06 - Debt Service'!K$27/12,0))</f>
        <v>0</v>
      </c>
      <c r="M573" s="376">
        <f>IF(-SUM(M$20:M572)+M$15&lt;0.000001,0,IF($C573&gt;='H-32A-WP06 - Debt Service'!L$24,'H-32A-WP06 - Debt Service'!L$27/12,0))</f>
        <v>0</v>
      </c>
      <c r="O573" s="364">
        <f t="shared" si="33"/>
        <v>2065</v>
      </c>
      <c r="P573" s="390">
        <f t="shared" si="35"/>
        <v>60299</v>
      </c>
      <c r="Q573" s="376">
        <f>IF(-SUM(Q$20:Q572)+Q$15&lt;0.000001,0,IF($C573&gt;='H-32A-WP06 - Debt Service'!P$24,'H-32A-WP06 - Debt Service'!P$27/12,0))</f>
        <v>0</v>
      </c>
      <c r="R573" s="376">
        <f>IF(-SUM(R$20:R572)+R$15&lt;0.000001,0,IF($C573&gt;='H-32A-WP06 - Debt Service'!Q$24,'H-32A-WP06 - Debt Service'!Q$27/12,0))</f>
        <v>0</v>
      </c>
      <c r="S573" s="376">
        <f>IF(-SUM(S$20:S572)+S$15&lt;0.000001,0,IF($C573&gt;='H-32A-WP06 - Debt Service'!R$24,'H-32A-WP06 - Debt Service'!R$27/12,0))</f>
        <v>0</v>
      </c>
      <c r="T573" s="376">
        <f>IF(-SUM(T$20:T572)+T$15&lt;0.000001,0,IF($C573&gt;='H-32A-WP06 - Debt Service'!S$24,'H-32A-WP06 - Debt Service'!S$27/12,0))</f>
        <v>0</v>
      </c>
      <c r="U573" s="376">
        <f>IF(-SUM(U$20:U572)+U$15&lt;0.000001,0,IF($C573&gt;='H-32A-WP06 - Debt Service'!T$24,'H-32A-WP06 - Debt Service'!T$27/12,0))</f>
        <v>0</v>
      </c>
      <c r="V573" s="376">
        <f>IF(-SUM(V$20:V572)+V$15&lt;0.000001,0,IF($C573&gt;='H-32A-WP06 - Debt Service'!U$24,'H-32A-WP06 - Debt Service'!U$27/12,0))</f>
        <v>0</v>
      </c>
      <c r="W573" s="376">
        <f>IF(-SUM(W$20:W572)+W$15&lt;0.000001,0,IF($C573&gt;='H-32A-WP06 - Debt Service'!V$24,'H-32A-WP06 - Debt Service'!V$27/12,0))</f>
        <v>0</v>
      </c>
      <c r="X573" s="376">
        <f>IF(-SUM(X$20:X572)+X$15&lt;0.000001,0,IF($C573&gt;='H-32A-WP06 - Debt Service'!W$24,'H-32A-WP06 - Debt Service'!W$27/12,0))</f>
        <v>0</v>
      </c>
      <c r="Y573" s="376">
        <f>IF(-SUM(Y$20:Y572)+Y$15&lt;0.000001,0,IF($C573&gt;='H-32A-WP06 - Debt Service'!X$24,'H-32A-WP06 - Debt Service'!X$27/12,0))</f>
        <v>0</v>
      </c>
      <c r="Z573" s="376">
        <f>IF($C573&gt;='H-32A-WP06 - Debt Service'!Y$24,'H-32A-WP06 - Debt Service'!Y$27/12,0)</f>
        <v>0</v>
      </c>
    </row>
    <row r="574" spans="2:26">
      <c r="B574" s="364">
        <f t="shared" si="32"/>
        <v>2065</v>
      </c>
      <c r="C574" s="390">
        <f t="shared" si="34"/>
        <v>60327</v>
      </c>
      <c r="D574" s="376">
        <f>IF(-SUM(D$20:D573)+D$15&lt;0.000001,0,IF($C574&gt;='H-32A-WP06 - Debt Service'!C$24,'H-32A-WP06 - Debt Service'!C$27/12,0))</f>
        <v>0</v>
      </c>
      <c r="E574" s="376">
        <f>IF(-SUM(E$20:E573)+E$15&lt;0.000001,0,IF($C574&gt;='H-32A-WP06 - Debt Service'!D$24,'H-32A-WP06 - Debt Service'!D$27/12,0))</f>
        <v>0</v>
      </c>
      <c r="F574" s="376">
        <f>IF(-SUM(F$20:F573)+F$15&lt;0.000001,0,IF($C574&gt;='H-32A-WP06 - Debt Service'!E$24,'H-32A-WP06 - Debt Service'!E$27/12,0))</f>
        <v>0</v>
      </c>
      <c r="G574" s="376">
        <f>IF(-SUM(G$20:G573)+G$15&lt;0.000001,0,IF($C574&gt;='H-32A-WP06 - Debt Service'!F$24,'H-32A-WP06 - Debt Service'!F$27/12,0))</f>
        <v>0</v>
      </c>
      <c r="H574" s="376">
        <f>IF(-SUM(H$20:H573)+H$15&lt;0.000001,0,IF($C574&gt;='H-32A-WP06 - Debt Service'!G$24,'H-32A-WP06 - Debt Service'!G$27/12,0))</f>
        <v>0</v>
      </c>
      <c r="I574" s="376">
        <f>IF(-SUM(I$20:I573)+I$15&lt;0.000001,0,IF($C574&gt;='H-32A-WP06 - Debt Service'!H$24,'H-32A-WP06 - Debt Service'!H$27/12,0))</f>
        <v>0</v>
      </c>
      <c r="J574" s="376">
        <f>IF(-SUM(J$20:J573)+J$15&lt;0.000001,0,IF($C574&gt;='H-32A-WP06 - Debt Service'!I$24,'H-32A-WP06 - Debt Service'!I$27/12,0))</f>
        <v>0</v>
      </c>
      <c r="K574" s="376">
        <f>IF(-SUM(K$20:K573)+K$15&lt;0.000001,0,IF($C574&gt;='H-32A-WP06 - Debt Service'!J$24,'H-32A-WP06 - Debt Service'!J$27/12,0))</f>
        <v>0</v>
      </c>
      <c r="L574" s="376">
        <f>IF(-SUM(L$20:L573)+L$15&lt;0.000001,0,IF($C574&gt;='H-32A-WP06 - Debt Service'!K$24,'H-32A-WP06 - Debt Service'!K$27/12,0))</f>
        <v>0</v>
      </c>
      <c r="M574" s="376">
        <f>IF(-SUM(M$20:M573)+M$15&lt;0.000001,0,IF($C574&gt;='H-32A-WP06 - Debt Service'!L$24,'H-32A-WP06 - Debt Service'!L$27/12,0))</f>
        <v>0</v>
      </c>
      <c r="O574" s="364">
        <f t="shared" si="33"/>
        <v>2065</v>
      </c>
      <c r="P574" s="390">
        <f t="shared" si="35"/>
        <v>60327</v>
      </c>
      <c r="Q574" s="376">
        <f>IF(-SUM(Q$20:Q573)+Q$15&lt;0.000001,0,IF($C574&gt;='H-32A-WP06 - Debt Service'!P$24,'H-32A-WP06 - Debt Service'!P$27/12,0))</f>
        <v>0</v>
      </c>
      <c r="R574" s="376">
        <f>IF(-SUM(R$20:R573)+R$15&lt;0.000001,0,IF($C574&gt;='H-32A-WP06 - Debt Service'!Q$24,'H-32A-WP06 - Debt Service'!Q$27/12,0))</f>
        <v>0</v>
      </c>
      <c r="S574" s="376">
        <f>IF(-SUM(S$20:S573)+S$15&lt;0.000001,0,IF($C574&gt;='H-32A-WP06 - Debt Service'!R$24,'H-32A-WP06 - Debt Service'!R$27/12,0))</f>
        <v>0</v>
      </c>
      <c r="T574" s="376">
        <f>IF(-SUM(T$20:T573)+T$15&lt;0.000001,0,IF($C574&gt;='H-32A-WP06 - Debt Service'!S$24,'H-32A-WP06 - Debt Service'!S$27/12,0))</f>
        <v>0</v>
      </c>
      <c r="U574" s="376">
        <f>IF(-SUM(U$20:U573)+U$15&lt;0.000001,0,IF($C574&gt;='H-32A-WP06 - Debt Service'!T$24,'H-32A-WP06 - Debt Service'!T$27/12,0))</f>
        <v>0</v>
      </c>
      <c r="V574" s="376">
        <f>IF(-SUM(V$20:V573)+V$15&lt;0.000001,0,IF($C574&gt;='H-32A-WP06 - Debt Service'!U$24,'H-32A-WP06 - Debt Service'!U$27/12,0))</f>
        <v>0</v>
      </c>
      <c r="W574" s="376">
        <f>IF(-SUM(W$20:W573)+W$15&lt;0.000001,0,IF($C574&gt;='H-32A-WP06 - Debt Service'!V$24,'H-32A-WP06 - Debt Service'!V$27/12,0))</f>
        <v>0</v>
      </c>
      <c r="X574" s="376">
        <f>IF(-SUM(X$20:X573)+X$15&lt;0.000001,0,IF($C574&gt;='H-32A-WP06 - Debt Service'!W$24,'H-32A-WP06 - Debt Service'!W$27/12,0))</f>
        <v>0</v>
      </c>
      <c r="Y574" s="376">
        <f>IF(-SUM(Y$20:Y573)+Y$15&lt;0.000001,0,IF($C574&gt;='H-32A-WP06 - Debt Service'!X$24,'H-32A-WP06 - Debt Service'!X$27/12,0))</f>
        <v>0</v>
      </c>
      <c r="Z574" s="376">
        <f>IF($C574&gt;='H-32A-WP06 - Debt Service'!Y$24,'H-32A-WP06 - Debt Service'!Y$27/12,0)</f>
        <v>0</v>
      </c>
    </row>
    <row r="575" spans="2:26">
      <c r="B575" s="364">
        <f t="shared" si="32"/>
        <v>2065</v>
      </c>
      <c r="C575" s="390">
        <f t="shared" si="34"/>
        <v>60358</v>
      </c>
      <c r="D575" s="376">
        <f>IF(-SUM(D$20:D574)+D$15&lt;0.000001,0,IF($C575&gt;='H-32A-WP06 - Debt Service'!C$24,'H-32A-WP06 - Debt Service'!C$27/12,0))</f>
        <v>0</v>
      </c>
      <c r="E575" s="376">
        <f>IF(-SUM(E$20:E574)+E$15&lt;0.000001,0,IF($C575&gt;='H-32A-WP06 - Debt Service'!D$24,'H-32A-WP06 - Debt Service'!D$27/12,0))</f>
        <v>0</v>
      </c>
      <c r="F575" s="376">
        <f>IF(-SUM(F$20:F574)+F$15&lt;0.000001,0,IF($C575&gt;='H-32A-WP06 - Debt Service'!E$24,'H-32A-WP06 - Debt Service'!E$27/12,0))</f>
        <v>0</v>
      </c>
      <c r="G575" s="376">
        <f>IF(-SUM(G$20:G574)+G$15&lt;0.000001,0,IF($C575&gt;='H-32A-WP06 - Debt Service'!F$24,'H-32A-WP06 - Debt Service'!F$27/12,0))</f>
        <v>0</v>
      </c>
      <c r="H575" s="376">
        <f>IF(-SUM(H$20:H574)+H$15&lt;0.000001,0,IF($C575&gt;='H-32A-WP06 - Debt Service'!G$24,'H-32A-WP06 - Debt Service'!G$27/12,0))</f>
        <v>0</v>
      </c>
      <c r="I575" s="376">
        <f>IF(-SUM(I$20:I574)+I$15&lt;0.000001,0,IF($C575&gt;='H-32A-WP06 - Debt Service'!H$24,'H-32A-WP06 - Debt Service'!H$27/12,0))</f>
        <v>0</v>
      </c>
      <c r="J575" s="376">
        <f>IF(-SUM(J$20:J574)+J$15&lt;0.000001,0,IF($C575&gt;='H-32A-WP06 - Debt Service'!I$24,'H-32A-WP06 - Debt Service'!I$27/12,0))</f>
        <v>0</v>
      </c>
      <c r="K575" s="376">
        <f>IF(-SUM(K$20:K574)+K$15&lt;0.000001,0,IF($C575&gt;='H-32A-WP06 - Debt Service'!J$24,'H-32A-WP06 - Debt Service'!J$27/12,0))</f>
        <v>0</v>
      </c>
      <c r="L575" s="376">
        <f>IF(-SUM(L$20:L574)+L$15&lt;0.000001,0,IF($C575&gt;='H-32A-WP06 - Debt Service'!K$24,'H-32A-WP06 - Debt Service'!K$27/12,0))</f>
        <v>0</v>
      </c>
      <c r="M575" s="376">
        <f>IF(-SUM(M$20:M574)+M$15&lt;0.000001,0,IF($C575&gt;='H-32A-WP06 - Debt Service'!L$24,'H-32A-WP06 - Debt Service'!L$27/12,0))</f>
        <v>0</v>
      </c>
      <c r="O575" s="364">
        <f t="shared" si="33"/>
        <v>2065</v>
      </c>
      <c r="P575" s="390">
        <f t="shared" si="35"/>
        <v>60358</v>
      </c>
      <c r="Q575" s="376">
        <f>IF(-SUM(Q$20:Q574)+Q$15&lt;0.000001,0,IF($C575&gt;='H-32A-WP06 - Debt Service'!P$24,'H-32A-WP06 - Debt Service'!P$27/12,0))</f>
        <v>0</v>
      </c>
      <c r="R575" s="376">
        <f>IF(-SUM(R$20:R574)+R$15&lt;0.000001,0,IF($C575&gt;='H-32A-WP06 - Debt Service'!Q$24,'H-32A-WP06 - Debt Service'!Q$27/12,0))</f>
        <v>0</v>
      </c>
      <c r="S575" s="376">
        <f>IF(-SUM(S$20:S574)+S$15&lt;0.000001,0,IF($C575&gt;='H-32A-WP06 - Debt Service'!R$24,'H-32A-WP06 - Debt Service'!R$27/12,0))</f>
        <v>0</v>
      </c>
      <c r="T575" s="376">
        <f>IF(-SUM(T$20:T574)+T$15&lt;0.000001,0,IF($C575&gt;='H-32A-WP06 - Debt Service'!S$24,'H-32A-WP06 - Debt Service'!S$27/12,0))</f>
        <v>0</v>
      </c>
      <c r="U575" s="376">
        <f>IF(-SUM(U$20:U574)+U$15&lt;0.000001,0,IF($C575&gt;='H-32A-WP06 - Debt Service'!T$24,'H-32A-WP06 - Debt Service'!T$27/12,0))</f>
        <v>0</v>
      </c>
      <c r="V575" s="376">
        <f>IF(-SUM(V$20:V574)+V$15&lt;0.000001,0,IF($C575&gt;='H-32A-WP06 - Debt Service'!U$24,'H-32A-WP06 - Debt Service'!U$27/12,0))</f>
        <v>0</v>
      </c>
      <c r="W575" s="376">
        <f>IF(-SUM(W$20:W574)+W$15&lt;0.000001,0,IF($C575&gt;='H-32A-WP06 - Debt Service'!V$24,'H-32A-WP06 - Debt Service'!V$27/12,0))</f>
        <v>0</v>
      </c>
      <c r="X575" s="376">
        <f>IF(-SUM(X$20:X574)+X$15&lt;0.000001,0,IF($C575&gt;='H-32A-WP06 - Debt Service'!W$24,'H-32A-WP06 - Debt Service'!W$27/12,0))</f>
        <v>0</v>
      </c>
      <c r="Y575" s="376">
        <f>IF(-SUM(Y$20:Y574)+Y$15&lt;0.000001,0,IF($C575&gt;='H-32A-WP06 - Debt Service'!X$24,'H-32A-WP06 - Debt Service'!X$27/12,0))</f>
        <v>0</v>
      </c>
      <c r="Z575" s="376">
        <f>IF($C575&gt;='H-32A-WP06 - Debt Service'!Y$24,'H-32A-WP06 - Debt Service'!Y$27/12,0)</f>
        <v>0</v>
      </c>
    </row>
    <row r="576" spans="2:26">
      <c r="B576" s="364">
        <f t="shared" si="32"/>
        <v>2065</v>
      </c>
      <c r="C576" s="390">
        <f t="shared" si="34"/>
        <v>60388</v>
      </c>
      <c r="D576" s="376">
        <f>IF(-SUM(D$20:D575)+D$15&lt;0.000001,0,IF($C576&gt;='H-32A-WP06 - Debt Service'!C$24,'H-32A-WP06 - Debt Service'!C$27/12,0))</f>
        <v>0</v>
      </c>
      <c r="E576" s="376">
        <f>IF(-SUM(E$20:E575)+E$15&lt;0.000001,0,IF($C576&gt;='H-32A-WP06 - Debt Service'!D$24,'H-32A-WP06 - Debt Service'!D$27/12,0))</f>
        <v>0</v>
      </c>
      <c r="F576" s="376">
        <f>IF(-SUM(F$20:F575)+F$15&lt;0.000001,0,IF($C576&gt;='H-32A-WP06 - Debt Service'!E$24,'H-32A-WP06 - Debt Service'!E$27/12,0))</f>
        <v>0</v>
      </c>
      <c r="G576" s="376">
        <f>IF(-SUM(G$20:G575)+G$15&lt;0.000001,0,IF($C576&gt;='H-32A-WP06 - Debt Service'!F$24,'H-32A-WP06 - Debt Service'!F$27/12,0))</f>
        <v>0</v>
      </c>
      <c r="H576" s="376">
        <f>IF(-SUM(H$20:H575)+H$15&lt;0.000001,0,IF($C576&gt;='H-32A-WP06 - Debt Service'!G$24,'H-32A-WP06 - Debt Service'!G$27/12,0))</f>
        <v>0</v>
      </c>
      <c r="I576" s="376">
        <f>IF(-SUM(I$20:I575)+I$15&lt;0.000001,0,IF($C576&gt;='H-32A-WP06 - Debt Service'!H$24,'H-32A-WP06 - Debt Service'!H$27/12,0))</f>
        <v>0</v>
      </c>
      <c r="J576" s="376">
        <f>IF(-SUM(J$20:J575)+J$15&lt;0.000001,0,IF($C576&gt;='H-32A-WP06 - Debt Service'!I$24,'H-32A-WP06 - Debt Service'!I$27/12,0))</f>
        <v>0</v>
      </c>
      <c r="K576" s="376">
        <f>IF(-SUM(K$20:K575)+K$15&lt;0.000001,0,IF($C576&gt;='H-32A-WP06 - Debt Service'!J$24,'H-32A-WP06 - Debt Service'!J$27/12,0))</f>
        <v>0</v>
      </c>
      <c r="L576" s="376">
        <f>IF(-SUM(L$20:L575)+L$15&lt;0.000001,0,IF($C576&gt;='H-32A-WP06 - Debt Service'!K$24,'H-32A-WP06 - Debt Service'!K$27/12,0))</f>
        <v>0</v>
      </c>
      <c r="M576" s="376">
        <f>IF(-SUM(M$20:M575)+M$15&lt;0.000001,0,IF($C576&gt;='H-32A-WP06 - Debt Service'!L$24,'H-32A-WP06 - Debt Service'!L$27/12,0))</f>
        <v>0</v>
      </c>
      <c r="O576" s="364">
        <f t="shared" si="33"/>
        <v>2065</v>
      </c>
      <c r="P576" s="390">
        <f t="shared" si="35"/>
        <v>60388</v>
      </c>
      <c r="Q576" s="376">
        <f>IF(-SUM(Q$20:Q575)+Q$15&lt;0.000001,0,IF($C576&gt;='H-32A-WP06 - Debt Service'!P$24,'H-32A-WP06 - Debt Service'!P$27/12,0))</f>
        <v>0</v>
      </c>
      <c r="R576" s="376">
        <f>IF(-SUM(R$20:R575)+R$15&lt;0.000001,0,IF($C576&gt;='H-32A-WP06 - Debt Service'!Q$24,'H-32A-WP06 - Debt Service'!Q$27/12,0))</f>
        <v>0</v>
      </c>
      <c r="S576" s="376">
        <f>IF(-SUM(S$20:S575)+S$15&lt;0.000001,0,IF($C576&gt;='H-32A-WP06 - Debt Service'!R$24,'H-32A-WP06 - Debt Service'!R$27/12,0))</f>
        <v>0</v>
      </c>
      <c r="T576" s="376">
        <f>IF(-SUM(T$20:T575)+T$15&lt;0.000001,0,IF($C576&gt;='H-32A-WP06 - Debt Service'!S$24,'H-32A-WP06 - Debt Service'!S$27/12,0))</f>
        <v>0</v>
      </c>
      <c r="U576" s="376">
        <f>IF(-SUM(U$20:U575)+U$15&lt;0.000001,0,IF($C576&gt;='H-32A-WP06 - Debt Service'!T$24,'H-32A-WP06 - Debt Service'!T$27/12,0))</f>
        <v>0</v>
      </c>
      <c r="V576" s="376">
        <f>IF(-SUM(V$20:V575)+V$15&lt;0.000001,0,IF($C576&gt;='H-32A-WP06 - Debt Service'!U$24,'H-32A-WP06 - Debt Service'!U$27/12,0))</f>
        <v>0</v>
      </c>
      <c r="W576" s="376">
        <f>IF(-SUM(W$20:W575)+W$15&lt;0.000001,0,IF($C576&gt;='H-32A-WP06 - Debt Service'!V$24,'H-32A-WP06 - Debt Service'!V$27/12,0))</f>
        <v>0</v>
      </c>
      <c r="X576" s="376">
        <f>IF(-SUM(X$20:X575)+X$15&lt;0.000001,0,IF($C576&gt;='H-32A-WP06 - Debt Service'!W$24,'H-32A-WP06 - Debt Service'!W$27/12,0))</f>
        <v>0</v>
      </c>
      <c r="Y576" s="376">
        <f>IF(-SUM(Y$20:Y575)+Y$15&lt;0.000001,0,IF($C576&gt;='H-32A-WP06 - Debt Service'!X$24,'H-32A-WP06 - Debt Service'!X$27/12,0))</f>
        <v>0</v>
      </c>
      <c r="Z576" s="376">
        <f>IF($C576&gt;='H-32A-WP06 - Debt Service'!Y$24,'H-32A-WP06 - Debt Service'!Y$27/12,0)</f>
        <v>0</v>
      </c>
    </row>
    <row r="577" spans="2:26">
      <c r="B577" s="364">
        <f t="shared" si="32"/>
        <v>2065</v>
      </c>
      <c r="C577" s="390">
        <f t="shared" si="34"/>
        <v>60419</v>
      </c>
      <c r="D577" s="376">
        <f>IF(-SUM(D$20:D576)+D$15&lt;0.000001,0,IF($C577&gt;='H-32A-WP06 - Debt Service'!C$24,'H-32A-WP06 - Debt Service'!C$27/12,0))</f>
        <v>0</v>
      </c>
      <c r="E577" s="376">
        <f>IF(-SUM(E$20:E576)+E$15&lt;0.000001,0,IF($C577&gt;='H-32A-WP06 - Debt Service'!D$24,'H-32A-WP06 - Debt Service'!D$27/12,0))</f>
        <v>0</v>
      </c>
      <c r="F577" s="376">
        <f>IF(-SUM(F$20:F576)+F$15&lt;0.000001,0,IF($C577&gt;='H-32A-WP06 - Debt Service'!E$24,'H-32A-WP06 - Debt Service'!E$27/12,0))</f>
        <v>0</v>
      </c>
      <c r="G577" s="376">
        <f>IF(-SUM(G$20:G576)+G$15&lt;0.000001,0,IF($C577&gt;='H-32A-WP06 - Debt Service'!F$24,'H-32A-WP06 - Debt Service'!F$27/12,0))</f>
        <v>0</v>
      </c>
      <c r="H577" s="376">
        <f>IF(-SUM(H$20:H576)+H$15&lt;0.000001,0,IF($C577&gt;='H-32A-WP06 - Debt Service'!G$24,'H-32A-WP06 - Debt Service'!G$27/12,0))</f>
        <v>0</v>
      </c>
      <c r="I577" s="376">
        <f>IF(-SUM(I$20:I576)+I$15&lt;0.000001,0,IF($C577&gt;='H-32A-WP06 - Debt Service'!H$24,'H-32A-WP06 - Debt Service'!H$27/12,0))</f>
        <v>0</v>
      </c>
      <c r="J577" s="376">
        <f>IF(-SUM(J$20:J576)+J$15&lt;0.000001,0,IF($C577&gt;='H-32A-WP06 - Debt Service'!I$24,'H-32A-WP06 - Debt Service'!I$27/12,0))</f>
        <v>0</v>
      </c>
      <c r="K577" s="376">
        <f>IF(-SUM(K$20:K576)+K$15&lt;0.000001,0,IF($C577&gt;='H-32A-WP06 - Debt Service'!J$24,'H-32A-WP06 - Debt Service'!J$27/12,0))</f>
        <v>0</v>
      </c>
      <c r="L577" s="376">
        <f>IF(-SUM(L$20:L576)+L$15&lt;0.000001,0,IF($C577&gt;='H-32A-WP06 - Debt Service'!K$24,'H-32A-WP06 - Debt Service'!K$27/12,0))</f>
        <v>0</v>
      </c>
      <c r="M577" s="376">
        <f>IF(-SUM(M$20:M576)+M$15&lt;0.000001,0,IF($C577&gt;='H-32A-WP06 - Debt Service'!L$24,'H-32A-WP06 - Debt Service'!L$27/12,0))</f>
        <v>0</v>
      </c>
      <c r="O577" s="364">
        <f t="shared" si="33"/>
        <v>2065</v>
      </c>
      <c r="P577" s="390">
        <f t="shared" si="35"/>
        <v>60419</v>
      </c>
      <c r="Q577" s="376">
        <f>IF(-SUM(Q$20:Q576)+Q$15&lt;0.000001,0,IF($C577&gt;='H-32A-WP06 - Debt Service'!P$24,'H-32A-WP06 - Debt Service'!P$27/12,0))</f>
        <v>0</v>
      </c>
      <c r="R577" s="376">
        <f>IF(-SUM(R$20:R576)+R$15&lt;0.000001,0,IF($C577&gt;='H-32A-WP06 - Debt Service'!Q$24,'H-32A-WP06 - Debt Service'!Q$27/12,0))</f>
        <v>0</v>
      </c>
      <c r="S577" s="376">
        <f>IF(-SUM(S$20:S576)+S$15&lt;0.000001,0,IF($C577&gt;='H-32A-WP06 - Debt Service'!R$24,'H-32A-WP06 - Debt Service'!R$27/12,0))</f>
        <v>0</v>
      </c>
      <c r="T577" s="376">
        <f>IF(-SUM(T$20:T576)+T$15&lt;0.000001,0,IF($C577&gt;='H-32A-WP06 - Debt Service'!S$24,'H-32A-WP06 - Debt Service'!S$27/12,0))</f>
        <v>0</v>
      </c>
      <c r="U577" s="376">
        <f>IF(-SUM(U$20:U576)+U$15&lt;0.000001,0,IF($C577&gt;='H-32A-WP06 - Debt Service'!T$24,'H-32A-WP06 - Debt Service'!T$27/12,0))</f>
        <v>0</v>
      </c>
      <c r="V577" s="376">
        <f>IF(-SUM(V$20:V576)+V$15&lt;0.000001,0,IF($C577&gt;='H-32A-WP06 - Debt Service'!U$24,'H-32A-WP06 - Debt Service'!U$27/12,0))</f>
        <v>0</v>
      </c>
      <c r="W577" s="376">
        <f>IF(-SUM(W$20:W576)+W$15&lt;0.000001,0,IF($C577&gt;='H-32A-WP06 - Debt Service'!V$24,'H-32A-WP06 - Debt Service'!V$27/12,0))</f>
        <v>0</v>
      </c>
      <c r="X577" s="376">
        <f>IF(-SUM(X$20:X576)+X$15&lt;0.000001,0,IF($C577&gt;='H-32A-WP06 - Debt Service'!W$24,'H-32A-WP06 - Debt Service'!W$27/12,0))</f>
        <v>0</v>
      </c>
      <c r="Y577" s="376">
        <f>IF(-SUM(Y$20:Y576)+Y$15&lt;0.000001,0,IF($C577&gt;='H-32A-WP06 - Debt Service'!X$24,'H-32A-WP06 - Debt Service'!X$27/12,0))</f>
        <v>0</v>
      </c>
      <c r="Z577" s="376">
        <f>IF($C577&gt;='H-32A-WP06 - Debt Service'!Y$24,'H-32A-WP06 - Debt Service'!Y$27/12,0)</f>
        <v>0</v>
      </c>
    </row>
    <row r="578" spans="2:26">
      <c r="B578" s="364">
        <f t="shared" si="32"/>
        <v>2065</v>
      </c>
      <c r="C578" s="390">
        <f t="shared" si="34"/>
        <v>60449</v>
      </c>
      <c r="D578" s="376">
        <f>IF(-SUM(D$20:D577)+D$15&lt;0.000001,0,IF($C578&gt;='H-32A-WP06 - Debt Service'!C$24,'H-32A-WP06 - Debt Service'!C$27/12,0))</f>
        <v>0</v>
      </c>
      <c r="E578" s="376">
        <f>IF(-SUM(E$20:E577)+E$15&lt;0.000001,0,IF($C578&gt;='H-32A-WP06 - Debt Service'!D$24,'H-32A-WP06 - Debt Service'!D$27/12,0))</f>
        <v>0</v>
      </c>
      <c r="F578" s="376">
        <f>IF(-SUM(F$20:F577)+F$15&lt;0.000001,0,IF($C578&gt;='H-32A-WP06 - Debt Service'!E$24,'H-32A-WP06 - Debt Service'!E$27/12,0))</f>
        <v>0</v>
      </c>
      <c r="G578" s="376">
        <f>IF(-SUM(G$20:G577)+G$15&lt;0.000001,0,IF($C578&gt;='H-32A-WP06 - Debt Service'!F$24,'H-32A-WP06 - Debt Service'!F$27/12,0))</f>
        <v>0</v>
      </c>
      <c r="H578" s="376">
        <f>IF(-SUM(H$20:H577)+H$15&lt;0.000001,0,IF($C578&gt;='H-32A-WP06 - Debt Service'!G$24,'H-32A-WP06 - Debt Service'!G$27/12,0))</f>
        <v>0</v>
      </c>
      <c r="I578" s="376">
        <f>IF(-SUM(I$20:I577)+I$15&lt;0.000001,0,IF($C578&gt;='H-32A-WP06 - Debt Service'!H$24,'H-32A-WP06 - Debt Service'!H$27/12,0))</f>
        <v>0</v>
      </c>
      <c r="J578" s="376">
        <f>IF(-SUM(J$20:J577)+J$15&lt;0.000001,0,IF($C578&gt;='H-32A-WP06 - Debt Service'!I$24,'H-32A-WP06 - Debt Service'!I$27/12,0))</f>
        <v>0</v>
      </c>
      <c r="K578" s="376">
        <f>IF(-SUM(K$20:K577)+K$15&lt;0.000001,0,IF($C578&gt;='H-32A-WP06 - Debt Service'!J$24,'H-32A-WP06 - Debt Service'!J$27/12,0))</f>
        <v>0</v>
      </c>
      <c r="L578" s="376">
        <f>IF(-SUM(L$20:L577)+L$15&lt;0.000001,0,IF($C578&gt;='H-32A-WP06 - Debt Service'!K$24,'H-32A-WP06 - Debt Service'!K$27/12,0))</f>
        <v>0</v>
      </c>
      <c r="M578" s="376">
        <f>IF(-SUM(M$20:M577)+M$15&lt;0.000001,0,IF($C578&gt;='H-32A-WP06 - Debt Service'!L$24,'H-32A-WP06 - Debt Service'!L$27/12,0))</f>
        <v>0</v>
      </c>
      <c r="O578" s="364">
        <f t="shared" si="33"/>
        <v>2065</v>
      </c>
      <c r="P578" s="390">
        <f t="shared" si="35"/>
        <v>60449</v>
      </c>
      <c r="Q578" s="376">
        <f>IF(-SUM(Q$20:Q577)+Q$15&lt;0.000001,0,IF($C578&gt;='H-32A-WP06 - Debt Service'!P$24,'H-32A-WP06 - Debt Service'!P$27/12,0))</f>
        <v>0</v>
      </c>
      <c r="R578" s="376">
        <f>IF(-SUM(R$20:R577)+R$15&lt;0.000001,0,IF($C578&gt;='H-32A-WP06 - Debt Service'!Q$24,'H-32A-WP06 - Debt Service'!Q$27/12,0))</f>
        <v>0</v>
      </c>
      <c r="S578" s="376">
        <f>IF(-SUM(S$20:S577)+S$15&lt;0.000001,0,IF($C578&gt;='H-32A-WP06 - Debt Service'!R$24,'H-32A-WP06 - Debt Service'!R$27/12,0))</f>
        <v>0</v>
      </c>
      <c r="T578" s="376">
        <f>IF(-SUM(T$20:T577)+T$15&lt;0.000001,0,IF($C578&gt;='H-32A-WP06 - Debt Service'!S$24,'H-32A-WP06 - Debt Service'!S$27/12,0))</f>
        <v>0</v>
      </c>
      <c r="U578" s="376">
        <f>IF(-SUM(U$20:U577)+U$15&lt;0.000001,0,IF($C578&gt;='H-32A-WP06 - Debt Service'!T$24,'H-32A-WP06 - Debt Service'!T$27/12,0))</f>
        <v>0</v>
      </c>
      <c r="V578" s="376">
        <f>IF(-SUM(V$20:V577)+V$15&lt;0.000001,0,IF($C578&gt;='H-32A-WP06 - Debt Service'!U$24,'H-32A-WP06 - Debt Service'!U$27/12,0))</f>
        <v>0</v>
      </c>
      <c r="W578" s="376">
        <f>IF(-SUM(W$20:W577)+W$15&lt;0.000001,0,IF($C578&gt;='H-32A-WP06 - Debt Service'!V$24,'H-32A-WP06 - Debt Service'!V$27/12,0))</f>
        <v>0</v>
      </c>
      <c r="X578" s="376">
        <f>IF(-SUM(X$20:X577)+X$15&lt;0.000001,0,IF($C578&gt;='H-32A-WP06 - Debt Service'!W$24,'H-32A-WP06 - Debt Service'!W$27/12,0))</f>
        <v>0</v>
      </c>
      <c r="Y578" s="376">
        <f>IF(-SUM(Y$20:Y577)+Y$15&lt;0.000001,0,IF($C578&gt;='H-32A-WP06 - Debt Service'!X$24,'H-32A-WP06 - Debt Service'!X$27/12,0))</f>
        <v>0</v>
      </c>
      <c r="Z578" s="376">
        <f>IF($C578&gt;='H-32A-WP06 - Debt Service'!Y$24,'H-32A-WP06 - Debt Service'!Y$27/12,0)</f>
        <v>0</v>
      </c>
    </row>
    <row r="579" spans="2:26">
      <c r="B579" s="364">
        <f t="shared" si="32"/>
        <v>2065</v>
      </c>
      <c r="C579" s="390">
        <f t="shared" si="34"/>
        <v>60480</v>
      </c>
      <c r="D579" s="376">
        <f>IF(-SUM(D$20:D578)+D$15&lt;0.000001,0,IF($C579&gt;='H-32A-WP06 - Debt Service'!C$24,'H-32A-WP06 - Debt Service'!C$27/12,0))</f>
        <v>0</v>
      </c>
      <c r="E579" s="376">
        <f>IF(-SUM(E$20:E578)+E$15&lt;0.000001,0,IF($C579&gt;='H-32A-WP06 - Debt Service'!D$24,'H-32A-WP06 - Debt Service'!D$27/12,0))</f>
        <v>0</v>
      </c>
      <c r="F579" s="376">
        <f>IF(-SUM(F$20:F578)+F$15&lt;0.000001,0,IF($C579&gt;='H-32A-WP06 - Debt Service'!E$24,'H-32A-WP06 - Debt Service'!E$27/12,0))</f>
        <v>0</v>
      </c>
      <c r="G579" s="376">
        <f>IF(-SUM(G$20:G578)+G$15&lt;0.000001,0,IF($C579&gt;='H-32A-WP06 - Debt Service'!F$24,'H-32A-WP06 - Debt Service'!F$27/12,0))</f>
        <v>0</v>
      </c>
      <c r="H579" s="376">
        <f>IF(-SUM(H$20:H578)+H$15&lt;0.000001,0,IF($C579&gt;='H-32A-WP06 - Debt Service'!G$24,'H-32A-WP06 - Debt Service'!G$27/12,0))</f>
        <v>0</v>
      </c>
      <c r="I579" s="376">
        <f>IF(-SUM(I$20:I578)+I$15&lt;0.000001,0,IF($C579&gt;='H-32A-WP06 - Debt Service'!H$24,'H-32A-WP06 - Debt Service'!H$27/12,0))</f>
        <v>0</v>
      </c>
      <c r="J579" s="376">
        <f>IF(-SUM(J$20:J578)+J$15&lt;0.000001,0,IF($C579&gt;='H-32A-WP06 - Debt Service'!I$24,'H-32A-WP06 - Debt Service'!I$27/12,0))</f>
        <v>0</v>
      </c>
      <c r="K579" s="376">
        <f>IF(-SUM(K$20:K578)+K$15&lt;0.000001,0,IF($C579&gt;='H-32A-WP06 - Debt Service'!J$24,'H-32A-WP06 - Debt Service'!J$27/12,0))</f>
        <v>0</v>
      </c>
      <c r="L579" s="376">
        <f>IF(-SUM(L$20:L578)+L$15&lt;0.000001,0,IF($C579&gt;='H-32A-WP06 - Debt Service'!K$24,'H-32A-WP06 - Debt Service'!K$27/12,0))</f>
        <v>0</v>
      </c>
      <c r="M579" s="376">
        <f>IF(-SUM(M$20:M578)+M$15&lt;0.000001,0,IF($C579&gt;='H-32A-WP06 - Debt Service'!L$24,'H-32A-WP06 - Debt Service'!L$27/12,0))</f>
        <v>0</v>
      </c>
      <c r="O579" s="364">
        <f t="shared" si="33"/>
        <v>2065</v>
      </c>
      <c r="P579" s="390">
        <f t="shared" si="35"/>
        <v>60480</v>
      </c>
      <c r="Q579" s="376">
        <f>IF(-SUM(Q$20:Q578)+Q$15&lt;0.000001,0,IF($C579&gt;='H-32A-WP06 - Debt Service'!P$24,'H-32A-WP06 - Debt Service'!P$27/12,0))</f>
        <v>0</v>
      </c>
      <c r="R579" s="376">
        <f>IF(-SUM(R$20:R578)+R$15&lt;0.000001,0,IF($C579&gt;='H-32A-WP06 - Debt Service'!Q$24,'H-32A-WP06 - Debt Service'!Q$27/12,0))</f>
        <v>0</v>
      </c>
      <c r="S579" s="376">
        <f>IF(-SUM(S$20:S578)+S$15&lt;0.000001,0,IF($C579&gt;='H-32A-WP06 - Debt Service'!R$24,'H-32A-WP06 - Debt Service'!R$27/12,0))</f>
        <v>0</v>
      </c>
      <c r="T579" s="376">
        <f>IF(-SUM(T$20:T578)+T$15&lt;0.000001,0,IF($C579&gt;='H-32A-WP06 - Debt Service'!S$24,'H-32A-WP06 - Debt Service'!S$27/12,0))</f>
        <v>0</v>
      </c>
      <c r="U579" s="376">
        <f>IF(-SUM(U$20:U578)+U$15&lt;0.000001,0,IF($C579&gt;='H-32A-WP06 - Debt Service'!T$24,'H-32A-WP06 - Debt Service'!T$27/12,0))</f>
        <v>0</v>
      </c>
      <c r="V579" s="376">
        <f>IF(-SUM(V$20:V578)+V$15&lt;0.000001,0,IF($C579&gt;='H-32A-WP06 - Debt Service'!U$24,'H-32A-WP06 - Debt Service'!U$27/12,0))</f>
        <v>0</v>
      </c>
      <c r="W579" s="376">
        <f>IF(-SUM(W$20:W578)+W$15&lt;0.000001,0,IF($C579&gt;='H-32A-WP06 - Debt Service'!V$24,'H-32A-WP06 - Debt Service'!V$27/12,0))</f>
        <v>0</v>
      </c>
      <c r="X579" s="376">
        <f>IF(-SUM(X$20:X578)+X$15&lt;0.000001,0,IF($C579&gt;='H-32A-WP06 - Debt Service'!W$24,'H-32A-WP06 - Debt Service'!W$27/12,0))</f>
        <v>0</v>
      </c>
      <c r="Y579" s="376">
        <f>IF(-SUM(Y$20:Y578)+Y$15&lt;0.000001,0,IF($C579&gt;='H-32A-WP06 - Debt Service'!X$24,'H-32A-WP06 - Debt Service'!X$27/12,0))</f>
        <v>0</v>
      </c>
      <c r="Z579" s="376">
        <f>IF($C579&gt;='H-32A-WP06 - Debt Service'!Y$24,'H-32A-WP06 - Debt Service'!Y$27/12,0)</f>
        <v>0</v>
      </c>
    </row>
    <row r="580" spans="2:26">
      <c r="B580" s="364">
        <f t="shared" si="32"/>
        <v>2065</v>
      </c>
      <c r="C580" s="390">
        <f t="shared" si="34"/>
        <v>60511</v>
      </c>
      <c r="D580" s="376">
        <f>IF(-SUM(D$20:D579)+D$15&lt;0.000001,0,IF($C580&gt;='H-32A-WP06 - Debt Service'!C$24,'H-32A-WP06 - Debt Service'!C$27/12,0))</f>
        <v>0</v>
      </c>
      <c r="E580" s="376">
        <f>IF(-SUM(E$20:E579)+E$15&lt;0.000001,0,IF($C580&gt;='H-32A-WP06 - Debt Service'!D$24,'H-32A-WP06 - Debt Service'!D$27/12,0))</f>
        <v>0</v>
      </c>
      <c r="F580" s="376">
        <f>IF(-SUM(F$20:F579)+F$15&lt;0.000001,0,IF($C580&gt;='H-32A-WP06 - Debt Service'!E$24,'H-32A-WP06 - Debt Service'!E$27/12,0))</f>
        <v>0</v>
      </c>
      <c r="G580" s="376">
        <f>IF(-SUM(G$20:G579)+G$15&lt;0.000001,0,IF($C580&gt;='H-32A-WP06 - Debt Service'!F$24,'H-32A-WP06 - Debt Service'!F$27/12,0))</f>
        <v>0</v>
      </c>
      <c r="H580" s="376">
        <f>IF(-SUM(H$20:H579)+H$15&lt;0.000001,0,IF($C580&gt;='H-32A-WP06 - Debt Service'!G$24,'H-32A-WP06 - Debt Service'!G$27/12,0))</f>
        <v>0</v>
      </c>
      <c r="I580" s="376">
        <f>IF(-SUM(I$20:I579)+I$15&lt;0.000001,0,IF($C580&gt;='H-32A-WP06 - Debt Service'!H$24,'H-32A-WP06 - Debt Service'!H$27/12,0))</f>
        <v>0</v>
      </c>
      <c r="J580" s="376">
        <f>IF(-SUM(J$20:J579)+J$15&lt;0.000001,0,IF($C580&gt;='H-32A-WP06 - Debt Service'!I$24,'H-32A-WP06 - Debt Service'!I$27/12,0))</f>
        <v>0</v>
      </c>
      <c r="K580" s="376">
        <f>IF(-SUM(K$20:K579)+K$15&lt;0.000001,0,IF($C580&gt;='H-32A-WP06 - Debt Service'!J$24,'H-32A-WP06 - Debt Service'!J$27/12,0))</f>
        <v>0</v>
      </c>
      <c r="L580" s="376">
        <f>IF(-SUM(L$20:L579)+L$15&lt;0.000001,0,IF($C580&gt;='H-32A-WP06 - Debt Service'!K$24,'H-32A-WP06 - Debt Service'!K$27/12,0))</f>
        <v>0</v>
      </c>
      <c r="M580" s="376">
        <f>IF(-SUM(M$20:M579)+M$15&lt;0.000001,0,IF($C580&gt;='H-32A-WP06 - Debt Service'!L$24,'H-32A-WP06 - Debt Service'!L$27/12,0))</f>
        <v>0</v>
      </c>
      <c r="O580" s="364">
        <f t="shared" si="33"/>
        <v>2065</v>
      </c>
      <c r="P580" s="390">
        <f t="shared" si="35"/>
        <v>60511</v>
      </c>
      <c r="Q580" s="376">
        <f>IF(-SUM(Q$20:Q579)+Q$15&lt;0.000001,0,IF($C580&gt;='H-32A-WP06 - Debt Service'!P$24,'H-32A-WP06 - Debt Service'!P$27/12,0))</f>
        <v>0</v>
      </c>
      <c r="R580" s="376">
        <f>IF(-SUM(R$20:R579)+R$15&lt;0.000001,0,IF($C580&gt;='H-32A-WP06 - Debt Service'!Q$24,'H-32A-WP06 - Debt Service'!Q$27/12,0))</f>
        <v>0</v>
      </c>
      <c r="S580" s="376">
        <f>IF(-SUM(S$20:S579)+S$15&lt;0.000001,0,IF($C580&gt;='H-32A-WP06 - Debt Service'!R$24,'H-32A-WP06 - Debt Service'!R$27/12,0))</f>
        <v>0</v>
      </c>
      <c r="T580" s="376">
        <f>IF(-SUM(T$20:T579)+T$15&lt;0.000001,0,IF($C580&gt;='H-32A-WP06 - Debt Service'!S$24,'H-32A-WP06 - Debt Service'!S$27/12,0))</f>
        <v>0</v>
      </c>
      <c r="U580" s="376">
        <f>IF(-SUM(U$20:U579)+U$15&lt;0.000001,0,IF($C580&gt;='H-32A-WP06 - Debt Service'!T$24,'H-32A-WP06 - Debt Service'!T$27/12,0))</f>
        <v>0</v>
      </c>
      <c r="V580" s="376">
        <f>IF(-SUM(V$20:V579)+V$15&lt;0.000001,0,IF($C580&gt;='H-32A-WP06 - Debt Service'!U$24,'H-32A-WP06 - Debt Service'!U$27/12,0))</f>
        <v>0</v>
      </c>
      <c r="W580" s="376">
        <f>IF(-SUM(W$20:W579)+W$15&lt;0.000001,0,IF($C580&gt;='H-32A-WP06 - Debt Service'!V$24,'H-32A-WP06 - Debt Service'!V$27/12,0))</f>
        <v>0</v>
      </c>
      <c r="X580" s="376">
        <f>IF(-SUM(X$20:X579)+X$15&lt;0.000001,0,IF($C580&gt;='H-32A-WP06 - Debt Service'!W$24,'H-32A-WP06 - Debt Service'!W$27/12,0))</f>
        <v>0</v>
      </c>
      <c r="Y580" s="376">
        <f>IF(-SUM(Y$20:Y579)+Y$15&lt;0.000001,0,IF($C580&gt;='H-32A-WP06 - Debt Service'!X$24,'H-32A-WP06 - Debt Service'!X$27/12,0))</f>
        <v>0</v>
      </c>
      <c r="Z580" s="376">
        <f>IF($C580&gt;='H-32A-WP06 - Debt Service'!Y$24,'H-32A-WP06 - Debt Service'!Y$27/12,0)</f>
        <v>0</v>
      </c>
    </row>
    <row r="581" spans="2:26">
      <c r="B581" s="364">
        <f t="shared" si="32"/>
        <v>2065</v>
      </c>
      <c r="C581" s="390">
        <f t="shared" si="34"/>
        <v>60541</v>
      </c>
      <c r="D581" s="376">
        <f>IF(-SUM(D$20:D580)+D$15&lt;0.000001,0,IF($C581&gt;='H-32A-WP06 - Debt Service'!C$24,'H-32A-WP06 - Debt Service'!C$27/12,0))</f>
        <v>0</v>
      </c>
      <c r="E581" s="376">
        <f>IF(-SUM(E$20:E580)+E$15&lt;0.000001,0,IF($C581&gt;='H-32A-WP06 - Debt Service'!D$24,'H-32A-WP06 - Debt Service'!D$27/12,0))</f>
        <v>0</v>
      </c>
      <c r="F581" s="376">
        <f>IF(-SUM(F$20:F580)+F$15&lt;0.000001,0,IF($C581&gt;='H-32A-WP06 - Debt Service'!E$24,'H-32A-WP06 - Debt Service'!E$27/12,0))</f>
        <v>0</v>
      </c>
      <c r="G581" s="376">
        <f>IF(-SUM(G$20:G580)+G$15&lt;0.000001,0,IF($C581&gt;='H-32A-WP06 - Debt Service'!F$24,'H-32A-WP06 - Debt Service'!F$27/12,0))</f>
        <v>0</v>
      </c>
      <c r="H581" s="376">
        <f>IF(-SUM(H$20:H580)+H$15&lt;0.000001,0,IF($C581&gt;='H-32A-WP06 - Debt Service'!G$24,'H-32A-WP06 - Debt Service'!G$27/12,0))</f>
        <v>0</v>
      </c>
      <c r="I581" s="376">
        <f>IF(-SUM(I$20:I580)+I$15&lt;0.000001,0,IF($C581&gt;='H-32A-WP06 - Debt Service'!H$24,'H-32A-WP06 - Debt Service'!H$27/12,0))</f>
        <v>0</v>
      </c>
      <c r="J581" s="376">
        <f>IF(-SUM(J$20:J580)+J$15&lt;0.000001,0,IF($C581&gt;='H-32A-WP06 - Debt Service'!I$24,'H-32A-WP06 - Debt Service'!I$27/12,0))</f>
        <v>0</v>
      </c>
      <c r="K581" s="376">
        <f>IF(-SUM(K$20:K580)+K$15&lt;0.000001,0,IF($C581&gt;='H-32A-WP06 - Debt Service'!J$24,'H-32A-WP06 - Debt Service'!J$27/12,0))</f>
        <v>0</v>
      </c>
      <c r="L581" s="376">
        <f>IF(-SUM(L$20:L580)+L$15&lt;0.000001,0,IF($C581&gt;='H-32A-WP06 - Debt Service'!K$24,'H-32A-WP06 - Debt Service'!K$27/12,0))</f>
        <v>0</v>
      </c>
      <c r="M581" s="376">
        <f>IF(-SUM(M$20:M580)+M$15&lt;0.000001,0,IF($C581&gt;='H-32A-WP06 - Debt Service'!L$24,'H-32A-WP06 - Debt Service'!L$27/12,0))</f>
        <v>0</v>
      </c>
      <c r="O581" s="364">
        <f t="shared" si="33"/>
        <v>2065</v>
      </c>
      <c r="P581" s="390">
        <f t="shared" si="35"/>
        <v>60541</v>
      </c>
      <c r="Q581" s="376">
        <f>IF(-SUM(Q$20:Q580)+Q$15&lt;0.000001,0,IF($C581&gt;='H-32A-WP06 - Debt Service'!P$24,'H-32A-WP06 - Debt Service'!P$27/12,0))</f>
        <v>0</v>
      </c>
      <c r="R581" s="376">
        <f>IF(-SUM(R$20:R580)+R$15&lt;0.000001,0,IF($C581&gt;='H-32A-WP06 - Debt Service'!Q$24,'H-32A-WP06 - Debt Service'!Q$27/12,0))</f>
        <v>0</v>
      </c>
      <c r="S581" s="376">
        <f>IF(-SUM(S$20:S580)+S$15&lt;0.000001,0,IF($C581&gt;='H-32A-WP06 - Debt Service'!R$24,'H-32A-WP06 - Debt Service'!R$27/12,0))</f>
        <v>0</v>
      </c>
      <c r="T581" s="376">
        <f>IF(-SUM(T$20:T580)+T$15&lt;0.000001,0,IF($C581&gt;='H-32A-WP06 - Debt Service'!S$24,'H-32A-WP06 - Debt Service'!S$27/12,0))</f>
        <v>0</v>
      </c>
      <c r="U581" s="376">
        <f>IF(-SUM(U$20:U580)+U$15&lt;0.000001,0,IF($C581&gt;='H-32A-WP06 - Debt Service'!T$24,'H-32A-WP06 - Debt Service'!T$27/12,0))</f>
        <v>0</v>
      </c>
      <c r="V581" s="376">
        <f>IF(-SUM(V$20:V580)+V$15&lt;0.000001,0,IF($C581&gt;='H-32A-WP06 - Debt Service'!U$24,'H-32A-WP06 - Debt Service'!U$27/12,0))</f>
        <v>0</v>
      </c>
      <c r="W581" s="376">
        <f>IF(-SUM(W$20:W580)+W$15&lt;0.000001,0,IF($C581&gt;='H-32A-WP06 - Debt Service'!V$24,'H-32A-WP06 - Debt Service'!V$27/12,0))</f>
        <v>0</v>
      </c>
      <c r="X581" s="376">
        <f>IF(-SUM(X$20:X580)+X$15&lt;0.000001,0,IF($C581&gt;='H-32A-WP06 - Debt Service'!W$24,'H-32A-WP06 - Debt Service'!W$27/12,0))</f>
        <v>0</v>
      </c>
      <c r="Y581" s="376">
        <f>IF(-SUM(Y$20:Y580)+Y$15&lt;0.000001,0,IF($C581&gt;='H-32A-WP06 - Debt Service'!X$24,'H-32A-WP06 - Debt Service'!X$27/12,0))</f>
        <v>0</v>
      </c>
      <c r="Z581" s="376">
        <f>IF($C581&gt;='H-32A-WP06 - Debt Service'!Y$24,'H-32A-WP06 - Debt Service'!Y$27/12,0)</f>
        <v>0</v>
      </c>
    </row>
    <row r="582" spans="2:26">
      <c r="B582" s="364">
        <f t="shared" si="32"/>
        <v>2065</v>
      </c>
      <c r="C582" s="390">
        <f t="shared" si="34"/>
        <v>60572</v>
      </c>
      <c r="D582" s="376">
        <f>IF(-SUM(D$20:D581)+D$15&lt;0.000001,0,IF($C582&gt;='H-32A-WP06 - Debt Service'!C$24,'H-32A-WP06 - Debt Service'!C$27/12,0))</f>
        <v>0</v>
      </c>
      <c r="E582" s="376">
        <f>IF(-SUM(E$20:E581)+E$15&lt;0.000001,0,IF($C582&gt;='H-32A-WP06 - Debt Service'!D$24,'H-32A-WP06 - Debt Service'!D$27/12,0))</f>
        <v>0</v>
      </c>
      <c r="F582" s="376">
        <f>IF(-SUM(F$20:F581)+F$15&lt;0.000001,0,IF($C582&gt;='H-32A-WP06 - Debt Service'!E$24,'H-32A-WP06 - Debt Service'!E$27/12,0))</f>
        <v>0</v>
      </c>
      <c r="G582" s="376">
        <f>IF(-SUM(G$20:G581)+G$15&lt;0.000001,0,IF($C582&gt;='H-32A-WP06 - Debt Service'!F$24,'H-32A-WP06 - Debt Service'!F$27/12,0))</f>
        <v>0</v>
      </c>
      <c r="H582" s="376">
        <f>IF(-SUM(H$20:H581)+H$15&lt;0.000001,0,IF($C582&gt;='H-32A-WP06 - Debt Service'!G$24,'H-32A-WP06 - Debt Service'!G$27/12,0))</f>
        <v>0</v>
      </c>
      <c r="I582" s="376">
        <f>IF(-SUM(I$20:I581)+I$15&lt;0.000001,0,IF($C582&gt;='H-32A-WP06 - Debt Service'!H$24,'H-32A-WP06 - Debt Service'!H$27/12,0))</f>
        <v>0</v>
      </c>
      <c r="J582" s="376">
        <f>IF(-SUM(J$20:J581)+J$15&lt;0.000001,0,IF($C582&gt;='H-32A-WP06 - Debt Service'!I$24,'H-32A-WP06 - Debt Service'!I$27/12,0))</f>
        <v>0</v>
      </c>
      <c r="K582" s="376">
        <f>IF(-SUM(K$20:K581)+K$15&lt;0.000001,0,IF($C582&gt;='H-32A-WP06 - Debt Service'!J$24,'H-32A-WP06 - Debt Service'!J$27/12,0))</f>
        <v>0</v>
      </c>
      <c r="L582" s="376">
        <f>IF(-SUM(L$20:L581)+L$15&lt;0.000001,0,IF($C582&gt;='H-32A-WP06 - Debt Service'!K$24,'H-32A-WP06 - Debt Service'!K$27/12,0))</f>
        <v>0</v>
      </c>
      <c r="M582" s="376">
        <f>IF(-SUM(M$20:M581)+M$15&lt;0.000001,0,IF($C582&gt;='H-32A-WP06 - Debt Service'!L$24,'H-32A-WP06 - Debt Service'!L$27/12,0))</f>
        <v>0</v>
      </c>
      <c r="O582" s="364">
        <f t="shared" si="33"/>
        <v>2065</v>
      </c>
      <c r="P582" s="390">
        <f t="shared" si="35"/>
        <v>60572</v>
      </c>
      <c r="Q582" s="376">
        <f>IF(-SUM(Q$20:Q581)+Q$15&lt;0.000001,0,IF($C582&gt;='H-32A-WP06 - Debt Service'!P$24,'H-32A-WP06 - Debt Service'!P$27/12,0))</f>
        <v>0</v>
      </c>
      <c r="R582" s="376">
        <f>IF(-SUM(R$20:R581)+R$15&lt;0.000001,0,IF($C582&gt;='H-32A-WP06 - Debt Service'!Q$24,'H-32A-WP06 - Debt Service'!Q$27/12,0))</f>
        <v>0</v>
      </c>
      <c r="S582" s="376">
        <f>IF(-SUM(S$20:S581)+S$15&lt;0.000001,0,IF($C582&gt;='H-32A-WP06 - Debt Service'!R$24,'H-32A-WP06 - Debt Service'!R$27/12,0))</f>
        <v>0</v>
      </c>
      <c r="T582" s="376">
        <f>IF(-SUM(T$20:T581)+T$15&lt;0.000001,0,IF($C582&gt;='H-32A-WP06 - Debt Service'!S$24,'H-32A-WP06 - Debt Service'!S$27/12,0))</f>
        <v>0</v>
      </c>
      <c r="U582" s="376">
        <f>IF(-SUM(U$20:U581)+U$15&lt;0.000001,0,IF($C582&gt;='H-32A-WP06 - Debt Service'!T$24,'H-32A-WP06 - Debt Service'!T$27/12,0))</f>
        <v>0</v>
      </c>
      <c r="V582" s="376">
        <f>IF(-SUM(V$20:V581)+V$15&lt;0.000001,0,IF($C582&gt;='H-32A-WP06 - Debt Service'!U$24,'H-32A-WP06 - Debt Service'!U$27/12,0))</f>
        <v>0</v>
      </c>
      <c r="W582" s="376">
        <f>IF(-SUM(W$20:W581)+W$15&lt;0.000001,0,IF($C582&gt;='H-32A-WP06 - Debt Service'!V$24,'H-32A-WP06 - Debt Service'!V$27/12,0))</f>
        <v>0</v>
      </c>
      <c r="X582" s="376">
        <f>IF(-SUM(X$20:X581)+X$15&lt;0.000001,0,IF($C582&gt;='H-32A-WP06 - Debt Service'!W$24,'H-32A-WP06 - Debt Service'!W$27/12,0))</f>
        <v>0</v>
      </c>
      <c r="Y582" s="376">
        <f>IF(-SUM(Y$20:Y581)+Y$15&lt;0.000001,0,IF($C582&gt;='H-32A-WP06 - Debt Service'!X$24,'H-32A-WP06 - Debt Service'!X$27/12,0))</f>
        <v>0</v>
      </c>
      <c r="Z582" s="376">
        <f>IF($C582&gt;='H-32A-WP06 - Debt Service'!Y$24,'H-32A-WP06 - Debt Service'!Y$27/12,0)</f>
        <v>0</v>
      </c>
    </row>
    <row r="583" spans="2:26">
      <c r="B583" s="364">
        <f t="shared" si="32"/>
        <v>2065</v>
      </c>
      <c r="C583" s="390">
        <f t="shared" si="34"/>
        <v>60602</v>
      </c>
      <c r="D583" s="376">
        <f>IF(-SUM(D$20:D582)+D$15&lt;0.000001,0,IF($C583&gt;='H-32A-WP06 - Debt Service'!C$24,'H-32A-WP06 - Debt Service'!C$27/12,0))</f>
        <v>0</v>
      </c>
      <c r="E583" s="376">
        <f>IF(-SUM(E$20:E582)+E$15&lt;0.000001,0,IF($C583&gt;='H-32A-WP06 - Debt Service'!D$24,'H-32A-WP06 - Debt Service'!D$27/12,0))</f>
        <v>0</v>
      </c>
      <c r="F583" s="376">
        <f>IF(-SUM(F$20:F582)+F$15&lt;0.000001,0,IF($C583&gt;='H-32A-WP06 - Debt Service'!E$24,'H-32A-WP06 - Debt Service'!E$27/12,0))</f>
        <v>0</v>
      </c>
      <c r="G583" s="376">
        <f>IF(-SUM(G$20:G582)+G$15&lt;0.000001,0,IF($C583&gt;='H-32A-WP06 - Debt Service'!F$24,'H-32A-WP06 - Debt Service'!F$27/12,0))</f>
        <v>0</v>
      </c>
      <c r="H583" s="376">
        <f>IF(-SUM(H$20:H582)+H$15&lt;0.000001,0,IF($C583&gt;='H-32A-WP06 - Debt Service'!G$24,'H-32A-WP06 - Debt Service'!G$27/12,0))</f>
        <v>0</v>
      </c>
      <c r="I583" s="376">
        <f>IF(-SUM(I$20:I582)+I$15&lt;0.000001,0,IF($C583&gt;='H-32A-WP06 - Debt Service'!H$24,'H-32A-WP06 - Debt Service'!H$27/12,0))</f>
        <v>0</v>
      </c>
      <c r="J583" s="376">
        <f>IF(-SUM(J$20:J582)+J$15&lt;0.000001,0,IF($C583&gt;='H-32A-WP06 - Debt Service'!I$24,'H-32A-WP06 - Debt Service'!I$27/12,0))</f>
        <v>0</v>
      </c>
      <c r="K583" s="376">
        <f>IF(-SUM(K$20:K582)+K$15&lt;0.000001,0,IF($C583&gt;='H-32A-WP06 - Debt Service'!J$24,'H-32A-WP06 - Debt Service'!J$27/12,0))</f>
        <v>0</v>
      </c>
      <c r="L583" s="376">
        <f>IF(-SUM(L$20:L582)+L$15&lt;0.000001,0,IF($C583&gt;='H-32A-WP06 - Debt Service'!K$24,'H-32A-WP06 - Debt Service'!K$27/12,0))</f>
        <v>0</v>
      </c>
      <c r="M583" s="376">
        <f>IF(-SUM(M$20:M582)+M$15&lt;0.000001,0,IF($C583&gt;='H-32A-WP06 - Debt Service'!L$24,'H-32A-WP06 - Debt Service'!L$27/12,0))</f>
        <v>0</v>
      </c>
      <c r="O583" s="364">
        <f t="shared" si="33"/>
        <v>2065</v>
      </c>
      <c r="P583" s="390">
        <f t="shared" si="35"/>
        <v>60602</v>
      </c>
      <c r="Q583" s="376">
        <f>IF(-SUM(Q$20:Q582)+Q$15&lt;0.000001,0,IF($C583&gt;='H-32A-WP06 - Debt Service'!P$24,'H-32A-WP06 - Debt Service'!P$27/12,0))</f>
        <v>0</v>
      </c>
      <c r="R583" s="376">
        <f>IF(-SUM(R$20:R582)+R$15&lt;0.000001,0,IF($C583&gt;='H-32A-WP06 - Debt Service'!Q$24,'H-32A-WP06 - Debt Service'!Q$27/12,0))</f>
        <v>0</v>
      </c>
      <c r="S583" s="376">
        <f>IF(-SUM(S$20:S582)+S$15&lt;0.000001,0,IF($C583&gt;='H-32A-WP06 - Debt Service'!R$24,'H-32A-WP06 - Debt Service'!R$27/12,0))</f>
        <v>0</v>
      </c>
      <c r="T583" s="376">
        <f>IF(-SUM(T$20:T582)+T$15&lt;0.000001,0,IF($C583&gt;='H-32A-WP06 - Debt Service'!S$24,'H-32A-WP06 - Debt Service'!S$27/12,0))</f>
        <v>0</v>
      </c>
      <c r="U583" s="376">
        <f>IF(-SUM(U$20:U582)+U$15&lt;0.000001,0,IF($C583&gt;='H-32A-WP06 - Debt Service'!T$24,'H-32A-WP06 - Debt Service'!T$27/12,0))</f>
        <v>0</v>
      </c>
      <c r="V583" s="376">
        <f>IF(-SUM(V$20:V582)+V$15&lt;0.000001,0,IF($C583&gt;='H-32A-WP06 - Debt Service'!U$24,'H-32A-WP06 - Debt Service'!U$27/12,0))</f>
        <v>0</v>
      </c>
      <c r="W583" s="376">
        <f>IF(-SUM(W$20:W582)+W$15&lt;0.000001,0,IF($C583&gt;='H-32A-WP06 - Debt Service'!V$24,'H-32A-WP06 - Debt Service'!V$27/12,0))</f>
        <v>0</v>
      </c>
      <c r="X583" s="376">
        <f>IF(-SUM(X$20:X582)+X$15&lt;0.000001,0,IF($C583&gt;='H-32A-WP06 - Debt Service'!W$24,'H-32A-WP06 - Debt Service'!W$27/12,0))</f>
        <v>0</v>
      </c>
      <c r="Y583" s="376">
        <f>IF(-SUM(Y$20:Y582)+Y$15&lt;0.000001,0,IF($C583&gt;='H-32A-WP06 - Debt Service'!X$24,'H-32A-WP06 - Debt Service'!X$27/12,0))</f>
        <v>0</v>
      </c>
      <c r="Z583" s="376">
        <f>IF($C583&gt;='H-32A-WP06 - Debt Service'!Y$24,'H-32A-WP06 - Debt Service'!Y$27/12,0)</f>
        <v>0</v>
      </c>
    </row>
    <row r="584" spans="2:26">
      <c r="B584" s="364">
        <f t="shared" si="32"/>
        <v>2066</v>
      </c>
      <c r="C584" s="390">
        <f t="shared" si="34"/>
        <v>60633</v>
      </c>
      <c r="D584" s="376">
        <f>IF(-SUM(D$20:D583)+D$15&lt;0.000001,0,IF($C584&gt;='H-32A-WP06 - Debt Service'!C$24,'H-32A-WP06 - Debt Service'!C$27/12,0))</f>
        <v>0</v>
      </c>
      <c r="E584" s="376">
        <f>IF(-SUM(E$20:E583)+E$15&lt;0.000001,0,IF($C584&gt;='H-32A-WP06 - Debt Service'!D$24,'H-32A-WP06 - Debt Service'!D$27/12,0))</f>
        <v>0</v>
      </c>
      <c r="F584" s="376">
        <f>IF(-SUM(F$20:F583)+F$15&lt;0.000001,0,IF($C584&gt;='H-32A-WP06 - Debt Service'!E$24,'H-32A-WP06 - Debt Service'!E$27/12,0))</f>
        <v>0</v>
      </c>
      <c r="G584" s="376">
        <f>IF(-SUM(G$20:G583)+G$15&lt;0.000001,0,IF($C584&gt;='H-32A-WP06 - Debt Service'!F$24,'H-32A-WP06 - Debt Service'!F$27/12,0))</f>
        <v>0</v>
      </c>
      <c r="H584" s="376">
        <f>IF(-SUM(H$20:H583)+H$15&lt;0.000001,0,IF($C584&gt;='H-32A-WP06 - Debt Service'!G$24,'H-32A-WP06 - Debt Service'!G$27/12,0))</f>
        <v>0</v>
      </c>
      <c r="I584" s="376">
        <f>IF(-SUM(I$20:I583)+I$15&lt;0.000001,0,IF($C584&gt;='H-32A-WP06 - Debt Service'!H$24,'H-32A-WP06 - Debt Service'!H$27/12,0))</f>
        <v>0</v>
      </c>
      <c r="J584" s="376">
        <f>IF(-SUM(J$20:J583)+J$15&lt;0.000001,0,IF($C584&gt;='H-32A-WP06 - Debt Service'!I$24,'H-32A-WP06 - Debt Service'!I$27/12,0))</f>
        <v>0</v>
      </c>
      <c r="K584" s="376">
        <f>IF(-SUM(K$20:K583)+K$15&lt;0.000001,0,IF($C584&gt;='H-32A-WP06 - Debt Service'!J$24,'H-32A-WP06 - Debt Service'!J$27/12,0))</f>
        <v>0</v>
      </c>
      <c r="L584" s="376">
        <f>IF(-SUM(L$20:L583)+L$15&lt;0.000001,0,IF($C584&gt;='H-32A-WP06 - Debt Service'!K$24,'H-32A-WP06 - Debt Service'!K$27/12,0))</f>
        <v>0</v>
      </c>
      <c r="M584" s="376">
        <f>IF(-SUM(M$20:M583)+M$15&lt;0.000001,0,IF($C584&gt;='H-32A-WP06 - Debt Service'!L$24,'H-32A-WP06 - Debt Service'!L$27/12,0))</f>
        <v>0</v>
      </c>
      <c r="O584" s="364">
        <f t="shared" si="33"/>
        <v>2066</v>
      </c>
      <c r="P584" s="390">
        <f t="shared" si="35"/>
        <v>60633</v>
      </c>
      <c r="Q584" s="376">
        <f>IF(-SUM(Q$20:Q583)+Q$15&lt;0.000001,0,IF($C584&gt;='H-32A-WP06 - Debt Service'!P$24,'H-32A-WP06 - Debt Service'!P$27/12,0))</f>
        <v>0</v>
      </c>
      <c r="R584" s="376">
        <f>IF(-SUM(R$20:R583)+R$15&lt;0.000001,0,IF($C584&gt;='H-32A-WP06 - Debt Service'!Q$24,'H-32A-WP06 - Debt Service'!Q$27/12,0))</f>
        <v>0</v>
      </c>
      <c r="S584" s="376">
        <f>IF(-SUM(S$20:S583)+S$15&lt;0.000001,0,IF($C584&gt;='H-32A-WP06 - Debt Service'!R$24,'H-32A-WP06 - Debt Service'!R$27/12,0))</f>
        <v>0</v>
      </c>
      <c r="T584" s="376">
        <f>IF(-SUM(T$20:T583)+T$15&lt;0.000001,0,IF($C584&gt;='H-32A-WP06 - Debt Service'!S$24,'H-32A-WP06 - Debt Service'!S$27/12,0))</f>
        <v>0</v>
      </c>
      <c r="U584" s="376">
        <f>IF(-SUM(U$20:U583)+U$15&lt;0.000001,0,IF($C584&gt;='H-32A-WP06 - Debt Service'!T$24,'H-32A-WP06 - Debt Service'!T$27/12,0))</f>
        <v>0</v>
      </c>
      <c r="V584" s="376">
        <f>IF(-SUM(V$20:V583)+V$15&lt;0.000001,0,IF($C584&gt;='H-32A-WP06 - Debt Service'!U$24,'H-32A-WP06 - Debt Service'!U$27/12,0))</f>
        <v>0</v>
      </c>
      <c r="W584" s="376">
        <f>IF(-SUM(W$20:W583)+W$15&lt;0.000001,0,IF($C584&gt;='H-32A-WP06 - Debt Service'!V$24,'H-32A-WP06 - Debt Service'!V$27/12,0))</f>
        <v>0</v>
      </c>
      <c r="X584" s="376">
        <f>IF(-SUM(X$20:X583)+X$15&lt;0.000001,0,IF($C584&gt;='H-32A-WP06 - Debt Service'!W$24,'H-32A-WP06 - Debt Service'!W$27/12,0))</f>
        <v>0</v>
      </c>
      <c r="Y584" s="376">
        <f>IF(-SUM(Y$20:Y583)+Y$15&lt;0.000001,0,IF($C584&gt;='H-32A-WP06 - Debt Service'!X$24,'H-32A-WP06 - Debt Service'!X$27/12,0))</f>
        <v>0</v>
      </c>
      <c r="Z584" s="376">
        <f>IF($C584&gt;='H-32A-WP06 - Debt Service'!Y$24,'H-32A-WP06 - Debt Service'!Y$27/12,0)</f>
        <v>0</v>
      </c>
    </row>
    <row r="585" spans="2:26">
      <c r="B585" s="364">
        <f t="shared" si="32"/>
        <v>2066</v>
      </c>
      <c r="C585" s="390">
        <f t="shared" si="34"/>
        <v>60664</v>
      </c>
      <c r="D585" s="376">
        <f>IF(-SUM(D$20:D584)+D$15&lt;0.000001,0,IF($C585&gt;='H-32A-WP06 - Debt Service'!C$24,'H-32A-WP06 - Debt Service'!C$27/12,0))</f>
        <v>0</v>
      </c>
      <c r="E585" s="376">
        <f>IF(-SUM(E$20:E584)+E$15&lt;0.000001,0,IF($C585&gt;='H-32A-WP06 - Debt Service'!D$24,'H-32A-WP06 - Debt Service'!D$27/12,0))</f>
        <v>0</v>
      </c>
      <c r="F585" s="376">
        <f>IF(-SUM(F$20:F584)+F$15&lt;0.000001,0,IF($C585&gt;='H-32A-WP06 - Debt Service'!E$24,'H-32A-WP06 - Debt Service'!E$27/12,0))</f>
        <v>0</v>
      </c>
      <c r="G585" s="376">
        <f>IF(-SUM(G$20:G584)+G$15&lt;0.000001,0,IF($C585&gt;='H-32A-WP06 - Debt Service'!F$24,'H-32A-WP06 - Debt Service'!F$27/12,0))</f>
        <v>0</v>
      </c>
      <c r="H585" s="376">
        <f>IF(-SUM(H$20:H584)+H$15&lt;0.000001,0,IF($C585&gt;='H-32A-WP06 - Debt Service'!G$24,'H-32A-WP06 - Debt Service'!G$27/12,0))</f>
        <v>0</v>
      </c>
      <c r="I585" s="376">
        <f>IF(-SUM(I$20:I584)+I$15&lt;0.000001,0,IF($C585&gt;='H-32A-WP06 - Debt Service'!H$24,'H-32A-WP06 - Debt Service'!H$27/12,0))</f>
        <v>0</v>
      </c>
      <c r="J585" s="376">
        <f>IF(-SUM(J$20:J584)+J$15&lt;0.000001,0,IF($C585&gt;='H-32A-WP06 - Debt Service'!I$24,'H-32A-WP06 - Debt Service'!I$27/12,0))</f>
        <v>0</v>
      </c>
      <c r="K585" s="376">
        <f>IF(-SUM(K$20:K584)+K$15&lt;0.000001,0,IF($C585&gt;='H-32A-WP06 - Debt Service'!J$24,'H-32A-WP06 - Debt Service'!J$27/12,0))</f>
        <v>0</v>
      </c>
      <c r="L585" s="376">
        <f>IF(-SUM(L$20:L584)+L$15&lt;0.000001,0,IF($C585&gt;='H-32A-WP06 - Debt Service'!K$24,'H-32A-WP06 - Debt Service'!K$27/12,0))</f>
        <v>0</v>
      </c>
      <c r="M585" s="376">
        <f>IF(-SUM(M$20:M584)+M$15&lt;0.000001,0,IF($C585&gt;='H-32A-WP06 - Debt Service'!L$24,'H-32A-WP06 - Debt Service'!L$27/12,0))</f>
        <v>0</v>
      </c>
      <c r="O585" s="364">
        <f t="shared" si="33"/>
        <v>2066</v>
      </c>
      <c r="P585" s="390">
        <f t="shared" si="35"/>
        <v>60664</v>
      </c>
      <c r="Q585" s="376">
        <f>IF(-SUM(Q$20:Q584)+Q$15&lt;0.000001,0,IF($C585&gt;='H-32A-WP06 - Debt Service'!P$24,'H-32A-WP06 - Debt Service'!P$27/12,0))</f>
        <v>0</v>
      </c>
      <c r="R585" s="376">
        <f>IF(-SUM(R$20:R584)+R$15&lt;0.000001,0,IF($C585&gt;='H-32A-WP06 - Debt Service'!Q$24,'H-32A-WP06 - Debt Service'!Q$27/12,0))</f>
        <v>0</v>
      </c>
      <c r="S585" s="376">
        <f>IF(-SUM(S$20:S584)+S$15&lt;0.000001,0,IF($C585&gt;='H-32A-WP06 - Debt Service'!R$24,'H-32A-WP06 - Debt Service'!R$27/12,0))</f>
        <v>0</v>
      </c>
      <c r="T585" s="376">
        <f>IF(-SUM(T$20:T584)+T$15&lt;0.000001,0,IF($C585&gt;='H-32A-WP06 - Debt Service'!S$24,'H-32A-WP06 - Debt Service'!S$27/12,0))</f>
        <v>0</v>
      </c>
      <c r="U585" s="376">
        <f>IF(-SUM(U$20:U584)+U$15&lt;0.000001,0,IF($C585&gt;='H-32A-WP06 - Debt Service'!T$24,'H-32A-WP06 - Debt Service'!T$27/12,0))</f>
        <v>0</v>
      </c>
      <c r="V585" s="376">
        <f>IF(-SUM(V$20:V584)+V$15&lt;0.000001,0,IF($C585&gt;='H-32A-WP06 - Debt Service'!U$24,'H-32A-WP06 - Debt Service'!U$27/12,0))</f>
        <v>0</v>
      </c>
      <c r="W585" s="376">
        <f>IF(-SUM(W$20:W584)+W$15&lt;0.000001,0,IF($C585&gt;='H-32A-WP06 - Debt Service'!V$24,'H-32A-WP06 - Debt Service'!V$27/12,0))</f>
        <v>0</v>
      </c>
      <c r="X585" s="376">
        <f>IF(-SUM(X$20:X584)+X$15&lt;0.000001,0,IF($C585&gt;='H-32A-WP06 - Debt Service'!W$24,'H-32A-WP06 - Debt Service'!W$27/12,0))</f>
        <v>0</v>
      </c>
      <c r="Y585" s="376">
        <f>IF(-SUM(Y$20:Y584)+Y$15&lt;0.000001,0,IF($C585&gt;='H-32A-WP06 - Debt Service'!X$24,'H-32A-WP06 - Debt Service'!X$27/12,0))</f>
        <v>0</v>
      </c>
      <c r="Z585" s="376">
        <f>IF($C585&gt;='H-32A-WP06 - Debt Service'!Y$24,'H-32A-WP06 - Debt Service'!Y$27/12,0)</f>
        <v>0</v>
      </c>
    </row>
    <row r="586" spans="2:26">
      <c r="B586" s="364">
        <f t="shared" si="32"/>
        <v>2066</v>
      </c>
      <c r="C586" s="390">
        <f t="shared" si="34"/>
        <v>60692</v>
      </c>
      <c r="D586" s="376">
        <f>IF(-SUM(D$20:D585)+D$15&lt;0.000001,0,IF($C586&gt;='H-32A-WP06 - Debt Service'!C$24,'H-32A-WP06 - Debt Service'!C$27/12,0))</f>
        <v>0</v>
      </c>
      <c r="E586" s="376">
        <f>IF(-SUM(E$20:E585)+E$15&lt;0.000001,0,IF($C586&gt;='H-32A-WP06 - Debt Service'!D$24,'H-32A-WP06 - Debt Service'!D$27/12,0))</f>
        <v>0</v>
      </c>
      <c r="F586" s="376">
        <f>IF(-SUM(F$20:F585)+F$15&lt;0.000001,0,IF($C586&gt;='H-32A-WP06 - Debt Service'!E$24,'H-32A-WP06 - Debt Service'!E$27/12,0))</f>
        <v>0</v>
      </c>
      <c r="G586" s="376">
        <f>IF(-SUM(G$20:G585)+G$15&lt;0.000001,0,IF($C586&gt;='H-32A-WP06 - Debt Service'!F$24,'H-32A-WP06 - Debt Service'!F$27/12,0))</f>
        <v>0</v>
      </c>
      <c r="H586" s="376">
        <f>IF(-SUM(H$20:H585)+H$15&lt;0.000001,0,IF($C586&gt;='H-32A-WP06 - Debt Service'!G$24,'H-32A-WP06 - Debt Service'!G$27/12,0))</f>
        <v>0</v>
      </c>
      <c r="I586" s="376">
        <f>IF(-SUM(I$20:I585)+I$15&lt;0.000001,0,IF($C586&gt;='H-32A-WP06 - Debt Service'!H$24,'H-32A-WP06 - Debt Service'!H$27/12,0))</f>
        <v>0</v>
      </c>
      <c r="J586" s="376">
        <f>IF(-SUM(J$20:J585)+J$15&lt;0.000001,0,IF($C586&gt;='H-32A-WP06 - Debt Service'!I$24,'H-32A-WP06 - Debt Service'!I$27/12,0))</f>
        <v>0</v>
      </c>
      <c r="K586" s="376">
        <f>IF(-SUM(K$20:K585)+K$15&lt;0.000001,0,IF($C586&gt;='H-32A-WP06 - Debt Service'!J$24,'H-32A-WP06 - Debt Service'!J$27/12,0))</f>
        <v>0</v>
      </c>
      <c r="L586" s="376">
        <f>IF(-SUM(L$20:L585)+L$15&lt;0.000001,0,IF($C586&gt;='H-32A-WP06 - Debt Service'!K$24,'H-32A-WP06 - Debt Service'!K$27/12,0))</f>
        <v>0</v>
      </c>
      <c r="M586" s="376">
        <f>IF(-SUM(M$20:M585)+M$15&lt;0.000001,0,IF($C586&gt;='H-32A-WP06 - Debt Service'!L$24,'H-32A-WP06 - Debt Service'!L$27/12,0))</f>
        <v>0</v>
      </c>
      <c r="O586" s="364">
        <f t="shared" si="33"/>
        <v>2066</v>
      </c>
      <c r="P586" s="390">
        <f t="shared" si="35"/>
        <v>60692</v>
      </c>
      <c r="Q586" s="376">
        <f>IF(-SUM(Q$20:Q585)+Q$15&lt;0.000001,0,IF($C586&gt;='H-32A-WP06 - Debt Service'!P$24,'H-32A-WP06 - Debt Service'!P$27/12,0))</f>
        <v>0</v>
      </c>
      <c r="R586" s="376">
        <f>IF(-SUM(R$20:R585)+R$15&lt;0.000001,0,IF($C586&gt;='H-32A-WP06 - Debt Service'!Q$24,'H-32A-WP06 - Debt Service'!Q$27/12,0))</f>
        <v>0</v>
      </c>
      <c r="S586" s="376">
        <f>IF(-SUM(S$20:S585)+S$15&lt;0.000001,0,IF($C586&gt;='H-32A-WP06 - Debt Service'!R$24,'H-32A-WP06 - Debt Service'!R$27/12,0))</f>
        <v>0</v>
      </c>
      <c r="T586" s="376">
        <f>IF(-SUM(T$20:T585)+T$15&lt;0.000001,0,IF($C586&gt;='H-32A-WP06 - Debt Service'!S$24,'H-32A-WP06 - Debt Service'!S$27/12,0))</f>
        <v>0</v>
      </c>
      <c r="U586" s="376">
        <f>IF(-SUM(U$20:U585)+U$15&lt;0.000001,0,IF($C586&gt;='H-32A-WP06 - Debt Service'!T$24,'H-32A-WP06 - Debt Service'!T$27/12,0))</f>
        <v>0</v>
      </c>
      <c r="V586" s="376">
        <f>IF(-SUM(V$20:V585)+V$15&lt;0.000001,0,IF($C586&gt;='H-32A-WP06 - Debt Service'!U$24,'H-32A-WP06 - Debt Service'!U$27/12,0))</f>
        <v>0</v>
      </c>
      <c r="W586" s="376">
        <f>IF(-SUM(W$20:W585)+W$15&lt;0.000001,0,IF($C586&gt;='H-32A-WP06 - Debt Service'!V$24,'H-32A-WP06 - Debt Service'!V$27/12,0))</f>
        <v>0</v>
      </c>
      <c r="X586" s="376">
        <f>IF(-SUM(X$20:X585)+X$15&lt;0.000001,0,IF($C586&gt;='H-32A-WP06 - Debt Service'!W$24,'H-32A-WP06 - Debt Service'!W$27/12,0))</f>
        <v>0</v>
      </c>
      <c r="Y586" s="376">
        <f>IF(-SUM(Y$20:Y585)+Y$15&lt;0.000001,0,IF($C586&gt;='H-32A-WP06 - Debt Service'!X$24,'H-32A-WP06 - Debt Service'!X$27/12,0))</f>
        <v>0</v>
      </c>
      <c r="Z586" s="376">
        <f>IF($C586&gt;='H-32A-WP06 - Debt Service'!Y$24,'H-32A-WP06 - Debt Service'!Y$27/12,0)</f>
        <v>0</v>
      </c>
    </row>
    <row r="587" spans="2:26">
      <c r="B587" s="364">
        <f t="shared" si="32"/>
        <v>2066</v>
      </c>
      <c r="C587" s="390">
        <f t="shared" si="34"/>
        <v>60723</v>
      </c>
      <c r="D587" s="376">
        <f>IF(-SUM(D$20:D586)+D$15&lt;0.000001,0,IF($C587&gt;='H-32A-WP06 - Debt Service'!C$24,'H-32A-WP06 - Debt Service'!C$27/12,0))</f>
        <v>0</v>
      </c>
      <c r="E587" s="376">
        <f>IF(-SUM(E$20:E586)+E$15&lt;0.000001,0,IF($C587&gt;='H-32A-WP06 - Debt Service'!D$24,'H-32A-WP06 - Debt Service'!D$27/12,0))</f>
        <v>0</v>
      </c>
      <c r="F587" s="376">
        <f>IF(-SUM(F$20:F586)+F$15&lt;0.000001,0,IF($C587&gt;='H-32A-WP06 - Debt Service'!E$24,'H-32A-WP06 - Debt Service'!E$27/12,0))</f>
        <v>0</v>
      </c>
      <c r="G587" s="376">
        <f>IF(-SUM(G$20:G586)+G$15&lt;0.000001,0,IF($C587&gt;='H-32A-WP06 - Debt Service'!F$24,'H-32A-WP06 - Debt Service'!F$27/12,0))</f>
        <v>0</v>
      </c>
      <c r="H587" s="376">
        <f>IF(-SUM(H$20:H586)+H$15&lt;0.000001,0,IF($C587&gt;='H-32A-WP06 - Debt Service'!G$24,'H-32A-WP06 - Debt Service'!G$27/12,0))</f>
        <v>0</v>
      </c>
      <c r="I587" s="376">
        <f>IF(-SUM(I$20:I586)+I$15&lt;0.000001,0,IF($C587&gt;='H-32A-WP06 - Debt Service'!H$24,'H-32A-WP06 - Debt Service'!H$27/12,0))</f>
        <v>0</v>
      </c>
      <c r="J587" s="376">
        <f>IF(-SUM(J$20:J586)+J$15&lt;0.000001,0,IF($C587&gt;='H-32A-WP06 - Debt Service'!I$24,'H-32A-WP06 - Debt Service'!I$27/12,0))</f>
        <v>0</v>
      </c>
      <c r="K587" s="376">
        <f>IF(-SUM(K$20:K586)+K$15&lt;0.000001,0,IF($C587&gt;='H-32A-WP06 - Debt Service'!J$24,'H-32A-WP06 - Debt Service'!J$27/12,0))</f>
        <v>0</v>
      </c>
      <c r="L587" s="376">
        <f>IF(-SUM(L$20:L586)+L$15&lt;0.000001,0,IF($C587&gt;='H-32A-WP06 - Debt Service'!K$24,'H-32A-WP06 - Debt Service'!K$27/12,0))</f>
        <v>0</v>
      </c>
      <c r="M587" s="376">
        <f>IF(-SUM(M$20:M586)+M$15&lt;0.000001,0,IF($C587&gt;='H-32A-WP06 - Debt Service'!L$24,'H-32A-WP06 - Debt Service'!L$27/12,0))</f>
        <v>0</v>
      </c>
      <c r="O587" s="364">
        <f t="shared" si="33"/>
        <v>2066</v>
      </c>
      <c r="P587" s="390">
        <f t="shared" si="35"/>
        <v>60723</v>
      </c>
      <c r="Q587" s="376">
        <f>IF(-SUM(Q$20:Q586)+Q$15&lt;0.000001,0,IF($C587&gt;='H-32A-WP06 - Debt Service'!P$24,'H-32A-WP06 - Debt Service'!P$27/12,0))</f>
        <v>0</v>
      </c>
      <c r="R587" s="376">
        <f>IF(-SUM(R$20:R586)+R$15&lt;0.000001,0,IF($C587&gt;='H-32A-WP06 - Debt Service'!Q$24,'H-32A-WP06 - Debt Service'!Q$27/12,0))</f>
        <v>0</v>
      </c>
      <c r="S587" s="376">
        <f>IF(-SUM(S$20:S586)+S$15&lt;0.000001,0,IF($C587&gt;='H-32A-WP06 - Debt Service'!R$24,'H-32A-WP06 - Debt Service'!R$27/12,0))</f>
        <v>0</v>
      </c>
      <c r="T587" s="376">
        <f>IF(-SUM(T$20:T586)+T$15&lt;0.000001,0,IF($C587&gt;='H-32A-WP06 - Debt Service'!S$24,'H-32A-WP06 - Debt Service'!S$27/12,0))</f>
        <v>0</v>
      </c>
      <c r="U587" s="376">
        <f>IF(-SUM(U$20:U586)+U$15&lt;0.000001,0,IF($C587&gt;='H-32A-WP06 - Debt Service'!T$24,'H-32A-WP06 - Debt Service'!T$27/12,0))</f>
        <v>0</v>
      </c>
      <c r="V587" s="376">
        <f>IF(-SUM(V$20:V586)+V$15&lt;0.000001,0,IF($C587&gt;='H-32A-WP06 - Debt Service'!U$24,'H-32A-WP06 - Debt Service'!U$27/12,0))</f>
        <v>0</v>
      </c>
      <c r="W587" s="376">
        <f>IF(-SUM(W$20:W586)+W$15&lt;0.000001,0,IF($C587&gt;='H-32A-WP06 - Debt Service'!V$24,'H-32A-WP06 - Debt Service'!V$27/12,0))</f>
        <v>0</v>
      </c>
      <c r="X587" s="376">
        <f>IF(-SUM(X$20:X586)+X$15&lt;0.000001,0,IF($C587&gt;='H-32A-WP06 - Debt Service'!W$24,'H-32A-WP06 - Debt Service'!W$27/12,0))</f>
        <v>0</v>
      </c>
      <c r="Y587" s="376">
        <f>IF(-SUM(Y$20:Y586)+Y$15&lt;0.000001,0,IF($C587&gt;='H-32A-WP06 - Debt Service'!X$24,'H-32A-WP06 - Debt Service'!X$27/12,0))</f>
        <v>0</v>
      </c>
      <c r="Z587" s="376">
        <f>IF($C587&gt;='H-32A-WP06 - Debt Service'!Y$24,'H-32A-WP06 - Debt Service'!Y$27/12,0)</f>
        <v>0</v>
      </c>
    </row>
    <row r="588" spans="2:26">
      <c r="B588" s="364">
        <f t="shared" si="32"/>
        <v>2066</v>
      </c>
      <c r="C588" s="390">
        <f t="shared" si="34"/>
        <v>60753</v>
      </c>
      <c r="D588" s="376">
        <f>IF(-SUM(D$20:D587)+D$15&lt;0.000001,0,IF($C588&gt;='H-32A-WP06 - Debt Service'!C$24,'H-32A-WP06 - Debt Service'!C$27/12,0))</f>
        <v>0</v>
      </c>
      <c r="E588" s="376">
        <f>IF(-SUM(E$20:E587)+E$15&lt;0.000001,0,IF($C588&gt;='H-32A-WP06 - Debt Service'!D$24,'H-32A-WP06 - Debt Service'!D$27/12,0))</f>
        <v>0</v>
      </c>
      <c r="F588" s="376">
        <f>IF(-SUM(F$20:F587)+F$15&lt;0.000001,0,IF($C588&gt;='H-32A-WP06 - Debt Service'!E$24,'H-32A-WP06 - Debt Service'!E$27/12,0))</f>
        <v>0</v>
      </c>
      <c r="G588" s="376">
        <f>IF(-SUM(G$20:G587)+G$15&lt;0.000001,0,IF($C588&gt;='H-32A-WP06 - Debt Service'!F$24,'H-32A-WP06 - Debt Service'!F$27/12,0))</f>
        <v>0</v>
      </c>
      <c r="H588" s="376">
        <f>IF(-SUM(H$20:H587)+H$15&lt;0.000001,0,IF($C588&gt;='H-32A-WP06 - Debt Service'!G$24,'H-32A-WP06 - Debt Service'!G$27/12,0))</f>
        <v>0</v>
      </c>
      <c r="I588" s="376">
        <f>IF(-SUM(I$20:I587)+I$15&lt;0.000001,0,IF($C588&gt;='H-32A-WP06 - Debt Service'!H$24,'H-32A-WP06 - Debt Service'!H$27/12,0))</f>
        <v>0</v>
      </c>
      <c r="J588" s="376">
        <f>IF(-SUM(J$20:J587)+J$15&lt;0.000001,0,IF($C588&gt;='H-32A-WP06 - Debt Service'!I$24,'H-32A-WP06 - Debt Service'!I$27/12,0))</f>
        <v>0</v>
      </c>
      <c r="K588" s="376">
        <f>IF(-SUM(K$20:K587)+K$15&lt;0.000001,0,IF($C588&gt;='H-32A-WP06 - Debt Service'!J$24,'H-32A-WP06 - Debt Service'!J$27/12,0))</f>
        <v>0</v>
      </c>
      <c r="L588" s="376">
        <f>IF(-SUM(L$20:L587)+L$15&lt;0.000001,0,IF($C588&gt;='H-32A-WP06 - Debt Service'!K$24,'H-32A-WP06 - Debt Service'!K$27/12,0))</f>
        <v>0</v>
      </c>
      <c r="M588" s="376">
        <f>IF(-SUM(M$20:M587)+M$15&lt;0.000001,0,IF($C588&gt;='H-32A-WP06 - Debt Service'!L$24,'H-32A-WP06 - Debt Service'!L$27/12,0))</f>
        <v>0</v>
      </c>
      <c r="O588" s="364">
        <f t="shared" si="33"/>
        <v>2066</v>
      </c>
      <c r="P588" s="390">
        <f t="shared" si="35"/>
        <v>60753</v>
      </c>
      <c r="Q588" s="376">
        <f>IF(-SUM(Q$20:Q587)+Q$15&lt;0.000001,0,IF($C588&gt;='H-32A-WP06 - Debt Service'!P$24,'H-32A-WP06 - Debt Service'!P$27/12,0))</f>
        <v>0</v>
      </c>
      <c r="R588" s="376">
        <f>IF(-SUM(R$20:R587)+R$15&lt;0.000001,0,IF($C588&gt;='H-32A-WP06 - Debt Service'!Q$24,'H-32A-WP06 - Debt Service'!Q$27/12,0))</f>
        <v>0</v>
      </c>
      <c r="S588" s="376">
        <f>IF(-SUM(S$20:S587)+S$15&lt;0.000001,0,IF($C588&gt;='H-32A-WP06 - Debt Service'!R$24,'H-32A-WP06 - Debt Service'!R$27/12,0))</f>
        <v>0</v>
      </c>
      <c r="T588" s="376">
        <f>IF(-SUM(T$20:T587)+T$15&lt;0.000001,0,IF($C588&gt;='H-32A-WP06 - Debt Service'!S$24,'H-32A-WP06 - Debt Service'!S$27/12,0))</f>
        <v>0</v>
      </c>
      <c r="U588" s="376">
        <f>IF(-SUM(U$20:U587)+U$15&lt;0.000001,0,IF($C588&gt;='H-32A-WP06 - Debt Service'!T$24,'H-32A-WP06 - Debt Service'!T$27/12,0))</f>
        <v>0</v>
      </c>
      <c r="V588" s="376">
        <f>IF(-SUM(V$20:V587)+V$15&lt;0.000001,0,IF($C588&gt;='H-32A-WP06 - Debt Service'!U$24,'H-32A-WP06 - Debt Service'!U$27/12,0))</f>
        <v>0</v>
      </c>
      <c r="W588" s="376">
        <f>IF(-SUM(W$20:W587)+W$15&lt;0.000001,0,IF($C588&gt;='H-32A-WP06 - Debt Service'!V$24,'H-32A-WP06 - Debt Service'!V$27/12,0))</f>
        <v>0</v>
      </c>
      <c r="X588" s="376">
        <f>IF(-SUM(X$20:X587)+X$15&lt;0.000001,0,IF($C588&gt;='H-32A-WP06 - Debt Service'!W$24,'H-32A-WP06 - Debt Service'!W$27/12,0))</f>
        <v>0</v>
      </c>
      <c r="Y588" s="376">
        <f>IF(-SUM(Y$20:Y587)+Y$15&lt;0.000001,0,IF($C588&gt;='H-32A-WP06 - Debt Service'!X$24,'H-32A-WP06 - Debt Service'!X$27/12,0))</f>
        <v>0</v>
      </c>
      <c r="Z588" s="376">
        <f>IF($C588&gt;='H-32A-WP06 - Debt Service'!Y$24,'H-32A-WP06 - Debt Service'!Y$27/12,0)</f>
        <v>0</v>
      </c>
    </row>
    <row r="589" spans="2:26">
      <c r="B589" s="364">
        <f t="shared" si="32"/>
        <v>2066</v>
      </c>
      <c r="C589" s="390">
        <f t="shared" si="34"/>
        <v>60784</v>
      </c>
      <c r="D589" s="376">
        <f>IF(-SUM(D$20:D588)+D$15&lt;0.000001,0,IF($C589&gt;='H-32A-WP06 - Debt Service'!C$24,'H-32A-WP06 - Debt Service'!C$27/12,0))</f>
        <v>0</v>
      </c>
      <c r="E589" s="376">
        <f>IF(-SUM(E$20:E588)+E$15&lt;0.000001,0,IF($C589&gt;='H-32A-WP06 - Debt Service'!D$24,'H-32A-WP06 - Debt Service'!D$27/12,0))</f>
        <v>0</v>
      </c>
      <c r="F589" s="376">
        <f>IF(-SUM(F$20:F588)+F$15&lt;0.000001,0,IF($C589&gt;='H-32A-WP06 - Debt Service'!E$24,'H-32A-WP06 - Debt Service'!E$27/12,0))</f>
        <v>0</v>
      </c>
      <c r="G589" s="376">
        <f>IF(-SUM(G$20:G588)+G$15&lt;0.000001,0,IF($C589&gt;='H-32A-WP06 - Debt Service'!F$24,'H-32A-WP06 - Debt Service'!F$27/12,0))</f>
        <v>0</v>
      </c>
      <c r="H589" s="376">
        <f>IF(-SUM(H$20:H588)+H$15&lt;0.000001,0,IF($C589&gt;='H-32A-WP06 - Debt Service'!G$24,'H-32A-WP06 - Debt Service'!G$27/12,0))</f>
        <v>0</v>
      </c>
      <c r="I589" s="376">
        <f>IF(-SUM(I$20:I588)+I$15&lt;0.000001,0,IF($C589&gt;='H-32A-WP06 - Debt Service'!H$24,'H-32A-WP06 - Debt Service'!H$27/12,0))</f>
        <v>0</v>
      </c>
      <c r="J589" s="376">
        <f>IF(-SUM(J$20:J588)+J$15&lt;0.000001,0,IF($C589&gt;='H-32A-WP06 - Debt Service'!I$24,'H-32A-WP06 - Debt Service'!I$27/12,0))</f>
        <v>0</v>
      </c>
      <c r="K589" s="376">
        <f>IF(-SUM(K$20:K588)+K$15&lt;0.000001,0,IF($C589&gt;='H-32A-WP06 - Debt Service'!J$24,'H-32A-WP06 - Debt Service'!J$27/12,0))</f>
        <v>0</v>
      </c>
      <c r="L589" s="376">
        <f>IF(-SUM(L$20:L588)+L$15&lt;0.000001,0,IF($C589&gt;='H-32A-WP06 - Debt Service'!K$24,'H-32A-WP06 - Debt Service'!K$27/12,0))</f>
        <v>0</v>
      </c>
      <c r="M589" s="376">
        <f>IF(-SUM(M$20:M588)+M$15&lt;0.000001,0,IF($C589&gt;='H-32A-WP06 - Debt Service'!L$24,'H-32A-WP06 - Debt Service'!L$27/12,0))</f>
        <v>0</v>
      </c>
      <c r="O589" s="364">
        <f t="shared" si="33"/>
        <v>2066</v>
      </c>
      <c r="P589" s="390">
        <f t="shared" si="35"/>
        <v>60784</v>
      </c>
      <c r="Q589" s="376">
        <f>IF(-SUM(Q$20:Q588)+Q$15&lt;0.000001,0,IF($C589&gt;='H-32A-WP06 - Debt Service'!P$24,'H-32A-WP06 - Debt Service'!P$27/12,0))</f>
        <v>0</v>
      </c>
      <c r="R589" s="376">
        <f>IF(-SUM(R$20:R588)+R$15&lt;0.000001,0,IF($C589&gt;='H-32A-WP06 - Debt Service'!Q$24,'H-32A-WP06 - Debt Service'!Q$27/12,0))</f>
        <v>0</v>
      </c>
      <c r="S589" s="376">
        <f>IF(-SUM(S$20:S588)+S$15&lt;0.000001,0,IF($C589&gt;='H-32A-WP06 - Debt Service'!R$24,'H-32A-WP06 - Debt Service'!R$27/12,0))</f>
        <v>0</v>
      </c>
      <c r="T589" s="376">
        <f>IF(-SUM(T$20:T588)+T$15&lt;0.000001,0,IF($C589&gt;='H-32A-WP06 - Debt Service'!S$24,'H-32A-WP06 - Debt Service'!S$27/12,0))</f>
        <v>0</v>
      </c>
      <c r="U589" s="376">
        <f>IF(-SUM(U$20:U588)+U$15&lt;0.000001,0,IF($C589&gt;='H-32A-WP06 - Debt Service'!T$24,'H-32A-WP06 - Debt Service'!T$27/12,0))</f>
        <v>0</v>
      </c>
      <c r="V589" s="376">
        <f>IF(-SUM(V$20:V588)+V$15&lt;0.000001,0,IF($C589&gt;='H-32A-WP06 - Debt Service'!U$24,'H-32A-WP06 - Debt Service'!U$27/12,0))</f>
        <v>0</v>
      </c>
      <c r="W589" s="376">
        <f>IF(-SUM(W$20:W588)+W$15&lt;0.000001,0,IF($C589&gt;='H-32A-WP06 - Debt Service'!V$24,'H-32A-WP06 - Debt Service'!V$27/12,0))</f>
        <v>0</v>
      </c>
      <c r="X589" s="376">
        <f>IF(-SUM(X$20:X588)+X$15&lt;0.000001,0,IF($C589&gt;='H-32A-WP06 - Debt Service'!W$24,'H-32A-WP06 - Debt Service'!W$27/12,0))</f>
        <v>0</v>
      </c>
      <c r="Y589" s="376">
        <f>IF(-SUM(Y$20:Y588)+Y$15&lt;0.000001,0,IF($C589&gt;='H-32A-WP06 - Debt Service'!X$24,'H-32A-WP06 - Debt Service'!X$27/12,0))</f>
        <v>0</v>
      </c>
      <c r="Z589" s="376">
        <f>IF($C589&gt;='H-32A-WP06 - Debt Service'!Y$24,'H-32A-WP06 - Debt Service'!Y$27/12,0)</f>
        <v>0</v>
      </c>
    </row>
    <row r="590" spans="2:26">
      <c r="B590" s="364">
        <f t="shared" si="32"/>
        <v>2066</v>
      </c>
      <c r="C590" s="390">
        <f t="shared" si="34"/>
        <v>60814</v>
      </c>
      <c r="D590" s="376">
        <f>IF(-SUM(D$20:D589)+D$15&lt;0.000001,0,IF($C590&gt;='H-32A-WP06 - Debt Service'!C$24,'H-32A-WP06 - Debt Service'!C$27/12,0))</f>
        <v>0</v>
      </c>
      <c r="E590" s="376">
        <f>IF(-SUM(E$20:E589)+E$15&lt;0.000001,0,IF($C590&gt;='H-32A-WP06 - Debt Service'!D$24,'H-32A-WP06 - Debt Service'!D$27/12,0))</f>
        <v>0</v>
      </c>
      <c r="F590" s="376">
        <f>IF(-SUM(F$20:F589)+F$15&lt;0.000001,0,IF($C590&gt;='H-32A-WP06 - Debt Service'!E$24,'H-32A-WP06 - Debt Service'!E$27/12,0))</f>
        <v>0</v>
      </c>
      <c r="G590" s="376">
        <f>IF(-SUM(G$20:G589)+G$15&lt;0.000001,0,IF($C590&gt;='H-32A-WP06 - Debt Service'!F$24,'H-32A-WP06 - Debt Service'!F$27/12,0))</f>
        <v>0</v>
      </c>
      <c r="H590" s="376">
        <f>IF(-SUM(H$20:H589)+H$15&lt;0.000001,0,IF($C590&gt;='H-32A-WP06 - Debt Service'!G$24,'H-32A-WP06 - Debt Service'!G$27/12,0))</f>
        <v>0</v>
      </c>
      <c r="I590" s="376">
        <f>IF(-SUM(I$20:I589)+I$15&lt;0.000001,0,IF($C590&gt;='H-32A-WP06 - Debt Service'!H$24,'H-32A-WP06 - Debt Service'!H$27/12,0))</f>
        <v>0</v>
      </c>
      <c r="J590" s="376">
        <f>IF(-SUM(J$20:J589)+J$15&lt;0.000001,0,IF($C590&gt;='H-32A-WP06 - Debt Service'!I$24,'H-32A-WP06 - Debt Service'!I$27/12,0))</f>
        <v>0</v>
      </c>
      <c r="K590" s="376">
        <f>IF(-SUM(K$20:K589)+K$15&lt;0.000001,0,IF($C590&gt;='H-32A-WP06 - Debt Service'!J$24,'H-32A-WP06 - Debt Service'!J$27/12,0))</f>
        <v>0</v>
      </c>
      <c r="L590" s="376">
        <f>IF(-SUM(L$20:L589)+L$15&lt;0.000001,0,IF($C590&gt;='H-32A-WP06 - Debt Service'!K$24,'H-32A-WP06 - Debt Service'!K$27/12,0))</f>
        <v>0</v>
      </c>
      <c r="M590" s="376">
        <f>IF(-SUM(M$20:M589)+M$15&lt;0.000001,0,IF($C590&gt;='H-32A-WP06 - Debt Service'!L$24,'H-32A-WP06 - Debt Service'!L$27/12,0))</f>
        <v>0</v>
      </c>
      <c r="O590" s="364">
        <f t="shared" si="33"/>
        <v>2066</v>
      </c>
      <c r="P590" s="390">
        <f t="shared" si="35"/>
        <v>60814</v>
      </c>
      <c r="Q590" s="376">
        <f>IF(-SUM(Q$20:Q589)+Q$15&lt;0.000001,0,IF($C590&gt;='H-32A-WP06 - Debt Service'!P$24,'H-32A-WP06 - Debt Service'!P$27/12,0))</f>
        <v>0</v>
      </c>
      <c r="R590" s="376">
        <f>IF(-SUM(R$20:R589)+R$15&lt;0.000001,0,IF($C590&gt;='H-32A-WP06 - Debt Service'!Q$24,'H-32A-WP06 - Debt Service'!Q$27/12,0))</f>
        <v>0</v>
      </c>
      <c r="S590" s="376">
        <f>IF(-SUM(S$20:S589)+S$15&lt;0.000001,0,IF($C590&gt;='H-32A-WP06 - Debt Service'!R$24,'H-32A-WP06 - Debt Service'!R$27/12,0))</f>
        <v>0</v>
      </c>
      <c r="T590" s="376">
        <f>IF(-SUM(T$20:T589)+T$15&lt;0.000001,0,IF($C590&gt;='H-32A-WP06 - Debt Service'!S$24,'H-32A-WP06 - Debt Service'!S$27/12,0))</f>
        <v>0</v>
      </c>
      <c r="U590" s="376">
        <f>IF(-SUM(U$20:U589)+U$15&lt;0.000001,0,IF($C590&gt;='H-32A-WP06 - Debt Service'!T$24,'H-32A-WP06 - Debt Service'!T$27/12,0))</f>
        <v>0</v>
      </c>
      <c r="V590" s="376">
        <f>IF(-SUM(V$20:V589)+V$15&lt;0.000001,0,IF($C590&gt;='H-32A-WP06 - Debt Service'!U$24,'H-32A-WP06 - Debt Service'!U$27/12,0))</f>
        <v>0</v>
      </c>
      <c r="W590" s="376">
        <f>IF(-SUM(W$20:W589)+W$15&lt;0.000001,0,IF($C590&gt;='H-32A-WP06 - Debt Service'!V$24,'H-32A-WP06 - Debt Service'!V$27/12,0))</f>
        <v>0</v>
      </c>
      <c r="X590" s="376">
        <f>IF(-SUM(X$20:X589)+X$15&lt;0.000001,0,IF($C590&gt;='H-32A-WP06 - Debt Service'!W$24,'H-32A-WP06 - Debt Service'!W$27/12,0))</f>
        <v>0</v>
      </c>
      <c r="Y590" s="376">
        <f>IF(-SUM(Y$20:Y589)+Y$15&lt;0.000001,0,IF($C590&gt;='H-32A-WP06 - Debt Service'!X$24,'H-32A-WP06 - Debt Service'!X$27/12,0))</f>
        <v>0</v>
      </c>
      <c r="Z590" s="376">
        <f>IF($C590&gt;='H-32A-WP06 - Debt Service'!Y$24,'H-32A-WP06 - Debt Service'!Y$27/12,0)</f>
        <v>0</v>
      </c>
    </row>
    <row r="591" spans="2:26">
      <c r="B591" s="364">
        <f t="shared" si="32"/>
        <v>2066</v>
      </c>
      <c r="C591" s="390">
        <f t="shared" si="34"/>
        <v>60845</v>
      </c>
      <c r="D591" s="376">
        <f>IF(-SUM(D$20:D590)+D$15&lt;0.000001,0,IF($C591&gt;='H-32A-WP06 - Debt Service'!C$24,'H-32A-WP06 - Debt Service'!C$27/12,0))</f>
        <v>0</v>
      </c>
      <c r="E591" s="376">
        <f>IF(-SUM(E$20:E590)+E$15&lt;0.000001,0,IF($C591&gt;='H-32A-WP06 - Debt Service'!D$24,'H-32A-WP06 - Debt Service'!D$27/12,0))</f>
        <v>0</v>
      </c>
      <c r="F591" s="376">
        <f>IF(-SUM(F$20:F590)+F$15&lt;0.000001,0,IF($C591&gt;='H-32A-WP06 - Debt Service'!E$24,'H-32A-WP06 - Debt Service'!E$27/12,0))</f>
        <v>0</v>
      </c>
      <c r="G591" s="376">
        <f>IF(-SUM(G$20:G590)+G$15&lt;0.000001,0,IF($C591&gt;='H-32A-WP06 - Debt Service'!F$24,'H-32A-WP06 - Debt Service'!F$27/12,0))</f>
        <v>0</v>
      </c>
      <c r="H591" s="376">
        <f>IF(-SUM(H$20:H590)+H$15&lt;0.000001,0,IF($C591&gt;='H-32A-WP06 - Debt Service'!G$24,'H-32A-WP06 - Debt Service'!G$27/12,0))</f>
        <v>0</v>
      </c>
      <c r="I591" s="376">
        <f>IF(-SUM(I$20:I590)+I$15&lt;0.000001,0,IF($C591&gt;='H-32A-WP06 - Debt Service'!H$24,'H-32A-WP06 - Debt Service'!H$27/12,0))</f>
        <v>0</v>
      </c>
      <c r="J591" s="376">
        <f>IF(-SUM(J$20:J590)+J$15&lt;0.000001,0,IF($C591&gt;='H-32A-WP06 - Debt Service'!I$24,'H-32A-WP06 - Debt Service'!I$27/12,0))</f>
        <v>0</v>
      </c>
      <c r="K591" s="376">
        <f>IF(-SUM(K$20:K590)+K$15&lt;0.000001,0,IF($C591&gt;='H-32A-WP06 - Debt Service'!J$24,'H-32A-WP06 - Debt Service'!J$27/12,0))</f>
        <v>0</v>
      </c>
      <c r="L591" s="376">
        <f>IF(-SUM(L$20:L590)+L$15&lt;0.000001,0,IF($C591&gt;='H-32A-WP06 - Debt Service'!K$24,'H-32A-WP06 - Debt Service'!K$27/12,0))</f>
        <v>0</v>
      </c>
      <c r="M591" s="376">
        <f>IF(-SUM(M$20:M590)+M$15&lt;0.000001,0,IF($C591&gt;='H-32A-WP06 - Debt Service'!L$24,'H-32A-WP06 - Debt Service'!L$27/12,0))</f>
        <v>0</v>
      </c>
      <c r="O591" s="364">
        <f t="shared" si="33"/>
        <v>2066</v>
      </c>
      <c r="P591" s="390">
        <f t="shared" si="35"/>
        <v>60845</v>
      </c>
      <c r="Q591" s="376">
        <f>IF(-SUM(Q$20:Q590)+Q$15&lt;0.000001,0,IF($C591&gt;='H-32A-WP06 - Debt Service'!P$24,'H-32A-WP06 - Debt Service'!P$27/12,0))</f>
        <v>0</v>
      </c>
      <c r="R591" s="376">
        <f>IF(-SUM(R$20:R590)+R$15&lt;0.000001,0,IF($C591&gt;='H-32A-WP06 - Debt Service'!Q$24,'H-32A-WP06 - Debt Service'!Q$27/12,0))</f>
        <v>0</v>
      </c>
      <c r="S591" s="376">
        <f>IF(-SUM(S$20:S590)+S$15&lt;0.000001,0,IF($C591&gt;='H-32A-WP06 - Debt Service'!R$24,'H-32A-WP06 - Debt Service'!R$27/12,0))</f>
        <v>0</v>
      </c>
      <c r="T591" s="376">
        <f>IF(-SUM(T$20:T590)+T$15&lt;0.000001,0,IF($C591&gt;='H-32A-WP06 - Debt Service'!S$24,'H-32A-WP06 - Debt Service'!S$27/12,0))</f>
        <v>0</v>
      </c>
      <c r="U591" s="376">
        <f>IF(-SUM(U$20:U590)+U$15&lt;0.000001,0,IF($C591&gt;='H-32A-WP06 - Debt Service'!T$24,'H-32A-WP06 - Debt Service'!T$27/12,0))</f>
        <v>0</v>
      </c>
      <c r="V591" s="376">
        <f>IF(-SUM(V$20:V590)+V$15&lt;0.000001,0,IF($C591&gt;='H-32A-WP06 - Debt Service'!U$24,'H-32A-WP06 - Debt Service'!U$27/12,0))</f>
        <v>0</v>
      </c>
      <c r="W591" s="376">
        <f>IF(-SUM(W$20:W590)+W$15&lt;0.000001,0,IF($C591&gt;='H-32A-WP06 - Debt Service'!V$24,'H-32A-WP06 - Debt Service'!V$27/12,0))</f>
        <v>0</v>
      </c>
      <c r="X591" s="376">
        <f>IF(-SUM(X$20:X590)+X$15&lt;0.000001,0,IF($C591&gt;='H-32A-WP06 - Debt Service'!W$24,'H-32A-WP06 - Debt Service'!W$27/12,0))</f>
        <v>0</v>
      </c>
      <c r="Y591" s="376">
        <f>IF(-SUM(Y$20:Y590)+Y$15&lt;0.000001,0,IF($C591&gt;='H-32A-WP06 - Debt Service'!X$24,'H-32A-WP06 - Debt Service'!X$27/12,0))</f>
        <v>0</v>
      </c>
      <c r="Z591" s="376">
        <f>IF($C591&gt;='H-32A-WP06 - Debt Service'!Y$24,'H-32A-WP06 - Debt Service'!Y$27/12,0)</f>
        <v>0</v>
      </c>
    </row>
    <row r="592" spans="2:26">
      <c r="B592" s="364">
        <f t="shared" si="32"/>
        <v>2066</v>
      </c>
      <c r="C592" s="390">
        <f t="shared" si="34"/>
        <v>60876</v>
      </c>
      <c r="D592" s="376">
        <f>IF(-SUM(D$20:D591)+D$15&lt;0.000001,0,IF($C592&gt;='H-32A-WP06 - Debt Service'!C$24,'H-32A-WP06 - Debt Service'!C$27/12,0))</f>
        <v>0</v>
      </c>
      <c r="E592" s="376">
        <f>IF(-SUM(E$20:E591)+E$15&lt;0.000001,0,IF($C592&gt;='H-32A-WP06 - Debt Service'!D$24,'H-32A-WP06 - Debt Service'!D$27/12,0))</f>
        <v>0</v>
      </c>
      <c r="F592" s="376">
        <f>IF(-SUM(F$20:F591)+F$15&lt;0.000001,0,IF($C592&gt;='H-32A-WP06 - Debt Service'!E$24,'H-32A-WP06 - Debt Service'!E$27/12,0))</f>
        <v>0</v>
      </c>
      <c r="G592" s="376">
        <f>IF(-SUM(G$20:G591)+G$15&lt;0.000001,0,IF($C592&gt;='H-32A-WP06 - Debt Service'!F$24,'H-32A-WP06 - Debt Service'!F$27/12,0))</f>
        <v>0</v>
      </c>
      <c r="H592" s="376">
        <f>IF(-SUM(H$20:H591)+H$15&lt;0.000001,0,IF($C592&gt;='H-32A-WP06 - Debt Service'!G$24,'H-32A-WP06 - Debt Service'!G$27/12,0))</f>
        <v>0</v>
      </c>
      <c r="I592" s="376">
        <f>IF(-SUM(I$20:I591)+I$15&lt;0.000001,0,IF($C592&gt;='H-32A-WP06 - Debt Service'!H$24,'H-32A-WP06 - Debt Service'!H$27/12,0))</f>
        <v>0</v>
      </c>
      <c r="J592" s="376">
        <f>IF(-SUM(J$20:J591)+J$15&lt;0.000001,0,IF($C592&gt;='H-32A-WP06 - Debt Service'!I$24,'H-32A-WP06 - Debt Service'!I$27/12,0))</f>
        <v>0</v>
      </c>
      <c r="K592" s="376">
        <f>IF(-SUM(K$20:K591)+K$15&lt;0.000001,0,IF($C592&gt;='H-32A-WP06 - Debt Service'!J$24,'H-32A-WP06 - Debt Service'!J$27/12,0))</f>
        <v>0</v>
      </c>
      <c r="L592" s="376">
        <f>IF(-SUM(L$20:L591)+L$15&lt;0.000001,0,IF($C592&gt;='H-32A-WP06 - Debt Service'!K$24,'H-32A-WP06 - Debt Service'!K$27/12,0))</f>
        <v>0</v>
      </c>
      <c r="M592" s="376">
        <f>IF(-SUM(M$20:M591)+M$15&lt;0.000001,0,IF($C592&gt;='H-32A-WP06 - Debt Service'!L$24,'H-32A-WP06 - Debt Service'!L$27/12,0))</f>
        <v>0</v>
      </c>
      <c r="O592" s="364">
        <f t="shared" si="33"/>
        <v>2066</v>
      </c>
      <c r="P592" s="390">
        <f t="shared" si="35"/>
        <v>60876</v>
      </c>
      <c r="Q592" s="376">
        <f>IF(-SUM(Q$20:Q591)+Q$15&lt;0.000001,0,IF($C592&gt;='H-32A-WP06 - Debt Service'!P$24,'H-32A-WP06 - Debt Service'!P$27/12,0))</f>
        <v>0</v>
      </c>
      <c r="R592" s="376">
        <f>IF(-SUM(R$20:R591)+R$15&lt;0.000001,0,IF($C592&gt;='H-32A-WP06 - Debt Service'!Q$24,'H-32A-WP06 - Debt Service'!Q$27/12,0))</f>
        <v>0</v>
      </c>
      <c r="S592" s="376">
        <f>IF(-SUM(S$20:S591)+S$15&lt;0.000001,0,IF($C592&gt;='H-32A-WP06 - Debt Service'!R$24,'H-32A-WP06 - Debt Service'!R$27/12,0))</f>
        <v>0</v>
      </c>
      <c r="T592" s="376">
        <f>IF(-SUM(T$20:T591)+T$15&lt;0.000001,0,IF($C592&gt;='H-32A-WP06 - Debt Service'!S$24,'H-32A-WP06 - Debt Service'!S$27/12,0))</f>
        <v>0</v>
      </c>
      <c r="U592" s="376">
        <f>IF(-SUM(U$20:U591)+U$15&lt;0.000001,0,IF($C592&gt;='H-32A-WP06 - Debt Service'!T$24,'H-32A-WP06 - Debt Service'!T$27/12,0))</f>
        <v>0</v>
      </c>
      <c r="V592" s="376">
        <f>IF(-SUM(V$20:V591)+V$15&lt;0.000001,0,IF($C592&gt;='H-32A-WP06 - Debt Service'!U$24,'H-32A-WP06 - Debt Service'!U$27/12,0))</f>
        <v>0</v>
      </c>
      <c r="W592" s="376">
        <f>IF(-SUM(W$20:W591)+W$15&lt;0.000001,0,IF($C592&gt;='H-32A-WP06 - Debt Service'!V$24,'H-32A-WP06 - Debt Service'!V$27/12,0))</f>
        <v>0</v>
      </c>
      <c r="X592" s="376">
        <f>IF(-SUM(X$20:X591)+X$15&lt;0.000001,0,IF($C592&gt;='H-32A-WP06 - Debt Service'!W$24,'H-32A-WP06 - Debt Service'!W$27/12,0))</f>
        <v>0</v>
      </c>
      <c r="Y592" s="376">
        <f>IF(-SUM(Y$20:Y591)+Y$15&lt;0.000001,0,IF($C592&gt;='H-32A-WP06 - Debt Service'!X$24,'H-32A-WP06 - Debt Service'!X$27/12,0))</f>
        <v>0</v>
      </c>
      <c r="Z592" s="376">
        <f>IF($C592&gt;='H-32A-WP06 - Debt Service'!Y$24,'H-32A-WP06 - Debt Service'!Y$27/12,0)</f>
        <v>0</v>
      </c>
    </row>
    <row r="593" spans="2:26">
      <c r="B593" s="364">
        <f t="shared" si="32"/>
        <v>2066</v>
      </c>
      <c r="C593" s="390">
        <f t="shared" si="34"/>
        <v>60906</v>
      </c>
      <c r="D593" s="376">
        <f>IF(-SUM(D$20:D592)+D$15&lt;0.000001,0,IF($C593&gt;='H-32A-WP06 - Debt Service'!C$24,'H-32A-WP06 - Debt Service'!C$27/12,0))</f>
        <v>0</v>
      </c>
      <c r="E593" s="376">
        <f>IF(-SUM(E$20:E592)+E$15&lt;0.000001,0,IF($C593&gt;='H-32A-WP06 - Debt Service'!D$24,'H-32A-WP06 - Debt Service'!D$27/12,0))</f>
        <v>0</v>
      </c>
      <c r="F593" s="376">
        <f>IF(-SUM(F$20:F592)+F$15&lt;0.000001,0,IF($C593&gt;='H-32A-WP06 - Debt Service'!E$24,'H-32A-WP06 - Debt Service'!E$27/12,0))</f>
        <v>0</v>
      </c>
      <c r="G593" s="376">
        <f>IF(-SUM(G$20:G592)+G$15&lt;0.000001,0,IF($C593&gt;='H-32A-WP06 - Debt Service'!F$24,'H-32A-WP06 - Debt Service'!F$27/12,0))</f>
        <v>0</v>
      </c>
      <c r="H593" s="376">
        <f>IF(-SUM(H$20:H592)+H$15&lt;0.000001,0,IF($C593&gt;='H-32A-WP06 - Debt Service'!G$24,'H-32A-WP06 - Debt Service'!G$27/12,0))</f>
        <v>0</v>
      </c>
      <c r="I593" s="376">
        <f>IF(-SUM(I$20:I592)+I$15&lt;0.000001,0,IF($C593&gt;='H-32A-WP06 - Debt Service'!H$24,'H-32A-WP06 - Debt Service'!H$27/12,0))</f>
        <v>0</v>
      </c>
      <c r="J593" s="376">
        <f>IF(-SUM(J$20:J592)+J$15&lt;0.000001,0,IF($C593&gt;='H-32A-WP06 - Debt Service'!I$24,'H-32A-WP06 - Debt Service'!I$27/12,0))</f>
        <v>0</v>
      </c>
      <c r="K593" s="376">
        <f>IF(-SUM(K$20:K592)+K$15&lt;0.000001,0,IF($C593&gt;='H-32A-WP06 - Debt Service'!J$24,'H-32A-WP06 - Debt Service'!J$27/12,0))</f>
        <v>0</v>
      </c>
      <c r="L593" s="376">
        <f>IF(-SUM(L$20:L592)+L$15&lt;0.000001,0,IF($C593&gt;='H-32A-WP06 - Debt Service'!K$24,'H-32A-WP06 - Debt Service'!K$27/12,0))</f>
        <v>0</v>
      </c>
      <c r="M593" s="376">
        <f>IF(-SUM(M$20:M592)+M$15&lt;0.000001,0,IF($C593&gt;='H-32A-WP06 - Debt Service'!L$24,'H-32A-WP06 - Debt Service'!L$27/12,0))</f>
        <v>0</v>
      </c>
      <c r="O593" s="364">
        <f t="shared" si="33"/>
        <v>2066</v>
      </c>
      <c r="P593" s="390">
        <f t="shared" si="35"/>
        <v>60906</v>
      </c>
      <c r="Q593" s="376">
        <f>IF(-SUM(Q$20:Q592)+Q$15&lt;0.000001,0,IF($C593&gt;='H-32A-WP06 - Debt Service'!P$24,'H-32A-WP06 - Debt Service'!P$27/12,0))</f>
        <v>0</v>
      </c>
      <c r="R593" s="376">
        <f>IF(-SUM(R$20:R592)+R$15&lt;0.000001,0,IF($C593&gt;='H-32A-WP06 - Debt Service'!Q$24,'H-32A-WP06 - Debt Service'!Q$27/12,0))</f>
        <v>0</v>
      </c>
      <c r="S593" s="376">
        <f>IF(-SUM(S$20:S592)+S$15&lt;0.000001,0,IF($C593&gt;='H-32A-WP06 - Debt Service'!R$24,'H-32A-WP06 - Debt Service'!R$27/12,0))</f>
        <v>0</v>
      </c>
      <c r="T593" s="376">
        <f>IF(-SUM(T$20:T592)+T$15&lt;0.000001,0,IF($C593&gt;='H-32A-WP06 - Debt Service'!S$24,'H-32A-WP06 - Debt Service'!S$27/12,0))</f>
        <v>0</v>
      </c>
      <c r="U593" s="376">
        <f>IF(-SUM(U$20:U592)+U$15&lt;0.000001,0,IF($C593&gt;='H-32A-WP06 - Debt Service'!T$24,'H-32A-WP06 - Debt Service'!T$27/12,0))</f>
        <v>0</v>
      </c>
      <c r="V593" s="376">
        <f>IF(-SUM(V$20:V592)+V$15&lt;0.000001,0,IF($C593&gt;='H-32A-WP06 - Debt Service'!U$24,'H-32A-WP06 - Debt Service'!U$27/12,0))</f>
        <v>0</v>
      </c>
      <c r="W593" s="376">
        <f>IF(-SUM(W$20:W592)+W$15&lt;0.000001,0,IF($C593&gt;='H-32A-WP06 - Debt Service'!V$24,'H-32A-WP06 - Debt Service'!V$27/12,0))</f>
        <v>0</v>
      </c>
      <c r="X593" s="376">
        <f>IF(-SUM(X$20:X592)+X$15&lt;0.000001,0,IF($C593&gt;='H-32A-WP06 - Debt Service'!W$24,'H-32A-WP06 - Debt Service'!W$27/12,0))</f>
        <v>0</v>
      </c>
      <c r="Y593" s="376">
        <f>IF(-SUM(Y$20:Y592)+Y$15&lt;0.000001,0,IF($C593&gt;='H-32A-WP06 - Debt Service'!X$24,'H-32A-WP06 - Debt Service'!X$27/12,0))</f>
        <v>0</v>
      </c>
      <c r="Z593" s="376">
        <f>IF($C593&gt;='H-32A-WP06 - Debt Service'!Y$24,'H-32A-WP06 - Debt Service'!Y$27/12,0)</f>
        <v>0</v>
      </c>
    </row>
    <row r="594" spans="2:26">
      <c r="B594" s="364">
        <f t="shared" si="32"/>
        <v>2066</v>
      </c>
      <c r="C594" s="390">
        <f t="shared" si="34"/>
        <v>60937</v>
      </c>
      <c r="D594" s="376">
        <f>IF(-SUM(D$20:D593)+D$15&lt;0.000001,0,IF($C594&gt;='H-32A-WP06 - Debt Service'!C$24,'H-32A-WP06 - Debt Service'!C$27/12,0))</f>
        <v>0</v>
      </c>
      <c r="E594" s="376">
        <f>IF(-SUM(E$20:E593)+E$15&lt;0.000001,0,IF($C594&gt;='H-32A-WP06 - Debt Service'!D$24,'H-32A-WP06 - Debt Service'!D$27/12,0))</f>
        <v>0</v>
      </c>
      <c r="F594" s="376">
        <f>IF(-SUM(F$20:F593)+F$15&lt;0.000001,0,IF($C594&gt;='H-32A-WP06 - Debt Service'!E$24,'H-32A-WP06 - Debt Service'!E$27/12,0))</f>
        <v>0</v>
      </c>
      <c r="G594" s="376">
        <f>IF(-SUM(G$20:G593)+G$15&lt;0.000001,0,IF($C594&gt;='H-32A-WP06 - Debt Service'!F$24,'H-32A-WP06 - Debt Service'!F$27/12,0))</f>
        <v>0</v>
      </c>
      <c r="H594" s="376">
        <f>IF(-SUM(H$20:H593)+H$15&lt;0.000001,0,IF($C594&gt;='H-32A-WP06 - Debt Service'!G$24,'H-32A-WP06 - Debt Service'!G$27/12,0))</f>
        <v>0</v>
      </c>
      <c r="I594" s="376">
        <f>IF(-SUM(I$20:I593)+I$15&lt;0.000001,0,IF($C594&gt;='H-32A-WP06 - Debt Service'!H$24,'H-32A-WP06 - Debt Service'!H$27/12,0))</f>
        <v>0</v>
      </c>
      <c r="J594" s="376">
        <f>IF(-SUM(J$20:J593)+J$15&lt;0.000001,0,IF($C594&gt;='H-32A-WP06 - Debt Service'!I$24,'H-32A-WP06 - Debt Service'!I$27/12,0))</f>
        <v>0</v>
      </c>
      <c r="K594" s="376">
        <f>IF(-SUM(K$20:K593)+K$15&lt;0.000001,0,IF($C594&gt;='H-32A-WP06 - Debt Service'!J$24,'H-32A-WP06 - Debt Service'!J$27/12,0))</f>
        <v>0</v>
      </c>
      <c r="L594" s="376">
        <f>IF(-SUM(L$20:L593)+L$15&lt;0.000001,0,IF($C594&gt;='H-32A-WP06 - Debt Service'!K$24,'H-32A-WP06 - Debt Service'!K$27/12,0))</f>
        <v>0</v>
      </c>
      <c r="M594" s="376">
        <f>IF(-SUM(M$20:M593)+M$15&lt;0.000001,0,IF($C594&gt;='H-32A-WP06 - Debt Service'!L$24,'H-32A-WP06 - Debt Service'!L$27/12,0))</f>
        <v>0</v>
      </c>
      <c r="O594" s="364">
        <f t="shared" si="33"/>
        <v>2066</v>
      </c>
      <c r="P594" s="390">
        <f t="shared" si="35"/>
        <v>60937</v>
      </c>
      <c r="Q594" s="376">
        <f>IF(-SUM(Q$20:Q593)+Q$15&lt;0.000001,0,IF($C594&gt;='H-32A-WP06 - Debt Service'!P$24,'H-32A-WP06 - Debt Service'!P$27/12,0))</f>
        <v>0</v>
      </c>
      <c r="R594" s="376">
        <f>IF(-SUM(R$20:R593)+R$15&lt;0.000001,0,IF($C594&gt;='H-32A-WP06 - Debt Service'!Q$24,'H-32A-WP06 - Debt Service'!Q$27/12,0))</f>
        <v>0</v>
      </c>
      <c r="S594" s="376">
        <f>IF(-SUM(S$20:S593)+S$15&lt;0.000001,0,IF($C594&gt;='H-32A-WP06 - Debt Service'!R$24,'H-32A-WP06 - Debt Service'!R$27/12,0))</f>
        <v>0</v>
      </c>
      <c r="T594" s="376">
        <f>IF(-SUM(T$20:T593)+T$15&lt;0.000001,0,IF($C594&gt;='H-32A-WP06 - Debt Service'!S$24,'H-32A-WP06 - Debt Service'!S$27/12,0))</f>
        <v>0</v>
      </c>
      <c r="U594" s="376">
        <f>IF(-SUM(U$20:U593)+U$15&lt;0.000001,0,IF($C594&gt;='H-32A-WP06 - Debt Service'!T$24,'H-32A-WP06 - Debt Service'!T$27/12,0))</f>
        <v>0</v>
      </c>
      <c r="V594" s="376">
        <f>IF(-SUM(V$20:V593)+V$15&lt;0.000001,0,IF($C594&gt;='H-32A-WP06 - Debt Service'!U$24,'H-32A-WP06 - Debt Service'!U$27/12,0))</f>
        <v>0</v>
      </c>
      <c r="W594" s="376">
        <f>IF(-SUM(W$20:W593)+W$15&lt;0.000001,0,IF($C594&gt;='H-32A-WP06 - Debt Service'!V$24,'H-32A-WP06 - Debt Service'!V$27/12,0))</f>
        <v>0</v>
      </c>
      <c r="X594" s="376">
        <f>IF(-SUM(X$20:X593)+X$15&lt;0.000001,0,IF($C594&gt;='H-32A-WP06 - Debt Service'!W$24,'H-32A-WP06 - Debt Service'!W$27/12,0))</f>
        <v>0</v>
      </c>
      <c r="Y594" s="376">
        <f>IF(-SUM(Y$20:Y593)+Y$15&lt;0.000001,0,IF($C594&gt;='H-32A-WP06 - Debt Service'!X$24,'H-32A-WP06 - Debt Service'!X$27/12,0))</f>
        <v>0</v>
      </c>
      <c r="Z594" s="376">
        <f>IF($C594&gt;='H-32A-WP06 - Debt Service'!Y$24,'H-32A-WP06 - Debt Service'!Y$27/12,0)</f>
        <v>0</v>
      </c>
    </row>
    <row r="595" spans="2:26">
      <c r="B595" s="364">
        <f t="shared" si="32"/>
        <v>2066</v>
      </c>
      <c r="C595" s="390">
        <f t="shared" si="34"/>
        <v>60967</v>
      </c>
      <c r="D595" s="376">
        <f>IF(-SUM(D$20:D594)+D$15&lt;0.000001,0,IF($C595&gt;='H-32A-WP06 - Debt Service'!C$24,'H-32A-WP06 - Debt Service'!C$27/12,0))</f>
        <v>0</v>
      </c>
      <c r="E595" s="376">
        <f>IF(-SUM(E$20:E594)+E$15&lt;0.000001,0,IF($C595&gt;='H-32A-WP06 - Debt Service'!D$24,'H-32A-WP06 - Debt Service'!D$27/12,0))</f>
        <v>0</v>
      </c>
      <c r="F595" s="376">
        <f>IF(-SUM(F$20:F594)+F$15&lt;0.000001,0,IF($C595&gt;='H-32A-WP06 - Debt Service'!E$24,'H-32A-WP06 - Debt Service'!E$27/12,0))</f>
        <v>0</v>
      </c>
      <c r="G595" s="376">
        <f>IF(-SUM(G$20:G594)+G$15&lt;0.000001,0,IF($C595&gt;='H-32A-WP06 - Debt Service'!F$24,'H-32A-WP06 - Debt Service'!F$27/12,0))</f>
        <v>0</v>
      </c>
      <c r="H595" s="376">
        <f>IF(-SUM(H$20:H594)+H$15&lt;0.000001,0,IF($C595&gt;='H-32A-WP06 - Debt Service'!G$24,'H-32A-WP06 - Debt Service'!G$27/12,0))</f>
        <v>0</v>
      </c>
      <c r="I595" s="376">
        <f>IF(-SUM(I$20:I594)+I$15&lt;0.000001,0,IF($C595&gt;='H-32A-WP06 - Debt Service'!H$24,'H-32A-WP06 - Debt Service'!H$27/12,0))</f>
        <v>0</v>
      </c>
      <c r="J595" s="376">
        <f>IF(-SUM(J$20:J594)+J$15&lt;0.000001,0,IF($C595&gt;='H-32A-WP06 - Debt Service'!I$24,'H-32A-WP06 - Debt Service'!I$27/12,0))</f>
        <v>0</v>
      </c>
      <c r="K595" s="376">
        <f>IF(-SUM(K$20:K594)+K$15&lt;0.000001,0,IF($C595&gt;='H-32A-WP06 - Debt Service'!J$24,'H-32A-WP06 - Debt Service'!J$27/12,0))</f>
        <v>0</v>
      </c>
      <c r="L595" s="376">
        <f>IF(-SUM(L$20:L594)+L$15&lt;0.000001,0,IF($C595&gt;='H-32A-WP06 - Debt Service'!K$24,'H-32A-WP06 - Debt Service'!K$27/12,0))</f>
        <v>0</v>
      </c>
      <c r="M595" s="376">
        <f>IF(-SUM(M$20:M594)+M$15&lt;0.000001,0,IF($C595&gt;='H-32A-WP06 - Debt Service'!L$24,'H-32A-WP06 - Debt Service'!L$27/12,0))</f>
        <v>0</v>
      </c>
      <c r="O595" s="364">
        <f t="shared" si="33"/>
        <v>2066</v>
      </c>
      <c r="P595" s="390">
        <f t="shared" si="35"/>
        <v>60967</v>
      </c>
      <c r="Q595" s="376">
        <f>IF(-SUM(Q$20:Q594)+Q$15&lt;0.000001,0,IF($C595&gt;='H-32A-WP06 - Debt Service'!P$24,'H-32A-WP06 - Debt Service'!P$27/12,0))</f>
        <v>0</v>
      </c>
      <c r="R595" s="376">
        <f>IF(-SUM(R$20:R594)+R$15&lt;0.000001,0,IF($C595&gt;='H-32A-WP06 - Debt Service'!Q$24,'H-32A-WP06 - Debt Service'!Q$27/12,0))</f>
        <v>0</v>
      </c>
      <c r="S595" s="376">
        <f>IF(-SUM(S$20:S594)+S$15&lt;0.000001,0,IF($C595&gt;='H-32A-WP06 - Debt Service'!R$24,'H-32A-WP06 - Debt Service'!R$27/12,0))</f>
        <v>0</v>
      </c>
      <c r="T595" s="376">
        <f>IF(-SUM(T$20:T594)+T$15&lt;0.000001,0,IF($C595&gt;='H-32A-WP06 - Debt Service'!S$24,'H-32A-WP06 - Debt Service'!S$27/12,0))</f>
        <v>0</v>
      </c>
      <c r="U595" s="376">
        <f>IF(-SUM(U$20:U594)+U$15&lt;0.000001,0,IF($C595&gt;='H-32A-WP06 - Debt Service'!T$24,'H-32A-WP06 - Debt Service'!T$27/12,0))</f>
        <v>0</v>
      </c>
      <c r="V595" s="376">
        <f>IF(-SUM(V$20:V594)+V$15&lt;0.000001,0,IF($C595&gt;='H-32A-WP06 - Debt Service'!U$24,'H-32A-WP06 - Debt Service'!U$27/12,0))</f>
        <v>0</v>
      </c>
      <c r="W595" s="376">
        <f>IF(-SUM(W$20:W594)+W$15&lt;0.000001,0,IF($C595&gt;='H-32A-WP06 - Debt Service'!V$24,'H-32A-WP06 - Debt Service'!V$27/12,0))</f>
        <v>0</v>
      </c>
      <c r="X595" s="376">
        <f>IF(-SUM(X$20:X594)+X$15&lt;0.000001,0,IF($C595&gt;='H-32A-WP06 - Debt Service'!W$24,'H-32A-WP06 - Debt Service'!W$27/12,0))</f>
        <v>0</v>
      </c>
      <c r="Y595" s="376">
        <f>IF(-SUM(Y$20:Y594)+Y$15&lt;0.000001,0,IF($C595&gt;='H-32A-WP06 - Debt Service'!X$24,'H-32A-WP06 - Debt Service'!X$27/12,0))</f>
        <v>0</v>
      </c>
      <c r="Z595" s="376">
        <f>IF($C595&gt;='H-32A-WP06 - Debt Service'!Y$24,'H-32A-WP06 - Debt Service'!Y$27/12,0)</f>
        <v>0</v>
      </c>
    </row>
    <row r="596" spans="2:26">
      <c r="B596" s="364">
        <f t="shared" si="32"/>
        <v>2067</v>
      </c>
      <c r="C596" s="390">
        <f t="shared" si="34"/>
        <v>60998</v>
      </c>
      <c r="D596" s="376">
        <f>IF(-SUM(D$20:D595)+D$15&lt;0.000001,0,IF($C596&gt;='H-32A-WP06 - Debt Service'!C$24,'H-32A-WP06 - Debt Service'!C$27/12,0))</f>
        <v>0</v>
      </c>
      <c r="E596" s="376">
        <f>IF(-SUM(E$20:E595)+E$15&lt;0.000001,0,IF($C596&gt;='H-32A-WP06 - Debt Service'!D$24,'H-32A-WP06 - Debt Service'!D$27/12,0))</f>
        <v>0</v>
      </c>
      <c r="F596" s="376">
        <f>IF(-SUM(F$20:F595)+F$15&lt;0.000001,0,IF($C596&gt;='H-32A-WP06 - Debt Service'!E$24,'H-32A-WP06 - Debt Service'!E$27/12,0))</f>
        <v>0</v>
      </c>
      <c r="G596" s="376">
        <f>IF(-SUM(G$20:G595)+G$15&lt;0.000001,0,IF($C596&gt;='H-32A-WP06 - Debt Service'!F$24,'H-32A-WP06 - Debt Service'!F$27/12,0))</f>
        <v>0</v>
      </c>
      <c r="H596" s="376">
        <f>IF(-SUM(H$20:H595)+H$15&lt;0.000001,0,IF($C596&gt;='H-32A-WP06 - Debt Service'!G$24,'H-32A-WP06 - Debt Service'!G$27/12,0))</f>
        <v>0</v>
      </c>
      <c r="I596" s="376">
        <f>IF(-SUM(I$20:I595)+I$15&lt;0.000001,0,IF($C596&gt;='H-32A-WP06 - Debt Service'!H$24,'H-32A-WP06 - Debt Service'!H$27/12,0))</f>
        <v>0</v>
      </c>
      <c r="J596" s="376">
        <f>IF(-SUM(J$20:J595)+J$15&lt;0.000001,0,IF($C596&gt;='H-32A-WP06 - Debt Service'!I$24,'H-32A-WP06 - Debt Service'!I$27/12,0))</f>
        <v>0</v>
      </c>
      <c r="K596" s="376">
        <f>IF(-SUM(K$20:K595)+K$15&lt;0.000001,0,IF($C596&gt;='H-32A-WP06 - Debt Service'!J$24,'H-32A-WP06 - Debt Service'!J$27/12,0))</f>
        <v>0</v>
      </c>
      <c r="L596" s="376">
        <f>IF(-SUM(L$20:L595)+L$15&lt;0.000001,0,IF($C596&gt;='H-32A-WP06 - Debt Service'!K$24,'H-32A-WP06 - Debt Service'!K$27/12,0))</f>
        <v>0</v>
      </c>
      <c r="M596" s="376">
        <f>IF(-SUM(M$20:M595)+M$15&lt;0.000001,0,IF($C596&gt;='H-32A-WP06 - Debt Service'!L$24,'H-32A-WP06 - Debt Service'!L$27/12,0))</f>
        <v>0</v>
      </c>
      <c r="O596" s="364">
        <f t="shared" si="33"/>
        <v>2067</v>
      </c>
      <c r="P596" s="390">
        <f t="shared" si="35"/>
        <v>60998</v>
      </c>
      <c r="Q596" s="376">
        <f>IF(-SUM(Q$20:Q595)+Q$15&lt;0.000001,0,IF($C596&gt;='H-32A-WP06 - Debt Service'!P$24,'H-32A-WP06 - Debt Service'!P$27/12,0))</f>
        <v>0</v>
      </c>
      <c r="R596" s="376">
        <f>IF(-SUM(R$20:R595)+R$15&lt;0.000001,0,IF($C596&gt;='H-32A-WP06 - Debt Service'!Q$24,'H-32A-WP06 - Debt Service'!Q$27/12,0))</f>
        <v>0</v>
      </c>
      <c r="S596" s="376">
        <f>IF(-SUM(S$20:S595)+S$15&lt;0.000001,0,IF($C596&gt;='H-32A-WP06 - Debt Service'!R$24,'H-32A-WP06 - Debt Service'!R$27/12,0))</f>
        <v>0</v>
      </c>
      <c r="T596" s="376">
        <f>IF(-SUM(T$20:T595)+T$15&lt;0.000001,0,IF($C596&gt;='H-32A-WP06 - Debt Service'!S$24,'H-32A-WP06 - Debt Service'!S$27/12,0))</f>
        <v>0</v>
      </c>
      <c r="U596" s="376">
        <f>IF(-SUM(U$20:U595)+U$15&lt;0.000001,0,IF($C596&gt;='H-32A-WP06 - Debt Service'!T$24,'H-32A-WP06 - Debt Service'!T$27/12,0))</f>
        <v>0</v>
      </c>
      <c r="V596" s="376">
        <f>IF(-SUM(V$20:V595)+V$15&lt;0.000001,0,IF($C596&gt;='H-32A-WP06 - Debt Service'!U$24,'H-32A-WP06 - Debt Service'!U$27/12,0))</f>
        <v>0</v>
      </c>
      <c r="W596" s="376">
        <f>IF(-SUM(W$20:W595)+W$15&lt;0.000001,0,IF($C596&gt;='H-32A-WP06 - Debt Service'!V$24,'H-32A-WP06 - Debt Service'!V$27/12,0))</f>
        <v>0</v>
      </c>
      <c r="X596" s="376">
        <f>IF(-SUM(X$20:X595)+X$15&lt;0.000001,0,IF($C596&gt;='H-32A-WP06 - Debt Service'!W$24,'H-32A-WP06 - Debt Service'!W$27/12,0))</f>
        <v>0</v>
      </c>
      <c r="Y596" s="376">
        <f>IF(-SUM(Y$20:Y595)+Y$15&lt;0.000001,0,IF($C596&gt;='H-32A-WP06 - Debt Service'!X$24,'H-32A-WP06 - Debt Service'!X$27/12,0))</f>
        <v>0</v>
      </c>
      <c r="Z596" s="376">
        <f>IF($C596&gt;='H-32A-WP06 - Debt Service'!Y$24,'H-32A-WP06 - Debt Service'!Y$27/12,0)</f>
        <v>0</v>
      </c>
    </row>
    <row r="597" spans="2:26">
      <c r="B597" s="364">
        <f t="shared" ref="B597:B660" si="36">YEAR(C597)</f>
        <v>2067</v>
      </c>
      <c r="C597" s="390">
        <f t="shared" si="34"/>
        <v>61029</v>
      </c>
      <c r="D597" s="376">
        <f>IF(-SUM(D$20:D596)+D$15&lt;0.000001,0,IF($C597&gt;='H-32A-WP06 - Debt Service'!C$24,'H-32A-WP06 - Debt Service'!C$27/12,0))</f>
        <v>0</v>
      </c>
      <c r="E597" s="376">
        <f>IF(-SUM(E$20:E596)+E$15&lt;0.000001,0,IF($C597&gt;='H-32A-WP06 - Debt Service'!D$24,'H-32A-WP06 - Debt Service'!D$27/12,0))</f>
        <v>0</v>
      </c>
      <c r="F597" s="376">
        <f>IF(-SUM(F$20:F596)+F$15&lt;0.000001,0,IF($C597&gt;='H-32A-WP06 - Debt Service'!E$24,'H-32A-WP06 - Debt Service'!E$27/12,0))</f>
        <v>0</v>
      </c>
      <c r="G597" s="376">
        <f>IF(-SUM(G$20:G596)+G$15&lt;0.000001,0,IF($C597&gt;='H-32A-WP06 - Debt Service'!F$24,'H-32A-WP06 - Debt Service'!F$27/12,0))</f>
        <v>0</v>
      </c>
      <c r="H597" s="376">
        <f>IF(-SUM(H$20:H596)+H$15&lt;0.000001,0,IF($C597&gt;='H-32A-WP06 - Debt Service'!G$24,'H-32A-WP06 - Debt Service'!G$27/12,0))</f>
        <v>0</v>
      </c>
      <c r="I597" s="376">
        <f>IF(-SUM(I$20:I596)+I$15&lt;0.000001,0,IF($C597&gt;='H-32A-WP06 - Debt Service'!H$24,'H-32A-WP06 - Debt Service'!H$27/12,0))</f>
        <v>0</v>
      </c>
      <c r="J597" s="376">
        <f>IF(-SUM(J$20:J596)+J$15&lt;0.000001,0,IF($C597&gt;='H-32A-WP06 - Debt Service'!I$24,'H-32A-WP06 - Debt Service'!I$27/12,0))</f>
        <v>0</v>
      </c>
      <c r="K597" s="376">
        <f>IF(-SUM(K$20:K596)+K$15&lt;0.000001,0,IF($C597&gt;='H-32A-WP06 - Debt Service'!J$24,'H-32A-WP06 - Debt Service'!J$27/12,0))</f>
        <v>0</v>
      </c>
      <c r="L597" s="376">
        <f>IF(-SUM(L$20:L596)+L$15&lt;0.000001,0,IF($C597&gt;='H-32A-WP06 - Debt Service'!K$24,'H-32A-WP06 - Debt Service'!K$27/12,0))</f>
        <v>0</v>
      </c>
      <c r="M597" s="376">
        <f>IF(-SUM(M$20:M596)+M$15&lt;0.000001,0,IF($C597&gt;='H-32A-WP06 - Debt Service'!L$24,'H-32A-WP06 - Debt Service'!L$27/12,0))</f>
        <v>0</v>
      </c>
      <c r="O597" s="364">
        <f t="shared" ref="O597:O660" si="37">YEAR(P597)</f>
        <v>2067</v>
      </c>
      <c r="P597" s="390">
        <f t="shared" si="35"/>
        <v>61029</v>
      </c>
      <c r="Q597" s="376">
        <f>IF(-SUM(Q$20:Q596)+Q$15&lt;0.000001,0,IF($C597&gt;='H-32A-WP06 - Debt Service'!P$24,'H-32A-WP06 - Debt Service'!P$27/12,0))</f>
        <v>0</v>
      </c>
      <c r="R597" s="376">
        <f>IF(-SUM(R$20:R596)+R$15&lt;0.000001,0,IF($C597&gt;='H-32A-WP06 - Debt Service'!Q$24,'H-32A-WP06 - Debt Service'!Q$27/12,0))</f>
        <v>0</v>
      </c>
      <c r="S597" s="376">
        <f>IF(-SUM(S$20:S596)+S$15&lt;0.000001,0,IF($C597&gt;='H-32A-WP06 - Debt Service'!R$24,'H-32A-WP06 - Debt Service'!R$27/12,0))</f>
        <v>0</v>
      </c>
      <c r="T597" s="376">
        <f>IF(-SUM(T$20:T596)+T$15&lt;0.000001,0,IF($C597&gt;='H-32A-WP06 - Debt Service'!S$24,'H-32A-WP06 - Debt Service'!S$27/12,0))</f>
        <v>0</v>
      </c>
      <c r="U597" s="376">
        <f>IF(-SUM(U$20:U596)+U$15&lt;0.000001,0,IF($C597&gt;='H-32A-WP06 - Debt Service'!T$24,'H-32A-WP06 - Debt Service'!T$27/12,0))</f>
        <v>0</v>
      </c>
      <c r="V597" s="376">
        <f>IF(-SUM(V$20:V596)+V$15&lt;0.000001,0,IF($C597&gt;='H-32A-WP06 - Debt Service'!U$24,'H-32A-WP06 - Debt Service'!U$27/12,0))</f>
        <v>0</v>
      </c>
      <c r="W597" s="376">
        <f>IF(-SUM(W$20:W596)+W$15&lt;0.000001,0,IF($C597&gt;='H-32A-WP06 - Debt Service'!V$24,'H-32A-WP06 - Debt Service'!V$27/12,0))</f>
        <v>0</v>
      </c>
      <c r="X597" s="376">
        <f>IF(-SUM(X$20:X596)+X$15&lt;0.000001,0,IF($C597&gt;='H-32A-WP06 - Debt Service'!W$24,'H-32A-WP06 - Debt Service'!W$27/12,0))</f>
        <v>0</v>
      </c>
      <c r="Y597" s="376">
        <f>IF(-SUM(Y$20:Y596)+Y$15&lt;0.000001,0,IF($C597&gt;='H-32A-WP06 - Debt Service'!X$24,'H-32A-WP06 - Debt Service'!X$27/12,0))</f>
        <v>0</v>
      </c>
      <c r="Z597" s="376">
        <f>IF($C597&gt;='H-32A-WP06 - Debt Service'!Y$24,'H-32A-WP06 - Debt Service'!Y$27/12,0)</f>
        <v>0</v>
      </c>
    </row>
    <row r="598" spans="2:26">
      <c r="B598" s="364">
        <f t="shared" si="36"/>
        <v>2067</v>
      </c>
      <c r="C598" s="390">
        <f t="shared" ref="C598:C661" si="38">EOMONTH(C597,0)+1</f>
        <v>61057</v>
      </c>
      <c r="D598" s="376">
        <f>IF(-SUM(D$20:D597)+D$15&lt;0.000001,0,IF($C598&gt;='H-32A-WP06 - Debt Service'!C$24,'H-32A-WP06 - Debt Service'!C$27/12,0))</f>
        <v>0</v>
      </c>
      <c r="E598" s="376">
        <f>IF(-SUM(E$20:E597)+E$15&lt;0.000001,0,IF($C598&gt;='H-32A-WP06 - Debt Service'!D$24,'H-32A-WP06 - Debt Service'!D$27/12,0))</f>
        <v>0</v>
      </c>
      <c r="F598" s="376">
        <f>IF(-SUM(F$20:F597)+F$15&lt;0.000001,0,IF($C598&gt;='H-32A-WP06 - Debt Service'!E$24,'H-32A-WP06 - Debt Service'!E$27/12,0))</f>
        <v>0</v>
      </c>
      <c r="G598" s="376">
        <f>IF(-SUM(G$20:G597)+G$15&lt;0.000001,0,IF($C598&gt;='H-32A-WP06 - Debt Service'!F$24,'H-32A-WP06 - Debt Service'!F$27/12,0))</f>
        <v>0</v>
      </c>
      <c r="H598" s="376">
        <f>IF(-SUM(H$20:H597)+H$15&lt;0.000001,0,IF($C598&gt;='H-32A-WP06 - Debt Service'!G$24,'H-32A-WP06 - Debt Service'!G$27/12,0))</f>
        <v>0</v>
      </c>
      <c r="I598" s="376">
        <f>IF(-SUM(I$20:I597)+I$15&lt;0.000001,0,IF($C598&gt;='H-32A-WP06 - Debt Service'!H$24,'H-32A-WP06 - Debt Service'!H$27/12,0))</f>
        <v>0</v>
      </c>
      <c r="J598" s="376">
        <f>IF(-SUM(J$20:J597)+J$15&lt;0.000001,0,IF($C598&gt;='H-32A-WP06 - Debt Service'!I$24,'H-32A-WP06 - Debt Service'!I$27/12,0))</f>
        <v>0</v>
      </c>
      <c r="K598" s="376">
        <f>IF(-SUM(K$20:K597)+K$15&lt;0.000001,0,IF($C598&gt;='H-32A-WP06 - Debt Service'!J$24,'H-32A-WP06 - Debt Service'!J$27/12,0))</f>
        <v>0</v>
      </c>
      <c r="L598" s="376">
        <f>IF(-SUM(L$20:L597)+L$15&lt;0.000001,0,IF($C598&gt;='H-32A-WP06 - Debt Service'!K$24,'H-32A-WP06 - Debt Service'!K$27/12,0))</f>
        <v>0</v>
      </c>
      <c r="M598" s="376">
        <f>IF(-SUM(M$20:M597)+M$15&lt;0.000001,0,IF($C598&gt;='H-32A-WP06 - Debt Service'!L$24,'H-32A-WP06 - Debt Service'!L$27/12,0))</f>
        <v>0</v>
      </c>
      <c r="O598" s="364">
        <f t="shared" si="37"/>
        <v>2067</v>
      </c>
      <c r="P598" s="390">
        <f t="shared" ref="P598:P661" si="39">EOMONTH(P597,0)+1</f>
        <v>61057</v>
      </c>
      <c r="Q598" s="376">
        <f>IF(-SUM(Q$20:Q597)+Q$15&lt;0.000001,0,IF($C598&gt;='H-32A-WP06 - Debt Service'!P$24,'H-32A-WP06 - Debt Service'!P$27/12,0))</f>
        <v>0</v>
      </c>
      <c r="R598" s="376">
        <f>IF(-SUM(R$20:R597)+R$15&lt;0.000001,0,IF($C598&gt;='H-32A-WP06 - Debt Service'!Q$24,'H-32A-WP06 - Debt Service'!Q$27/12,0))</f>
        <v>0</v>
      </c>
      <c r="S598" s="376">
        <f>IF(-SUM(S$20:S597)+S$15&lt;0.000001,0,IF($C598&gt;='H-32A-WP06 - Debt Service'!R$24,'H-32A-WP06 - Debt Service'!R$27/12,0))</f>
        <v>0</v>
      </c>
      <c r="T598" s="376">
        <f>IF(-SUM(T$20:T597)+T$15&lt;0.000001,0,IF($C598&gt;='H-32A-WP06 - Debt Service'!S$24,'H-32A-WP06 - Debt Service'!S$27/12,0))</f>
        <v>0</v>
      </c>
      <c r="U598" s="376">
        <f>IF(-SUM(U$20:U597)+U$15&lt;0.000001,0,IF($C598&gt;='H-32A-WP06 - Debt Service'!T$24,'H-32A-WP06 - Debt Service'!T$27/12,0))</f>
        <v>0</v>
      </c>
      <c r="V598" s="376">
        <f>IF(-SUM(V$20:V597)+V$15&lt;0.000001,0,IF($C598&gt;='H-32A-WP06 - Debt Service'!U$24,'H-32A-WP06 - Debt Service'!U$27/12,0))</f>
        <v>0</v>
      </c>
      <c r="W598" s="376">
        <f>IF(-SUM(W$20:W597)+W$15&lt;0.000001,0,IF($C598&gt;='H-32A-WP06 - Debt Service'!V$24,'H-32A-WP06 - Debt Service'!V$27/12,0))</f>
        <v>0</v>
      </c>
      <c r="X598" s="376">
        <f>IF(-SUM(X$20:X597)+X$15&lt;0.000001,0,IF($C598&gt;='H-32A-WP06 - Debt Service'!W$24,'H-32A-WP06 - Debt Service'!W$27/12,0))</f>
        <v>0</v>
      </c>
      <c r="Y598" s="376">
        <f>IF(-SUM(Y$20:Y597)+Y$15&lt;0.000001,0,IF($C598&gt;='H-32A-WP06 - Debt Service'!X$24,'H-32A-WP06 - Debt Service'!X$27/12,0))</f>
        <v>0</v>
      </c>
      <c r="Z598" s="376">
        <f>IF($C598&gt;='H-32A-WP06 - Debt Service'!Y$24,'H-32A-WP06 - Debt Service'!Y$27/12,0)</f>
        <v>0</v>
      </c>
    </row>
    <row r="599" spans="2:26">
      <c r="B599" s="364">
        <f t="shared" si="36"/>
        <v>2067</v>
      </c>
      <c r="C599" s="390">
        <f t="shared" si="38"/>
        <v>61088</v>
      </c>
      <c r="D599" s="376">
        <f>IF(-SUM(D$20:D598)+D$15&lt;0.000001,0,IF($C599&gt;='H-32A-WP06 - Debt Service'!C$24,'H-32A-WP06 - Debt Service'!C$27/12,0))</f>
        <v>0</v>
      </c>
      <c r="E599" s="376">
        <f>IF(-SUM(E$20:E598)+E$15&lt;0.000001,0,IF($C599&gt;='H-32A-WP06 - Debt Service'!D$24,'H-32A-WP06 - Debt Service'!D$27/12,0))</f>
        <v>0</v>
      </c>
      <c r="F599" s="376">
        <f>IF(-SUM(F$20:F598)+F$15&lt;0.000001,0,IF($C599&gt;='H-32A-WP06 - Debt Service'!E$24,'H-32A-WP06 - Debt Service'!E$27/12,0))</f>
        <v>0</v>
      </c>
      <c r="G599" s="376">
        <f>IF(-SUM(G$20:G598)+G$15&lt;0.000001,0,IF($C599&gt;='H-32A-WP06 - Debt Service'!F$24,'H-32A-WP06 - Debt Service'!F$27/12,0))</f>
        <v>0</v>
      </c>
      <c r="H599" s="376">
        <f>IF(-SUM(H$20:H598)+H$15&lt;0.000001,0,IF($C599&gt;='H-32A-WP06 - Debt Service'!G$24,'H-32A-WP06 - Debt Service'!G$27/12,0))</f>
        <v>0</v>
      </c>
      <c r="I599" s="376">
        <f>IF(-SUM(I$20:I598)+I$15&lt;0.000001,0,IF($C599&gt;='H-32A-WP06 - Debt Service'!H$24,'H-32A-WP06 - Debt Service'!H$27/12,0))</f>
        <v>0</v>
      </c>
      <c r="J599" s="376">
        <f>IF(-SUM(J$20:J598)+J$15&lt;0.000001,0,IF($C599&gt;='H-32A-WP06 - Debt Service'!I$24,'H-32A-WP06 - Debt Service'!I$27/12,0))</f>
        <v>0</v>
      </c>
      <c r="K599" s="376">
        <f>IF(-SUM(K$20:K598)+K$15&lt;0.000001,0,IF($C599&gt;='H-32A-WP06 - Debt Service'!J$24,'H-32A-WP06 - Debt Service'!J$27/12,0))</f>
        <v>0</v>
      </c>
      <c r="L599" s="376">
        <f>IF(-SUM(L$20:L598)+L$15&lt;0.000001,0,IF($C599&gt;='H-32A-WP06 - Debt Service'!K$24,'H-32A-WP06 - Debt Service'!K$27/12,0))</f>
        <v>0</v>
      </c>
      <c r="M599" s="376">
        <f>IF(-SUM(M$20:M598)+M$15&lt;0.000001,0,IF($C599&gt;='H-32A-WP06 - Debt Service'!L$24,'H-32A-WP06 - Debt Service'!L$27/12,0))</f>
        <v>0</v>
      </c>
      <c r="O599" s="364">
        <f t="shared" si="37"/>
        <v>2067</v>
      </c>
      <c r="P599" s="390">
        <f t="shared" si="39"/>
        <v>61088</v>
      </c>
      <c r="Q599" s="376">
        <f>IF(-SUM(Q$20:Q598)+Q$15&lt;0.000001,0,IF($C599&gt;='H-32A-WP06 - Debt Service'!P$24,'H-32A-WP06 - Debt Service'!P$27/12,0))</f>
        <v>0</v>
      </c>
      <c r="R599" s="376">
        <f>IF(-SUM(R$20:R598)+R$15&lt;0.000001,0,IF($C599&gt;='H-32A-WP06 - Debt Service'!Q$24,'H-32A-WP06 - Debt Service'!Q$27/12,0))</f>
        <v>0</v>
      </c>
      <c r="S599" s="376">
        <f>IF(-SUM(S$20:S598)+S$15&lt;0.000001,0,IF($C599&gt;='H-32A-WP06 - Debt Service'!R$24,'H-32A-WP06 - Debt Service'!R$27/12,0))</f>
        <v>0</v>
      </c>
      <c r="T599" s="376">
        <f>IF(-SUM(T$20:T598)+T$15&lt;0.000001,0,IF($C599&gt;='H-32A-WP06 - Debt Service'!S$24,'H-32A-WP06 - Debt Service'!S$27/12,0))</f>
        <v>0</v>
      </c>
      <c r="U599" s="376">
        <f>IF(-SUM(U$20:U598)+U$15&lt;0.000001,0,IF($C599&gt;='H-32A-WP06 - Debt Service'!T$24,'H-32A-WP06 - Debt Service'!T$27/12,0))</f>
        <v>0</v>
      </c>
      <c r="V599" s="376">
        <f>IF(-SUM(V$20:V598)+V$15&lt;0.000001,0,IF($C599&gt;='H-32A-WP06 - Debt Service'!U$24,'H-32A-WP06 - Debt Service'!U$27/12,0))</f>
        <v>0</v>
      </c>
      <c r="W599" s="376">
        <f>IF(-SUM(W$20:W598)+W$15&lt;0.000001,0,IF($C599&gt;='H-32A-WP06 - Debt Service'!V$24,'H-32A-WP06 - Debt Service'!V$27/12,0))</f>
        <v>0</v>
      </c>
      <c r="X599" s="376">
        <f>IF(-SUM(X$20:X598)+X$15&lt;0.000001,0,IF($C599&gt;='H-32A-WP06 - Debt Service'!W$24,'H-32A-WP06 - Debt Service'!W$27/12,0))</f>
        <v>0</v>
      </c>
      <c r="Y599" s="376">
        <f>IF(-SUM(Y$20:Y598)+Y$15&lt;0.000001,0,IF($C599&gt;='H-32A-WP06 - Debt Service'!X$24,'H-32A-WP06 - Debt Service'!X$27/12,0))</f>
        <v>0</v>
      </c>
      <c r="Z599" s="376">
        <f>IF($C599&gt;='H-32A-WP06 - Debt Service'!Y$24,'H-32A-WP06 - Debt Service'!Y$27/12,0)</f>
        <v>0</v>
      </c>
    </row>
    <row r="600" spans="2:26">
      <c r="B600" s="364">
        <f t="shared" si="36"/>
        <v>2067</v>
      </c>
      <c r="C600" s="390">
        <f t="shared" si="38"/>
        <v>61118</v>
      </c>
      <c r="D600" s="376">
        <f>IF(-SUM(D$20:D599)+D$15&lt;0.000001,0,IF($C600&gt;='H-32A-WP06 - Debt Service'!C$24,'H-32A-WP06 - Debt Service'!C$27/12,0))</f>
        <v>0</v>
      </c>
      <c r="E600" s="376">
        <f>IF(-SUM(E$20:E599)+E$15&lt;0.000001,0,IF($C600&gt;='H-32A-WP06 - Debt Service'!D$24,'H-32A-WP06 - Debt Service'!D$27/12,0))</f>
        <v>0</v>
      </c>
      <c r="F600" s="376">
        <f>IF(-SUM(F$20:F599)+F$15&lt;0.000001,0,IF($C600&gt;='H-32A-WP06 - Debt Service'!E$24,'H-32A-WP06 - Debt Service'!E$27/12,0))</f>
        <v>0</v>
      </c>
      <c r="G600" s="376">
        <f>IF(-SUM(G$20:G599)+G$15&lt;0.000001,0,IF($C600&gt;='H-32A-WP06 - Debt Service'!F$24,'H-32A-WP06 - Debt Service'!F$27/12,0))</f>
        <v>0</v>
      </c>
      <c r="H600" s="376">
        <f>IF(-SUM(H$20:H599)+H$15&lt;0.000001,0,IF($C600&gt;='H-32A-WP06 - Debt Service'!G$24,'H-32A-WP06 - Debt Service'!G$27/12,0))</f>
        <v>0</v>
      </c>
      <c r="I600" s="376">
        <f>IF(-SUM(I$20:I599)+I$15&lt;0.000001,0,IF($C600&gt;='H-32A-WP06 - Debt Service'!H$24,'H-32A-WP06 - Debt Service'!H$27/12,0))</f>
        <v>0</v>
      </c>
      <c r="J600" s="376">
        <f>IF(-SUM(J$20:J599)+J$15&lt;0.000001,0,IF($C600&gt;='H-32A-WP06 - Debt Service'!I$24,'H-32A-WP06 - Debt Service'!I$27/12,0))</f>
        <v>0</v>
      </c>
      <c r="K600" s="376">
        <f>IF(-SUM(K$20:K599)+K$15&lt;0.000001,0,IF($C600&gt;='H-32A-WP06 - Debt Service'!J$24,'H-32A-WP06 - Debt Service'!J$27/12,0))</f>
        <v>0</v>
      </c>
      <c r="L600" s="376">
        <f>IF(-SUM(L$20:L599)+L$15&lt;0.000001,0,IF($C600&gt;='H-32A-WP06 - Debt Service'!K$24,'H-32A-WP06 - Debt Service'!K$27/12,0))</f>
        <v>0</v>
      </c>
      <c r="M600" s="376">
        <f>IF(-SUM(M$20:M599)+M$15&lt;0.000001,0,IF($C600&gt;='H-32A-WP06 - Debt Service'!L$24,'H-32A-WP06 - Debt Service'!L$27/12,0))</f>
        <v>0</v>
      </c>
      <c r="O600" s="364">
        <f t="shared" si="37"/>
        <v>2067</v>
      </c>
      <c r="P600" s="390">
        <f t="shared" si="39"/>
        <v>61118</v>
      </c>
      <c r="Q600" s="376">
        <f>IF(-SUM(Q$20:Q599)+Q$15&lt;0.000001,0,IF($C600&gt;='H-32A-WP06 - Debt Service'!P$24,'H-32A-WP06 - Debt Service'!P$27/12,0))</f>
        <v>0</v>
      </c>
      <c r="R600" s="376">
        <f>IF(-SUM(R$20:R599)+R$15&lt;0.000001,0,IF($C600&gt;='H-32A-WP06 - Debt Service'!Q$24,'H-32A-WP06 - Debt Service'!Q$27/12,0))</f>
        <v>0</v>
      </c>
      <c r="S600" s="376">
        <f>IF(-SUM(S$20:S599)+S$15&lt;0.000001,0,IF($C600&gt;='H-32A-WP06 - Debt Service'!R$24,'H-32A-WP06 - Debt Service'!R$27/12,0))</f>
        <v>0</v>
      </c>
      <c r="T600" s="376">
        <f>IF(-SUM(T$20:T599)+T$15&lt;0.000001,0,IF($C600&gt;='H-32A-WP06 - Debt Service'!S$24,'H-32A-WP06 - Debt Service'!S$27/12,0))</f>
        <v>0</v>
      </c>
      <c r="U600" s="376">
        <f>IF(-SUM(U$20:U599)+U$15&lt;0.000001,0,IF($C600&gt;='H-32A-WP06 - Debt Service'!T$24,'H-32A-WP06 - Debt Service'!T$27/12,0))</f>
        <v>0</v>
      </c>
      <c r="V600" s="376">
        <f>IF(-SUM(V$20:V599)+V$15&lt;0.000001,0,IF($C600&gt;='H-32A-WP06 - Debt Service'!U$24,'H-32A-WP06 - Debt Service'!U$27/12,0))</f>
        <v>0</v>
      </c>
      <c r="W600" s="376">
        <f>IF(-SUM(W$20:W599)+W$15&lt;0.000001,0,IF($C600&gt;='H-32A-WP06 - Debt Service'!V$24,'H-32A-WP06 - Debt Service'!V$27/12,0))</f>
        <v>0</v>
      </c>
      <c r="X600" s="376">
        <f>IF(-SUM(X$20:X599)+X$15&lt;0.000001,0,IF($C600&gt;='H-32A-WP06 - Debt Service'!W$24,'H-32A-WP06 - Debt Service'!W$27/12,0))</f>
        <v>0</v>
      </c>
      <c r="Y600" s="376">
        <f>IF(-SUM(Y$20:Y599)+Y$15&lt;0.000001,0,IF($C600&gt;='H-32A-WP06 - Debt Service'!X$24,'H-32A-WP06 - Debt Service'!X$27/12,0))</f>
        <v>0</v>
      </c>
      <c r="Z600" s="376">
        <f>IF($C600&gt;='H-32A-WP06 - Debt Service'!Y$24,'H-32A-WP06 - Debt Service'!Y$27/12,0)</f>
        <v>0</v>
      </c>
    </row>
    <row r="601" spans="2:26">
      <c r="B601" s="364">
        <f t="shared" si="36"/>
        <v>2067</v>
      </c>
      <c r="C601" s="390">
        <f t="shared" si="38"/>
        <v>61149</v>
      </c>
      <c r="D601" s="376">
        <f>IF(-SUM(D$20:D600)+D$15&lt;0.000001,0,IF($C601&gt;='H-32A-WP06 - Debt Service'!C$24,'H-32A-WP06 - Debt Service'!C$27/12,0))</f>
        <v>0</v>
      </c>
      <c r="E601" s="376">
        <f>IF(-SUM(E$20:E600)+E$15&lt;0.000001,0,IF($C601&gt;='H-32A-WP06 - Debt Service'!D$24,'H-32A-WP06 - Debt Service'!D$27/12,0))</f>
        <v>0</v>
      </c>
      <c r="F601" s="376">
        <f>IF(-SUM(F$20:F600)+F$15&lt;0.000001,0,IF($C601&gt;='H-32A-WP06 - Debt Service'!E$24,'H-32A-WP06 - Debt Service'!E$27/12,0))</f>
        <v>0</v>
      </c>
      <c r="G601" s="376">
        <f>IF(-SUM(G$20:G600)+G$15&lt;0.000001,0,IF($C601&gt;='H-32A-WP06 - Debt Service'!F$24,'H-32A-WP06 - Debt Service'!F$27/12,0))</f>
        <v>0</v>
      </c>
      <c r="H601" s="376">
        <f>IF(-SUM(H$20:H600)+H$15&lt;0.000001,0,IF($C601&gt;='H-32A-WP06 - Debt Service'!G$24,'H-32A-WP06 - Debt Service'!G$27/12,0))</f>
        <v>0</v>
      </c>
      <c r="I601" s="376">
        <f>IF(-SUM(I$20:I600)+I$15&lt;0.000001,0,IF($C601&gt;='H-32A-WP06 - Debt Service'!H$24,'H-32A-WP06 - Debt Service'!H$27/12,0))</f>
        <v>0</v>
      </c>
      <c r="J601" s="376">
        <f>IF(-SUM(J$20:J600)+J$15&lt;0.000001,0,IF($C601&gt;='H-32A-WP06 - Debt Service'!I$24,'H-32A-WP06 - Debt Service'!I$27/12,0))</f>
        <v>0</v>
      </c>
      <c r="K601" s="376">
        <f>IF(-SUM(K$20:K600)+K$15&lt;0.000001,0,IF($C601&gt;='H-32A-WP06 - Debt Service'!J$24,'H-32A-WP06 - Debt Service'!J$27/12,0))</f>
        <v>0</v>
      </c>
      <c r="L601" s="376">
        <f>IF(-SUM(L$20:L600)+L$15&lt;0.000001,0,IF($C601&gt;='H-32A-WP06 - Debt Service'!K$24,'H-32A-WP06 - Debt Service'!K$27/12,0))</f>
        <v>0</v>
      </c>
      <c r="M601" s="376">
        <f>IF(-SUM(M$20:M600)+M$15&lt;0.000001,0,IF($C601&gt;='H-32A-WP06 - Debt Service'!L$24,'H-32A-WP06 - Debt Service'!L$27/12,0))</f>
        <v>0</v>
      </c>
      <c r="O601" s="364">
        <f t="shared" si="37"/>
        <v>2067</v>
      </c>
      <c r="P601" s="390">
        <f t="shared" si="39"/>
        <v>61149</v>
      </c>
      <c r="Q601" s="376">
        <f>IF(-SUM(Q$20:Q600)+Q$15&lt;0.000001,0,IF($C601&gt;='H-32A-WP06 - Debt Service'!P$24,'H-32A-WP06 - Debt Service'!P$27/12,0))</f>
        <v>0</v>
      </c>
      <c r="R601" s="376">
        <f>IF(-SUM(R$20:R600)+R$15&lt;0.000001,0,IF($C601&gt;='H-32A-WP06 - Debt Service'!Q$24,'H-32A-WP06 - Debt Service'!Q$27/12,0))</f>
        <v>0</v>
      </c>
      <c r="S601" s="376">
        <f>IF(-SUM(S$20:S600)+S$15&lt;0.000001,0,IF($C601&gt;='H-32A-WP06 - Debt Service'!R$24,'H-32A-WP06 - Debt Service'!R$27/12,0))</f>
        <v>0</v>
      </c>
      <c r="T601" s="376">
        <f>IF(-SUM(T$20:T600)+T$15&lt;0.000001,0,IF($C601&gt;='H-32A-WP06 - Debt Service'!S$24,'H-32A-WP06 - Debt Service'!S$27/12,0))</f>
        <v>0</v>
      </c>
      <c r="U601" s="376">
        <f>IF(-SUM(U$20:U600)+U$15&lt;0.000001,0,IF($C601&gt;='H-32A-WP06 - Debt Service'!T$24,'H-32A-WP06 - Debt Service'!T$27/12,0))</f>
        <v>0</v>
      </c>
      <c r="V601" s="376">
        <f>IF(-SUM(V$20:V600)+V$15&lt;0.000001,0,IF($C601&gt;='H-32A-WP06 - Debt Service'!U$24,'H-32A-WP06 - Debt Service'!U$27/12,0))</f>
        <v>0</v>
      </c>
      <c r="W601" s="376">
        <f>IF(-SUM(W$20:W600)+W$15&lt;0.000001,0,IF($C601&gt;='H-32A-WP06 - Debt Service'!V$24,'H-32A-WP06 - Debt Service'!V$27/12,0))</f>
        <v>0</v>
      </c>
      <c r="X601" s="376">
        <f>IF(-SUM(X$20:X600)+X$15&lt;0.000001,0,IF($C601&gt;='H-32A-WP06 - Debt Service'!W$24,'H-32A-WP06 - Debt Service'!W$27/12,0))</f>
        <v>0</v>
      </c>
      <c r="Y601" s="376">
        <f>IF(-SUM(Y$20:Y600)+Y$15&lt;0.000001,0,IF($C601&gt;='H-32A-WP06 - Debt Service'!X$24,'H-32A-WP06 - Debt Service'!X$27/12,0))</f>
        <v>0</v>
      </c>
      <c r="Z601" s="376">
        <f>IF($C601&gt;='H-32A-WP06 - Debt Service'!Y$24,'H-32A-WP06 - Debt Service'!Y$27/12,0)</f>
        <v>0</v>
      </c>
    </row>
    <row r="602" spans="2:26">
      <c r="B602" s="364">
        <f t="shared" si="36"/>
        <v>2067</v>
      </c>
      <c r="C602" s="390">
        <f t="shared" si="38"/>
        <v>61179</v>
      </c>
      <c r="D602" s="376">
        <f>IF(-SUM(D$20:D601)+D$15&lt;0.000001,0,IF($C602&gt;='H-32A-WP06 - Debt Service'!C$24,'H-32A-WP06 - Debt Service'!C$27/12,0))</f>
        <v>0</v>
      </c>
      <c r="E602" s="376">
        <f>IF(-SUM(E$20:E601)+E$15&lt;0.000001,0,IF($C602&gt;='H-32A-WP06 - Debt Service'!D$24,'H-32A-WP06 - Debt Service'!D$27/12,0))</f>
        <v>0</v>
      </c>
      <c r="F602" s="376">
        <f>IF(-SUM(F$20:F601)+F$15&lt;0.000001,0,IF($C602&gt;='H-32A-WP06 - Debt Service'!E$24,'H-32A-WP06 - Debt Service'!E$27/12,0))</f>
        <v>0</v>
      </c>
      <c r="G602" s="376">
        <f>IF(-SUM(G$20:G601)+G$15&lt;0.000001,0,IF($C602&gt;='H-32A-WP06 - Debt Service'!F$24,'H-32A-WP06 - Debt Service'!F$27/12,0))</f>
        <v>0</v>
      </c>
      <c r="H602" s="376">
        <f>IF(-SUM(H$20:H601)+H$15&lt;0.000001,0,IF($C602&gt;='H-32A-WP06 - Debt Service'!G$24,'H-32A-WP06 - Debt Service'!G$27/12,0))</f>
        <v>0</v>
      </c>
      <c r="I602" s="376">
        <f>IF(-SUM(I$20:I601)+I$15&lt;0.000001,0,IF($C602&gt;='H-32A-WP06 - Debt Service'!H$24,'H-32A-WP06 - Debt Service'!H$27/12,0))</f>
        <v>0</v>
      </c>
      <c r="J602" s="376">
        <f>IF(-SUM(J$20:J601)+J$15&lt;0.000001,0,IF($C602&gt;='H-32A-WP06 - Debt Service'!I$24,'H-32A-WP06 - Debt Service'!I$27/12,0))</f>
        <v>0</v>
      </c>
      <c r="K602" s="376">
        <f>IF(-SUM(K$20:K601)+K$15&lt;0.000001,0,IF($C602&gt;='H-32A-WP06 - Debt Service'!J$24,'H-32A-WP06 - Debt Service'!J$27/12,0))</f>
        <v>0</v>
      </c>
      <c r="L602" s="376">
        <f>IF(-SUM(L$20:L601)+L$15&lt;0.000001,0,IF($C602&gt;='H-32A-WP06 - Debt Service'!K$24,'H-32A-WP06 - Debt Service'!K$27/12,0))</f>
        <v>0</v>
      </c>
      <c r="M602" s="376">
        <f>IF(-SUM(M$20:M601)+M$15&lt;0.000001,0,IF($C602&gt;='H-32A-WP06 - Debt Service'!L$24,'H-32A-WP06 - Debt Service'!L$27/12,0))</f>
        <v>0</v>
      </c>
      <c r="O602" s="364">
        <f t="shared" si="37"/>
        <v>2067</v>
      </c>
      <c r="P602" s="390">
        <f t="shared" si="39"/>
        <v>61179</v>
      </c>
      <c r="Q602" s="376">
        <f>IF(-SUM(Q$20:Q601)+Q$15&lt;0.000001,0,IF($C602&gt;='H-32A-WP06 - Debt Service'!P$24,'H-32A-WP06 - Debt Service'!P$27/12,0))</f>
        <v>0</v>
      </c>
      <c r="R602" s="376">
        <f>IF(-SUM(R$20:R601)+R$15&lt;0.000001,0,IF($C602&gt;='H-32A-WP06 - Debt Service'!Q$24,'H-32A-WP06 - Debt Service'!Q$27/12,0))</f>
        <v>0</v>
      </c>
      <c r="S602" s="376">
        <f>IF(-SUM(S$20:S601)+S$15&lt;0.000001,0,IF($C602&gt;='H-32A-WP06 - Debt Service'!R$24,'H-32A-WP06 - Debt Service'!R$27/12,0))</f>
        <v>0</v>
      </c>
      <c r="T602" s="376">
        <f>IF(-SUM(T$20:T601)+T$15&lt;0.000001,0,IF($C602&gt;='H-32A-WP06 - Debt Service'!S$24,'H-32A-WP06 - Debt Service'!S$27/12,0))</f>
        <v>0</v>
      </c>
      <c r="U602" s="376">
        <f>IF(-SUM(U$20:U601)+U$15&lt;0.000001,0,IF($C602&gt;='H-32A-WP06 - Debt Service'!T$24,'H-32A-WP06 - Debt Service'!T$27/12,0))</f>
        <v>0</v>
      </c>
      <c r="V602" s="376">
        <f>IF(-SUM(V$20:V601)+V$15&lt;0.000001,0,IF($C602&gt;='H-32A-WP06 - Debt Service'!U$24,'H-32A-WP06 - Debt Service'!U$27/12,0))</f>
        <v>0</v>
      </c>
      <c r="W602" s="376">
        <f>IF(-SUM(W$20:W601)+W$15&lt;0.000001,0,IF($C602&gt;='H-32A-WP06 - Debt Service'!V$24,'H-32A-WP06 - Debt Service'!V$27/12,0))</f>
        <v>0</v>
      </c>
      <c r="X602" s="376">
        <f>IF(-SUM(X$20:X601)+X$15&lt;0.000001,0,IF($C602&gt;='H-32A-WP06 - Debt Service'!W$24,'H-32A-WP06 - Debt Service'!W$27/12,0))</f>
        <v>0</v>
      </c>
      <c r="Y602" s="376">
        <f>IF(-SUM(Y$20:Y601)+Y$15&lt;0.000001,0,IF($C602&gt;='H-32A-WP06 - Debt Service'!X$24,'H-32A-WP06 - Debt Service'!X$27/12,0))</f>
        <v>0</v>
      </c>
      <c r="Z602" s="376">
        <f>IF($C602&gt;='H-32A-WP06 - Debt Service'!Y$24,'H-32A-WP06 - Debt Service'!Y$27/12,0)</f>
        <v>0</v>
      </c>
    </row>
    <row r="603" spans="2:26">
      <c r="B603" s="364">
        <f t="shared" si="36"/>
        <v>2067</v>
      </c>
      <c r="C603" s="390">
        <f t="shared" si="38"/>
        <v>61210</v>
      </c>
      <c r="D603" s="376">
        <f>IF(-SUM(D$20:D602)+D$15&lt;0.000001,0,IF($C603&gt;='H-32A-WP06 - Debt Service'!C$24,'H-32A-WP06 - Debt Service'!C$27/12,0))</f>
        <v>0</v>
      </c>
      <c r="E603" s="376">
        <f>IF(-SUM(E$20:E602)+E$15&lt;0.000001,0,IF($C603&gt;='H-32A-WP06 - Debt Service'!D$24,'H-32A-WP06 - Debt Service'!D$27/12,0))</f>
        <v>0</v>
      </c>
      <c r="F603" s="376">
        <f>IF(-SUM(F$20:F602)+F$15&lt;0.000001,0,IF($C603&gt;='H-32A-WP06 - Debt Service'!E$24,'H-32A-WP06 - Debt Service'!E$27/12,0))</f>
        <v>0</v>
      </c>
      <c r="G603" s="376">
        <f>IF(-SUM(G$20:G602)+G$15&lt;0.000001,0,IF($C603&gt;='H-32A-WP06 - Debt Service'!F$24,'H-32A-WP06 - Debt Service'!F$27/12,0))</f>
        <v>0</v>
      </c>
      <c r="H603" s="376">
        <f>IF(-SUM(H$20:H602)+H$15&lt;0.000001,0,IF($C603&gt;='H-32A-WP06 - Debt Service'!G$24,'H-32A-WP06 - Debt Service'!G$27/12,0))</f>
        <v>0</v>
      </c>
      <c r="I603" s="376">
        <f>IF(-SUM(I$20:I602)+I$15&lt;0.000001,0,IF($C603&gt;='H-32A-WP06 - Debt Service'!H$24,'H-32A-WP06 - Debt Service'!H$27/12,0))</f>
        <v>0</v>
      </c>
      <c r="J603" s="376">
        <f>IF(-SUM(J$20:J602)+J$15&lt;0.000001,0,IF($C603&gt;='H-32A-WP06 - Debt Service'!I$24,'H-32A-WP06 - Debt Service'!I$27/12,0))</f>
        <v>0</v>
      </c>
      <c r="K603" s="376">
        <f>IF(-SUM(K$20:K602)+K$15&lt;0.000001,0,IF($C603&gt;='H-32A-WP06 - Debt Service'!J$24,'H-32A-WP06 - Debt Service'!J$27/12,0))</f>
        <v>0</v>
      </c>
      <c r="L603" s="376">
        <f>IF(-SUM(L$20:L602)+L$15&lt;0.000001,0,IF($C603&gt;='H-32A-WP06 - Debt Service'!K$24,'H-32A-WP06 - Debt Service'!K$27/12,0))</f>
        <v>0</v>
      </c>
      <c r="M603" s="376">
        <f>IF(-SUM(M$20:M602)+M$15&lt;0.000001,0,IF($C603&gt;='H-32A-WP06 - Debt Service'!L$24,'H-32A-WP06 - Debt Service'!L$27/12,0))</f>
        <v>0</v>
      </c>
      <c r="O603" s="364">
        <f t="shared" si="37"/>
        <v>2067</v>
      </c>
      <c r="P603" s="390">
        <f t="shared" si="39"/>
        <v>61210</v>
      </c>
      <c r="Q603" s="376">
        <f>IF(-SUM(Q$20:Q602)+Q$15&lt;0.000001,0,IF($C603&gt;='H-32A-WP06 - Debt Service'!P$24,'H-32A-WP06 - Debt Service'!P$27/12,0))</f>
        <v>0</v>
      </c>
      <c r="R603" s="376">
        <f>IF(-SUM(R$20:R602)+R$15&lt;0.000001,0,IF($C603&gt;='H-32A-WP06 - Debt Service'!Q$24,'H-32A-WP06 - Debt Service'!Q$27/12,0))</f>
        <v>0</v>
      </c>
      <c r="S603" s="376">
        <f>IF(-SUM(S$20:S602)+S$15&lt;0.000001,0,IF($C603&gt;='H-32A-WP06 - Debt Service'!R$24,'H-32A-WP06 - Debt Service'!R$27/12,0))</f>
        <v>0</v>
      </c>
      <c r="T603" s="376">
        <f>IF(-SUM(T$20:T602)+T$15&lt;0.000001,0,IF($C603&gt;='H-32A-WP06 - Debt Service'!S$24,'H-32A-WP06 - Debt Service'!S$27/12,0))</f>
        <v>0</v>
      </c>
      <c r="U603" s="376">
        <f>IF(-SUM(U$20:U602)+U$15&lt;0.000001,0,IF($C603&gt;='H-32A-WP06 - Debt Service'!T$24,'H-32A-WP06 - Debt Service'!T$27/12,0))</f>
        <v>0</v>
      </c>
      <c r="V603" s="376">
        <f>IF(-SUM(V$20:V602)+V$15&lt;0.000001,0,IF($C603&gt;='H-32A-WP06 - Debt Service'!U$24,'H-32A-WP06 - Debt Service'!U$27/12,0))</f>
        <v>0</v>
      </c>
      <c r="W603" s="376">
        <f>IF(-SUM(W$20:W602)+W$15&lt;0.000001,0,IF($C603&gt;='H-32A-WP06 - Debt Service'!V$24,'H-32A-WP06 - Debt Service'!V$27/12,0))</f>
        <v>0</v>
      </c>
      <c r="X603" s="376">
        <f>IF(-SUM(X$20:X602)+X$15&lt;0.000001,0,IF($C603&gt;='H-32A-WP06 - Debt Service'!W$24,'H-32A-WP06 - Debt Service'!W$27/12,0))</f>
        <v>0</v>
      </c>
      <c r="Y603" s="376">
        <f>IF(-SUM(Y$20:Y602)+Y$15&lt;0.000001,0,IF($C603&gt;='H-32A-WP06 - Debt Service'!X$24,'H-32A-WP06 - Debt Service'!X$27/12,0))</f>
        <v>0</v>
      </c>
      <c r="Z603" s="376">
        <f>IF($C603&gt;='H-32A-WP06 - Debt Service'!Y$24,'H-32A-WP06 - Debt Service'!Y$27/12,0)</f>
        <v>0</v>
      </c>
    </row>
    <row r="604" spans="2:26">
      <c r="B604" s="364">
        <f t="shared" si="36"/>
        <v>2067</v>
      </c>
      <c r="C604" s="390">
        <f t="shared" si="38"/>
        <v>61241</v>
      </c>
      <c r="D604" s="376">
        <f>IF(-SUM(D$20:D603)+D$15&lt;0.000001,0,IF($C604&gt;='H-32A-WP06 - Debt Service'!C$24,'H-32A-WP06 - Debt Service'!C$27/12,0))</f>
        <v>0</v>
      </c>
      <c r="E604" s="376">
        <f>IF(-SUM(E$20:E603)+E$15&lt;0.000001,0,IF($C604&gt;='H-32A-WP06 - Debt Service'!D$24,'H-32A-WP06 - Debt Service'!D$27/12,0))</f>
        <v>0</v>
      </c>
      <c r="F604" s="376">
        <f>IF(-SUM(F$20:F603)+F$15&lt;0.000001,0,IF($C604&gt;='H-32A-WP06 - Debt Service'!E$24,'H-32A-WP06 - Debt Service'!E$27/12,0))</f>
        <v>0</v>
      </c>
      <c r="G604" s="376">
        <f>IF(-SUM(G$20:G603)+G$15&lt;0.000001,0,IF($C604&gt;='H-32A-WP06 - Debt Service'!F$24,'H-32A-WP06 - Debt Service'!F$27/12,0))</f>
        <v>0</v>
      </c>
      <c r="H604" s="376">
        <f>IF(-SUM(H$20:H603)+H$15&lt;0.000001,0,IF($C604&gt;='H-32A-WP06 - Debt Service'!G$24,'H-32A-WP06 - Debt Service'!G$27/12,0))</f>
        <v>0</v>
      </c>
      <c r="I604" s="376">
        <f>IF(-SUM(I$20:I603)+I$15&lt;0.000001,0,IF($C604&gt;='H-32A-WP06 - Debt Service'!H$24,'H-32A-WP06 - Debt Service'!H$27/12,0))</f>
        <v>0</v>
      </c>
      <c r="J604" s="376">
        <f>IF(-SUM(J$20:J603)+J$15&lt;0.000001,0,IF($C604&gt;='H-32A-WP06 - Debt Service'!I$24,'H-32A-WP06 - Debt Service'!I$27/12,0))</f>
        <v>0</v>
      </c>
      <c r="K604" s="376">
        <f>IF(-SUM(K$20:K603)+K$15&lt;0.000001,0,IF($C604&gt;='H-32A-WP06 - Debt Service'!J$24,'H-32A-WP06 - Debt Service'!J$27/12,0))</f>
        <v>0</v>
      </c>
      <c r="L604" s="376">
        <f>IF(-SUM(L$20:L603)+L$15&lt;0.000001,0,IF($C604&gt;='H-32A-WP06 - Debt Service'!K$24,'H-32A-WP06 - Debt Service'!K$27/12,0))</f>
        <v>0</v>
      </c>
      <c r="M604" s="376">
        <f>IF(-SUM(M$20:M603)+M$15&lt;0.000001,0,IF($C604&gt;='H-32A-WP06 - Debt Service'!L$24,'H-32A-WP06 - Debt Service'!L$27/12,0))</f>
        <v>0</v>
      </c>
      <c r="O604" s="364">
        <f t="shared" si="37"/>
        <v>2067</v>
      </c>
      <c r="P604" s="390">
        <f t="shared" si="39"/>
        <v>61241</v>
      </c>
      <c r="Q604" s="376">
        <f>IF(-SUM(Q$20:Q603)+Q$15&lt;0.000001,0,IF($C604&gt;='H-32A-WP06 - Debt Service'!P$24,'H-32A-WP06 - Debt Service'!P$27/12,0))</f>
        <v>0</v>
      </c>
      <c r="R604" s="376">
        <f>IF(-SUM(R$20:R603)+R$15&lt;0.000001,0,IF($C604&gt;='H-32A-WP06 - Debt Service'!Q$24,'H-32A-WP06 - Debt Service'!Q$27/12,0))</f>
        <v>0</v>
      </c>
      <c r="S604" s="376">
        <f>IF(-SUM(S$20:S603)+S$15&lt;0.000001,0,IF($C604&gt;='H-32A-WP06 - Debt Service'!R$24,'H-32A-WP06 - Debt Service'!R$27/12,0))</f>
        <v>0</v>
      </c>
      <c r="T604" s="376">
        <f>IF(-SUM(T$20:T603)+T$15&lt;0.000001,0,IF($C604&gt;='H-32A-WP06 - Debt Service'!S$24,'H-32A-WP06 - Debt Service'!S$27/12,0))</f>
        <v>0</v>
      </c>
      <c r="U604" s="376">
        <f>IF(-SUM(U$20:U603)+U$15&lt;0.000001,0,IF($C604&gt;='H-32A-WP06 - Debt Service'!T$24,'H-32A-WP06 - Debt Service'!T$27/12,0))</f>
        <v>0</v>
      </c>
      <c r="V604" s="376">
        <f>IF(-SUM(V$20:V603)+V$15&lt;0.000001,0,IF($C604&gt;='H-32A-WP06 - Debt Service'!U$24,'H-32A-WP06 - Debt Service'!U$27/12,0))</f>
        <v>0</v>
      </c>
      <c r="W604" s="376">
        <f>IF(-SUM(W$20:W603)+W$15&lt;0.000001,0,IF($C604&gt;='H-32A-WP06 - Debt Service'!V$24,'H-32A-WP06 - Debt Service'!V$27/12,0))</f>
        <v>0</v>
      </c>
      <c r="X604" s="376">
        <f>IF(-SUM(X$20:X603)+X$15&lt;0.000001,0,IF($C604&gt;='H-32A-WP06 - Debt Service'!W$24,'H-32A-WP06 - Debt Service'!W$27/12,0))</f>
        <v>0</v>
      </c>
      <c r="Y604" s="376">
        <f>IF(-SUM(Y$20:Y603)+Y$15&lt;0.000001,0,IF($C604&gt;='H-32A-WP06 - Debt Service'!X$24,'H-32A-WP06 - Debt Service'!X$27/12,0))</f>
        <v>0</v>
      </c>
      <c r="Z604" s="376">
        <f>IF($C604&gt;='H-32A-WP06 - Debt Service'!Y$24,'H-32A-WP06 - Debt Service'!Y$27/12,0)</f>
        <v>0</v>
      </c>
    </row>
    <row r="605" spans="2:26">
      <c r="B605" s="364">
        <f t="shared" si="36"/>
        <v>2067</v>
      </c>
      <c r="C605" s="390">
        <f t="shared" si="38"/>
        <v>61271</v>
      </c>
      <c r="D605" s="376">
        <f>IF(-SUM(D$20:D604)+D$15&lt;0.000001,0,IF($C605&gt;='H-32A-WP06 - Debt Service'!C$24,'H-32A-WP06 - Debt Service'!C$27/12,0))</f>
        <v>0</v>
      </c>
      <c r="E605" s="376">
        <f>IF(-SUM(E$20:E604)+E$15&lt;0.000001,0,IF($C605&gt;='H-32A-WP06 - Debt Service'!D$24,'H-32A-WP06 - Debt Service'!D$27/12,0))</f>
        <v>0</v>
      </c>
      <c r="F605" s="376">
        <f>IF(-SUM(F$20:F604)+F$15&lt;0.000001,0,IF($C605&gt;='H-32A-WP06 - Debt Service'!E$24,'H-32A-WP06 - Debt Service'!E$27/12,0))</f>
        <v>0</v>
      </c>
      <c r="G605" s="376">
        <f>IF(-SUM(G$20:G604)+G$15&lt;0.000001,0,IF($C605&gt;='H-32A-WP06 - Debt Service'!F$24,'H-32A-WP06 - Debt Service'!F$27/12,0))</f>
        <v>0</v>
      </c>
      <c r="H605" s="376">
        <f>IF(-SUM(H$20:H604)+H$15&lt;0.000001,0,IF($C605&gt;='H-32A-WP06 - Debt Service'!G$24,'H-32A-WP06 - Debt Service'!G$27/12,0))</f>
        <v>0</v>
      </c>
      <c r="I605" s="376">
        <f>IF(-SUM(I$20:I604)+I$15&lt;0.000001,0,IF($C605&gt;='H-32A-WP06 - Debt Service'!H$24,'H-32A-WP06 - Debt Service'!H$27/12,0))</f>
        <v>0</v>
      </c>
      <c r="J605" s="376">
        <f>IF(-SUM(J$20:J604)+J$15&lt;0.000001,0,IF($C605&gt;='H-32A-WP06 - Debt Service'!I$24,'H-32A-WP06 - Debt Service'!I$27/12,0))</f>
        <v>0</v>
      </c>
      <c r="K605" s="376">
        <f>IF(-SUM(K$20:K604)+K$15&lt;0.000001,0,IF($C605&gt;='H-32A-WP06 - Debt Service'!J$24,'H-32A-WP06 - Debt Service'!J$27/12,0))</f>
        <v>0</v>
      </c>
      <c r="L605" s="376">
        <f>IF(-SUM(L$20:L604)+L$15&lt;0.000001,0,IF($C605&gt;='H-32A-WP06 - Debt Service'!K$24,'H-32A-WP06 - Debt Service'!K$27/12,0))</f>
        <v>0</v>
      </c>
      <c r="M605" s="376">
        <f>IF(-SUM(M$20:M604)+M$15&lt;0.000001,0,IF($C605&gt;='H-32A-WP06 - Debt Service'!L$24,'H-32A-WP06 - Debt Service'!L$27/12,0))</f>
        <v>0</v>
      </c>
      <c r="O605" s="364">
        <f t="shared" si="37"/>
        <v>2067</v>
      </c>
      <c r="P605" s="390">
        <f t="shared" si="39"/>
        <v>61271</v>
      </c>
      <c r="Q605" s="376">
        <f>IF(-SUM(Q$20:Q604)+Q$15&lt;0.000001,0,IF($C605&gt;='H-32A-WP06 - Debt Service'!P$24,'H-32A-WP06 - Debt Service'!P$27/12,0))</f>
        <v>0</v>
      </c>
      <c r="R605" s="376">
        <f>IF(-SUM(R$20:R604)+R$15&lt;0.000001,0,IF($C605&gt;='H-32A-WP06 - Debt Service'!Q$24,'H-32A-WP06 - Debt Service'!Q$27/12,0))</f>
        <v>0</v>
      </c>
      <c r="S605" s="376">
        <f>IF(-SUM(S$20:S604)+S$15&lt;0.000001,0,IF($C605&gt;='H-32A-WP06 - Debt Service'!R$24,'H-32A-WP06 - Debt Service'!R$27/12,0))</f>
        <v>0</v>
      </c>
      <c r="T605" s="376">
        <f>IF(-SUM(T$20:T604)+T$15&lt;0.000001,0,IF($C605&gt;='H-32A-WP06 - Debt Service'!S$24,'H-32A-WP06 - Debt Service'!S$27/12,0))</f>
        <v>0</v>
      </c>
      <c r="U605" s="376">
        <f>IF(-SUM(U$20:U604)+U$15&lt;0.000001,0,IF($C605&gt;='H-32A-WP06 - Debt Service'!T$24,'H-32A-WP06 - Debt Service'!T$27/12,0))</f>
        <v>0</v>
      </c>
      <c r="V605" s="376">
        <f>IF(-SUM(V$20:V604)+V$15&lt;0.000001,0,IF($C605&gt;='H-32A-WP06 - Debt Service'!U$24,'H-32A-WP06 - Debt Service'!U$27/12,0))</f>
        <v>0</v>
      </c>
      <c r="W605" s="376">
        <f>IF(-SUM(W$20:W604)+W$15&lt;0.000001,0,IF($C605&gt;='H-32A-WP06 - Debt Service'!V$24,'H-32A-WP06 - Debt Service'!V$27/12,0))</f>
        <v>0</v>
      </c>
      <c r="X605" s="376">
        <f>IF(-SUM(X$20:X604)+X$15&lt;0.000001,0,IF($C605&gt;='H-32A-WP06 - Debt Service'!W$24,'H-32A-WP06 - Debt Service'!W$27/12,0))</f>
        <v>0</v>
      </c>
      <c r="Y605" s="376">
        <f>IF(-SUM(Y$20:Y604)+Y$15&lt;0.000001,0,IF($C605&gt;='H-32A-WP06 - Debt Service'!X$24,'H-32A-WP06 - Debt Service'!X$27/12,0))</f>
        <v>0</v>
      </c>
      <c r="Z605" s="376">
        <f>IF($C605&gt;='H-32A-WP06 - Debt Service'!Y$24,'H-32A-WP06 - Debt Service'!Y$27/12,0)</f>
        <v>0</v>
      </c>
    </row>
    <row r="606" spans="2:26">
      <c r="B606" s="364">
        <f t="shared" si="36"/>
        <v>2067</v>
      </c>
      <c r="C606" s="390">
        <f t="shared" si="38"/>
        <v>61302</v>
      </c>
      <c r="D606" s="376">
        <f>IF(-SUM(D$20:D605)+D$15&lt;0.000001,0,IF($C606&gt;='H-32A-WP06 - Debt Service'!C$24,'H-32A-WP06 - Debt Service'!C$27/12,0))</f>
        <v>0</v>
      </c>
      <c r="E606" s="376">
        <f>IF(-SUM(E$20:E605)+E$15&lt;0.000001,0,IF($C606&gt;='H-32A-WP06 - Debt Service'!D$24,'H-32A-WP06 - Debt Service'!D$27/12,0))</f>
        <v>0</v>
      </c>
      <c r="F606" s="376">
        <f>IF(-SUM(F$20:F605)+F$15&lt;0.000001,0,IF($C606&gt;='H-32A-WP06 - Debt Service'!E$24,'H-32A-WP06 - Debt Service'!E$27/12,0))</f>
        <v>0</v>
      </c>
      <c r="G606" s="376">
        <f>IF(-SUM(G$20:G605)+G$15&lt;0.000001,0,IF($C606&gt;='H-32A-WP06 - Debt Service'!F$24,'H-32A-WP06 - Debt Service'!F$27/12,0))</f>
        <v>0</v>
      </c>
      <c r="H606" s="376">
        <f>IF(-SUM(H$20:H605)+H$15&lt;0.000001,0,IF($C606&gt;='H-32A-WP06 - Debt Service'!G$24,'H-32A-WP06 - Debt Service'!G$27/12,0))</f>
        <v>0</v>
      </c>
      <c r="I606" s="376">
        <f>IF(-SUM(I$20:I605)+I$15&lt;0.000001,0,IF($C606&gt;='H-32A-WP06 - Debt Service'!H$24,'H-32A-WP06 - Debt Service'!H$27/12,0))</f>
        <v>0</v>
      </c>
      <c r="J606" s="376">
        <f>IF(-SUM(J$20:J605)+J$15&lt;0.000001,0,IF($C606&gt;='H-32A-WP06 - Debt Service'!I$24,'H-32A-WP06 - Debt Service'!I$27/12,0))</f>
        <v>0</v>
      </c>
      <c r="K606" s="376">
        <f>IF(-SUM(K$20:K605)+K$15&lt;0.000001,0,IF($C606&gt;='H-32A-WP06 - Debt Service'!J$24,'H-32A-WP06 - Debt Service'!J$27/12,0))</f>
        <v>0</v>
      </c>
      <c r="L606" s="376">
        <f>IF(-SUM(L$20:L605)+L$15&lt;0.000001,0,IF($C606&gt;='H-32A-WP06 - Debt Service'!K$24,'H-32A-WP06 - Debt Service'!K$27/12,0))</f>
        <v>0</v>
      </c>
      <c r="M606" s="376">
        <f>IF(-SUM(M$20:M605)+M$15&lt;0.000001,0,IF($C606&gt;='H-32A-WP06 - Debt Service'!L$24,'H-32A-WP06 - Debt Service'!L$27/12,0))</f>
        <v>0</v>
      </c>
      <c r="O606" s="364">
        <f t="shared" si="37"/>
        <v>2067</v>
      </c>
      <c r="P606" s="390">
        <f t="shared" si="39"/>
        <v>61302</v>
      </c>
      <c r="Q606" s="376">
        <f>IF(-SUM(Q$20:Q605)+Q$15&lt;0.000001,0,IF($C606&gt;='H-32A-WP06 - Debt Service'!P$24,'H-32A-WP06 - Debt Service'!P$27/12,0))</f>
        <v>0</v>
      </c>
      <c r="R606" s="376">
        <f>IF(-SUM(R$20:R605)+R$15&lt;0.000001,0,IF($C606&gt;='H-32A-WP06 - Debt Service'!Q$24,'H-32A-WP06 - Debt Service'!Q$27/12,0))</f>
        <v>0</v>
      </c>
      <c r="S606" s="376">
        <f>IF(-SUM(S$20:S605)+S$15&lt;0.000001,0,IF($C606&gt;='H-32A-WP06 - Debt Service'!R$24,'H-32A-WP06 - Debt Service'!R$27/12,0))</f>
        <v>0</v>
      </c>
      <c r="T606" s="376">
        <f>IF(-SUM(T$20:T605)+T$15&lt;0.000001,0,IF($C606&gt;='H-32A-WP06 - Debt Service'!S$24,'H-32A-WP06 - Debt Service'!S$27/12,0))</f>
        <v>0</v>
      </c>
      <c r="U606" s="376">
        <f>IF(-SUM(U$20:U605)+U$15&lt;0.000001,0,IF($C606&gt;='H-32A-WP06 - Debt Service'!T$24,'H-32A-WP06 - Debt Service'!T$27/12,0))</f>
        <v>0</v>
      </c>
      <c r="V606" s="376">
        <f>IF(-SUM(V$20:V605)+V$15&lt;0.000001,0,IF($C606&gt;='H-32A-WP06 - Debt Service'!U$24,'H-32A-WP06 - Debt Service'!U$27/12,0))</f>
        <v>0</v>
      </c>
      <c r="W606" s="376">
        <f>IF(-SUM(W$20:W605)+W$15&lt;0.000001,0,IF($C606&gt;='H-32A-WP06 - Debt Service'!V$24,'H-32A-WP06 - Debt Service'!V$27/12,0))</f>
        <v>0</v>
      </c>
      <c r="X606" s="376">
        <f>IF(-SUM(X$20:X605)+X$15&lt;0.000001,0,IF($C606&gt;='H-32A-WP06 - Debt Service'!W$24,'H-32A-WP06 - Debt Service'!W$27/12,0))</f>
        <v>0</v>
      </c>
      <c r="Y606" s="376">
        <f>IF(-SUM(Y$20:Y605)+Y$15&lt;0.000001,0,IF($C606&gt;='H-32A-WP06 - Debt Service'!X$24,'H-32A-WP06 - Debt Service'!X$27/12,0))</f>
        <v>0</v>
      </c>
      <c r="Z606" s="376">
        <f>IF($C606&gt;='H-32A-WP06 - Debt Service'!Y$24,'H-32A-WP06 - Debt Service'!Y$27/12,0)</f>
        <v>0</v>
      </c>
    </row>
    <row r="607" spans="2:26">
      <c r="B607" s="364">
        <f t="shared" si="36"/>
        <v>2067</v>
      </c>
      <c r="C607" s="390">
        <f t="shared" si="38"/>
        <v>61332</v>
      </c>
      <c r="D607" s="376">
        <f>IF(-SUM(D$20:D606)+D$15&lt;0.000001,0,IF($C607&gt;='H-32A-WP06 - Debt Service'!C$24,'H-32A-WP06 - Debt Service'!C$27/12,0))</f>
        <v>0</v>
      </c>
      <c r="E607" s="376">
        <f>IF(-SUM(E$20:E606)+E$15&lt;0.000001,0,IF($C607&gt;='H-32A-WP06 - Debt Service'!D$24,'H-32A-WP06 - Debt Service'!D$27/12,0))</f>
        <v>0</v>
      </c>
      <c r="F607" s="376">
        <f>IF(-SUM(F$20:F606)+F$15&lt;0.000001,0,IF($C607&gt;='H-32A-WP06 - Debt Service'!E$24,'H-32A-WP06 - Debt Service'!E$27/12,0))</f>
        <v>0</v>
      </c>
      <c r="G607" s="376">
        <f>IF(-SUM(G$20:G606)+G$15&lt;0.000001,0,IF($C607&gt;='H-32A-WP06 - Debt Service'!F$24,'H-32A-WP06 - Debt Service'!F$27/12,0))</f>
        <v>0</v>
      </c>
      <c r="H607" s="376">
        <f>IF(-SUM(H$20:H606)+H$15&lt;0.000001,0,IF($C607&gt;='H-32A-WP06 - Debt Service'!G$24,'H-32A-WP06 - Debt Service'!G$27/12,0))</f>
        <v>0</v>
      </c>
      <c r="I607" s="376">
        <f>IF(-SUM(I$20:I606)+I$15&lt;0.000001,0,IF($C607&gt;='H-32A-WP06 - Debt Service'!H$24,'H-32A-WP06 - Debt Service'!H$27/12,0))</f>
        <v>0</v>
      </c>
      <c r="J607" s="376">
        <f>IF(-SUM(J$20:J606)+J$15&lt;0.000001,0,IF($C607&gt;='H-32A-WP06 - Debt Service'!I$24,'H-32A-WP06 - Debt Service'!I$27/12,0))</f>
        <v>0</v>
      </c>
      <c r="K607" s="376">
        <f>IF(-SUM(K$20:K606)+K$15&lt;0.000001,0,IF($C607&gt;='H-32A-WP06 - Debt Service'!J$24,'H-32A-WP06 - Debt Service'!J$27/12,0))</f>
        <v>0</v>
      </c>
      <c r="L607" s="376">
        <f>IF(-SUM(L$20:L606)+L$15&lt;0.000001,0,IF($C607&gt;='H-32A-WP06 - Debt Service'!K$24,'H-32A-WP06 - Debt Service'!K$27/12,0))</f>
        <v>0</v>
      </c>
      <c r="M607" s="376">
        <f>IF(-SUM(M$20:M606)+M$15&lt;0.000001,0,IF($C607&gt;='H-32A-WP06 - Debt Service'!L$24,'H-32A-WP06 - Debt Service'!L$27/12,0))</f>
        <v>0</v>
      </c>
      <c r="O607" s="364">
        <f t="shared" si="37"/>
        <v>2067</v>
      </c>
      <c r="P607" s="390">
        <f t="shared" si="39"/>
        <v>61332</v>
      </c>
      <c r="Q607" s="376">
        <f>IF(-SUM(Q$20:Q606)+Q$15&lt;0.000001,0,IF($C607&gt;='H-32A-WP06 - Debt Service'!P$24,'H-32A-WP06 - Debt Service'!P$27/12,0))</f>
        <v>0</v>
      </c>
      <c r="R607" s="376">
        <f>IF(-SUM(R$20:R606)+R$15&lt;0.000001,0,IF($C607&gt;='H-32A-WP06 - Debt Service'!Q$24,'H-32A-WP06 - Debt Service'!Q$27/12,0))</f>
        <v>0</v>
      </c>
      <c r="S607" s="376">
        <f>IF(-SUM(S$20:S606)+S$15&lt;0.000001,0,IF($C607&gt;='H-32A-WP06 - Debt Service'!R$24,'H-32A-WP06 - Debt Service'!R$27/12,0))</f>
        <v>0</v>
      </c>
      <c r="T607" s="376">
        <f>IF(-SUM(T$20:T606)+T$15&lt;0.000001,0,IF($C607&gt;='H-32A-WP06 - Debt Service'!S$24,'H-32A-WP06 - Debt Service'!S$27/12,0))</f>
        <v>0</v>
      </c>
      <c r="U607" s="376">
        <f>IF(-SUM(U$20:U606)+U$15&lt;0.000001,0,IF($C607&gt;='H-32A-WP06 - Debt Service'!T$24,'H-32A-WP06 - Debt Service'!T$27/12,0))</f>
        <v>0</v>
      </c>
      <c r="V607" s="376">
        <f>IF(-SUM(V$20:V606)+V$15&lt;0.000001,0,IF($C607&gt;='H-32A-WP06 - Debt Service'!U$24,'H-32A-WP06 - Debt Service'!U$27/12,0))</f>
        <v>0</v>
      </c>
      <c r="W607" s="376">
        <f>IF(-SUM(W$20:W606)+W$15&lt;0.000001,0,IF($C607&gt;='H-32A-WP06 - Debt Service'!V$24,'H-32A-WP06 - Debt Service'!V$27/12,0))</f>
        <v>0</v>
      </c>
      <c r="X607" s="376">
        <f>IF(-SUM(X$20:X606)+X$15&lt;0.000001,0,IF($C607&gt;='H-32A-WP06 - Debt Service'!W$24,'H-32A-WP06 - Debt Service'!W$27/12,0))</f>
        <v>0</v>
      </c>
      <c r="Y607" s="376">
        <f>IF(-SUM(Y$20:Y606)+Y$15&lt;0.000001,0,IF($C607&gt;='H-32A-WP06 - Debt Service'!X$24,'H-32A-WP06 - Debt Service'!X$27/12,0))</f>
        <v>0</v>
      </c>
      <c r="Z607" s="376">
        <f>IF($C607&gt;='H-32A-WP06 - Debt Service'!Y$24,'H-32A-WP06 - Debt Service'!Y$27/12,0)</f>
        <v>0</v>
      </c>
    </row>
    <row r="608" spans="2:26">
      <c r="B608" s="364">
        <f t="shared" si="36"/>
        <v>2068</v>
      </c>
      <c r="C608" s="390">
        <f t="shared" si="38"/>
        <v>61363</v>
      </c>
      <c r="D608" s="376">
        <f>IF(-SUM(D$20:D607)+D$15&lt;0.000001,0,IF($C608&gt;='H-32A-WP06 - Debt Service'!C$24,'H-32A-WP06 - Debt Service'!C$27/12,0))</f>
        <v>0</v>
      </c>
      <c r="E608" s="376">
        <f>IF(-SUM(E$20:E607)+E$15&lt;0.000001,0,IF($C608&gt;='H-32A-WP06 - Debt Service'!D$24,'H-32A-WP06 - Debt Service'!D$27/12,0))</f>
        <v>0</v>
      </c>
      <c r="F608" s="376">
        <f>IF(-SUM(F$20:F607)+F$15&lt;0.000001,0,IF($C608&gt;='H-32A-WP06 - Debt Service'!E$24,'H-32A-WP06 - Debt Service'!E$27/12,0))</f>
        <v>0</v>
      </c>
      <c r="G608" s="376">
        <f>IF(-SUM(G$20:G607)+G$15&lt;0.000001,0,IF($C608&gt;='H-32A-WP06 - Debt Service'!F$24,'H-32A-WP06 - Debt Service'!F$27/12,0))</f>
        <v>0</v>
      </c>
      <c r="H608" s="376">
        <f>IF(-SUM(H$20:H607)+H$15&lt;0.000001,0,IF($C608&gt;='H-32A-WP06 - Debt Service'!G$24,'H-32A-WP06 - Debt Service'!G$27/12,0))</f>
        <v>0</v>
      </c>
      <c r="I608" s="376">
        <f>IF(-SUM(I$20:I607)+I$15&lt;0.000001,0,IF($C608&gt;='H-32A-WP06 - Debt Service'!H$24,'H-32A-WP06 - Debt Service'!H$27/12,0))</f>
        <v>0</v>
      </c>
      <c r="J608" s="376">
        <f>IF(-SUM(J$20:J607)+J$15&lt;0.000001,0,IF($C608&gt;='H-32A-WP06 - Debt Service'!I$24,'H-32A-WP06 - Debt Service'!I$27/12,0))</f>
        <v>0</v>
      </c>
      <c r="K608" s="376">
        <f>IF(-SUM(K$20:K607)+K$15&lt;0.000001,0,IF($C608&gt;='H-32A-WP06 - Debt Service'!J$24,'H-32A-WP06 - Debt Service'!J$27/12,0))</f>
        <v>0</v>
      </c>
      <c r="L608" s="376">
        <f>IF(-SUM(L$20:L607)+L$15&lt;0.000001,0,IF($C608&gt;='H-32A-WP06 - Debt Service'!K$24,'H-32A-WP06 - Debt Service'!K$27/12,0))</f>
        <v>0</v>
      </c>
      <c r="M608" s="376">
        <f>IF(-SUM(M$20:M607)+M$15&lt;0.000001,0,IF($C608&gt;='H-32A-WP06 - Debt Service'!L$24,'H-32A-WP06 - Debt Service'!L$27/12,0))</f>
        <v>0</v>
      </c>
      <c r="O608" s="364">
        <f t="shared" si="37"/>
        <v>2068</v>
      </c>
      <c r="P608" s="390">
        <f t="shared" si="39"/>
        <v>61363</v>
      </c>
      <c r="Q608" s="376">
        <f>IF(-SUM(Q$20:Q607)+Q$15&lt;0.000001,0,IF($C608&gt;='H-32A-WP06 - Debt Service'!P$24,'H-32A-WP06 - Debt Service'!P$27/12,0))</f>
        <v>0</v>
      </c>
      <c r="R608" s="376">
        <f>IF(-SUM(R$20:R607)+R$15&lt;0.000001,0,IF($C608&gt;='H-32A-WP06 - Debt Service'!Q$24,'H-32A-WP06 - Debt Service'!Q$27/12,0))</f>
        <v>0</v>
      </c>
      <c r="S608" s="376">
        <f>IF(-SUM(S$20:S607)+S$15&lt;0.000001,0,IF($C608&gt;='H-32A-WP06 - Debt Service'!R$24,'H-32A-WP06 - Debt Service'!R$27/12,0))</f>
        <v>0</v>
      </c>
      <c r="T608" s="376">
        <f>IF(-SUM(T$20:T607)+T$15&lt;0.000001,0,IF($C608&gt;='H-32A-WP06 - Debt Service'!S$24,'H-32A-WP06 - Debt Service'!S$27/12,0))</f>
        <v>0</v>
      </c>
      <c r="U608" s="376">
        <f>IF(-SUM(U$20:U607)+U$15&lt;0.000001,0,IF($C608&gt;='H-32A-WP06 - Debt Service'!T$24,'H-32A-WP06 - Debt Service'!T$27/12,0))</f>
        <v>0</v>
      </c>
      <c r="V608" s="376">
        <f>IF(-SUM(V$20:V607)+V$15&lt;0.000001,0,IF($C608&gt;='H-32A-WP06 - Debt Service'!U$24,'H-32A-WP06 - Debt Service'!U$27/12,0))</f>
        <v>0</v>
      </c>
      <c r="W608" s="376">
        <f>IF(-SUM(W$20:W607)+W$15&lt;0.000001,0,IF($C608&gt;='H-32A-WP06 - Debt Service'!V$24,'H-32A-WP06 - Debt Service'!V$27/12,0))</f>
        <v>0</v>
      </c>
      <c r="X608" s="376">
        <f>IF(-SUM(X$20:X607)+X$15&lt;0.000001,0,IF($C608&gt;='H-32A-WP06 - Debt Service'!W$24,'H-32A-WP06 - Debt Service'!W$27/12,0))</f>
        <v>0</v>
      </c>
      <c r="Y608" s="376">
        <f>IF(-SUM(Y$20:Y607)+Y$15&lt;0.000001,0,IF($C608&gt;='H-32A-WP06 - Debt Service'!X$24,'H-32A-WP06 - Debt Service'!X$27/12,0))</f>
        <v>0</v>
      </c>
      <c r="Z608" s="376">
        <f>IF($C608&gt;='H-32A-WP06 - Debt Service'!Y$24,'H-32A-WP06 - Debt Service'!Y$27/12,0)</f>
        <v>0</v>
      </c>
    </row>
    <row r="609" spans="2:26">
      <c r="B609" s="364">
        <f t="shared" si="36"/>
        <v>2068</v>
      </c>
      <c r="C609" s="390">
        <f t="shared" si="38"/>
        <v>61394</v>
      </c>
      <c r="D609" s="376">
        <f>IF(-SUM(D$20:D608)+D$15&lt;0.000001,0,IF($C609&gt;='H-32A-WP06 - Debt Service'!C$24,'H-32A-WP06 - Debt Service'!C$27/12,0))</f>
        <v>0</v>
      </c>
      <c r="E609" s="376">
        <f>IF(-SUM(E$20:E608)+E$15&lt;0.000001,0,IF($C609&gt;='H-32A-WP06 - Debt Service'!D$24,'H-32A-WP06 - Debt Service'!D$27/12,0))</f>
        <v>0</v>
      </c>
      <c r="F609" s="376">
        <f>IF(-SUM(F$20:F608)+F$15&lt;0.000001,0,IF($C609&gt;='H-32A-WP06 - Debt Service'!E$24,'H-32A-WP06 - Debt Service'!E$27/12,0))</f>
        <v>0</v>
      </c>
      <c r="G609" s="376">
        <f>IF(-SUM(G$20:G608)+G$15&lt;0.000001,0,IF($C609&gt;='H-32A-WP06 - Debt Service'!F$24,'H-32A-WP06 - Debt Service'!F$27/12,0))</f>
        <v>0</v>
      </c>
      <c r="H609" s="376">
        <f>IF(-SUM(H$20:H608)+H$15&lt;0.000001,0,IF($C609&gt;='H-32A-WP06 - Debt Service'!G$24,'H-32A-WP06 - Debt Service'!G$27/12,0))</f>
        <v>0</v>
      </c>
      <c r="I609" s="376">
        <f>IF(-SUM(I$20:I608)+I$15&lt;0.000001,0,IF($C609&gt;='H-32A-WP06 - Debt Service'!H$24,'H-32A-WP06 - Debt Service'!H$27/12,0))</f>
        <v>0</v>
      </c>
      <c r="J609" s="376">
        <f>IF(-SUM(J$20:J608)+J$15&lt;0.000001,0,IF($C609&gt;='H-32A-WP06 - Debt Service'!I$24,'H-32A-WP06 - Debt Service'!I$27/12,0))</f>
        <v>0</v>
      </c>
      <c r="K609" s="376">
        <f>IF(-SUM(K$20:K608)+K$15&lt;0.000001,0,IF($C609&gt;='H-32A-WP06 - Debt Service'!J$24,'H-32A-WP06 - Debt Service'!J$27/12,0))</f>
        <v>0</v>
      </c>
      <c r="L609" s="376">
        <f>IF(-SUM(L$20:L608)+L$15&lt;0.000001,0,IF($C609&gt;='H-32A-WP06 - Debt Service'!K$24,'H-32A-WP06 - Debt Service'!K$27/12,0))</f>
        <v>0</v>
      </c>
      <c r="M609" s="376">
        <f>IF(-SUM(M$20:M608)+M$15&lt;0.000001,0,IF($C609&gt;='H-32A-WP06 - Debt Service'!L$24,'H-32A-WP06 - Debt Service'!L$27/12,0))</f>
        <v>0</v>
      </c>
      <c r="O609" s="364">
        <f t="shared" si="37"/>
        <v>2068</v>
      </c>
      <c r="P609" s="390">
        <f t="shared" si="39"/>
        <v>61394</v>
      </c>
      <c r="Q609" s="376">
        <f>IF(-SUM(Q$20:Q608)+Q$15&lt;0.000001,0,IF($C609&gt;='H-32A-WP06 - Debt Service'!P$24,'H-32A-WP06 - Debt Service'!P$27/12,0))</f>
        <v>0</v>
      </c>
      <c r="R609" s="376">
        <f>IF(-SUM(R$20:R608)+R$15&lt;0.000001,0,IF($C609&gt;='H-32A-WP06 - Debt Service'!Q$24,'H-32A-WP06 - Debt Service'!Q$27/12,0))</f>
        <v>0</v>
      </c>
      <c r="S609" s="376">
        <f>IF(-SUM(S$20:S608)+S$15&lt;0.000001,0,IF($C609&gt;='H-32A-WP06 - Debt Service'!R$24,'H-32A-WP06 - Debt Service'!R$27/12,0))</f>
        <v>0</v>
      </c>
      <c r="T609" s="376">
        <f>IF(-SUM(T$20:T608)+T$15&lt;0.000001,0,IF($C609&gt;='H-32A-WP06 - Debt Service'!S$24,'H-32A-WP06 - Debt Service'!S$27/12,0))</f>
        <v>0</v>
      </c>
      <c r="U609" s="376">
        <f>IF(-SUM(U$20:U608)+U$15&lt;0.000001,0,IF($C609&gt;='H-32A-WP06 - Debt Service'!T$24,'H-32A-WP06 - Debt Service'!T$27/12,0))</f>
        <v>0</v>
      </c>
      <c r="V609" s="376">
        <f>IF(-SUM(V$20:V608)+V$15&lt;0.000001,0,IF($C609&gt;='H-32A-WP06 - Debt Service'!U$24,'H-32A-WP06 - Debt Service'!U$27/12,0))</f>
        <v>0</v>
      </c>
      <c r="W609" s="376">
        <f>IF(-SUM(W$20:W608)+W$15&lt;0.000001,0,IF($C609&gt;='H-32A-WP06 - Debt Service'!V$24,'H-32A-WP06 - Debt Service'!V$27/12,0))</f>
        <v>0</v>
      </c>
      <c r="X609" s="376">
        <f>IF(-SUM(X$20:X608)+X$15&lt;0.000001,0,IF($C609&gt;='H-32A-WP06 - Debt Service'!W$24,'H-32A-WP06 - Debt Service'!W$27/12,0))</f>
        <v>0</v>
      </c>
      <c r="Y609" s="376">
        <f>IF(-SUM(Y$20:Y608)+Y$15&lt;0.000001,0,IF($C609&gt;='H-32A-WP06 - Debt Service'!X$24,'H-32A-WP06 - Debt Service'!X$27/12,0))</f>
        <v>0</v>
      </c>
      <c r="Z609" s="376">
        <f>IF($C609&gt;='H-32A-WP06 - Debt Service'!Y$24,'H-32A-WP06 - Debt Service'!Y$27/12,0)</f>
        <v>0</v>
      </c>
    </row>
    <row r="610" spans="2:26">
      <c r="B610" s="364">
        <f t="shared" si="36"/>
        <v>2068</v>
      </c>
      <c r="C610" s="390">
        <f t="shared" si="38"/>
        <v>61423</v>
      </c>
      <c r="D610" s="376">
        <f>IF(-SUM(D$20:D609)+D$15&lt;0.000001,0,IF($C610&gt;='H-32A-WP06 - Debt Service'!C$24,'H-32A-WP06 - Debt Service'!C$27/12,0))</f>
        <v>0</v>
      </c>
      <c r="E610" s="376">
        <f>IF(-SUM(E$20:E609)+E$15&lt;0.000001,0,IF($C610&gt;='H-32A-WP06 - Debt Service'!D$24,'H-32A-WP06 - Debt Service'!D$27/12,0))</f>
        <v>0</v>
      </c>
      <c r="F610" s="376">
        <f>IF(-SUM(F$20:F609)+F$15&lt;0.000001,0,IF($C610&gt;='H-32A-WP06 - Debt Service'!E$24,'H-32A-WP06 - Debt Service'!E$27/12,0))</f>
        <v>0</v>
      </c>
      <c r="G610" s="376">
        <f>IF(-SUM(G$20:G609)+G$15&lt;0.000001,0,IF($C610&gt;='H-32A-WP06 - Debt Service'!F$24,'H-32A-WP06 - Debt Service'!F$27/12,0))</f>
        <v>0</v>
      </c>
      <c r="H610" s="376">
        <f>IF(-SUM(H$20:H609)+H$15&lt;0.000001,0,IF($C610&gt;='H-32A-WP06 - Debt Service'!G$24,'H-32A-WP06 - Debt Service'!G$27/12,0))</f>
        <v>0</v>
      </c>
      <c r="I610" s="376">
        <f>IF(-SUM(I$20:I609)+I$15&lt;0.000001,0,IF($C610&gt;='H-32A-WP06 - Debt Service'!H$24,'H-32A-WP06 - Debt Service'!H$27/12,0))</f>
        <v>0</v>
      </c>
      <c r="J610" s="376">
        <f>IF(-SUM(J$20:J609)+J$15&lt;0.000001,0,IF($C610&gt;='H-32A-WP06 - Debt Service'!I$24,'H-32A-WP06 - Debt Service'!I$27/12,0))</f>
        <v>0</v>
      </c>
      <c r="K610" s="376">
        <f>IF(-SUM(K$20:K609)+K$15&lt;0.000001,0,IF($C610&gt;='H-32A-WP06 - Debt Service'!J$24,'H-32A-WP06 - Debt Service'!J$27/12,0))</f>
        <v>0</v>
      </c>
      <c r="L610" s="376">
        <f>IF(-SUM(L$20:L609)+L$15&lt;0.000001,0,IF($C610&gt;='H-32A-WP06 - Debt Service'!K$24,'H-32A-WP06 - Debt Service'!K$27/12,0))</f>
        <v>0</v>
      </c>
      <c r="M610" s="376">
        <f>IF(-SUM(M$20:M609)+M$15&lt;0.000001,0,IF($C610&gt;='H-32A-WP06 - Debt Service'!L$24,'H-32A-WP06 - Debt Service'!L$27/12,0))</f>
        <v>0</v>
      </c>
      <c r="O610" s="364">
        <f t="shared" si="37"/>
        <v>2068</v>
      </c>
      <c r="P610" s="390">
        <f t="shared" si="39"/>
        <v>61423</v>
      </c>
      <c r="Q610" s="376">
        <f>IF(-SUM(Q$20:Q609)+Q$15&lt;0.000001,0,IF($C610&gt;='H-32A-WP06 - Debt Service'!P$24,'H-32A-WP06 - Debt Service'!P$27/12,0))</f>
        <v>0</v>
      </c>
      <c r="R610" s="376">
        <f>IF(-SUM(R$20:R609)+R$15&lt;0.000001,0,IF($C610&gt;='H-32A-WP06 - Debt Service'!Q$24,'H-32A-WP06 - Debt Service'!Q$27/12,0))</f>
        <v>0</v>
      </c>
      <c r="S610" s="376">
        <f>IF(-SUM(S$20:S609)+S$15&lt;0.000001,0,IF($C610&gt;='H-32A-WP06 - Debt Service'!R$24,'H-32A-WP06 - Debt Service'!R$27/12,0))</f>
        <v>0</v>
      </c>
      <c r="T610" s="376">
        <f>IF(-SUM(T$20:T609)+T$15&lt;0.000001,0,IF($C610&gt;='H-32A-WP06 - Debt Service'!S$24,'H-32A-WP06 - Debt Service'!S$27/12,0))</f>
        <v>0</v>
      </c>
      <c r="U610" s="376">
        <f>IF(-SUM(U$20:U609)+U$15&lt;0.000001,0,IF($C610&gt;='H-32A-WP06 - Debt Service'!T$24,'H-32A-WP06 - Debt Service'!T$27/12,0))</f>
        <v>0</v>
      </c>
      <c r="V610" s="376">
        <f>IF(-SUM(V$20:V609)+V$15&lt;0.000001,0,IF($C610&gt;='H-32A-WP06 - Debt Service'!U$24,'H-32A-WP06 - Debt Service'!U$27/12,0))</f>
        <v>0</v>
      </c>
      <c r="W610" s="376">
        <f>IF(-SUM(W$20:W609)+W$15&lt;0.000001,0,IF($C610&gt;='H-32A-WP06 - Debt Service'!V$24,'H-32A-WP06 - Debt Service'!V$27/12,0))</f>
        <v>0</v>
      </c>
      <c r="X610" s="376">
        <f>IF(-SUM(X$20:X609)+X$15&lt;0.000001,0,IF($C610&gt;='H-32A-WP06 - Debt Service'!W$24,'H-32A-WP06 - Debt Service'!W$27/12,0))</f>
        <v>0</v>
      </c>
      <c r="Y610" s="376">
        <f>IF(-SUM(Y$20:Y609)+Y$15&lt;0.000001,0,IF($C610&gt;='H-32A-WP06 - Debt Service'!X$24,'H-32A-WP06 - Debt Service'!X$27/12,0))</f>
        <v>0</v>
      </c>
      <c r="Z610" s="376">
        <f>IF($C610&gt;='H-32A-WP06 - Debt Service'!Y$24,'H-32A-WP06 - Debt Service'!Y$27/12,0)</f>
        <v>0</v>
      </c>
    </row>
    <row r="611" spans="2:26">
      <c r="B611" s="364">
        <f t="shared" si="36"/>
        <v>2068</v>
      </c>
      <c r="C611" s="390">
        <f t="shared" si="38"/>
        <v>61454</v>
      </c>
      <c r="D611" s="376">
        <f>IF(-SUM(D$20:D610)+D$15&lt;0.000001,0,IF($C611&gt;='H-32A-WP06 - Debt Service'!C$24,'H-32A-WP06 - Debt Service'!C$27/12,0))</f>
        <v>0</v>
      </c>
      <c r="E611" s="376">
        <f>IF(-SUM(E$20:E610)+E$15&lt;0.000001,0,IF($C611&gt;='H-32A-WP06 - Debt Service'!D$24,'H-32A-WP06 - Debt Service'!D$27/12,0))</f>
        <v>0</v>
      </c>
      <c r="F611" s="376">
        <f>IF(-SUM(F$20:F610)+F$15&lt;0.000001,0,IF($C611&gt;='H-32A-WP06 - Debt Service'!E$24,'H-32A-WP06 - Debt Service'!E$27/12,0))</f>
        <v>0</v>
      </c>
      <c r="G611" s="376">
        <f>IF(-SUM(G$20:G610)+G$15&lt;0.000001,0,IF($C611&gt;='H-32A-WP06 - Debt Service'!F$24,'H-32A-WP06 - Debt Service'!F$27/12,0))</f>
        <v>0</v>
      </c>
      <c r="H611" s="376">
        <f>IF(-SUM(H$20:H610)+H$15&lt;0.000001,0,IF($C611&gt;='H-32A-WP06 - Debt Service'!G$24,'H-32A-WP06 - Debt Service'!G$27/12,0))</f>
        <v>0</v>
      </c>
      <c r="I611" s="376">
        <f>IF(-SUM(I$20:I610)+I$15&lt;0.000001,0,IF($C611&gt;='H-32A-WP06 - Debt Service'!H$24,'H-32A-WP06 - Debt Service'!H$27/12,0))</f>
        <v>0</v>
      </c>
      <c r="J611" s="376">
        <f>IF(-SUM(J$20:J610)+J$15&lt;0.000001,0,IF($C611&gt;='H-32A-WP06 - Debt Service'!I$24,'H-32A-WP06 - Debt Service'!I$27/12,0))</f>
        <v>0</v>
      </c>
      <c r="K611" s="376">
        <f>IF(-SUM(K$20:K610)+K$15&lt;0.000001,0,IF($C611&gt;='H-32A-WP06 - Debt Service'!J$24,'H-32A-WP06 - Debt Service'!J$27/12,0))</f>
        <v>0</v>
      </c>
      <c r="L611" s="376">
        <f>IF(-SUM(L$20:L610)+L$15&lt;0.000001,0,IF($C611&gt;='H-32A-WP06 - Debt Service'!K$24,'H-32A-WP06 - Debt Service'!K$27/12,0))</f>
        <v>0</v>
      </c>
      <c r="M611" s="376">
        <f>IF(-SUM(M$20:M610)+M$15&lt;0.000001,0,IF($C611&gt;='H-32A-WP06 - Debt Service'!L$24,'H-32A-WP06 - Debt Service'!L$27/12,0))</f>
        <v>0</v>
      </c>
      <c r="O611" s="364">
        <f t="shared" si="37"/>
        <v>2068</v>
      </c>
      <c r="P611" s="390">
        <f t="shared" si="39"/>
        <v>61454</v>
      </c>
      <c r="Q611" s="376">
        <f>IF(-SUM(Q$20:Q610)+Q$15&lt;0.000001,0,IF($C611&gt;='H-32A-WP06 - Debt Service'!P$24,'H-32A-WP06 - Debt Service'!P$27/12,0))</f>
        <v>0</v>
      </c>
      <c r="R611" s="376">
        <f>IF(-SUM(R$20:R610)+R$15&lt;0.000001,0,IF($C611&gt;='H-32A-WP06 - Debt Service'!Q$24,'H-32A-WP06 - Debt Service'!Q$27/12,0))</f>
        <v>0</v>
      </c>
      <c r="S611" s="376">
        <f>IF(-SUM(S$20:S610)+S$15&lt;0.000001,0,IF($C611&gt;='H-32A-WP06 - Debt Service'!R$24,'H-32A-WP06 - Debt Service'!R$27/12,0))</f>
        <v>0</v>
      </c>
      <c r="T611" s="376">
        <f>IF(-SUM(T$20:T610)+T$15&lt;0.000001,0,IF($C611&gt;='H-32A-WP06 - Debt Service'!S$24,'H-32A-WP06 - Debt Service'!S$27/12,0))</f>
        <v>0</v>
      </c>
      <c r="U611" s="376">
        <f>IF(-SUM(U$20:U610)+U$15&lt;0.000001,0,IF($C611&gt;='H-32A-WP06 - Debt Service'!T$24,'H-32A-WP06 - Debt Service'!T$27/12,0))</f>
        <v>0</v>
      </c>
      <c r="V611" s="376">
        <f>IF(-SUM(V$20:V610)+V$15&lt;0.000001,0,IF($C611&gt;='H-32A-WP06 - Debt Service'!U$24,'H-32A-WP06 - Debt Service'!U$27/12,0))</f>
        <v>0</v>
      </c>
      <c r="W611" s="376">
        <f>IF(-SUM(W$20:W610)+W$15&lt;0.000001,0,IF($C611&gt;='H-32A-WP06 - Debt Service'!V$24,'H-32A-WP06 - Debt Service'!V$27/12,0))</f>
        <v>0</v>
      </c>
      <c r="X611" s="376">
        <f>IF(-SUM(X$20:X610)+X$15&lt;0.000001,0,IF($C611&gt;='H-32A-WP06 - Debt Service'!W$24,'H-32A-WP06 - Debt Service'!W$27/12,0))</f>
        <v>0</v>
      </c>
      <c r="Y611" s="376">
        <f>IF(-SUM(Y$20:Y610)+Y$15&lt;0.000001,0,IF($C611&gt;='H-32A-WP06 - Debt Service'!X$24,'H-32A-WP06 - Debt Service'!X$27/12,0))</f>
        <v>0</v>
      </c>
      <c r="Z611" s="376">
        <f>IF($C611&gt;='H-32A-WP06 - Debt Service'!Y$24,'H-32A-WP06 - Debt Service'!Y$27/12,0)</f>
        <v>0</v>
      </c>
    </row>
    <row r="612" spans="2:26">
      <c r="B612" s="364">
        <f t="shared" si="36"/>
        <v>2068</v>
      </c>
      <c r="C612" s="390">
        <f t="shared" si="38"/>
        <v>61484</v>
      </c>
      <c r="D612" s="376">
        <f>IF(-SUM(D$20:D611)+D$15&lt;0.000001,0,IF($C612&gt;='H-32A-WP06 - Debt Service'!C$24,'H-32A-WP06 - Debt Service'!C$27/12,0))</f>
        <v>0</v>
      </c>
      <c r="E612" s="376">
        <f>IF(-SUM(E$20:E611)+E$15&lt;0.000001,0,IF($C612&gt;='H-32A-WP06 - Debt Service'!D$24,'H-32A-WP06 - Debt Service'!D$27/12,0))</f>
        <v>0</v>
      </c>
      <c r="F612" s="376">
        <f>IF(-SUM(F$20:F611)+F$15&lt;0.000001,0,IF($C612&gt;='H-32A-WP06 - Debt Service'!E$24,'H-32A-WP06 - Debt Service'!E$27/12,0))</f>
        <v>0</v>
      </c>
      <c r="G612" s="376">
        <f>IF(-SUM(G$20:G611)+G$15&lt;0.000001,0,IF($C612&gt;='H-32A-WP06 - Debt Service'!F$24,'H-32A-WP06 - Debt Service'!F$27/12,0))</f>
        <v>0</v>
      </c>
      <c r="H612" s="376">
        <f>IF(-SUM(H$20:H611)+H$15&lt;0.000001,0,IF($C612&gt;='H-32A-WP06 - Debt Service'!G$24,'H-32A-WP06 - Debt Service'!G$27/12,0))</f>
        <v>0</v>
      </c>
      <c r="I612" s="376">
        <f>IF(-SUM(I$20:I611)+I$15&lt;0.000001,0,IF($C612&gt;='H-32A-WP06 - Debt Service'!H$24,'H-32A-WP06 - Debt Service'!H$27/12,0))</f>
        <v>0</v>
      </c>
      <c r="J612" s="376">
        <f>IF(-SUM(J$20:J611)+J$15&lt;0.000001,0,IF($C612&gt;='H-32A-WP06 - Debt Service'!I$24,'H-32A-WP06 - Debt Service'!I$27/12,0))</f>
        <v>0</v>
      </c>
      <c r="K612" s="376">
        <f>IF(-SUM(K$20:K611)+K$15&lt;0.000001,0,IF($C612&gt;='H-32A-WP06 - Debt Service'!J$24,'H-32A-WP06 - Debt Service'!J$27/12,0))</f>
        <v>0</v>
      </c>
      <c r="L612" s="376">
        <f>IF(-SUM(L$20:L611)+L$15&lt;0.000001,0,IF($C612&gt;='H-32A-WP06 - Debt Service'!K$24,'H-32A-WP06 - Debt Service'!K$27/12,0))</f>
        <v>0</v>
      </c>
      <c r="M612" s="376">
        <f>IF(-SUM(M$20:M611)+M$15&lt;0.000001,0,IF($C612&gt;='H-32A-WP06 - Debt Service'!L$24,'H-32A-WP06 - Debt Service'!L$27/12,0))</f>
        <v>0</v>
      </c>
      <c r="O612" s="364">
        <f t="shared" si="37"/>
        <v>2068</v>
      </c>
      <c r="P612" s="390">
        <f t="shared" si="39"/>
        <v>61484</v>
      </c>
      <c r="Q612" s="376">
        <f>IF(-SUM(Q$20:Q611)+Q$15&lt;0.000001,0,IF($C612&gt;='H-32A-WP06 - Debt Service'!P$24,'H-32A-WP06 - Debt Service'!P$27/12,0))</f>
        <v>0</v>
      </c>
      <c r="R612" s="376">
        <f>IF(-SUM(R$20:R611)+R$15&lt;0.000001,0,IF($C612&gt;='H-32A-WP06 - Debt Service'!Q$24,'H-32A-WP06 - Debt Service'!Q$27/12,0))</f>
        <v>0</v>
      </c>
      <c r="S612" s="376">
        <f>IF(-SUM(S$20:S611)+S$15&lt;0.000001,0,IF($C612&gt;='H-32A-WP06 - Debt Service'!R$24,'H-32A-WP06 - Debt Service'!R$27/12,0))</f>
        <v>0</v>
      </c>
      <c r="T612" s="376">
        <f>IF(-SUM(T$20:T611)+T$15&lt;0.000001,0,IF($C612&gt;='H-32A-WP06 - Debt Service'!S$24,'H-32A-WP06 - Debt Service'!S$27/12,0))</f>
        <v>0</v>
      </c>
      <c r="U612" s="376">
        <f>IF(-SUM(U$20:U611)+U$15&lt;0.000001,0,IF($C612&gt;='H-32A-WP06 - Debt Service'!T$24,'H-32A-WP06 - Debt Service'!T$27/12,0))</f>
        <v>0</v>
      </c>
      <c r="V612" s="376">
        <f>IF(-SUM(V$20:V611)+V$15&lt;0.000001,0,IF($C612&gt;='H-32A-WP06 - Debt Service'!U$24,'H-32A-WP06 - Debt Service'!U$27/12,0))</f>
        <v>0</v>
      </c>
      <c r="W612" s="376">
        <f>IF(-SUM(W$20:W611)+W$15&lt;0.000001,0,IF($C612&gt;='H-32A-WP06 - Debt Service'!V$24,'H-32A-WP06 - Debt Service'!V$27/12,0))</f>
        <v>0</v>
      </c>
      <c r="X612" s="376">
        <f>IF(-SUM(X$20:X611)+X$15&lt;0.000001,0,IF($C612&gt;='H-32A-WP06 - Debt Service'!W$24,'H-32A-WP06 - Debt Service'!W$27/12,0))</f>
        <v>0</v>
      </c>
      <c r="Y612" s="376">
        <f>IF(-SUM(Y$20:Y611)+Y$15&lt;0.000001,0,IF($C612&gt;='H-32A-WP06 - Debt Service'!X$24,'H-32A-WP06 - Debt Service'!X$27/12,0))</f>
        <v>0</v>
      </c>
      <c r="Z612" s="376">
        <f>IF($C612&gt;='H-32A-WP06 - Debt Service'!Y$24,'H-32A-WP06 - Debt Service'!Y$27/12,0)</f>
        <v>0</v>
      </c>
    </row>
    <row r="613" spans="2:26">
      <c r="B613" s="364">
        <f t="shared" si="36"/>
        <v>2068</v>
      </c>
      <c r="C613" s="390">
        <f t="shared" si="38"/>
        <v>61515</v>
      </c>
      <c r="D613" s="376">
        <f>IF(-SUM(D$20:D612)+D$15&lt;0.000001,0,IF($C613&gt;='H-32A-WP06 - Debt Service'!C$24,'H-32A-WP06 - Debt Service'!C$27/12,0))</f>
        <v>0</v>
      </c>
      <c r="E613" s="376">
        <f>IF(-SUM(E$20:E612)+E$15&lt;0.000001,0,IF($C613&gt;='H-32A-WP06 - Debt Service'!D$24,'H-32A-WP06 - Debt Service'!D$27/12,0))</f>
        <v>0</v>
      </c>
      <c r="F613" s="376">
        <f>IF(-SUM(F$20:F612)+F$15&lt;0.000001,0,IF($C613&gt;='H-32A-WP06 - Debt Service'!E$24,'H-32A-WP06 - Debt Service'!E$27/12,0))</f>
        <v>0</v>
      </c>
      <c r="G613" s="376">
        <f>IF(-SUM(G$20:G612)+G$15&lt;0.000001,0,IF($C613&gt;='H-32A-WP06 - Debt Service'!F$24,'H-32A-WP06 - Debt Service'!F$27/12,0))</f>
        <v>0</v>
      </c>
      <c r="H613" s="376">
        <f>IF(-SUM(H$20:H612)+H$15&lt;0.000001,0,IF($C613&gt;='H-32A-WP06 - Debt Service'!G$24,'H-32A-WP06 - Debt Service'!G$27/12,0))</f>
        <v>0</v>
      </c>
      <c r="I613" s="376">
        <f>IF(-SUM(I$20:I612)+I$15&lt;0.000001,0,IF($C613&gt;='H-32A-WP06 - Debt Service'!H$24,'H-32A-WP06 - Debt Service'!H$27/12,0))</f>
        <v>0</v>
      </c>
      <c r="J613" s="376">
        <f>IF(-SUM(J$20:J612)+J$15&lt;0.000001,0,IF($C613&gt;='H-32A-WP06 - Debt Service'!I$24,'H-32A-WP06 - Debt Service'!I$27/12,0))</f>
        <v>0</v>
      </c>
      <c r="K613" s="376">
        <f>IF(-SUM(K$20:K612)+K$15&lt;0.000001,0,IF($C613&gt;='H-32A-WP06 - Debt Service'!J$24,'H-32A-WP06 - Debt Service'!J$27/12,0))</f>
        <v>0</v>
      </c>
      <c r="L613" s="376">
        <f>IF(-SUM(L$20:L612)+L$15&lt;0.000001,0,IF($C613&gt;='H-32A-WP06 - Debt Service'!K$24,'H-32A-WP06 - Debt Service'!K$27/12,0))</f>
        <v>0</v>
      </c>
      <c r="M613" s="376">
        <f>IF(-SUM(M$20:M612)+M$15&lt;0.000001,0,IF($C613&gt;='H-32A-WP06 - Debt Service'!L$24,'H-32A-WP06 - Debt Service'!L$27/12,0))</f>
        <v>0</v>
      </c>
      <c r="O613" s="364">
        <f t="shared" si="37"/>
        <v>2068</v>
      </c>
      <c r="P613" s="390">
        <f t="shared" si="39"/>
        <v>61515</v>
      </c>
      <c r="Q613" s="376">
        <f>IF(-SUM(Q$20:Q612)+Q$15&lt;0.000001,0,IF($C613&gt;='H-32A-WP06 - Debt Service'!P$24,'H-32A-WP06 - Debt Service'!P$27/12,0))</f>
        <v>0</v>
      </c>
      <c r="R613" s="376">
        <f>IF(-SUM(R$20:R612)+R$15&lt;0.000001,0,IF($C613&gt;='H-32A-WP06 - Debt Service'!Q$24,'H-32A-WP06 - Debt Service'!Q$27/12,0))</f>
        <v>0</v>
      </c>
      <c r="S613" s="376">
        <f>IF(-SUM(S$20:S612)+S$15&lt;0.000001,0,IF($C613&gt;='H-32A-WP06 - Debt Service'!R$24,'H-32A-WP06 - Debt Service'!R$27/12,0))</f>
        <v>0</v>
      </c>
      <c r="T613" s="376">
        <f>IF(-SUM(T$20:T612)+T$15&lt;0.000001,0,IF($C613&gt;='H-32A-WP06 - Debt Service'!S$24,'H-32A-WP06 - Debt Service'!S$27/12,0))</f>
        <v>0</v>
      </c>
      <c r="U613" s="376">
        <f>IF(-SUM(U$20:U612)+U$15&lt;0.000001,0,IF($C613&gt;='H-32A-WP06 - Debt Service'!T$24,'H-32A-WP06 - Debt Service'!T$27/12,0))</f>
        <v>0</v>
      </c>
      <c r="V613" s="376">
        <f>IF(-SUM(V$20:V612)+V$15&lt;0.000001,0,IF($C613&gt;='H-32A-WP06 - Debt Service'!U$24,'H-32A-WP06 - Debt Service'!U$27/12,0))</f>
        <v>0</v>
      </c>
      <c r="W613" s="376">
        <f>IF(-SUM(W$20:W612)+W$15&lt;0.000001,0,IF($C613&gt;='H-32A-WP06 - Debt Service'!V$24,'H-32A-WP06 - Debt Service'!V$27/12,0))</f>
        <v>0</v>
      </c>
      <c r="X613" s="376">
        <f>IF(-SUM(X$20:X612)+X$15&lt;0.000001,0,IF($C613&gt;='H-32A-WP06 - Debt Service'!W$24,'H-32A-WP06 - Debt Service'!W$27/12,0))</f>
        <v>0</v>
      </c>
      <c r="Y613" s="376">
        <f>IF(-SUM(Y$20:Y612)+Y$15&lt;0.000001,0,IF($C613&gt;='H-32A-WP06 - Debt Service'!X$24,'H-32A-WP06 - Debt Service'!X$27/12,0))</f>
        <v>0</v>
      </c>
      <c r="Z613" s="376">
        <f>IF($C613&gt;='H-32A-WP06 - Debt Service'!Y$24,'H-32A-WP06 - Debt Service'!Y$27/12,0)</f>
        <v>0</v>
      </c>
    </row>
    <row r="614" spans="2:26">
      <c r="B614" s="364">
        <f t="shared" si="36"/>
        <v>2068</v>
      </c>
      <c r="C614" s="390">
        <f t="shared" si="38"/>
        <v>61545</v>
      </c>
      <c r="D614" s="376">
        <f>IF(-SUM(D$20:D613)+D$15&lt;0.000001,0,IF($C614&gt;='H-32A-WP06 - Debt Service'!C$24,'H-32A-WP06 - Debt Service'!C$27/12,0))</f>
        <v>0</v>
      </c>
      <c r="E614" s="376">
        <f>IF(-SUM(E$20:E613)+E$15&lt;0.000001,0,IF($C614&gt;='H-32A-WP06 - Debt Service'!D$24,'H-32A-WP06 - Debt Service'!D$27/12,0))</f>
        <v>0</v>
      </c>
      <c r="F614" s="376">
        <f>IF(-SUM(F$20:F613)+F$15&lt;0.000001,0,IF($C614&gt;='H-32A-WP06 - Debt Service'!E$24,'H-32A-WP06 - Debt Service'!E$27/12,0))</f>
        <v>0</v>
      </c>
      <c r="G614" s="376">
        <f>IF(-SUM(G$20:G613)+G$15&lt;0.000001,0,IF($C614&gt;='H-32A-WP06 - Debt Service'!F$24,'H-32A-WP06 - Debt Service'!F$27/12,0))</f>
        <v>0</v>
      </c>
      <c r="H614" s="376">
        <f>IF(-SUM(H$20:H613)+H$15&lt;0.000001,0,IF($C614&gt;='H-32A-WP06 - Debt Service'!G$24,'H-32A-WP06 - Debt Service'!G$27/12,0))</f>
        <v>0</v>
      </c>
      <c r="I614" s="376">
        <f>IF(-SUM(I$20:I613)+I$15&lt;0.000001,0,IF($C614&gt;='H-32A-WP06 - Debt Service'!H$24,'H-32A-WP06 - Debt Service'!H$27/12,0))</f>
        <v>0</v>
      </c>
      <c r="J614" s="376">
        <f>IF(-SUM(J$20:J613)+J$15&lt;0.000001,0,IF($C614&gt;='H-32A-WP06 - Debt Service'!I$24,'H-32A-WP06 - Debt Service'!I$27/12,0))</f>
        <v>0</v>
      </c>
      <c r="K614" s="376">
        <f>IF(-SUM(K$20:K613)+K$15&lt;0.000001,0,IF($C614&gt;='H-32A-WP06 - Debt Service'!J$24,'H-32A-WP06 - Debt Service'!J$27/12,0))</f>
        <v>0</v>
      </c>
      <c r="L614" s="376">
        <f>IF(-SUM(L$20:L613)+L$15&lt;0.000001,0,IF($C614&gt;='H-32A-WP06 - Debt Service'!K$24,'H-32A-WP06 - Debt Service'!K$27/12,0))</f>
        <v>0</v>
      </c>
      <c r="M614" s="376">
        <f>IF(-SUM(M$20:M613)+M$15&lt;0.000001,0,IF($C614&gt;='H-32A-WP06 - Debt Service'!L$24,'H-32A-WP06 - Debt Service'!L$27/12,0))</f>
        <v>0</v>
      </c>
      <c r="O614" s="364">
        <f t="shared" si="37"/>
        <v>2068</v>
      </c>
      <c r="P614" s="390">
        <f t="shared" si="39"/>
        <v>61545</v>
      </c>
      <c r="Q614" s="376">
        <f>IF(-SUM(Q$20:Q613)+Q$15&lt;0.000001,0,IF($C614&gt;='H-32A-WP06 - Debt Service'!P$24,'H-32A-WP06 - Debt Service'!P$27/12,0))</f>
        <v>0</v>
      </c>
      <c r="R614" s="376">
        <f>IF(-SUM(R$20:R613)+R$15&lt;0.000001,0,IF($C614&gt;='H-32A-WP06 - Debt Service'!Q$24,'H-32A-WP06 - Debt Service'!Q$27/12,0))</f>
        <v>0</v>
      </c>
      <c r="S614" s="376">
        <f>IF(-SUM(S$20:S613)+S$15&lt;0.000001,0,IF($C614&gt;='H-32A-WP06 - Debt Service'!R$24,'H-32A-WP06 - Debt Service'!R$27/12,0))</f>
        <v>0</v>
      </c>
      <c r="T614" s="376">
        <f>IF(-SUM(T$20:T613)+T$15&lt;0.000001,0,IF($C614&gt;='H-32A-WP06 - Debt Service'!S$24,'H-32A-WP06 - Debt Service'!S$27/12,0))</f>
        <v>0</v>
      </c>
      <c r="U614" s="376">
        <f>IF(-SUM(U$20:U613)+U$15&lt;0.000001,0,IF($C614&gt;='H-32A-WP06 - Debt Service'!T$24,'H-32A-WP06 - Debt Service'!T$27/12,0))</f>
        <v>0</v>
      </c>
      <c r="V614" s="376">
        <f>IF(-SUM(V$20:V613)+V$15&lt;0.000001,0,IF($C614&gt;='H-32A-WP06 - Debt Service'!U$24,'H-32A-WP06 - Debt Service'!U$27/12,0))</f>
        <v>0</v>
      </c>
      <c r="W614" s="376">
        <f>IF(-SUM(W$20:W613)+W$15&lt;0.000001,0,IF($C614&gt;='H-32A-WP06 - Debt Service'!V$24,'H-32A-WP06 - Debt Service'!V$27/12,0))</f>
        <v>0</v>
      </c>
      <c r="X614" s="376">
        <f>IF(-SUM(X$20:X613)+X$15&lt;0.000001,0,IF($C614&gt;='H-32A-WP06 - Debt Service'!W$24,'H-32A-WP06 - Debt Service'!W$27/12,0))</f>
        <v>0</v>
      </c>
      <c r="Y614" s="376">
        <f>IF(-SUM(Y$20:Y613)+Y$15&lt;0.000001,0,IF($C614&gt;='H-32A-WP06 - Debt Service'!X$24,'H-32A-WP06 - Debt Service'!X$27/12,0))</f>
        <v>0</v>
      </c>
      <c r="Z614" s="376">
        <f>IF($C614&gt;='H-32A-WP06 - Debt Service'!Y$24,'H-32A-WP06 - Debt Service'!Y$27/12,0)</f>
        <v>0</v>
      </c>
    </row>
    <row r="615" spans="2:26">
      <c r="B615" s="364">
        <f t="shared" si="36"/>
        <v>2068</v>
      </c>
      <c r="C615" s="390">
        <f t="shared" si="38"/>
        <v>61576</v>
      </c>
      <c r="D615" s="376">
        <f>IF(-SUM(D$20:D614)+D$15&lt;0.000001,0,IF($C615&gt;='H-32A-WP06 - Debt Service'!C$24,'H-32A-WP06 - Debt Service'!C$27/12,0))</f>
        <v>0</v>
      </c>
      <c r="E615" s="376">
        <f>IF(-SUM(E$20:E614)+E$15&lt;0.000001,0,IF($C615&gt;='H-32A-WP06 - Debt Service'!D$24,'H-32A-WP06 - Debt Service'!D$27/12,0))</f>
        <v>0</v>
      </c>
      <c r="F615" s="376">
        <f>IF(-SUM(F$20:F614)+F$15&lt;0.000001,0,IF($C615&gt;='H-32A-WP06 - Debt Service'!E$24,'H-32A-WP06 - Debt Service'!E$27/12,0))</f>
        <v>0</v>
      </c>
      <c r="G615" s="376">
        <f>IF(-SUM(G$20:G614)+G$15&lt;0.000001,0,IF($C615&gt;='H-32A-WP06 - Debt Service'!F$24,'H-32A-WP06 - Debt Service'!F$27/12,0))</f>
        <v>0</v>
      </c>
      <c r="H615" s="376">
        <f>IF(-SUM(H$20:H614)+H$15&lt;0.000001,0,IF($C615&gt;='H-32A-WP06 - Debt Service'!G$24,'H-32A-WP06 - Debt Service'!G$27/12,0))</f>
        <v>0</v>
      </c>
      <c r="I615" s="376">
        <f>IF(-SUM(I$20:I614)+I$15&lt;0.000001,0,IF($C615&gt;='H-32A-WP06 - Debt Service'!H$24,'H-32A-WP06 - Debt Service'!H$27/12,0))</f>
        <v>0</v>
      </c>
      <c r="J615" s="376">
        <f>IF(-SUM(J$20:J614)+J$15&lt;0.000001,0,IF($C615&gt;='H-32A-WP06 - Debt Service'!I$24,'H-32A-WP06 - Debt Service'!I$27/12,0))</f>
        <v>0</v>
      </c>
      <c r="K615" s="376">
        <f>IF(-SUM(K$20:K614)+K$15&lt;0.000001,0,IF($C615&gt;='H-32A-WP06 - Debt Service'!J$24,'H-32A-WP06 - Debt Service'!J$27/12,0))</f>
        <v>0</v>
      </c>
      <c r="L615" s="376">
        <f>IF(-SUM(L$20:L614)+L$15&lt;0.000001,0,IF($C615&gt;='H-32A-WP06 - Debt Service'!K$24,'H-32A-WP06 - Debt Service'!K$27/12,0))</f>
        <v>0</v>
      </c>
      <c r="M615" s="376">
        <f>IF(-SUM(M$20:M614)+M$15&lt;0.000001,0,IF($C615&gt;='H-32A-WP06 - Debt Service'!L$24,'H-32A-WP06 - Debt Service'!L$27/12,0))</f>
        <v>0</v>
      </c>
      <c r="O615" s="364">
        <f t="shared" si="37"/>
        <v>2068</v>
      </c>
      <c r="P615" s="390">
        <f t="shared" si="39"/>
        <v>61576</v>
      </c>
      <c r="Q615" s="376">
        <f>IF(-SUM(Q$20:Q614)+Q$15&lt;0.000001,0,IF($C615&gt;='H-32A-WP06 - Debt Service'!P$24,'H-32A-WP06 - Debt Service'!P$27/12,0))</f>
        <v>0</v>
      </c>
      <c r="R615" s="376">
        <f>IF(-SUM(R$20:R614)+R$15&lt;0.000001,0,IF($C615&gt;='H-32A-WP06 - Debt Service'!Q$24,'H-32A-WP06 - Debt Service'!Q$27/12,0))</f>
        <v>0</v>
      </c>
      <c r="S615" s="376">
        <f>IF(-SUM(S$20:S614)+S$15&lt;0.000001,0,IF($C615&gt;='H-32A-WP06 - Debt Service'!R$24,'H-32A-WP06 - Debt Service'!R$27/12,0))</f>
        <v>0</v>
      </c>
      <c r="T615" s="376">
        <f>IF(-SUM(T$20:T614)+T$15&lt;0.000001,0,IF($C615&gt;='H-32A-WP06 - Debt Service'!S$24,'H-32A-WP06 - Debt Service'!S$27/12,0))</f>
        <v>0</v>
      </c>
      <c r="U615" s="376">
        <f>IF(-SUM(U$20:U614)+U$15&lt;0.000001,0,IF($C615&gt;='H-32A-WP06 - Debt Service'!T$24,'H-32A-WP06 - Debt Service'!T$27/12,0))</f>
        <v>0</v>
      </c>
      <c r="V615" s="376">
        <f>IF(-SUM(V$20:V614)+V$15&lt;0.000001,0,IF($C615&gt;='H-32A-WP06 - Debt Service'!U$24,'H-32A-WP06 - Debt Service'!U$27/12,0))</f>
        <v>0</v>
      </c>
      <c r="W615" s="376">
        <f>IF(-SUM(W$20:W614)+W$15&lt;0.000001,0,IF($C615&gt;='H-32A-WP06 - Debt Service'!V$24,'H-32A-WP06 - Debt Service'!V$27/12,0))</f>
        <v>0</v>
      </c>
      <c r="X615" s="376">
        <f>IF(-SUM(X$20:X614)+X$15&lt;0.000001,0,IF($C615&gt;='H-32A-WP06 - Debt Service'!W$24,'H-32A-WP06 - Debt Service'!W$27/12,0))</f>
        <v>0</v>
      </c>
      <c r="Y615" s="376">
        <f>IF(-SUM(Y$20:Y614)+Y$15&lt;0.000001,0,IF($C615&gt;='H-32A-WP06 - Debt Service'!X$24,'H-32A-WP06 - Debt Service'!X$27/12,0))</f>
        <v>0</v>
      </c>
      <c r="Z615" s="376">
        <f>IF($C615&gt;='H-32A-WP06 - Debt Service'!Y$24,'H-32A-WP06 - Debt Service'!Y$27/12,0)</f>
        <v>0</v>
      </c>
    </row>
    <row r="616" spans="2:26">
      <c r="B616" s="364">
        <f t="shared" si="36"/>
        <v>2068</v>
      </c>
      <c r="C616" s="390">
        <f t="shared" si="38"/>
        <v>61607</v>
      </c>
      <c r="D616" s="376">
        <f>IF(-SUM(D$20:D615)+D$15&lt;0.000001,0,IF($C616&gt;='H-32A-WP06 - Debt Service'!C$24,'H-32A-WP06 - Debt Service'!C$27/12,0))</f>
        <v>0</v>
      </c>
      <c r="E616" s="376">
        <f>IF(-SUM(E$20:E615)+E$15&lt;0.000001,0,IF($C616&gt;='H-32A-WP06 - Debt Service'!D$24,'H-32A-WP06 - Debt Service'!D$27/12,0))</f>
        <v>0</v>
      </c>
      <c r="F616" s="376">
        <f>IF(-SUM(F$20:F615)+F$15&lt;0.000001,0,IF($C616&gt;='H-32A-WP06 - Debt Service'!E$24,'H-32A-WP06 - Debt Service'!E$27/12,0))</f>
        <v>0</v>
      </c>
      <c r="G616" s="376">
        <f>IF(-SUM(G$20:G615)+G$15&lt;0.000001,0,IF($C616&gt;='H-32A-WP06 - Debt Service'!F$24,'H-32A-WP06 - Debt Service'!F$27/12,0))</f>
        <v>0</v>
      </c>
      <c r="H616" s="376">
        <f>IF(-SUM(H$20:H615)+H$15&lt;0.000001,0,IF($C616&gt;='H-32A-WP06 - Debt Service'!G$24,'H-32A-WP06 - Debt Service'!G$27/12,0))</f>
        <v>0</v>
      </c>
      <c r="I616" s="376">
        <f>IF(-SUM(I$20:I615)+I$15&lt;0.000001,0,IF($C616&gt;='H-32A-WP06 - Debt Service'!H$24,'H-32A-WP06 - Debt Service'!H$27/12,0))</f>
        <v>0</v>
      </c>
      <c r="J616" s="376">
        <f>IF(-SUM(J$20:J615)+J$15&lt;0.000001,0,IF($C616&gt;='H-32A-WP06 - Debt Service'!I$24,'H-32A-WP06 - Debt Service'!I$27/12,0))</f>
        <v>0</v>
      </c>
      <c r="K616" s="376">
        <f>IF(-SUM(K$20:K615)+K$15&lt;0.000001,0,IF($C616&gt;='H-32A-WP06 - Debt Service'!J$24,'H-32A-WP06 - Debt Service'!J$27/12,0))</f>
        <v>0</v>
      </c>
      <c r="L616" s="376">
        <f>IF(-SUM(L$20:L615)+L$15&lt;0.000001,0,IF($C616&gt;='H-32A-WP06 - Debt Service'!K$24,'H-32A-WP06 - Debt Service'!K$27/12,0))</f>
        <v>0</v>
      </c>
      <c r="M616" s="376">
        <f>IF(-SUM(M$20:M615)+M$15&lt;0.000001,0,IF($C616&gt;='H-32A-WP06 - Debt Service'!L$24,'H-32A-WP06 - Debt Service'!L$27/12,0))</f>
        <v>0</v>
      </c>
      <c r="O616" s="364">
        <f t="shared" si="37"/>
        <v>2068</v>
      </c>
      <c r="P616" s="390">
        <f t="shared" si="39"/>
        <v>61607</v>
      </c>
      <c r="Q616" s="376">
        <f>IF(-SUM(Q$20:Q615)+Q$15&lt;0.000001,0,IF($C616&gt;='H-32A-WP06 - Debt Service'!P$24,'H-32A-WP06 - Debt Service'!P$27/12,0))</f>
        <v>0</v>
      </c>
      <c r="R616" s="376">
        <f>IF(-SUM(R$20:R615)+R$15&lt;0.000001,0,IF($C616&gt;='H-32A-WP06 - Debt Service'!Q$24,'H-32A-WP06 - Debt Service'!Q$27/12,0))</f>
        <v>0</v>
      </c>
      <c r="S616" s="376">
        <f>IF(-SUM(S$20:S615)+S$15&lt;0.000001,0,IF($C616&gt;='H-32A-WP06 - Debt Service'!R$24,'H-32A-WP06 - Debt Service'!R$27/12,0))</f>
        <v>0</v>
      </c>
      <c r="T616" s="376">
        <f>IF(-SUM(T$20:T615)+T$15&lt;0.000001,0,IF($C616&gt;='H-32A-WP06 - Debt Service'!S$24,'H-32A-WP06 - Debt Service'!S$27/12,0))</f>
        <v>0</v>
      </c>
      <c r="U616" s="376">
        <f>IF(-SUM(U$20:U615)+U$15&lt;0.000001,0,IF($C616&gt;='H-32A-WP06 - Debt Service'!T$24,'H-32A-WP06 - Debt Service'!T$27/12,0))</f>
        <v>0</v>
      </c>
      <c r="V616" s="376">
        <f>IF(-SUM(V$20:V615)+V$15&lt;0.000001,0,IF($C616&gt;='H-32A-WP06 - Debt Service'!U$24,'H-32A-WP06 - Debt Service'!U$27/12,0))</f>
        <v>0</v>
      </c>
      <c r="W616" s="376">
        <f>IF(-SUM(W$20:W615)+W$15&lt;0.000001,0,IF($C616&gt;='H-32A-WP06 - Debt Service'!V$24,'H-32A-WP06 - Debt Service'!V$27/12,0))</f>
        <v>0</v>
      </c>
      <c r="X616" s="376">
        <f>IF(-SUM(X$20:X615)+X$15&lt;0.000001,0,IF($C616&gt;='H-32A-WP06 - Debt Service'!W$24,'H-32A-WP06 - Debt Service'!W$27/12,0))</f>
        <v>0</v>
      </c>
      <c r="Y616" s="376">
        <f>IF(-SUM(Y$20:Y615)+Y$15&lt;0.000001,0,IF($C616&gt;='H-32A-WP06 - Debt Service'!X$24,'H-32A-WP06 - Debt Service'!X$27/12,0))</f>
        <v>0</v>
      </c>
      <c r="Z616" s="376">
        <f>IF($C616&gt;='H-32A-WP06 - Debt Service'!Y$24,'H-32A-WP06 - Debt Service'!Y$27/12,0)</f>
        <v>0</v>
      </c>
    </row>
    <row r="617" spans="2:26">
      <c r="B617" s="364">
        <f t="shared" si="36"/>
        <v>2068</v>
      </c>
      <c r="C617" s="390">
        <f t="shared" si="38"/>
        <v>61637</v>
      </c>
      <c r="D617" s="376">
        <f>IF(-SUM(D$20:D616)+D$15&lt;0.000001,0,IF($C617&gt;='H-32A-WP06 - Debt Service'!C$24,'H-32A-WP06 - Debt Service'!C$27/12,0))</f>
        <v>0</v>
      </c>
      <c r="E617" s="376">
        <f>IF(-SUM(E$20:E616)+E$15&lt;0.000001,0,IF($C617&gt;='H-32A-WP06 - Debt Service'!D$24,'H-32A-WP06 - Debt Service'!D$27/12,0))</f>
        <v>0</v>
      </c>
      <c r="F617" s="376">
        <f>IF(-SUM(F$20:F616)+F$15&lt;0.000001,0,IF($C617&gt;='H-32A-WP06 - Debt Service'!E$24,'H-32A-WP06 - Debt Service'!E$27/12,0))</f>
        <v>0</v>
      </c>
      <c r="G617" s="376">
        <f>IF(-SUM(G$20:G616)+G$15&lt;0.000001,0,IF($C617&gt;='H-32A-WP06 - Debt Service'!F$24,'H-32A-WP06 - Debt Service'!F$27/12,0))</f>
        <v>0</v>
      </c>
      <c r="H617" s="376">
        <f>IF(-SUM(H$20:H616)+H$15&lt;0.000001,0,IF($C617&gt;='H-32A-WP06 - Debt Service'!G$24,'H-32A-WP06 - Debt Service'!G$27/12,0))</f>
        <v>0</v>
      </c>
      <c r="I617" s="376">
        <f>IF(-SUM(I$20:I616)+I$15&lt;0.000001,0,IF($C617&gt;='H-32A-WP06 - Debt Service'!H$24,'H-32A-WP06 - Debt Service'!H$27/12,0))</f>
        <v>0</v>
      </c>
      <c r="J617" s="376">
        <f>IF(-SUM(J$20:J616)+J$15&lt;0.000001,0,IF($C617&gt;='H-32A-WP06 - Debt Service'!I$24,'H-32A-WP06 - Debt Service'!I$27/12,0))</f>
        <v>0</v>
      </c>
      <c r="K617" s="376">
        <f>IF(-SUM(K$20:K616)+K$15&lt;0.000001,0,IF($C617&gt;='H-32A-WP06 - Debt Service'!J$24,'H-32A-WP06 - Debt Service'!J$27/12,0))</f>
        <v>0</v>
      </c>
      <c r="L617" s="376">
        <f>IF(-SUM(L$20:L616)+L$15&lt;0.000001,0,IF($C617&gt;='H-32A-WP06 - Debt Service'!K$24,'H-32A-WP06 - Debt Service'!K$27/12,0))</f>
        <v>0</v>
      </c>
      <c r="M617" s="376">
        <f>IF(-SUM(M$20:M616)+M$15&lt;0.000001,0,IF($C617&gt;='H-32A-WP06 - Debt Service'!L$24,'H-32A-WP06 - Debt Service'!L$27/12,0))</f>
        <v>0</v>
      </c>
      <c r="O617" s="364">
        <f t="shared" si="37"/>
        <v>2068</v>
      </c>
      <c r="P617" s="390">
        <f t="shared" si="39"/>
        <v>61637</v>
      </c>
      <c r="Q617" s="376">
        <f>IF(-SUM(Q$20:Q616)+Q$15&lt;0.000001,0,IF($C617&gt;='H-32A-WP06 - Debt Service'!P$24,'H-32A-WP06 - Debt Service'!P$27/12,0))</f>
        <v>0</v>
      </c>
      <c r="R617" s="376">
        <f>IF(-SUM(R$20:R616)+R$15&lt;0.000001,0,IF($C617&gt;='H-32A-WP06 - Debt Service'!Q$24,'H-32A-WP06 - Debt Service'!Q$27/12,0))</f>
        <v>0</v>
      </c>
      <c r="S617" s="376">
        <f>IF(-SUM(S$20:S616)+S$15&lt;0.000001,0,IF($C617&gt;='H-32A-WP06 - Debt Service'!R$24,'H-32A-WP06 - Debt Service'!R$27/12,0))</f>
        <v>0</v>
      </c>
      <c r="T617" s="376">
        <f>IF(-SUM(T$20:T616)+T$15&lt;0.000001,0,IF($C617&gt;='H-32A-WP06 - Debt Service'!S$24,'H-32A-WP06 - Debt Service'!S$27/12,0))</f>
        <v>0</v>
      </c>
      <c r="U617" s="376">
        <f>IF(-SUM(U$20:U616)+U$15&lt;0.000001,0,IF($C617&gt;='H-32A-WP06 - Debt Service'!T$24,'H-32A-WP06 - Debt Service'!T$27/12,0))</f>
        <v>0</v>
      </c>
      <c r="V617" s="376">
        <f>IF(-SUM(V$20:V616)+V$15&lt;0.000001,0,IF($C617&gt;='H-32A-WP06 - Debt Service'!U$24,'H-32A-WP06 - Debt Service'!U$27/12,0))</f>
        <v>0</v>
      </c>
      <c r="W617" s="376">
        <f>IF(-SUM(W$20:W616)+W$15&lt;0.000001,0,IF($C617&gt;='H-32A-WP06 - Debt Service'!V$24,'H-32A-WP06 - Debt Service'!V$27/12,0))</f>
        <v>0</v>
      </c>
      <c r="X617" s="376">
        <f>IF(-SUM(X$20:X616)+X$15&lt;0.000001,0,IF($C617&gt;='H-32A-WP06 - Debt Service'!W$24,'H-32A-WP06 - Debt Service'!W$27/12,0))</f>
        <v>0</v>
      </c>
      <c r="Y617" s="376">
        <f>IF(-SUM(Y$20:Y616)+Y$15&lt;0.000001,0,IF($C617&gt;='H-32A-WP06 - Debt Service'!X$24,'H-32A-WP06 - Debt Service'!X$27/12,0))</f>
        <v>0</v>
      </c>
      <c r="Z617" s="376">
        <f>IF($C617&gt;='H-32A-WP06 - Debt Service'!Y$24,'H-32A-WP06 - Debt Service'!Y$27/12,0)</f>
        <v>0</v>
      </c>
    </row>
    <row r="618" spans="2:26">
      <c r="B618" s="364">
        <f t="shared" si="36"/>
        <v>2068</v>
      </c>
      <c r="C618" s="390">
        <f t="shared" si="38"/>
        <v>61668</v>
      </c>
      <c r="D618" s="376">
        <f>IF(-SUM(D$20:D617)+D$15&lt;0.000001,0,IF($C618&gt;='H-32A-WP06 - Debt Service'!C$24,'H-32A-WP06 - Debt Service'!C$27/12,0))</f>
        <v>0</v>
      </c>
      <c r="E618" s="376">
        <f>IF(-SUM(E$20:E617)+E$15&lt;0.000001,0,IF($C618&gt;='H-32A-WP06 - Debt Service'!D$24,'H-32A-WP06 - Debt Service'!D$27/12,0))</f>
        <v>0</v>
      </c>
      <c r="F618" s="376">
        <f>IF(-SUM(F$20:F617)+F$15&lt;0.000001,0,IF($C618&gt;='H-32A-WP06 - Debt Service'!E$24,'H-32A-WP06 - Debt Service'!E$27/12,0))</f>
        <v>0</v>
      </c>
      <c r="G618" s="376">
        <f>IF(-SUM(G$20:G617)+G$15&lt;0.000001,0,IF($C618&gt;='H-32A-WP06 - Debt Service'!F$24,'H-32A-WP06 - Debt Service'!F$27/12,0))</f>
        <v>0</v>
      </c>
      <c r="H618" s="376">
        <f>IF(-SUM(H$20:H617)+H$15&lt;0.000001,0,IF($C618&gt;='H-32A-WP06 - Debt Service'!G$24,'H-32A-WP06 - Debt Service'!G$27/12,0))</f>
        <v>0</v>
      </c>
      <c r="I618" s="376">
        <f>IF(-SUM(I$20:I617)+I$15&lt;0.000001,0,IF($C618&gt;='H-32A-WP06 - Debt Service'!H$24,'H-32A-WP06 - Debt Service'!H$27/12,0))</f>
        <v>0</v>
      </c>
      <c r="J618" s="376">
        <f>IF(-SUM(J$20:J617)+J$15&lt;0.000001,0,IF($C618&gt;='H-32A-WP06 - Debt Service'!I$24,'H-32A-WP06 - Debt Service'!I$27/12,0))</f>
        <v>0</v>
      </c>
      <c r="K618" s="376">
        <f>IF(-SUM(K$20:K617)+K$15&lt;0.000001,0,IF($C618&gt;='H-32A-WP06 - Debt Service'!J$24,'H-32A-WP06 - Debt Service'!J$27/12,0))</f>
        <v>0</v>
      </c>
      <c r="L618" s="376">
        <f>IF(-SUM(L$20:L617)+L$15&lt;0.000001,0,IF($C618&gt;='H-32A-WP06 - Debt Service'!K$24,'H-32A-WP06 - Debt Service'!K$27/12,0))</f>
        <v>0</v>
      </c>
      <c r="M618" s="376">
        <f>IF(-SUM(M$20:M617)+M$15&lt;0.000001,0,IF($C618&gt;='H-32A-WP06 - Debt Service'!L$24,'H-32A-WP06 - Debt Service'!L$27/12,0))</f>
        <v>0</v>
      </c>
      <c r="O618" s="364">
        <f t="shared" si="37"/>
        <v>2068</v>
      </c>
      <c r="P618" s="390">
        <f t="shared" si="39"/>
        <v>61668</v>
      </c>
      <c r="Q618" s="376">
        <f>IF(-SUM(Q$20:Q617)+Q$15&lt;0.000001,0,IF($C618&gt;='H-32A-WP06 - Debt Service'!P$24,'H-32A-WP06 - Debt Service'!P$27/12,0))</f>
        <v>0</v>
      </c>
      <c r="R618" s="376">
        <f>IF(-SUM(R$20:R617)+R$15&lt;0.000001,0,IF($C618&gt;='H-32A-WP06 - Debt Service'!Q$24,'H-32A-WP06 - Debt Service'!Q$27/12,0))</f>
        <v>0</v>
      </c>
      <c r="S618" s="376">
        <f>IF(-SUM(S$20:S617)+S$15&lt;0.000001,0,IF($C618&gt;='H-32A-WP06 - Debt Service'!R$24,'H-32A-WP06 - Debt Service'!R$27/12,0))</f>
        <v>0</v>
      </c>
      <c r="T618" s="376">
        <f>IF(-SUM(T$20:T617)+T$15&lt;0.000001,0,IF($C618&gt;='H-32A-WP06 - Debt Service'!S$24,'H-32A-WP06 - Debt Service'!S$27/12,0))</f>
        <v>0</v>
      </c>
      <c r="U618" s="376">
        <f>IF(-SUM(U$20:U617)+U$15&lt;0.000001,0,IF($C618&gt;='H-32A-WP06 - Debt Service'!T$24,'H-32A-WP06 - Debt Service'!T$27/12,0))</f>
        <v>0</v>
      </c>
      <c r="V618" s="376">
        <f>IF(-SUM(V$20:V617)+V$15&lt;0.000001,0,IF($C618&gt;='H-32A-WP06 - Debt Service'!U$24,'H-32A-WP06 - Debt Service'!U$27/12,0))</f>
        <v>0</v>
      </c>
      <c r="W618" s="376">
        <f>IF(-SUM(W$20:W617)+W$15&lt;0.000001,0,IF($C618&gt;='H-32A-WP06 - Debt Service'!V$24,'H-32A-WP06 - Debt Service'!V$27/12,0))</f>
        <v>0</v>
      </c>
      <c r="X618" s="376">
        <f>IF(-SUM(X$20:X617)+X$15&lt;0.000001,0,IF($C618&gt;='H-32A-WP06 - Debt Service'!W$24,'H-32A-WP06 - Debt Service'!W$27/12,0))</f>
        <v>0</v>
      </c>
      <c r="Y618" s="376">
        <f>IF(-SUM(Y$20:Y617)+Y$15&lt;0.000001,0,IF($C618&gt;='H-32A-WP06 - Debt Service'!X$24,'H-32A-WP06 - Debt Service'!X$27/12,0))</f>
        <v>0</v>
      </c>
      <c r="Z618" s="376">
        <f>IF($C618&gt;='H-32A-WP06 - Debt Service'!Y$24,'H-32A-WP06 - Debt Service'!Y$27/12,0)</f>
        <v>0</v>
      </c>
    </row>
    <row r="619" spans="2:26">
      <c r="B619" s="364">
        <f t="shared" si="36"/>
        <v>2068</v>
      </c>
      <c r="C619" s="390">
        <f t="shared" si="38"/>
        <v>61698</v>
      </c>
      <c r="D619" s="376">
        <f>IF(-SUM(D$20:D618)+D$15&lt;0.000001,0,IF($C619&gt;='H-32A-WP06 - Debt Service'!C$24,'H-32A-WP06 - Debt Service'!C$27/12,0))</f>
        <v>0</v>
      </c>
      <c r="E619" s="376">
        <f>IF(-SUM(E$20:E618)+E$15&lt;0.000001,0,IF($C619&gt;='H-32A-WP06 - Debt Service'!D$24,'H-32A-WP06 - Debt Service'!D$27/12,0))</f>
        <v>0</v>
      </c>
      <c r="F619" s="376">
        <f>IF(-SUM(F$20:F618)+F$15&lt;0.000001,0,IF($C619&gt;='H-32A-WP06 - Debt Service'!E$24,'H-32A-WP06 - Debt Service'!E$27/12,0))</f>
        <v>0</v>
      </c>
      <c r="G619" s="376">
        <f>IF(-SUM(G$20:G618)+G$15&lt;0.000001,0,IF($C619&gt;='H-32A-WP06 - Debt Service'!F$24,'H-32A-WP06 - Debt Service'!F$27/12,0))</f>
        <v>0</v>
      </c>
      <c r="H619" s="376">
        <f>IF(-SUM(H$20:H618)+H$15&lt;0.000001,0,IF($C619&gt;='H-32A-WP06 - Debt Service'!G$24,'H-32A-WP06 - Debt Service'!G$27/12,0))</f>
        <v>0</v>
      </c>
      <c r="I619" s="376">
        <f>IF(-SUM(I$20:I618)+I$15&lt;0.000001,0,IF($C619&gt;='H-32A-WP06 - Debt Service'!H$24,'H-32A-WP06 - Debt Service'!H$27/12,0))</f>
        <v>0</v>
      </c>
      <c r="J619" s="376">
        <f>IF(-SUM(J$20:J618)+J$15&lt;0.000001,0,IF($C619&gt;='H-32A-WP06 - Debt Service'!I$24,'H-32A-WP06 - Debt Service'!I$27/12,0))</f>
        <v>0</v>
      </c>
      <c r="K619" s="376">
        <f>IF(-SUM(K$20:K618)+K$15&lt;0.000001,0,IF($C619&gt;='H-32A-WP06 - Debt Service'!J$24,'H-32A-WP06 - Debt Service'!J$27/12,0))</f>
        <v>0</v>
      </c>
      <c r="L619" s="376">
        <f>IF(-SUM(L$20:L618)+L$15&lt;0.000001,0,IF($C619&gt;='H-32A-WP06 - Debt Service'!K$24,'H-32A-WP06 - Debt Service'!K$27/12,0))</f>
        <v>0</v>
      </c>
      <c r="M619" s="376">
        <f>IF(-SUM(M$20:M618)+M$15&lt;0.000001,0,IF($C619&gt;='H-32A-WP06 - Debt Service'!L$24,'H-32A-WP06 - Debt Service'!L$27/12,0))</f>
        <v>0</v>
      </c>
      <c r="O619" s="364">
        <f t="shared" si="37"/>
        <v>2068</v>
      </c>
      <c r="P619" s="390">
        <f t="shared" si="39"/>
        <v>61698</v>
      </c>
      <c r="Q619" s="376">
        <f>IF(-SUM(Q$20:Q618)+Q$15&lt;0.000001,0,IF($C619&gt;='H-32A-WP06 - Debt Service'!P$24,'H-32A-WP06 - Debt Service'!P$27/12,0))</f>
        <v>0</v>
      </c>
      <c r="R619" s="376">
        <f>IF(-SUM(R$20:R618)+R$15&lt;0.000001,0,IF($C619&gt;='H-32A-WP06 - Debt Service'!Q$24,'H-32A-WP06 - Debt Service'!Q$27/12,0))</f>
        <v>0</v>
      </c>
      <c r="S619" s="376">
        <f>IF(-SUM(S$20:S618)+S$15&lt;0.000001,0,IF($C619&gt;='H-32A-WP06 - Debt Service'!R$24,'H-32A-WP06 - Debt Service'!R$27/12,0))</f>
        <v>0</v>
      </c>
      <c r="T619" s="376">
        <f>IF(-SUM(T$20:T618)+T$15&lt;0.000001,0,IF($C619&gt;='H-32A-WP06 - Debt Service'!S$24,'H-32A-WP06 - Debt Service'!S$27/12,0))</f>
        <v>0</v>
      </c>
      <c r="U619" s="376">
        <f>IF(-SUM(U$20:U618)+U$15&lt;0.000001,0,IF($C619&gt;='H-32A-WP06 - Debt Service'!T$24,'H-32A-WP06 - Debt Service'!T$27/12,0))</f>
        <v>0</v>
      </c>
      <c r="V619" s="376">
        <f>IF(-SUM(V$20:V618)+V$15&lt;0.000001,0,IF($C619&gt;='H-32A-WP06 - Debt Service'!U$24,'H-32A-WP06 - Debt Service'!U$27/12,0))</f>
        <v>0</v>
      </c>
      <c r="W619" s="376">
        <f>IF(-SUM(W$20:W618)+W$15&lt;0.000001,0,IF($C619&gt;='H-32A-WP06 - Debt Service'!V$24,'H-32A-WP06 - Debt Service'!V$27/12,0))</f>
        <v>0</v>
      </c>
      <c r="X619" s="376">
        <f>IF(-SUM(X$20:X618)+X$15&lt;0.000001,0,IF($C619&gt;='H-32A-WP06 - Debt Service'!W$24,'H-32A-WP06 - Debt Service'!W$27/12,0))</f>
        <v>0</v>
      </c>
      <c r="Y619" s="376">
        <f>IF(-SUM(Y$20:Y618)+Y$15&lt;0.000001,0,IF($C619&gt;='H-32A-WP06 - Debt Service'!X$24,'H-32A-WP06 - Debt Service'!X$27/12,0))</f>
        <v>0</v>
      </c>
      <c r="Z619" s="376">
        <f>IF($C619&gt;='H-32A-WP06 - Debt Service'!Y$24,'H-32A-WP06 - Debt Service'!Y$27/12,0)</f>
        <v>0</v>
      </c>
    </row>
    <row r="620" spans="2:26">
      <c r="B620" s="364">
        <f t="shared" si="36"/>
        <v>2069</v>
      </c>
      <c r="C620" s="390">
        <f t="shared" si="38"/>
        <v>61729</v>
      </c>
      <c r="D620" s="376">
        <f>IF(-SUM(D$20:D619)+D$15&lt;0.000001,0,IF($C620&gt;='H-32A-WP06 - Debt Service'!C$24,'H-32A-WP06 - Debt Service'!C$27/12,0))</f>
        <v>0</v>
      </c>
      <c r="E620" s="376">
        <f>IF(-SUM(E$20:E619)+E$15&lt;0.000001,0,IF($C620&gt;='H-32A-WP06 - Debt Service'!D$24,'H-32A-WP06 - Debt Service'!D$27/12,0))</f>
        <v>0</v>
      </c>
      <c r="F620" s="376">
        <f>IF(-SUM(F$20:F619)+F$15&lt;0.000001,0,IF($C620&gt;='H-32A-WP06 - Debt Service'!E$24,'H-32A-WP06 - Debt Service'!E$27/12,0))</f>
        <v>0</v>
      </c>
      <c r="G620" s="376">
        <f>IF(-SUM(G$20:G619)+G$15&lt;0.000001,0,IF($C620&gt;='H-32A-WP06 - Debt Service'!F$24,'H-32A-WP06 - Debt Service'!F$27/12,0))</f>
        <v>0</v>
      </c>
      <c r="H620" s="376">
        <f>IF(-SUM(H$20:H619)+H$15&lt;0.000001,0,IF($C620&gt;='H-32A-WP06 - Debt Service'!G$24,'H-32A-WP06 - Debt Service'!G$27/12,0))</f>
        <v>0</v>
      </c>
      <c r="I620" s="376">
        <f>IF(-SUM(I$20:I619)+I$15&lt;0.000001,0,IF($C620&gt;='H-32A-WP06 - Debt Service'!H$24,'H-32A-WP06 - Debt Service'!H$27/12,0))</f>
        <v>0</v>
      </c>
      <c r="J620" s="376">
        <f>IF(-SUM(J$20:J619)+J$15&lt;0.000001,0,IF($C620&gt;='H-32A-WP06 - Debt Service'!I$24,'H-32A-WP06 - Debt Service'!I$27/12,0))</f>
        <v>0</v>
      </c>
      <c r="K620" s="376">
        <f>IF(-SUM(K$20:K619)+K$15&lt;0.000001,0,IF($C620&gt;='H-32A-WP06 - Debt Service'!J$24,'H-32A-WP06 - Debt Service'!J$27/12,0))</f>
        <v>0</v>
      </c>
      <c r="L620" s="376">
        <f>IF(-SUM(L$20:L619)+L$15&lt;0.000001,0,IF($C620&gt;='H-32A-WP06 - Debt Service'!K$24,'H-32A-WP06 - Debt Service'!K$27/12,0))</f>
        <v>0</v>
      </c>
      <c r="M620" s="376">
        <f>IF(-SUM(M$20:M619)+M$15&lt;0.000001,0,IF($C620&gt;='H-32A-WP06 - Debt Service'!L$24,'H-32A-WP06 - Debt Service'!L$27/12,0))</f>
        <v>0</v>
      </c>
      <c r="O620" s="364">
        <f t="shared" si="37"/>
        <v>2069</v>
      </c>
      <c r="P620" s="390">
        <f t="shared" si="39"/>
        <v>61729</v>
      </c>
      <c r="Q620" s="376">
        <f>IF(-SUM(Q$20:Q619)+Q$15&lt;0.000001,0,IF($C620&gt;='H-32A-WP06 - Debt Service'!P$24,'H-32A-WP06 - Debt Service'!P$27/12,0))</f>
        <v>0</v>
      </c>
      <c r="R620" s="376">
        <f>IF(-SUM(R$20:R619)+R$15&lt;0.000001,0,IF($C620&gt;='H-32A-WP06 - Debt Service'!Q$24,'H-32A-WP06 - Debt Service'!Q$27/12,0))</f>
        <v>0</v>
      </c>
      <c r="S620" s="376">
        <f>IF(-SUM(S$20:S619)+S$15&lt;0.000001,0,IF($C620&gt;='H-32A-WP06 - Debt Service'!R$24,'H-32A-WP06 - Debt Service'!R$27/12,0))</f>
        <v>0</v>
      </c>
      <c r="T620" s="376">
        <f>IF(-SUM(T$20:T619)+T$15&lt;0.000001,0,IF($C620&gt;='H-32A-WP06 - Debt Service'!S$24,'H-32A-WP06 - Debt Service'!S$27/12,0))</f>
        <v>0</v>
      </c>
      <c r="U620" s="376">
        <f>IF(-SUM(U$20:U619)+U$15&lt;0.000001,0,IF($C620&gt;='H-32A-WP06 - Debt Service'!T$24,'H-32A-WP06 - Debt Service'!T$27/12,0))</f>
        <v>0</v>
      </c>
      <c r="V620" s="376">
        <f>IF(-SUM(V$20:V619)+V$15&lt;0.000001,0,IF($C620&gt;='H-32A-WP06 - Debt Service'!U$24,'H-32A-WP06 - Debt Service'!U$27/12,0))</f>
        <v>0</v>
      </c>
      <c r="W620" s="376">
        <f>IF(-SUM(W$20:W619)+W$15&lt;0.000001,0,IF($C620&gt;='H-32A-WP06 - Debt Service'!V$24,'H-32A-WP06 - Debt Service'!V$27/12,0))</f>
        <v>0</v>
      </c>
      <c r="X620" s="376">
        <f>IF(-SUM(X$20:X619)+X$15&lt;0.000001,0,IF($C620&gt;='H-32A-WP06 - Debt Service'!W$24,'H-32A-WP06 - Debt Service'!W$27/12,0))</f>
        <v>0</v>
      </c>
      <c r="Y620" s="376">
        <f>IF(-SUM(Y$20:Y619)+Y$15&lt;0.000001,0,IF($C620&gt;='H-32A-WP06 - Debt Service'!X$24,'H-32A-WP06 - Debt Service'!X$27/12,0))</f>
        <v>0</v>
      </c>
      <c r="Z620" s="376">
        <f>IF($C620&gt;='H-32A-WP06 - Debt Service'!Y$24,'H-32A-WP06 - Debt Service'!Y$27/12,0)</f>
        <v>0</v>
      </c>
    </row>
    <row r="621" spans="2:26">
      <c r="B621" s="364">
        <f t="shared" si="36"/>
        <v>2069</v>
      </c>
      <c r="C621" s="390">
        <f t="shared" si="38"/>
        <v>61760</v>
      </c>
      <c r="D621" s="376">
        <f>IF(-SUM(D$20:D620)+D$15&lt;0.000001,0,IF($C621&gt;='H-32A-WP06 - Debt Service'!C$24,'H-32A-WP06 - Debt Service'!C$27/12,0))</f>
        <v>0</v>
      </c>
      <c r="E621" s="376">
        <f>IF(-SUM(E$20:E620)+E$15&lt;0.000001,0,IF($C621&gt;='H-32A-WP06 - Debt Service'!D$24,'H-32A-WP06 - Debt Service'!D$27/12,0))</f>
        <v>0</v>
      </c>
      <c r="F621" s="376">
        <f>IF(-SUM(F$20:F620)+F$15&lt;0.000001,0,IF($C621&gt;='H-32A-WP06 - Debt Service'!E$24,'H-32A-WP06 - Debt Service'!E$27/12,0))</f>
        <v>0</v>
      </c>
      <c r="G621" s="376">
        <f>IF(-SUM(G$20:G620)+G$15&lt;0.000001,0,IF($C621&gt;='H-32A-WP06 - Debt Service'!F$24,'H-32A-WP06 - Debt Service'!F$27/12,0))</f>
        <v>0</v>
      </c>
      <c r="H621" s="376">
        <f>IF(-SUM(H$20:H620)+H$15&lt;0.000001,0,IF($C621&gt;='H-32A-WP06 - Debt Service'!G$24,'H-32A-WP06 - Debt Service'!G$27/12,0))</f>
        <v>0</v>
      </c>
      <c r="I621" s="376">
        <f>IF(-SUM(I$20:I620)+I$15&lt;0.000001,0,IF($C621&gt;='H-32A-WP06 - Debt Service'!H$24,'H-32A-WP06 - Debt Service'!H$27/12,0))</f>
        <v>0</v>
      </c>
      <c r="J621" s="376">
        <f>IF(-SUM(J$20:J620)+J$15&lt;0.000001,0,IF($C621&gt;='H-32A-WP06 - Debt Service'!I$24,'H-32A-WP06 - Debt Service'!I$27/12,0))</f>
        <v>0</v>
      </c>
      <c r="K621" s="376">
        <f>IF(-SUM(K$20:K620)+K$15&lt;0.000001,0,IF($C621&gt;='H-32A-WP06 - Debt Service'!J$24,'H-32A-WP06 - Debt Service'!J$27/12,0))</f>
        <v>0</v>
      </c>
      <c r="L621" s="376">
        <f>IF(-SUM(L$20:L620)+L$15&lt;0.000001,0,IF($C621&gt;='H-32A-WP06 - Debt Service'!K$24,'H-32A-WP06 - Debt Service'!K$27/12,0))</f>
        <v>0</v>
      </c>
      <c r="M621" s="376">
        <f>IF(-SUM(M$20:M620)+M$15&lt;0.000001,0,IF($C621&gt;='H-32A-WP06 - Debt Service'!L$24,'H-32A-WP06 - Debt Service'!L$27/12,0))</f>
        <v>0</v>
      </c>
      <c r="O621" s="364">
        <f t="shared" si="37"/>
        <v>2069</v>
      </c>
      <c r="P621" s="390">
        <f t="shared" si="39"/>
        <v>61760</v>
      </c>
      <c r="Q621" s="376">
        <f>IF(-SUM(Q$20:Q620)+Q$15&lt;0.000001,0,IF($C621&gt;='H-32A-WP06 - Debt Service'!P$24,'H-32A-WP06 - Debt Service'!P$27/12,0))</f>
        <v>0</v>
      </c>
      <c r="R621" s="376">
        <f>IF(-SUM(R$20:R620)+R$15&lt;0.000001,0,IF($C621&gt;='H-32A-WP06 - Debt Service'!Q$24,'H-32A-WP06 - Debt Service'!Q$27/12,0))</f>
        <v>0</v>
      </c>
      <c r="S621" s="376">
        <f>IF(-SUM(S$20:S620)+S$15&lt;0.000001,0,IF($C621&gt;='H-32A-WP06 - Debt Service'!R$24,'H-32A-WP06 - Debt Service'!R$27/12,0))</f>
        <v>0</v>
      </c>
      <c r="T621" s="376">
        <f>IF(-SUM(T$20:T620)+T$15&lt;0.000001,0,IF($C621&gt;='H-32A-WP06 - Debt Service'!S$24,'H-32A-WP06 - Debt Service'!S$27/12,0))</f>
        <v>0</v>
      </c>
      <c r="U621" s="376">
        <f>IF(-SUM(U$20:U620)+U$15&lt;0.000001,0,IF($C621&gt;='H-32A-WP06 - Debt Service'!T$24,'H-32A-WP06 - Debt Service'!T$27/12,0))</f>
        <v>0</v>
      </c>
      <c r="V621" s="376">
        <f>IF(-SUM(V$20:V620)+V$15&lt;0.000001,0,IF($C621&gt;='H-32A-WP06 - Debt Service'!U$24,'H-32A-WP06 - Debt Service'!U$27/12,0))</f>
        <v>0</v>
      </c>
      <c r="W621" s="376">
        <f>IF(-SUM(W$20:W620)+W$15&lt;0.000001,0,IF($C621&gt;='H-32A-WP06 - Debt Service'!V$24,'H-32A-WP06 - Debt Service'!V$27/12,0))</f>
        <v>0</v>
      </c>
      <c r="X621" s="376">
        <f>IF(-SUM(X$20:X620)+X$15&lt;0.000001,0,IF($C621&gt;='H-32A-WP06 - Debt Service'!W$24,'H-32A-WP06 - Debt Service'!W$27/12,0))</f>
        <v>0</v>
      </c>
      <c r="Y621" s="376">
        <f>IF(-SUM(Y$20:Y620)+Y$15&lt;0.000001,0,IF($C621&gt;='H-32A-WP06 - Debt Service'!X$24,'H-32A-WP06 - Debt Service'!X$27/12,0))</f>
        <v>0</v>
      </c>
      <c r="Z621" s="376">
        <f>IF($C621&gt;='H-32A-WP06 - Debt Service'!Y$24,'H-32A-WP06 - Debt Service'!Y$27/12,0)</f>
        <v>0</v>
      </c>
    </row>
    <row r="622" spans="2:26">
      <c r="B622" s="364">
        <f t="shared" si="36"/>
        <v>2069</v>
      </c>
      <c r="C622" s="390">
        <f t="shared" si="38"/>
        <v>61788</v>
      </c>
      <c r="D622" s="376">
        <f>IF(-SUM(D$20:D621)+D$15&lt;0.000001,0,IF($C622&gt;='H-32A-WP06 - Debt Service'!C$24,'H-32A-WP06 - Debt Service'!C$27/12,0))</f>
        <v>0</v>
      </c>
      <c r="E622" s="376">
        <f>IF(-SUM(E$20:E621)+E$15&lt;0.000001,0,IF($C622&gt;='H-32A-WP06 - Debt Service'!D$24,'H-32A-WP06 - Debt Service'!D$27/12,0))</f>
        <v>0</v>
      </c>
      <c r="F622" s="376">
        <f>IF(-SUM(F$20:F621)+F$15&lt;0.000001,0,IF($C622&gt;='H-32A-WP06 - Debt Service'!E$24,'H-32A-WP06 - Debt Service'!E$27/12,0))</f>
        <v>0</v>
      </c>
      <c r="G622" s="376">
        <f>IF(-SUM(G$20:G621)+G$15&lt;0.000001,0,IF($C622&gt;='H-32A-WP06 - Debt Service'!F$24,'H-32A-WP06 - Debt Service'!F$27/12,0))</f>
        <v>0</v>
      </c>
      <c r="H622" s="376">
        <f>IF(-SUM(H$20:H621)+H$15&lt;0.000001,0,IF($C622&gt;='H-32A-WP06 - Debt Service'!G$24,'H-32A-WP06 - Debt Service'!G$27/12,0))</f>
        <v>0</v>
      </c>
      <c r="I622" s="376">
        <f>IF(-SUM(I$20:I621)+I$15&lt;0.000001,0,IF($C622&gt;='H-32A-WP06 - Debt Service'!H$24,'H-32A-WP06 - Debt Service'!H$27/12,0))</f>
        <v>0</v>
      </c>
      <c r="J622" s="376">
        <f>IF(-SUM(J$20:J621)+J$15&lt;0.000001,0,IF($C622&gt;='H-32A-WP06 - Debt Service'!I$24,'H-32A-WP06 - Debt Service'!I$27/12,0))</f>
        <v>0</v>
      </c>
      <c r="K622" s="376">
        <f>IF(-SUM(K$20:K621)+K$15&lt;0.000001,0,IF($C622&gt;='H-32A-WP06 - Debt Service'!J$24,'H-32A-WP06 - Debt Service'!J$27/12,0))</f>
        <v>0</v>
      </c>
      <c r="L622" s="376">
        <f>IF(-SUM(L$20:L621)+L$15&lt;0.000001,0,IF($C622&gt;='H-32A-WP06 - Debt Service'!K$24,'H-32A-WP06 - Debt Service'!K$27/12,0))</f>
        <v>0</v>
      </c>
      <c r="M622" s="376">
        <f>IF(-SUM(M$20:M621)+M$15&lt;0.000001,0,IF($C622&gt;='H-32A-WP06 - Debt Service'!L$24,'H-32A-WP06 - Debt Service'!L$27/12,0))</f>
        <v>0</v>
      </c>
      <c r="O622" s="364">
        <f t="shared" si="37"/>
        <v>2069</v>
      </c>
      <c r="P622" s="390">
        <f t="shared" si="39"/>
        <v>61788</v>
      </c>
      <c r="Q622" s="376">
        <f>IF(-SUM(Q$20:Q621)+Q$15&lt;0.000001,0,IF($C622&gt;='H-32A-WP06 - Debt Service'!P$24,'H-32A-WP06 - Debt Service'!P$27/12,0))</f>
        <v>0</v>
      </c>
      <c r="R622" s="376">
        <f>IF(-SUM(R$20:R621)+R$15&lt;0.000001,0,IF($C622&gt;='H-32A-WP06 - Debt Service'!Q$24,'H-32A-WP06 - Debt Service'!Q$27/12,0))</f>
        <v>0</v>
      </c>
      <c r="S622" s="376">
        <f>IF(-SUM(S$20:S621)+S$15&lt;0.000001,0,IF($C622&gt;='H-32A-WP06 - Debt Service'!R$24,'H-32A-WP06 - Debt Service'!R$27/12,0))</f>
        <v>0</v>
      </c>
      <c r="T622" s="376">
        <f>IF(-SUM(T$20:T621)+T$15&lt;0.000001,0,IF($C622&gt;='H-32A-WP06 - Debt Service'!S$24,'H-32A-WP06 - Debt Service'!S$27/12,0))</f>
        <v>0</v>
      </c>
      <c r="U622" s="376">
        <f>IF(-SUM(U$20:U621)+U$15&lt;0.000001,0,IF($C622&gt;='H-32A-WP06 - Debt Service'!T$24,'H-32A-WP06 - Debt Service'!T$27/12,0))</f>
        <v>0</v>
      </c>
      <c r="V622" s="376">
        <f>IF(-SUM(V$20:V621)+V$15&lt;0.000001,0,IF($C622&gt;='H-32A-WP06 - Debt Service'!U$24,'H-32A-WP06 - Debt Service'!U$27/12,0))</f>
        <v>0</v>
      </c>
      <c r="W622" s="376">
        <f>IF(-SUM(W$20:W621)+W$15&lt;0.000001,0,IF($C622&gt;='H-32A-WP06 - Debt Service'!V$24,'H-32A-WP06 - Debt Service'!V$27/12,0))</f>
        <v>0</v>
      </c>
      <c r="X622" s="376">
        <f>IF(-SUM(X$20:X621)+X$15&lt;0.000001,0,IF($C622&gt;='H-32A-WP06 - Debt Service'!W$24,'H-32A-WP06 - Debt Service'!W$27/12,0))</f>
        <v>0</v>
      </c>
      <c r="Y622" s="376">
        <f>IF(-SUM(Y$20:Y621)+Y$15&lt;0.000001,0,IF($C622&gt;='H-32A-WP06 - Debt Service'!X$24,'H-32A-WP06 - Debt Service'!X$27/12,0))</f>
        <v>0</v>
      </c>
      <c r="Z622" s="376">
        <f>IF($C622&gt;='H-32A-WP06 - Debt Service'!Y$24,'H-32A-WP06 - Debt Service'!Y$27/12,0)</f>
        <v>0</v>
      </c>
    </row>
    <row r="623" spans="2:26">
      <c r="B623" s="364">
        <f t="shared" si="36"/>
        <v>2069</v>
      </c>
      <c r="C623" s="390">
        <f t="shared" si="38"/>
        <v>61819</v>
      </c>
      <c r="D623" s="376">
        <f>IF(-SUM(D$20:D622)+D$15&lt;0.000001,0,IF($C623&gt;='H-32A-WP06 - Debt Service'!C$24,'H-32A-WP06 - Debt Service'!C$27/12,0))</f>
        <v>0</v>
      </c>
      <c r="E623" s="376">
        <f>IF(-SUM(E$20:E622)+E$15&lt;0.000001,0,IF($C623&gt;='H-32A-WP06 - Debt Service'!D$24,'H-32A-WP06 - Debt Service'!D$27/12,0))</f>
        <v>0</v>
      </c>
      <c r="F623" s="376">
        <f>IF(-SUM(F$20:F622)+F$15&lt;0.000001,0,IF($C623&gt;='H-32A-WP06 - Debt Service'!E$24,'H-32A-WP06 - Debt Service'!E$27/12,0))</f>
        <v>0</v>
      </c>
      <c r="G623" s="376">
        <f>IF(-SUM(G$20:G622)+G$15&lt;0.000001,0,IF($C623&gt;='H-32A-WP06 - Debt Service'!F$24,'H-32A-WP06 - Debt Service'!F$27/12,0))</f>
        <v>0</v>
      </c>
      <c r="H623" s="376">
        <f>IF(-SUM(H$20:H622)+H$15&lt;0.000001,0,IF($C623&gt;='H-32A-WP06 - Debt Service'!G$24,'H-32A-WP06 - Debt Service'!G$27/12,0))</f>
        <v>0</v>
      </c>
      <c r="I623" s="376">
        <f>IF(-SUM(I$20:I622)+I$15&lt;0.000001,0,IF($C623&gt;='H-32A-WP06 - Debt Service'!H$24,'H-32A-WP06 - Debt Service'!H$27/12,0))</f>
        <v>0</v>
      </c>
      <c r="J623" s="376">
        <f>IF(-SUM(J$20:J622)+J$15&lt;0.000001,0,IF($C623&gt;='H-32A-WP06 - Debt Service'!I$24,'H-32A-WP06 - Debt Service'!I$27/12,0))</f>
        <v>0</v>
      </c>
      <c r="K623" s="376">
        <f>IF(-SUM(K$20:K622)+K$15&lt;0.000001,0,IF($C623&gt;='H-32A-WP06 - Debt Service'!J$24,'H-32A-WP06 - Debt Service'!J$27/12,0))</f>
        <v>0</v>
      </c>
      <c r="L623" s="376">
        <f>IF(-SUM(L$20:L622)+L$15&lt;0.000001,0,IF($C623&gt;='H-32A-WP06 - Debt Service'!K$24,'H-32A-WP06 - Debt Service'!K$27/12,0))</f>
        <v>0</v>
      </c>
      <c r="M623" s="376">
        <f>IF(-SUM(M$20:M622)+M$15&lt;0.000001,0,IF($C623&gt;='H-32A-WP06 - Debt Service'!L$24,'H-32A-WP06 - Debt Service'!L$27/12,0))</f>
        <v>0</v>
      </c>
      <c r="O623" s="364">
        <f t="shared" si="37"/>
        <v>2069</v>
      </c>
      <c r="P623" s="390">
        <f t="shared" si="39"/>
        <v>61819</v>
      </c>
      <c r="Q623" s="376">
        <f>IF(-SUM(Q$20:Q622)+Q$15&lt;0.000001,0,IF($C623&gt;='H-32A-WP06 - Debt Service'!P$24,'H-32A-WP06 - Debt Service'!P$27/12,0))</f>
        <v>0</v>
      </c>
      <c r="R623" s="376">
        <f>IF(-SUM(R$20:R622)+R$15&lt;0.000001,0,IF($C623&gt;='H-32A-WP06 - Debt Service'!Q$24,'H-32A-WP06 - Debt Service'!Q$27/12,0))</f>
        <v>0</v>
      </c>
      <c r="S623" s="376">
        <f>IF(-SUM(S$20:S622)+S$15&lt;0.000001,0,IF($C623&gt;='H-32A-WP06 - Debt Service'!R$24,'H-32A-WP06 - Debt Service'!R$27/12,0))</f>
        <v>0</v>
      </c>
      <c r="T623" s="376">
        <f>IF(-SUM(T$20:T622)+T$15&lt;0.000001,0,IF($C623&gt;='H-32A-WP06 - Debt Service'!S$24,'H-32A-WP06 - Debt Service'!S$27/12,0))</f>
        <v>0</v>
      </c>
      <c r="U623" s="376">
        <f>IF(-SUM(U$20:U622)+U$15&lt;0.000001,0,IF($C623&gt;='H-32A-WP06 - Debt Service'!T$24,'H-32A-WP06 - Debt Service'!T$27/12,0))</f>
        <v>0</v>
      </c>
      <c r="V623" s="376">
        <f>IF(-SUM(V$20:V622)+V$15&lt;0.000001,0,IF($C623&gt;='H-32A-WP06 - Debt Service'!U$24,'H-32A-WP06 - Debt Service'!U$27/12,0))</f>
        <v>0</v>
      </c>
      <c r="W623" s="376">
        <f>IF(-SUM(W$20:W622)+W$15&lt;0.000001,0,IF($C623&gt;='H-32A-WP06 - Debt Service'!V$24,'H-32A-WP06 - Debt Service'!V$27/12,0))</f>
        <v>0</v>
      </c>
      <c r="X623" s="376">
        <f>IF(-SUM(X$20:X622)+X$15&lt;0.000001,0,IF($C623&gt;='H-32A-WP06 - Debt Service'!W$24,'H-32A-WP06 - Debt Service'!W$27/12,0))</f>
        <v>0</v>
      </c>
      <c r="Y623" s="376">
        <f>IF(-SUM(Y$20:Y622)+Y$15&lt;0.000001,0,IF($C623&gt;='H-32A-WP06 - Debt Service'!X$24,'H-32A-WP06 - Debt Service'!X$27/12,0))</f>
        <v>0</v>
      </c>
      <c r="Z623" s="376">
        <f>IF($C623&gt;='H-32A-WP06 - Debt Service'!Y$24,'H-32A-WP06 - Debt Service'!Y$27/12,0)</f>
        <v>0</v>
      </c>
    </row>
    <row r="624" spans="2:26">
      <c r="B624" s="364">
        <f t="shared" si="36"/>
        <v>2069</v>
      </c>
      <c r="C624" s="390">
        <f t="shared" si="38"/>
        <v>61849</v>
      </c>
      <c r="D624" s="376">
        <f>IF(-SUM(D$20:D623)+D$15&lt;0.000001,0,IF($C624&gt;='H-32A-WP06 - Debt Service'!C$24,'H-32A-WP06 - Debt Service'!C$27/12,0))</f>
        <v>0</v>
      </c>
      <c r="E624" s="376">
        <f>IF(-SUM(E$20:E623)+E$15&lt;0.000001,0,IF($C624&gt;='H-32A-WP06 - Debt Service'!D$24,'H-32A-WP06 - Debt Service'!D$27/12,0))</f>
        <v>0</v>
      </c>
      <c r="F624" s="376">
        <f>IF(-SUM(F$20:F623)+F$15&lt;0.000001,0,IF($C624&gt;='H-32A-WP06 - Debt Service'!E$24,'H-32A-WP06 - Debt Service'!E$27/12,0))</f>
        <v>0</v>
      </c>
      <c r="G624" s="376">
        <f>IF(-SUM(G$20:G623)+G$15&lt;0.000001,0,IF($C624&gt;='H-32A-WP06 - Debt Service'!F$24,'H-32A-WP06 - Debt Service'!F$27/12,0))</f>
        <v>0</v>
      </c>
      <c r="H624" s="376">
        <f>IF(-SUM(H$20:H623)+H$15&lt;0.000001,0,IF($C624&gt;='H-32A-WP06 - Debt Service'!G$24,'H-32A-WP06 - Debt Service'!G$27/12,0))</f>
        <v>0</v>
      </c>
      <c r="I624" s="376">
        <f>IF(-SUM(I$20:I623)+I$15&lt;0.000001,0,IF($C624&gt;='H-32A-WP06 - Debt Service'!H$24,'H-32A-WP06 - Debt Service'!H$27/12,0))</f>
        <v>0</v>
      </c>
      <c r="J624" s="376">
        <f>IF(-SUM(J$20:J623)+J$15&lt;0.000001,0,IF($C624&gt;='H-32A-WP06 - Debt Service'!I$24,'H-32A-WP06 - Debt Service'!I$27/12,0))</f>
        <v>0</v>
      </c>
      <c r="K624" s="376">
        <f>IF(-SUM(K$20:K623)+K$15&lt;0.000001,0,IF($C624&gt;='H-32A-WP06 - Debt Service'!J$24,'H-32A-WP06 - Debt Service'!J$27/12,0))</f>
        <v>0</v>
      </c>
      <c r="L624" s="376">
        <f>IF(-SUM(L$20:L623)+L$15&lt;0.000001,0,IF($C624&gt;='H-32A-WP06 - Debt Service'!K$24,'H-32A-WP06 - Debt Service'!K$27/12,0))</f>
        <v>0</v>
      </c>
      <c r="M624" s="376">
        <f>IF(-SUM(M$20:M623)+M$15&lt;0.000001,0,IF($C624&gt;='H-32A-WP06 - Debt Service'!L$24,'H-32A-WP06 - Debt Service'!L$27/12,0))</f>
        <v>0</v>
      </c>
      <c r="O624" s="364">
        <f t="shared" si="37"/>
        <v>2069</v>
      </c>
      <c r="P624" s="390">
        <f t="shared" si="39"/>
        <v>61849</v>
      </c>
      <c r="Q624" s="376">
        <f>IF(-SUM(Q$20:Q623)+Q$15&lt;0.000001,0,IF($C624&gt;='H-32A-WP06 - Debt Service'!P$24,'H-32A-WP06 - Debt Service'!P$27/12,0))</f>
        <v>0</v>
      </c>
      <c r="R624" s="376">
        <f>IF(-SUM(R$20:R623)+R$15&lt;0.000001,0,IF($C624&gt;='H-32A-WP06 - Debt Service'!Q$24,'H-32A-WP06 - Debt Service'!Q$27/12,0))</f>
        <v>0</v>
      </c>
      <c r="S624" s="376">
        <f>IF(-SUM(S$20:S623)+S$15&lt;0.000001,0,IF($C624&gt;='H-32A-WP06 - Debt Service'!R$24,'H-32A-WP06 - Debt Service'!R$27/12,0))</f>
        <v>0</v>
      </c>
      <c r="T624" s="376">
        <f>IF(-SUM(T$20:T623)+T$15&lt;0.000001,0,IF($C624&gt;='H-32A-WP06 - Debt Service'!S$24,'H-32A-WP06 - Debt Service'!S$27/12,0))</f>
        <v>0</v>
      </c>
      <c r="U624" s="376">
        <f>IF(-SUM(U$20:U623)+U$15&lt;0.000001,0,IF($C624&gt;='H-32A-WP06 - Debt Service'!T$24,'H-32A-WP06 - Debt Service'!T$27/12,0))</f>
        <v>0</v>
      </c>
      <c r="V624" s="376">
        <f>IF(-SUM(V$20:V623)+V$15&lt;0.000001,0,IF($C624&gt;='H-32A-WP06 - Debt Service'!U$24,'H-32A-WP06 - Debt Service'!U$27/12,0))</f>
        <v>0</v>
      </c>
      <c r="W624" s="376">
        <f>IF(-SUM(W$20:W623)+W$15&lt;0.000001,0,IF($C624&gt;='H-32A-WP06 - Debt Service'!V$24,'H-32A-WP06 - Debt Service'!V$27/12,0))</f>
        <v>0</v>
      </c>
      <c r="X624" s="376">
        <f>IF(-SUM(X$20:X623)+X$15&lt;0.000001,0,IF($C624&gt;='H-32A-WP06 - Debt Service'!W$24,'H-32A-WP06 - Debt Service'!W$27/12,0))</f>
        <v>0</v>
      </c>
      <c r="Y624" s="376">
        <f>IF(-SUM(Y$20:Y623)+Y$15&lt;0.000001,0,IF($C624&gt;='H-32A-WP06 - Debt Service'!X$24,'H-32A-WP06 - Debt Service'!X$27/12,0))</f>
        <v>0</v>
      </c>
      <c r="Z624" s="376">
        <f>IF($C624&gt;='H-32A-WP06 - Debt Service'!Y$24,'H-32A-WP06 - Debt Service'!Y$27/12,0)</f>
        <v>0</v>
      </c>
    </row>
    <row r="625" spans="2:26">
      <c r="B625" s="364">
        <f t="shared" si="36"/>
        <v>2069</v>
      </c>
      <c r="C625" s="390">
        <f t="shared" si="38"/>
        <v>61880</v>
      </c>
      <c r="D625" s="376">
        <f>IF(-SUM(D$20:D624)+D$15&lt;0.000001,0,IF($C625&gt;='H-32A-WP06 - Debt Service'!C$24,'H-32A-WP06 - Debt Service'!C$27/12,0))</f>
        <v>0</v>
      </c>
      <c r="E625" s="376">
        <f>IF(-SUM(E$20:E624)+E$15&lt;0.000001,0,IF($C625&gt;='H-32A-WP06 - Debt Service'!D$24,'H-32A-WP06 - Debt Service'!D$27/12,0))</f>
        <v>0</v>
      </c>
      <c r="F625" s="376">
        <f>IF(-SUM(F$20:F624)+F$15&lt;0.000001,0,IF($C625&gt;='H-32A-WP06 - Debt Service'!E$24,'H-32A-WP06 - Debt Service'!E$27/12,0))</f>
        <v>0</v>
      </c>
      <c r="G625" s="376">
        <f>IF(-SUM(G$20:G624)+G$15&lt;0.000001,0,IF($C625&gt;='H-32A-WP06 - Debt Service'!F$24,'H-32A-WP06 - Debt Service'!F$27/12,0))</f>
        <v>0</v>
      </c>
      <c r="H625" s="376">
        <f>IF(-SUM(H$20:H624)+H$15&lt;0.000001,0,IF($C625&gt;='H-32A-WP06 - Debt Service'!G$24,'H-32A-WP06 - Debt Service'!G$27/12,0))</f>
        <v>0</v>
      </c>
      <c r="I625" s="376">
        <f>IF(-SUM(I$20:I624)+I$15&lt;0.000001,0,IF($C625&gt;='H-32A-WP06 - Debt Service'!H$24,'H-32A-WP06 - Debt Service'!H$27/12,0))</f>
        <v>0</v>
      </c>
      <c r="J625" s="376">
        <f>IF(-SUM(J$20:J624)+J$15&lt;0.000001,0,IF($C625&gt;='H-32A-WP06 - Debt Service'!I$24,'H-32A-WP06 - Debt Service'!I$27/12,0))</f>
        <v>0</v>
      </c>
      <c r="K625" s="376">
        <f>IF(-SUM(K$20:K624)+K$15&lt;0.000001,0,IF($C625&gt;='H-32A-WP06 - Debt Service'!J$24,'H-32A-WP06 - Debt Service'!J$27/12,0))</f>
        <v>0</v>
      </c>
      <c r="L625" s="376">
        <f>IF(-SUM(L$20:L624)+L$15&lt;0.000001,0,IF($C625&gt;='H-32A-WP06 - Debt Service'!K$24,'H-32A-WP06 - Debt Service'!K$27/12,0))</f>
        <v>0</v>
      </c>
      <c r="M625" s="376">
        <f>IF(-SUM(M$20:M624)+M$15&lt;0.000001,0,IF($C625&gt;='H-32A-WP06 - Debt Service'!L$24,'H-32A-WP06 - Debt Service'!L$27/12,0))</f>
        <v>0</v>
      </c>
      <c r="O625" s="364">
        <f t="shared" si="37"/>
        <v>2069</v>
      </c>
      <c r="P625" s="390">
        <f t="shared" si="39"/>
        <v>61880</v>
      </c>
      <c r="Q625" s="376">
        <f>IF(-SUM(Q$20:Q624)+Q$15&lt;0.000001,0,IF($C625&gt;='H-32A-WP06 - Debt Service'!P$24,'H-32A-WP06 - Debt Service'!P$27/12,0))</f>
        <v>0</v>
      </c>
      <c r="R625" s="376">
        <f>IF(-SUM(R$20:R624)+R$15&lt;0.000001,0,IF($C625&gt;='H-32A-WP06 - Debt Service'!Q$24,'H-32A-WP06 - Debt Service'!Q$27/12,0))</f>
        <v>0</v>
      </c>
      <c r="S625" s="376">
        <f>IF(-SUM(S$20:S624)+S$15&lt;0.000001,0,IF($C625&gt;='H-32A-WP06 - Debt Service'!R$24,'H-32A-WP06 - Debt Service'!R$27/12,0))</f>
        <v>0</v>
      </c>
      <c r="T625" s="376">
        <f>IF(-SUM(T$20:T624)+T$15&lt;0.000001,0,IF($C625&gt;='H-32A-WP06 - Debt Service'!S$24,'H-32A-WP06 - Debt Service'!S$27/12,0))</f>
        <v>0</v>
      </c>
      <c r="U625" s="376">
        <f>IF(-SUM(U$20:U624)+U$15&lt;0.000001,0,IF($C625&gt;='H-32A-WP06 - Debt Service'!T$24,'H-32A-WP06 - Debt Service'!T$27/12,0))</f>
        <v>0</v>
      </c>
      <c r="V625" s="376">
        <f>IF(-SUM(V$20:V624)+V$15&lt;0.000001,0,IF($C625&gt;='H-32A-WP06 - Debt Service'!U$24,'H-32A-WP06 - Debt Service'!U$27/12,0))</f>
        <v>0</v>
      </c>
      <c r="W625" s="376">
        <f>IF(-SUM(W$20:W624)+W$15&lt;0.000001,0,IF($C625&gt;='H-32A-WP06 - Debt Service'!V$24,'H-32A-WP06 - Debt Service'!V$27/12,0))</f>
        <v>0</v>
      </c>
      <c r="X625" s="376">
        <f>IF(-SUM(X$20:X624)+X$15&lt;0.000001,0,IF($C625&gt;='H-32A-WP06 - Debt Service'!W$24,'H-32A-WP06 - Debt Service'!W$27/12,0))</f>
        <v>0</v>
      </c>
      <c r="Y625" s="376">
        <f>IF(-SUM(Y$20:Y624)+Y$15&lt;0.000001,0,IF($C625&gt;='H-32A-WP06 - Debt Service'!X$24,'H-32A-WP06 - Debt Service'!X$27/12,0))</f>
        <v>0</v>
      </c>
      <c r="Z625" s="376">
        <f>IF($C625&gt;='H-32A-WP06 - Debt Service'!Y$24,'H-32A-WP06 - Debt Service'!Y$27/12,0)</f>
        <v>0</v>
      </c>
    </row>
    <row r="626" spans="2:26">
      <c r="B626" s="364">
        <f t="shared" si="36"/>
        <v>2069</v>
      </c>
      <c r="C626" s="390">
        <f t="shared" si="38"/>
        <v>61910</v>
      </c>
      <c r="D626" s="376">
        <f>IF(-SUM(D$20:D625)+D$15&lt;0.000001,0,IF($C626&gt;='H-32A-WP06 - Debt Service'!C$24,'H-32A-WP06 - Debt Service'!C$27/12,0))</f>
        <v>0</v>
      </c>
      <c r="E626" s="376">
        <f>IF(-SUM(E$20:E625)+E$15&lt;0.000001,0,IF($C626&gt;='H-32A-WP06 - Debt Service'!D$24,'H-32A-WP06 - Debt Service'!D$27/12,0))</f>
        <v>0</v>
      </c>
      <c r="F626" s="376">
        <f>IF(-SUM(F$20:F625)+F$15&lt;0.000001,0,IF($C626&gt;='H-32A-WP06 - Debt Service'!E$24,'H-32A-WP06 - Debt Service'!E$27/12,0))</f>
        <v>0</v>
      </c>
      <c r="G626" s="376">
        <f>IF(-SUM(G$20:G625)+G$15&lt;0.000001,0,IF($C626&gt;='H-32A-WP06 - Debt Service'!F$24,'H-32A-WP06 - Debt Service'!F$27/12,0))</f>
        <v>0</v>
      </c>
      <c r="H626" s="376">
        <f>IF(-SUM(H$20:H625)+H$15&lt;0.000001,0,IF($C626&gt;='H-32A-WP06 - Debt Service'!G$24,'H-32A-WP06 - Debt Service'!G$27/12,0))</f>
        <v>0</v>
      </c>
      <c r="I626" s="376">
        <f>IF(-SUM(I$20:I625)+I$15&lt;0.000001,0,IF($C626&gt;='H-32A-WP06 - Debt Service'!H$24,'H-32A-WP06 - Debt Service'!H$27/12,0))</f>
        <v>0</v>
      </c>
      <c r="J626" s="376">
        <f>IF(-SUM(J$20:J625)+J$15&lt;0.000001,0,IF($C626&gt;='H-32A-WP06 - Debt Service'!I$24,'H-32A-WP06 - Debt Service'!I$27/12,0))</f>
        <v>0</v>
      </c>
      <c r="K626" s="376">
        <f>IF(-SUM(K$20:K625)+K$15&lt;0.000001,0,IF($C626&gt;='H-32A-WP06 - Debt Service'!J$24,'H-32A-WP06 - Debt Service'!J$27/12,0))</f>
        <v>0</v>
      </c>
      <c r="L626" s="376">
        <f>IF(-SUM(L$20:L625)+L$15&lt;0.000001,0,IF($C626&gt;='H-32A-WP06 - Debt Service'!K$24,'H-32A-WP06 - Debt Service'!K$27/12,0))</f>
        <v>0</v>
      </c>
      <c r="M626" s="376">
        <f>IF(-SUM(M$20:M625)+M$15&lt;0.000001,0,IF($C626&gt;='H-32A-WP06 - Debt Service'!L$24,'H-32A-WP06 - Debt Service'!L$27/12,0))</f>
        <v>0</v>
      </c>
      <c r="O626" s="364">
        <f t="shared" si="37"/>
        <v>2069</v>
      </c>
      <c r="P626" s="390">
        <f t="shared" si="39"/>
        <v>61910</v>
      </c>
      <c r="Q626" s="376">
        <f>IF(-SUM(Q$20:Q625)+Q$15&lt;0.000001,0,IF($C626&gt;='H-32A-WP06 - Debt Service'!P$24,'H-32A-WP06 - Debt Service'!P$27/12,0))</f>
        <v>0</v>
      </c>
      <c r="R626" s="376">
        <f>IF(-SUM(R$20:R625)+R$15&lt;0.000001,0,IF($C626&gt;='H-32A-WP06 - Debt Service'!Q$24,'H-32A-WP06 - Debt Service'!Q$27/12,0))</f>
        <v>0</v>
      </c>
      <c r="S626" s="376">
        <f>IF(-SUM(S$20:S625)+S$15&lt;0.000001,0,IF($C626&gt;='H-32A-WP06 - Debt Service'!R$24,'H-32A-WP06 - Debt Service'!R$27/12,0))</f>
        <v>0</v>
      </c>
      <c r="T626" s="376">
        <f>IF(-SUM(T$20:T625)+T$15&lt;0.000001,0,IF($C626&gt;='H-32A-WP06 - Debt Service'!S$24,'H-32A-WP06 - Debt Service'!S$27/12,0))</f>
        <v>0</v>
      </c>
      <c r="U626" s="376">
        <f>IF(-SUM(U$20:U625)+U$15&lt;0.000001,0,IF($C626&gt;='H-32A-WP06 - Debt Service'!T$24,'H-32A-WP06 - Debt Service'!T$27/12,0))</f>
        <v>0</v>
      </c>
      <c r="V626" s="376">
        <f>IF(-SUM(V$20:V625)+V$15&lt;0.000001,0,IF($C626&gt;='H-32A-WP06 - Debt Service'!U$24,'H-32A-WP06 - Debt Service'!U$27/12,0))</f>
        <v>0</v>
      </c>
      <c r="W626" s="376">
        <f>IF(-SUM(W$20:W625)+W$15&lt;0.000001,0,IF($C626&gt;='H-32A-WP06 - Debt Service'!V$24,'H-32A-WP06 - Debt Service'!V$27/12,0))</f>
        <v>0</v>
      </c>
      <c r="X626" s="376">
        <f>IF(-SUM(X$20:X625)+X$15&lt;0.000001,0,IF($C626&gt;='H-32A-WP06 - Debt Service'!W$24,'H-32A-WP06 - Debt Service'!W$27/12,0))</f>
        <v>0</v>
      </c>
      <c r="Y626" s="376">
        <f>IF(-SUM(Y$20:Y625)+Y$15&lt;0.000001,0,IF($C626&gt;='H-32A-WP06 - Debt Service'!X$24,'H-32A-WP06 - Debt Service'!X$27/12,0))</f>
        <v>0</v>
      </c>
      <c r="Z626" s="376">
        <f>IF($C626&gt;='H-32A-WP06 - Debt Service'!Y$24,'H-32A-WP06 - Debt Service'!Y$27/12,0)</f>
        <v>0</v>
      </c>
    </row>
    <row r="627" spans="2:26">
      <c r="B627" s="364">
        <f t="shared" si="36"/>
        <v>2069</v>
      </c>
      <c r="C627" s="390">
        <f t="shared" si="38"/>
        <v>61941</v>
      </c>
      <c r="D627" s="376">
        <f>IF(-SUM(D$20:D626)+D$15&lt;0.000001,0,IF($C627&gt;='H-32A-WP06 - Debt Service'!C$24,'H-32A-WP06 - Debt Service'!C$27/12,0))</f>
        <v>0</v>
      </c>
      <c r="E627" s="376">
        <f>IF(-SUM(E$20:E626)+E$15&lt;0.000001,0,IF($C627&gt;='H-32A-WP06 - Debt Service'!D$24,'H-32A-WP06 - Debt Service'!D$27/12,0))</f>
        <v>0</v>
      </c>
      <c r="F627" s="376">
        <f>IF(-SUM(F$20:F626)+F$15&lt;0.000001,0,IF($C627&gt;='H-32A-WP06 - Debt Service'!E$24,'H-32A-WP06 - Debt Service'!E$27/12,0))</f>
        <v>0</v>
      </c>
      <c r="G627" s="376">
        <f>IF(-SUM(G$20:G626)+G$15&lt;0.000001,0,IF($C627&gt;='H-32A-WP06 - Debt Service'!F$24,'H-32A-WP06 - Debt Service'!F$27/12,0))</f>
        <v>0</v>
      </c>
      <c r="H627" s="376">
        <f>IF(-SUM(H$20:H626)+H$15&lt;0.000001,0,IF($C627&gt;='H-32A-WP06 - Debt Service'!G$24,'H-32A-WP06 - Debt Service'!G$27/12,0))</f>
        <v>0</v>
      </c>
      <c r="I627" s="376">
        <f>IF(-SUM(I$20:I626)+I$15&lt;0.000001,0,IF($C627&gt;='H-32A-WP06 - Debt Service'!H$24,'H-32A-WP06 - Debt Service'!H$27/12,0))</f>
        <v>0</v>
      </c>
      <c r="J627" s="376">
        <f>IF(-SUM(J$20:J626)+J$15&lt;0.000001,0,IF($C627&gt;='H-32A-WP06 - Debt Service'!I$24,'H-32A-WP06 - Debt Service'!I$27/12,0))</f>
        <v>0</v>
      </c>
      <c r="K627" s="376">
        <f>IF(-SUM(K$20:K626)+K$15&lt;0.000001,0,IF($C627&gt;='H-32A-WP06 - Debt Service'!J$24,'H-32A-WP06 - Debt Service'!J$27/12,0))</f>
        <v>0</v>
      </c>
      <c r="L627" s="376">
        <f>IF(-SUM(L$20:L626)+L$15&lt;0.000001,0,IF($C627&gt;='H-32A-WP06 - Debt Service'!K$24,'H-32A-WP06 - Debt Service'!K$27/12,0))</f>
        <v>0</v>
      </c>
      <c r="M627" s="376">
        <f>IF(-SUM(M$20:M626)+M$15&lt;0.000001,0,IF($C627&gt;='H-32A-WP06 - Debt Service'!L$24,'H-32A-WP06 - Debt Service'!L$27/12,0))</f>
        <v>0</v>
      </c>
      <c r="O627" s="364">
        <f t="shared" si="37"/>
        <v>2069</v>
      </c>
      <c r="P627" s="390">
        <f t="shared" si="39"/>
        <v>61941</v>
      </c>
      <c r="Q627" s="376">
        <f>IF(-SUM(Q$20:Q626)+Q$15&lt;0.000001,0,IF($C627&gt;='H-32A-WP06 - Debt Service'!P$24,'H-32A-WP06 - Debt Service'!P$27/12,0))</f>
        <v>0</v>
      </c>
      <c r="R627" s="376">
        <f>IF(-SUM(R$20:R626)+R$15&lt;0.000001,0,IF($C627&gt;='H-32A-WP06 - Debt Service'!Q$24,'H-32A-WP06 - Debt Service'!Q$27/12,0))</f>
        <v>0</v>
      </c>
      <c r="S627" s="376">
        <f>IF(-SUM(S$20:S626)+S$15&lt;0.000001,0,IF($C627&gt;='H-32A-WP06 - Debt Service'!R$24,'H-32A-WP06 - Debt Service'!R$27/12,0))</f>
        <v>0</v>
      </c>
      <c r="T627" s="376">
        <f>IF(-SUM(T$20:T626)+T$15&lt;0.000001,0,IF($C627&gt;='H-32A-WP06 - Debt Service'!S$24,'H-32A-WP06 - Debt Service'!S$27/12,0))</f>
        <v>0</v>
      </c>
      <c r="U627" s="376">
        <f>IF(-SUM(U$20:U626)+U$15&lt;0.000001,0,IF($C627&gt;='H-32A-WP06 - Debt Service'!T$24,'H-32A-WP06 - Debt Service'!T$27/12,0))</f>
        <v>0</v>
      </c>
      <c r="V627" s="376">
        <f>IF(-SUM(V$20:V626)+V$15&lt;0.000001,0,IF($C627&gt;='H-32A-WP06 - Debt Service'!U$24,'H-32A-WP06 - Debt Service'!U$27/12,0))</f>
        <v>0</v>
      </c>
      <c r="W627" s="376">
        <f>IF(-SUM(W$20:W626)+W$15&lt;0.000001,0,IF($C627&gt;='H-32A-WP06 - Debt Service'!V$24,'H-32A-WP06 - Debt Service'!V$27/12,0))</f>
        <v>0</v>
      </c>
      <c r="X627" s="376">
        <f>IF(-SUM(X$20:X626)+X$15&lt;0.000001,0,IF($C627&gt;='H-32A-WP06 - Debt Service'!W$24,'H-32A-WP06 - Debt Service'!W$27/12,0))</f>
        <v>0</v>
      </c>
      <c r="Y627" s="376">
        <f>IF(-SUM(Y$20:Y626)+Y$15&lt;0.000001,0,IF($C627&gt;='H-32A-WP06 - Debt Service'!X$24,'H-32A-WP06 - Debt Service'!X$27/12,0))</f>
        <v>0</v>
      </c>
      <c r="Z627" s="376">
        <f>IF($C627&gt;='H-32A-WP06 - Debt Service'!Y$24,'H-32A-WP06 - Debt Service'!Y$27/12,0)</f>
        <v>0</v>
      </c>
    </row>
    <row r="628" spans="2:26">
      <c r="B628" s="364">
        <f t="shared" si="36"/>
        <v>2069</v>
      </c>
      <c r="C628" s="390">
        <f t="shared" si="38"/>
        <v>61972</v>
      </c>
      <c r="D628" s="376">
        <f>IF(-SUM(D$20:D627)+D$15&lt;0.000001,0,IF($C628&gt;='H-32A-WP06 - Debt Service'!C$24,'H-32A-WP06 - Debt Service'!C$27/12,0))</f>
        <v>0</v>
      </c>
      <c r="E628" s="376">
        <f>IF(-SUM(E$20:E627)+E$15&lt;0.000001,0,IF($C628&gt;='H-32A-WP06 - Debt Service'!D$24,'H-32A-WP06 - Debt Service'!D$27/12,0))</f>
        <v>0</v>
      </c>
      <c r="F628" s="376">
        <f>IF(-SUM(F$20:F627)+F$15&lt;0.000001,0,IF($C628&gt;='H-32A-WP06 - Debt Service'!E$24,'H-32A-WP06 - Debt Service'!E$27/12,0))</f>
        <v>0</v>
      </c>
      <c r="G628" s="376">
        <f>IF(-SUM(G$20:G627)+G$15&lt;0.000001,0,IF($C628&gt;='H-32A-WP06 - Debt Service'!F$24,'H-32A-WP06 - Debt Service'!F$27/12,0))</f>
        <v>0</v>
      </c>
      <c r="H628" s="376">
        <f>IF(-SUM(H$20:H627)+H$15&lt;0.000001,0,IF($C628&gt;='H-32A-WP06 - Debt Service'!G$24,'H-32A-WP06 - Debt Service'!G$27/12,0))</f>
        <v>0</v>
      </c>
      <c r="I628" s="376">
        <f>IF(-SUM(I$20:I627)+I$15&lt;0.000001,0,IF($C628&gt;='H-32A-WP06 - Debt Service'!H$24,'H-32A-WP06 - Debt Service'!H$27/12,0))</f>
        <v>0</v>
      </c>
      <c r="J628" s="376">
        <f>IF(-SUM(J$20:J627)+J$15&lt;0.000001,0,IF($C628&gt;='H-32A-WP06 - Debt Service'!I$24,'H-32A-WP06 - Debt Service'!I$27/12,0))</f>
        <v>0</v>
      </c>
      <c r="K628" s="376">
        <f>IF(-SUM(K$20:K627)+K$15&lt;0.000001,0,IF($C628&gt;='H-32A-WP06 - Debt Service'!J$24,'H-32A-WP06 - Debt Service'!J$27/12,0))</f>
        <v>0</v>
      </c>
      <c r="L628" s="376">
        <f>IF(-SUM(L$20:L627)+L$15&lt;0.000001,0,IF($C628&gt;='H-32A-WP06 - Debt Service'!K$24,'H-32A-WP06 - Debt Service'!K$27/12,0))</f>
        <v>0</v>
      </c>
      <c r="M628" s="376">
        <f>IF(-SUM(M$20:M627)+M$15&lt;0.000001,0,IF($C628&gt;='H-32A-WP06 - Debt Service'!L$24,'H-32A-WP06 - Debt Service'!L$27/12,0))</f>
        <v>0</v>
      </c>
      <c r="O628" s="364">
        <f t="shared" si="37"/>
        <v>2069</v>
      </c>
      <c r="P628" s="390">
        <f t="shared" si="39"/>
        <v>61972</v>
      </c>
      <c r="Q628" s="376">
        <f>IF(-SUM(Q$20:Q627)+Q$15&lt;0.000001,0,IF($C628&gt;='H-32A-WP06 - Debt Service'!P$24,'H-32A-WP06 - Debt Service'!P$27/12,0))</f>
        <v>0</v>
      </c>
      <c r="R628" s="376">
        <f>IF(-SUM(R$20:R627)+R$15&lt;0.000001,0,IF($C628&gt;='H-32A-WP06 - Debt Service'!Q$24,'H-32A-WP06 - Debt Service'!Q$27/12,0))</f>
        <v>0</v>
      </c>
      <c r="S628" s="376">
        <f>IF(-SUM(S$20:S627)+S$15&lt;0.000001,0,IF($C628&gt;='H-32A-WP06 - Debt Service'!R$24,'H-32A-WP06 - Debt Service'!R$27/12,0))</f>
        <v>0</v>
      </c>
      <c r="T628" s="376">
        <f>IF(-SUM(T$20:T627)+T$15&lt;0.000001,0,IF($C628&gt;='H-32A-WP06 - Debt Service'!S$24,'H-32A-WP06 - Debt Service'!S$27/12,0))</f>
        <v>0</v>
      </c>
      <c r="U628" s="376">
        <f>IF(-SUM(U$20:U627)+U$15&lt;0.000001,0,IF($C628&gt;='H-32A-WP06 - Debt Service'!T$24,'H-32A-WP06 - Debt Service'!T$27/12,0))</f>
        <v>0</v>
      </c>
      <c r="V628" s="376">
        <f>IF(-SUM(V$20:V627)+V$15&lt;0.000001,0,IF($C628&gt;='H-32A-WP06 - Debt Service'!U$24,'H-32A-WP06 - Debt Service'!U$27/12,0))</f>
        <v>0</v>
      </c>
      <c r="W628" s="376">
        <f>IF(-SUM(W$20:W627)+W$15&lt;0.000001,0,IF($C628&gt;='H-32A-WP06 - Debt Service'!V$24,'H-32A-WP06 - Debt Service'!V$27/12,0))</f>
        <v>0</v>
      </c>
      <c r="X628" s="376">
        <f>IF(-SUM(X$20:X627)+X$15&lt;0.000001,0,IF($C628&gt;='H-32A-WP06 - Debt Service'!W$24,'H-32A-WP06 - Debt Service'!W$27/12,0))</f>
        <v>0</v>
      </c>
      <c r="Y628" s="376">
        <f>IF(-SUM(Y$20:Y627)+Y$15&lt;0.000001,0,IF($C628&gt;='H-32A-WP06 - Debt Service'!X$24,'H-32A-WP06 - Debt Service'!X$27/12,0))</f>
        <v>0</v>
      </c>
      <c r="Z628" s="376">
        <f>IF($C628&gt;='H-32A-WP06 - Debt Service'!Y$24,'H-32A-WP06 - Debt Service'!Y$27/12,0)</f>
        <v>0</v>
      </c>
    </row>
    <row r="629" spans="2:26">
      <c r="B629" s="364">
        <f t="shared" si="36"/>
        <v>2069</v>
      </c>
      <c r="C629" s="390">
        <f t="shared" si="38"/>
        <v>62002</v>
      </c>
      <c r="D629" s="376">
        <f>IF(-SUM(D$20:D628)+D$15&lt;0.000001,0,IF($C629&gt;='H-32A-WP06 - Debt Service'!C$24,'H-32A-WP06 - Debt Service'!C$27/12,0))</f>
        <v>0</v>
      </c>
      <c r="E629" s="376">
        <f>IF(-SUM(E$20:E628)+E$15&lt;0.000001,0,IF($C629&gt;='H-32A-WP06 - Debt Service'!D$24,'H-32A-WP06 - Debt Service'!D$27/12,0))</f>
        <v>0</v>
      </c>
      <c r="F629" s="376">
        <f>IF(-SUM(F$20:F628)+F$15&lt;0.000001,0,IF($C629&gt;='H-32A-WP06 - Debt Service'!E$24,'H-32A-WP06 - Debt Service'!E$27/12,0))</f>
        <v>0</v>
      </c>
      <c r="G629" s="376">
        <f>IF(-SUM(G$20:G628)+G$15&lt;0.000001,0,IF($C629&gt;='H-32A-WP06 - Debt Service'!F$24,'H-32A-WP06 - Debt Service'!F$27/12,0))</f>
        <v>0</v>
      </c>
      <c r="H629" s="376">
        <f>IF(-SUM(H$20:H628)+H$15&lt;0.000001,0,IF($C629&gt;='H-32A-WP06 - Debt Service'!G$24,'H-32A-WP06 - Debt Service'!G$27/12,0))</f>
        <v>0</v>
      </c>
      <c r="I629" s="376">
        <f>IF(-SUM(I$20:I628)+I$15&lt;0.000001,0,IF($C629&gt;='H-32A-WP06 - Debt Service'!H$24,'H-32A-WP06 - Debt Service'!H$27/12,0))</f>
        <v>0</v>
      </c>
      <c r="J629" s="376">
        <f>IF(-SUM(J$20:J628)+J$15&lt;0.000001,0,IF($C629&gt;='H-32A-WP06 - Debt Service'!I$24,'H-32A-WP06 - Debt Service'!I$27/12,0))</f>
        <v>0</v>
      </c>
      <c r="K629" s="376">
        <f>IF(-SUM(K$20:K628)+K$15&lt;0.000001,0,IF($C629&gt;='H-32A-WP06 - Debt Service'!J$24,'H-32A-WP06 - Debt Service'!J$27/12,0))</f>
        <v>0</v>
      </c>
      <c r="L629" s="376">
        <f>IF(-SUM(L$20:L628)+L$15&lt;0.000001,0,IF($C629&gt;='H-32A-WP06 - Debt Service'!K$24,'H-32A-WP06 - Debt Service'!K$27/12,0))</f>
        <v>0</v>
      </c>
      <c r="M629" s="376">
        <f>IF(-SUM(M$20:M628)+M$15&lt;0.000001,0,IF($C629&gt;='H-32A-WP06 - Debt Service'!L$24,'H-32A-WP06 - Debt Service'!L$27/12,0))</f>
        <v>0</v>
      </c>
      <c r="O629" s="364">
        <f t="shared" si="37"/>
        <v>2069</v>
      </c>
      <c r="P629" s="390">
        <f t="shared" si="39"/>
        <v>62002</v>
      </c>
      <c r="Q629" s="376">
        <f>IF(-SUM(Q$20:Q628)+Q$15&lt;0.000001,0,IF($C629&gt;='H-32A-WP06 - Debt Service'!P$24,'H-32A-WP06 - Debt Service'!P$27/12,0))</f>
        <v>0</v>
      </c>
      <c r="R629" s="376">
        <f>IF(-SUM(R$20:R628)+R$15&lt;0.000001,0,IF($C629&gt;='H-32A-WP06 - Debt Service'!Q$24,'H-32A-WP06 - Debt Service'!Q$27/12,0))</f>
        <v>0</v>
      </c>
      <c r="S629" s="376">
        <f>IF(-SUM(S$20:S628)+S$15&lt;0.000001,0,IF($C629&gt;='H-32A-WP06 - Debt Service'!R$24,'H-32A-WP06 - Debt Service'!R$27/12,0))</f>
        <v>0</v>
      </c>
      <c r="T629" s="376">
        <f>IF(-SUM(T$20:T628)+T$15&lt;0.000001,0,IF($C629&gt;='H-32A-WP06 - Debt Service'!S$24,'H-32A-WP06 - Debt Service'!S$27/12,0))</f>
        <v>0</v>
      </c>
      <c r="U629" s="376">
        <f>IF(-SUM(U$20:U628)+U$15&lt;0.000001,0,IF($C629&gt;='H-32A-WP06 - Debt Service'!T$24,'H-32A-WP06 - Debt Service'!T$27/12,0))</f>
        <v>0</v>
      </c>
      <c r="V629" s="376">
        <f>IF(-SUM(V$20:V628)+V$15&lt;0.000001,0,IF($C629&gt;='H-32A-WP06 - Debt Service'!U$24,'H-32A-WP06 - Debt Service'!U$27/12,0))</f>
        <v>0</v>
      </c>
      <c r="W629" s="376">
        <f>IF(-SUM(W$20:W628)+W$15&lt;0.000001,0,IF($C629&gt;='H-32A-WP06 - Debt Service'!V$24,'H-32A-WP06 - Debt Service'!V$27/12,0))</f>
        <v>0</v>
      </c>
      <c r="X629" s="376">
        <f>IF(-SUM(X$20:X628)+X$15&lt;0.000001,0,IF($C629&gt;='H-32A-WP06 - Debt Service'!W$24,'H-32A-WP06 - Debt Service'!W$27/12,0))</f>
        <v>0</v>
      </c>
      <c r="Y629" s="376">
        <f>IF(-SUM(Y$20:Y628)+Y$15&lt;0.000001,0,IF($C629&gt;='H-32A-WP06 - Debt Service'!X$24,'H-32A-WP06 - Debt Service'!X$27/12,0))</f>
        <v>0</v>
      </c>
      <c r="Z629" s="376">
        <f>IF($C629&gt;='H-32A-WP06 - Debt Service'!Y$24,'H-32A-WP06 - Debt Service'!Y$27/12,0)</f>
        <v>0</v>
      </c>
    </row>
    <row r="630" spans="2:26">
      <c r="B630" s="364">
        <f t="shared" si="36"/>
        <v>2069</v>
      </c>
      <c r="C630" s="390">
        <f t="shared" si="38"/>
        <v>62033</v>
      </c>
      <c r="D630" s="376">
        <f>IF(-SUM(D$20:D629)+D$15&lt;0.000001,0,IF($C630&gt;='H-32A-WP06 - Debt Service'!C$24,'H-32A-WP06 - Debt Service'!C$27/12,0))</f>
        <v>0</v>
      </c>
      <c r="E630" s="376">
        <f>IF(-SUM(E$20:E629)+E$15&lt;0.000001,0,IF($C630&gt;='H-32A-WP06 - Debt Service'!D$24,'H-32A-WP06 - Debt Service'!D$27/12,0))</f>
        <v>0</v>
      </c>
      <c r="F630" s="376">
        <f>IF(-SUM(F$20:F629)+F$15&lt;0.000001,0,IF($C630&gt;='H-32A-WP06 - Debt Service'!E$24,'H-32A-WP06 - Debt Service'!E$27/12,0))</f>
        <v>0</v>
      </c>
      <c r="G630" s="376">
        <f>IF(-SUM(G$20:G629)+G$15&lt;0.000001,0,IF($C630&gt;='H-32A-WP06 - Debt Service'!F$24,'H-32A-WP06 - Debt Service'!F$27/12,0))</f>
        <v>0</v>
      </c>
      <c r="H630" s="376">
        <f>IF(-SUM(H$20:H629)+H$15&lt;0.000001,0,IF($C630&gt;='H-32A-WP06 - Debt Service'!G$24,'H-32A-WP06 - Debt Service'!G$27/12,0))</f>
        <v>0</v>
      </c>
      <c r="I630" s="376">
        <f>IF(-SUM(I$20:I629)+I$15&lt;0.000001,0,IF($C630&gt;='H-32A-WP06 - Debt Service'!H$24,'H-32A-WP06 - Debt Service'!H$27/12,0))</f>
        <v>0</v>
      </c>
      <c r="J630" s="376">
        <f>IF(-SUM(J$20:J629)+J$15&lt;0.000001,0,IF($C630&gt;='H-32A-WP06 - Debt Service'!I$24,'H-32A-WP06 - Debt Service'!I$27/12,0))</f>
        <v>0</v>
      </c>
      <c r="K630" s="376">
        <f>IF(-SUM(K$20:K629)+K$15&lt;0.000001,0,IF($C630&gt;='H-32A-WP06 - Debt Service'!J$24,'H-32A-WP06 - Debt Service'!J$27/12,0))</f>
        <v>0</v>
      </c>
      <c r="L630" s="376">
        <f>IF(-SUM(L$20:L629)+L$15&lt;0.000001,0,IF($C630&gt;='H-32A-WP06 - Debt Service'!K$24,'H-32A-WP06 - Debt Service'!K$27/12,0))</f>
        <v>0</v>
      </c>
      <c r="M630" s="376">
        <f>IF(-SUM(M$20:M629)+M$15&lt;0.000001,0,IF($C630&gt;='H-32A-WP06 - Debt Service'!L$24,'H-32A-WP06 - Debt Service'!L$27/12,0))</f>
        <v>0</v>
      </c>
      <c r="O630" s="364">
        <f t="shared" si="37"/>
        <v>2069</v>
      </c>
      <c r="P630" s="390">
        <f t="shared" si="39"/>
        <v>62033</v>
      </c>
      <c r="Q630" s="376">
        <f>IF(-SUM(Q$20:Q629)+Q$15&lt;0.000001,0,IF($C630&gt;='H-32A-WP06 - Debt Service'!P$24,'H-32A-WP06 - Debt Service'!P$27/12,0))</f>
        <v>0</v>
      </c>
      <c r="R630" s="376">
        <f>IF(-SUM(R$20:R629)+R$15&lt;0.000001,0,IF($C630&gt;='H-32A-WP06 - Debt Service'!Q$24,'H-32A-WP06 - Debt Service'!Q$27/12,0))</f>
        <v>0</v>
      </c>
      <c r="S630" s="376">
        <f>IF(-SUM(S$20:S629)+S$15&lt;0.000001,0,IF($C630&gt;='H-32A-WP06 - Debt Service'!R$24,'H-32A-WP06 - Debt Service'!R$27/12,0))</f>
        <v>0</v>
      </c>
      <c r="T630" s="376">
        <f>IF(-SUM(T$20:T629)+T$15&lt;0.000001,0,IF($C630&gt;='H-32A-WP06 - Debt Service'!S$24,'H-32A-WP06 - Debt Service'!S$27/12,0))</f>
        <v>0</v>
      </c>
      <c r="U630" s="376">
        <f>IF(-SUM(U$20:U629)+U$15&lt;0.000001,0,IF($C630&gt;='H-32A-WP06 - Debt Service'!T$24,'H-32A-WP06 - Debt Service'!T$27/12,0))</f>
        <v>0</v>
      </c>
      <c r="V630" s="376">
        <f>IF(-SUM(V$20:V629)+V$15&lt;0.000001,0,IF($C630&gt;='H-32A-WP06 - Debt Service'!U$24,'H-32A-WP06 - Debt Service'!U$27/12,0))</f>
        <v>0</v>
      </c>
      <c r="W630" s="376">
        <f>IF(-SUM(W$20:W629)+W$15&lt;0.000001,0,IF($C630&gt;='H-32A-WP06 - Debt Service'!V$24,'H-32A-WP06 - Debt Service'!V$27/12,0))</f>
        <v>0</v>
      </c>
      <c r="X630" s="376">
        <f>IF(-SUM(X$20:X629)+X$15&lt;0.000001,0,IF($C630&gt;='H-32A-WP06 - Debt Service'!W$24,'H-32A-WP06 - Debt Service'!W$27/12,0))</f>
        <v>0</v>
      </c>
      <c r="Y630" s="376">
        <f>IF(-SUM(Y$20:Y629)+Y$15&lt;0.000001,0,IF($C630&gt;='H-32A-WP06 - Debt Service'!X$24,'H-32A-WP06 - Debt Service'!X$27/12,0))</f>
        <v>0</v>
      </c>
      <c r="Z630" s="376">
        <f>IF($C630&gt;='H-32A-WP06 - Debt Service'!Y$24,'H-32A-WP06 - Debt Service'!Y$27/12,0)</f>
        <v>0</v>
      </c>
    </row>
    <row r="631" spans="2:26">
      <c r="B631" s="364">
        <f t="shared" si="36"/>
        <v>2069</v>
      </c>
      <c r="C631" s="390">
        <f t="shared" si="38"/>
        <v>62063</v>
      </c>
      <c r="D631" s="376">
        <f>IF(-SUM(D$20:D630)+D$15&lt;0.000001,0,IF($C631&gt;='H-32A-WP06 - Debt Service'!C$24,'H-32A-WP06 - Debt Service'!C$27/12,0))</f>
        <v>0</v>
      </c>
      <c r="E631" s="376">
        <f>IF(-SUM(E$20:E630)+E$15&lt;0.000001,0,IF($C631&gt;='H-32A-WP06 - Debt Service'!D$24,'H-32A-WP06 - Debt Service'!D$27/12,0))</f>
        <v>0</v>
      </c>
      <c r="F631" s="376">
        <f>IF(-SUM(F$20:F630)+F$15&lt;0.000001,0,IF($C631&gt;='H-32A-WP06 - Debt Service'!E$24,'H-32A-WP06 - Debt Service'!E$27/12,0))</f>
        <v>0</v>
      </c>
      <c r="G631" s="376">
        <f>IF(-SUM(G$20:G630)+G$15&lt;0.000001,0,IF($C631&gt;='H-32A-WP06 - Debt Service'!F$24,'H-32A-WP06 - Debt Service'!F$27/12,0))</f>
        <v>0</v>
      </c>
      <c r="H631" s="376">
        <f>IF(-SUM(H$20:H630)+H$15&lt;0.000001,0,IF($C631&gt;='H-32A-WP06 - Debt Service'!G$24,'H-32A-WP06 - Debt Service'!G$27/12,0))</f>
        <v>0</v>
      </c>
      <c r="I631" s="376">
        <f>IF(-SUM(I$20:I630)+I$15&lt;0.000001,0,IF($C631&gt;='H-32A-WP06 - Debt Service'!H$24,'H-32A-WP06 - Debt Service'!H$27/12,0))</f>
        <v>0</v>
      </c>
      <c r="J631" s="376">
        <f>IF(-SUM(J$20:J630)+J$15&lt;0.000001,0,IF($C631&gt;='H-32A-WP06 - Debt Service'!I$24,'H-32A-WP06 - Debt Service'!I$27/12,0))</f>
        <v>0</v>
      </c>
      <c r="K631" s="376">
        <f>IF(-SUM(K$20:K630)+K$15&lt;0.000001,0,IF($C631&gt;='H-32A-WP06 - Debt Service'!J$24,'H-32A-WP06 - Debt Service'!J$27/12,0))</f>
        <v>0</v>
      </c>
      <c r="L631" s="376">
        <f>IF(-SUM(L$20:L630)+L$15&lt;0.000001,0,IF($C631&gt;='H-32A-WP06 - Debt Service'!K$24,'H-32A-WP06 - Debt Service'!K$27/12,0))</f>
        <v>0</v>
      </c>
      <c r="M631" s="376">
        <f>IF(-SUM(M$20:M630)+M$15&lt;0.000001,0,IF($C631&gt;='H-32A-WP06 - Debt Service'!L$24,'H-32A-WP06 - Debt Service'!L$27/12,0))</f>
        <v>0</v>
      </c>
      <c r="O631" s="364">
        <f t="shared" si="37"/>
        <v>2069</v>
      </c>
      <c r="P631" s="390">
        <f t="shared" si="39"/>
        <v>62063</v>
      </c>
      <c r="Q631" s="376">
        <f>IF(-SUM(Q$20:Q630)+Q$15&lt;0.000001,0,IF($C631&gt;='H-32A-WP06 - Debt Service'!P$24,'H-32A-WP06 - Debt Service'!P$27/12,0))</f>
        <v>0</v>
      </c>
      <c r="R631" s="376">
        <f>IF(-SUM(R$20:R630)+R$15&lt;0.000001,0,IF($C631&gt;='H-32A-WP06 - Debt Service'!Q$24,'H-32A-WP06 - Debt Service'!Q$27/12,0))</f>
        <v>0</v>
      </c>
      <c r="S631" s="376">
        <f>IF(-SUM(S$20:S630)+S$15&lt;0.000001,0,IF($C631&gt;='H-32A-WP06 - Debt Service'!R$24,'H-32A-WP06 - Debt Service'!R$27/12,0))</f>
        <v>0</v>
      </c>
      <c r="T631" s="376">
        <f>IF(-SUM(T$20:T630)+T$15&lt;0.000001,0,IF($C631&gt;='H-32A-WP06 - Debt Service'!S$24,'H-32A-WP06 - Debt Service'!S$27/12,0))</f>
        <v>0</v>
      </c>
      <c r="U631" s="376">
        <f>IF(-SUM(U$20:U630)+U$15&lt;0.000001,0,IF($C631&gt;='H-32A-WP06 - Debt Service'!T$24,'H-32A-WP06 - Debt Service'!T$27/12,0))</f>
        <v>0</v>
      </c>
      <c r="V631" s="376">
        <f>IF(-SUM(V$20:V630)+V$15&lt;0.000001,0,IF($C631&gt;='H-32A-WP06 - Debt Service'!U$24,'H-32A-WP06 - Debt Service'!U$27/12,0))</f>
        <v>0</v>
      </c>
      <c r="W631" s="376">
        <f>IF(-SUM(W$20:W630)+W$15&lt;0.000001,0,IF($C631&gt;='H-32A-WP06 - Debt Service'!V$24,'H-32A-WP06 - Debt Service'!V$27/12,0))</f>
        <v>0</v>
      </c>
      <c r="X631" s="376">
        <f>IF(-SUM(X$20:X630)+X$15&lt;0.000001,0,IF($C631&gt;='H-32A-WP06 - Debt Service'!W$24,'H-32A-WP06 - Debt Service'!W$27/12,0))</f>
        <v>0</v>
      </c>
      <c r="Y631" s="376">
        <f>IF(-SUM(Y$20:Y630)+Y$15&lt;0.000001,0,IF($C631&gt;='H-32A-WP06 - Debt Service'!X$24,'H-32A-WP06 - Debt Service'!X$27/12,0))</f>
        <v>0</v>
      </c>
      <c r="Z631" s="376">
        <f>IF($C631&gt;='H-32A-WP06 - Debt Service'!Y$24,'H-32A-WP06 - Debt Service'!Y$27/12,0)</f>
        <v>0</v>
      </c>
    </row>
    <row r="632" spans="2:26">
      <c r="B632" s="364">
        <f t="shared" si="36"/>
        <v>2070</v>
      </c>
      <c r="C632" s="390">
        <f t="shared" si="38"/>
        <v>62094</v>
      </c>
      <c r="D632" s="376">
        <f>IF(-SUM(D$20:D631)+D$15&lt;0.000001,0,IF($C632&gt;='H-32A-WP06 - Debt Service'!C$24,'H-32A-WP06 - Debt Service'!C$27/12,0))</f>
        <v>0</v>
      </c>
      <c r="E632" s="376">
        <f>IF(-SUM(E$20:E631)+E$15&lt;0.000001,0,IF($C632&gt;='H-32A-WP06 - Debt Service'!D$24,'H-32A-WP06 - Debt Service'!D$27/12,0))</f>
        <v>0</v>
      </c>
      <c r="F632" s="376">
        <f>IF(-SUM(F$20:F631)+F$15&lt;0.000001,0,IF($C632&gt;='H-32A-WP06 - Debt Service'!E$24,'H-32A-WP06 - Debt Service'!E$27/12,0))</f>
        <v>0</v>
      </c>
      <c r="G632" s="376">
        <f>IF(-SUM(G$20:G631)+G$15&lt;0.000001,0,IF($C632&gt;='H-32A-WP06 - Debt Service'!F$24,'H-32A-WP06 - Debt Service'!F$27/12,0))</f>
        <v>0</v>
      </c>
      <c r="H632" s="376">
        <f>IF(-SUM(H$20:H631)+H$15&lt;0.000001,0,IF($C632&gt;='H-32A-WP06 - Debt Service'!G$24,'H-32A-WP06 - Debt Service'!G$27/12,0))</f>
        <v>0</v>
      </c>
      <c r="I632" s="376">
        <f>IF(-SUM(I$20:I631)+I$15&lt;0.000001,0,IF($C632&gt;='H-32A-WP06 - Debt Service'!H$24,'H-32A-WP06 - Debt Service'!H$27/12,0))</f>
        <v>0</v>
      </c>
      <c r="J632" s="376">
        <f>IF(-SUM(J$20:J631)+J$15&lt;0.000001,0,IF($C632&gt;='H-32A-WP06 - Debt Service'!I$24,'H-32A-WP06 - Debt Service'!I$27/12,0))</f>
        <v>0</v>
      </c>
      <c r="K632" s="376">
        <f>IF(-SUM(K$20:K631)+K$15&lt;0.000001,0,IF($C632&gt;='H-32A-WP06 - Debt Service'!J$24,'H-32A-WP06 - Debt Service'!J$27/12,0))</f>
        <v>0</v>
      </c>
      <c r="L632" s="376">
        <f>IF(-SUM(L$20:L631)+L$15&lt;0.000001,0,IF($C632&gt;='H-32A-WP06 - Debt Service'!K$24,'H-32A-WP06 - Debt Service'!K$27/12,0))</f>
        <v>0</v>
      </c>
      <c r="M632" s="376">
        <f>IF(-SUM(M$20:M631)+M$15&lt;0.000001,0,IF($C632&gt;='H-32A-WP06 - Debt Service'!L$24,'H-32A-WP06 - Debt Service'!L$27/12,0))</f>
        <v>0</v>
      </c>
      <c r="O632" s="364">
        <f t="shared" si="37"/>
        <v>2070</v>
      </c>
      <c r="P632" s="390">
        <f t="shared" si="39"/>
        <v>62094</v>
      </c>
      <c r="Q632" s="376">
        <f>IF(-SUM(Q$20:Q631)+Q$15&lt;0.000001,0,IF($C632&gt;='H-32A-WP06 - Debt Service'!P$24,'H-32A-WP06 - Debt Service'!P$27/12,0))</f>
        <v>0</v>
      </c>
      <c r="R632" s="376">
        <f>IF(-SUM(R$20:R631)+R$15&lt;0.000001,0,IF($C632&gt;='H-32A-WP06 - Debt Service'!Q$24,'H-32A-WP06 - Debt Service'!Q$27/12,0))</f>
        <v>0</v>
      </c>
      <c r="S632" s="376">
        <f>IF(-SUM(S$20:S631)+S$15&lt;0.000001,0,IF($C632&gt;='H-32A-WP06 - Debt Service'!R$24,'H-32A-WP06 - Debt Service'!R$27/12,0))</f>
        <v>0</v>
      </c>
      <c r="T632" s="376">
        <f>IF(-SUM(T$20:T631)+T$15&lt;0.000001,0,IF($C632&gt;='H-32A-WP06 - Debt Service'!S$24,'H-32A-WP06 - Debt Service'!S$27/12,0))</f>
        <v>0</v>
      </c>
      <c r="U632" s="376">
        <f>IF(-SUM(U$20:U631)+U$15&lt;0.000001,0,IF($C632&gt;='H-32A-WP06 - Debt Service'!T$24,'H-32A-WP06 - Debt Service'!T$27/12,0))</f>
        <v>0</v>
      </c>
      <c r="V632" s="376">
        <f>IF(-SUM(V$20:V631)+V$15&lt;0.000001,0,IF($C632&gt;='H-32A-WP06 - Debt Service'!U$24,'H-32A-WP06 - Debt Service'!U$27/12,0))</f>
        <v>0</v>
      </c>
      <c r="W632" s="376">
        <f>IF(-SUM(W$20:W631)+W$15&lt;0.000001,0,IF($C632&gt;='H-32A-WP06 - Debt Service'!V$24,'H-32A-WP06 - Debt Service'!V$27/12,0))</f>
        <v>0</v>
      </c>
      <c r="X632" s="376">
        <f>IF(-SUM(X$20:X631)+X$15&lt;0.000001,0,IF($C632&gt;='H-32A-WP06 - Debt Service'!W$24,'H-32A-WP06 - Debt Service'!W$27/12,0))</f>
        <v>0</v>
      </c>
      <c r="Y632" s="376">
        <f>IF(-SUM(Y$20:Y631)+Y$15&lt;0.000001,0,IF($C632&gt;='H-32A-WP06 - Debt Service'!X$24,'H-32A-WP06 - Debt Service'!X$27/12,0))</f>
        <v>0</v>
      </c>
      <c r="Z632" s="376">
        <f>IF($C632&gt;='H-32A-WP06 - Debt Service'!Y$24,'H-32A-WP06 - Debt Service'!Y$27/12,0)</f>
        <v>0</v>
      </c>
    </row>
    <row r="633" spans="2:26">
      <c r="B633" s="364">
        <f t="shared" si="36"/>
        <v>2070</v>
      </c>
      <c r="C633" s="390">
        <f t="shared" si="38"/>
        <v>62125</v>
      </c>
      <c r="D633" s="376">
        <f>IF(-SUM(D$20:D632)+D$15&lt;0.000001,0,IF($C633&gt;='H-32A-WP06 - Debt Service'!C$24,'H-32A-WP06 - Debt Service'!C$27/12,0))</f>
        <v>0</v>
      </c>
      <c r="E633" s="376">
        <f>IF(-SUM(E$20:E632)+E$15&lt;0.000001,0,IF($C633&gt;='H-32A-WP06 - Debt Service'!D$24,'H-32A-WP06 - Debt Service'!D$27/12,0))</f>
        <v>0</v>
      </c>
      <c r="F633" s="376">
        <f>IF(-SUM(F$20:F632)+F$15&lt;0.000001,0,IF($C633&gt;='H-32A-WP06 - Debt Service'!E$24,'H-32A-WP06 - Debt Service'!E$27/12,0))</f>
        <v>0</v>
      </c>
      <c r="G633" s="376">
        <f>IF(-SUM(G$20:G632)+G$15&lt;0.000001,0,IF($C633&gt;='H-32A-WP06 - Debt Service'!F$24,'H-32A-WP06 - Debt Service'!F$27/12,0))</f>
        <v>0</v>
      </c>
      <c r="H633" s="376">
        <f>IF(-SUM(H$20:H632)+H$15&lt;0.000001,0,IF($C633&gt;='H-32A-WP06 - Debt Service'!G$24,'H-32A-WP06 - Debt Service'!G$27/12,0))</f>
        <v>0</v>
      </c>
      <c r="I633" s="376">
        <f>IF(-SUM(I$20:I632)+I$15&lt;0.000001,0,IF($C633&gt;='H-32A-WP06 - Debt Service'!H$24,'H-32A-WP06 - Debt Service'!H$27/12,0))</f>
        <v>0</v>
      </c>
      <c r="J633" s="376">
        <f>IF(-SUM(J$20:J632)+J$15&lt;0.000001,0,IF($C633&gt;='H-32A-WP06 - Debt Service'!I$24,'H-32A-WP06 - Debt Service'!I$27/12,0))</f>
        <v>0</v>
      </c>
      <c r="K633" s="376">
        <f>IF(-SUM(K$20:K632)+K$15&lt;0.000001,0,IF($C633&gt;='H-32A-WP06 - Debt Service'!J$24,'H-32A-WP06 - Debt Service'!J$27/12,0))</f>
        <v>0</v>
      </c>
      <c r="L633" s="376">
        <f>IF(-SUM(L$20:L632)+L$15&lt;0.000001,0,IF($C633&gt;='H-32A-WP06 - Debt Service'!K$24,'H-32A-WP06 - Debt Service'!K$27/12,0))</f>
        <v>0</v>
      </c>
      <c r="M633" s="376">
        <f>IF(-SUM(M$20:M632)+M$15&lt;0.000001,0,IF($C633&gt;='H-32A-WP06 - Debt Service'!L$24,'H-32A-WP06 - Debt Service'!L$27/12,0))</f>
        <v>0</v>
      </c>
      <c r="O633" s="364">
        <f t="shared" si="37"/>
        <v>2070</v>
      </c>
      <c r="P633" s="390">
        <f t="shared" si="39"/>
        <v>62125</v>
      </c>
      <c r="Q633" s="376">
        <f>IF(-SUM(Q$20:Q632)+Q$15&lt;0.000001,0,IF($C633&gt;='H-32A-WP06 - Debt Service'!P$24,'H-32A-WP06 - Debt Service'!P$27/12,0))</f>
        <v>0</v>
      </c>
      <c r="R633" s="376">
        <f>IF(-SUM(R$20:R632)+R$15&lt;0.000001,0,IF($C633&gt;='H-32A-WP06 - Debt Service'!Q$24,'H-32A-WP06 - Debt Service'!Q$27/12,0))</f>
        <v>0</v>
      </c>
      <c r="S633" s="376">
        <f>IF(-SUM(S$20:S632)+S$15&lt;0.000001,0,IF($C633&gt;='H-32A-WP06 - Debt Service'!R$24,'H-32A-WP06 - Debt Service'!R$27/12,0))</f>
        <v>0</v>
      </c>
      <c r="T633" s="376">
        <f>IF(-SUM(T$20:T632)+T$15&lt;0.000001,0,IF($C633&gt;='H-32A-WP06 - Debt Service'!S$24,'H-32A-WP06 - Debt Service'!S$27/12,0))</f>
        <v>0</v>
      </c>
      <c r="U633" s="376">
        <f>IF(-SUM(U$20:U632)+U$15&lt;0.000001,0,IF($C633&gt;='H-32A-WP06 - Debt Service'!T$24,'H-32A-WP06 - Debt Service'!T$27/12,0))</f>
        <v>0</v>
      </c>
      <c r="V633" s="376">
        <f>IF(-SUM(V$20:V632)+V$15&lt;0.000001,0,IF($C633&gt;='H-32A-WP06 - Debt Service'!U$24,'H-32A-WP06 - Debt Service'!U$27/12,0))</f>
        <v>0</v>
      </c>
      <c r="W633" s="376">
        <f>IF(-SUM(W$20:W632)+W$15&lt;0.000001,0,IF($C633&gt;='H-32A-WP06 - Debt Service'!V$24,'H-32A-WP06 - Debt Service'!V$27/12,0))</f>
        <v>0</v>
      </c>
      <c r="X633" s="376">
        <f>IF(-SUM(X$20:X632)+X$15&lt;0.000001,0,IF($C633&gt;='H-32A-WP06 - Debt Service'!W$24,'H-32A-WP06 - Debt Service'!W$27/12,0))</f>
        <v>0</v>
      </c>
      <c r="Y633" s="376">
        <f>IF(-SUM(Y$20:Y632)+Y$15&lt;0.000001,0,IF($C633&gt;='H-32A-WP06 - Debt Service'!X$24,'H-32A-WP06 - Debt Service'!X$27/12,0))</f>
        <v>0</v>
      </c>
      <c r="Z633" s="376">
        <f>IF($C633&gt;='H-32A-WP06 - Debt Service'!Y$24,'H-32A-WP06 - Debt Service'!Y$27/12,0)</f>
        <v>0</v>
      </c>
    </row>
    <row r="634" spans="2:26">
      <c r="B634" s="364">
        <f t="shared" si="36"/>
        <v>2070</v>
      </c>
      <c r="C634" s="390">
        <f t="shared" si="38"/>
        <v>62153</v>
      </c>
      <c r="D634" s="376">
        <f>IF(-SUM(D$20:D633)+D$15&lt;0.000001,0,IF($C634&gt;='H-32A-WP06 - Debt Service'!C$24,'H-32A-WP06 - Debt Service'!C$27/12,0))</f>
        <v>0</v>
      </c>
      <c r="E634" s="376">
        <f>IF(-SUM(E$20:E633)+E$15&lt;0.000001,0,IF($C634&gt;='H-32A-WP06 - Debt Service'!D$24,'H-32A-WP06 - Debt Service'!D$27/12,0))</f>
        <v>0</v>
      </c>
      <c r="F634" s="376">
        <f>IF(-SUM(F$20:F633)+F$15&lt;0.000001,0,IF($C634&gt;='H-32A-WP06 - Debt Service'!E$24,'H-32A-WP06 - Debt Service'!E$27/12,0))</f>
        <v>0</v>
      </c>
      <c r="G634" s="376">
        <f>IF(-SUM(G$20:G633)+G$15&lt;0.000001,0,IF($C634&gt;='H-32A-WP06 - Debt Service'!F$24,'H-32A-WP06 - Debt Service'!F$27/12,0))</f>
        <v>0</v>
      </c>
      <c r="H634" s="376">
        <f>IF(-SUM(H$20:H633)+H$15&lt;0.000001,0,IF($C634&gt;='H-32A-WP06 - Debt Service'!G$24,'H-32A-WP06 - Debt Service'!G$27/12,0))</f>
        <v>0</v>
      </c>
      <c r="I634" s="376">
        <f>IF(-SUM(I$20:I633)+I$15&lt;0.000001,0,IF($C634&gt;='H-32A-WP06 - Debt Service'!H$24,'H-32A-WP06 - Debt Service'!H$27/12,0))</f>
        <v>0</v>
      </c>
      <c r="J634" s="376">
        <f>IF(-SUM(J$20:J633)+J$15&lt;0.000001,0,IF($C634&gt;='H-32A-WP06 - Debt Service'!I$24,'H-32A-WP06 - Debt Service'!I$27/12,0))</f>
        <v>0</v>
      </c>
      <c r="K634" s="376">
        <f>IF(-SUM(K$20:K633)+K$15&lt;0.000001,0,IF($C634&gt;='H-32A-WP06 - Debt Service'!J$24,'H-32A-WP06 - Debt Service'!J$27/12,0))</f>
        <v>0</v>
      </c>
      <c r="L634" s="376">
        <f>IF(-SUM(L$20:L633)+L$15&lt;0.000001,0,IF($C634&gt;='H-32A-WP06 - Debt Service'!K$24,'H-32A-WP06 - Debt Service'!K$27/12,0))</f>
        <v>0</v>
      </c>
      <c r="M634" s="376">
        <f>IF(-SUM(M$20:M633)+M$15&lt;0.000001,0,IF($C634&gt;='H-32A-WP06 - Debt Service'!L$24,'H-32A-WP06 - Debt Service'!L$27/12,0))</f>
        <v>0</v>
      </c>
      <c r="O634" s="364">
        <f t="shared" si="37"/>
        <v>2070</v>
      </c>
      <c r="P634" s="390">
        <f t="shared" si="39"/>
        <v>62153</v>
      </c>
      <c r="Q634" s="376">
        <f>IF(-SUM(Q$20:Q633)+Q$15&lt;0.000001,0,IF($C634&gt;='H-32A-WP06 - Debt Service'!P$24,'H-32A-WP06 - Debt Service'!P$27/12,0))</f>
        <v>0</v>
      </c>
      <c r="R634" s="376">
        <f>IF(-SUM(R$20:R633)+R$15&lt;0.000001,0,IF($C634&gt;='H-32A-WP06 - Debt Service'!Q$24,'H-32A-WP06 - Debt Service'!Q$27/12,0))</f>
        <v>0</v>
      </c>
      <c r="S634" s="376">
        <f>IF(-SUM(S$20:S633)+S$15&lt;0.000001,0,IF($C634&gt;='H-32A-WP06 - Debt Service'!R$24,'H-32A-WP06 - Debt Service'!R$27/12,0))</f>
        <v>0</v>
      </c>
      <c r="T634" s="376">
        <f>IF(-SUM(T$20:T633)+T$15&lt;0.000001,0,IF($C634&gt;='H-32A-WP06 - Debt Service'!S$24,'H-32A-WP06 - Debt Service'!S$27/12,0))</f>
        <v>0</v>
      </c>
      <c r="U634" s="376">
        <f>IF(-SUM(U$20:U633)+U$15&lt;0.000001,0,IF($C634&gt;='H-32A-WP06 - Debt Service'!T$24,'H-32A-WP06 - Debt Service'!T$27/12,0))</f>
        <v>0</v>
      </c>
      <c r="V634" s="376">
        <f>IF(-SUM(V$20:V633)+V$15&lt;0.000001,0,IF($C634&gt;='H-32A-WP06 - Debt Service'!U$24,'H-32A-WP06 - Debt Service'!U$27/12,0))</f>
        <v>0</v>
      </c>
      <c r="W634" s="376">
        <f>IF(-SUM(W$20:W633)+W$15&lt;0.000001,0,IF($C634&gt;='H-32A-WP06 - Debt Service'!V$24,'H-32A-WP06 - Debt Service'!V$27/12,0))</f>
        <v>0</v>
      </c>
      <c r="X634" s="376">
        <f>IF(-SUM(X$20:X633)+X$15&lt;0.000001,0,IF($C634&gt;='H-32A-WP06 - Debt Service'!W$24,'H-32A-WP06 - Debt Service'!W$27/12,0))</f>
        <v>0</v>
      </c>
      <c r="Y634" s="376">
        <f>IF(-SUM(Y$20:Y633)+Y$15&lt;0.000001,0,IF($C634&gt;='H-32A-WP06 - Debt Service'!X$24,'H-32A-WP06 - Debt Service'!X$27/12,0))</f>
        <v>0</v>
      </c>
      <c r="Z634" s="376">
        <f>IF($C634&gt;='H-32A-WP06 - Debt Service'!Y$24,'H-32A-WP06 - Debt Service'!Y$27/12,0)</f>
        <v>0</v>
      </c>
    </row>
    <row r="635" spans="2:26">
      <c r="B635" s="364">
        <f t="shared" si="36"/>
        <v>2070</v>
      </c>
      <c r="C635" s="390">
        <f t="shared" si="38"/>
        <v>62184</v>
      </c>
      <c r="D635" s="376">
        <f>IF(-SUM(D$20:D634)+D$15&lt;0.000001,0,IF($C635&gt;='H-32A-WP06 - Debt Service'!C$24,'H-32A-WP06 - Debt Service'!C$27/12,0))</f>
        <v>0</v>
      </c>
      <c r="E635" s="376">
        <f>IF(-SUM(E$20:E634)+E$15&lt;0.000001,0,IF($C635&gt;='H-32A-WP06 - Debt Service'!D$24,'H-32A-WP06 - Debt Service'!D$27/12,0))</f>
        <v>0</v>
      </c>
      <c r="F635" s="376">
        <f>IF(-SUM(F$20:F634)+F$15&lt;0.000001,0,IF($C635&gt;='H-32A-WP06 - Debt Service'!E$24,'H-32A-WP06 - Debt Service'!E$27/12,0))</f>
        <v>0</v>
      </c>
      <c r="G635" s="376">
        <f>IF(-SUM(G$20:G634)+G$15&lt;0.000001,0,IF($C635&gt;='H-32A-WP06 - Debt Service'!F$24,'H-32A-WP06 - Debt Service'!F$27/12,0))</f>
        <v>0</v>
      </c>
      <c r="H635" s="376">
        <f>IF(-SUM(H$20:H634)+H$15&lt;0.000001,0,IF($C635&gt;='H-32A-WP06 - Debt Service'!G$24,'H-32A-WP06 - Debt Service'!G$27/12,0))</f>
        <v>0</v>
      </c>
      <c r="I635" s="376">
        <f>IF(-SUM(I$20:I634)+I$15&lt;0.000001,0,IF($C635&gt;='H-32A-WP06 - Debt Service'!H$24,'H-32A-WP06 - Debt Service'!H$27/12,0))</f>
        <v>0</v>
      </c>
      <c r="J635" s="376">
        <f>IF(-SUM(J$20:J634)+J$15&lt;0.000001,0,IF($C635&gt;='H-32A-WP06 - Debt Service'!I$24,'H-32A-WP06 - Debt Service'!I$27/12,0))</f>
        <v>0</v>
      </c>
      <c r="K635" s="376">
        <f>IF(-SUM(K$20:K634)+K$15&lt;0.000001,0,IF($C635&gt;='H-32A-WP06 - Debt Service'!J$24,'H-32A-WP06 - Debt Service'!J$27/12,0))</f>
        <v>0</v>
      </c>
      <c r="L635" s="376">
        <f>IF(-SUM(L$20:L634)+L$15&lt;0.000001,0,IF($C635&gt;='H-32A-WP06 - Debt Service'!K$24,'H-32A-WP06 - Debt Service'!K$27/12,0))</f>
        <v>0</v>
      </c>
      <c r="M635" s="376">
        <f>IF(-SUM(M$20:M634)+M$15&lt;0.000001,0,IF($C635&gt;='H-32A-WP06 - Debt Service'!L$24,'H-32A-WP06 - Debt Service'!L$27/12,0))</f>
        <v>0</v>
      </c>
      <c r="O635" s="364">
        <f t="shared" si="37"/>
        <v>2070</v>
      </c>
      <c r="P635" s="390">
        <f t="shared" si="39"/>
        <v>62184</v>
      </c>
      <c r="Q635" s="376">
        <f>IF(-SUM(Q$20:Q634)+Q$15&lt;0.000001,0,IF($C635&gt;='H-32A-WP06 - Debt Service'!P$24,'H-32A-WP06 - Debt Service'!P$27/12,0))</f>
        <v>0</v>
      </c>
      <c r="R635" s="376">
        <f>IF(-SUM(R$20:R634)+R$15&lt;0.000001,0,IF($C635&gt;='H-32A-WP06 - Debt Service'!Q$24,'H-32A-WP06 - Debt Service'!Q$27/12,0))</f>
        <v>0</v>
      </c>
      <c r="S635" s="376">
        <f>IF(-SUM(S$20:S634)+S$15&lt;0.000001,0,IF($C635&gt;='H-32A-WP06 - Debt Service'!R$24,'H-32A-WP06 - Debt Service'!R$27/12,0))</f>
        <v>0</v>
      </c>
      <c r="T635" s="376">
        <f>IF(-SUM(T$20:T634)+T$15&lt;0.000001,0,IF($C635&gt;='H-32A-WP06 - Debt Service'!S$24,'H-32A-WP06 - Debt Service'!S$27/12,0))</f>
        <v>0</v>
      </c>
      <c r="U635" s="376">
        <f>IF(-SUM(U$20:U634)+U$15&lt;0.000001,0,IF($C635&gt;='H-32A-WP06 - Debt Service'!T$24,'H-32A-WP06 - Debt Service'!T$27/12,0))</f>
        <v>0</v>
      </c>
      <c r="V635" s="376">
        <f>IF(-SUM(V$20:V634)+V$15&lt;0.000001,0,IF($C635&gt;='H-32A-WP06 - Debt Service'!U$24,'H-32A-WP06 - Debt Service'!U$27/12,0))</f>
        <v>0</v>
      </c>
      <c r="W635" s="376">
        <f>IF(-SUM(W$20:W634)+W$15&lt;0.000001,0,IF($C635&gt;='H-32A-WP06 - Debt Service'!V$24,'H-32A-WP06 - Debt Service'!V$27/12,0))</f>
        <v>0</v>
      </c>
      <c r="X635" s="376">
        <f>IF(-SUM(X$20:X634)+X$15&lt;0.000001,0,IF($C635&gt;='H-32A-WP06 - Debt Service'!W$24,'H-32A-WP06 - Debt Service'!W$27/12,0))</f>
        <v>0</v>
      </c>
      <c r="Y635" s="376">
        <f>IF(-SUM(Y$20:Y634)+Y$15&lt;0.000001,0,IF($C635&gt;='H-32A-WP06 - Debt Service'!X$24,'H-32A-WP06 - Debt Service'!X$27/12,0))</f>
        <v>0</v>
      </c>
      <c r="Z635" s="376">
        <f>IF($C635&gt;='H-32A-WP06 - Debt Service'!Y$24,'H-32A-WP06 - Debt Service'!Y$27/12,0)</f>
        <v>0</v>
      </c>
    </row>
    <row r="636" spans="2:26">
      <c r="B636" s="364">
        <f t="shared" si="36"/>
        <v>2070</v>
      </c>
      <c r="C636" s="390">
        <f t="shared" si="38"/>
        <v>62214</v>
      </c>
      <c r="D636" s="376">
        <f>IF(-SUM(D$20:D635)+D$15&lt;0.000001,0,IF($C636&gt;='H-32A-WP06 - Debt Service'!C$24,'H-32A-WP06 - Debt Service'!C$27/12,0))</f>
        <v>0</v>
      </c>
      <c r="E636" s="376">
        <f>IF(-SUM(E$20:E635)+E$15&lt;0.000001,0,IF($C636&gt;='H-32A-WP06 - Debt Service'!D$24,'H-32A-WP06 - Debt Service'!D$27/12,0))</f>
        <v>0</v>
      </c>
      <c r="F636" s="376">
        <f>IF(-SUM(F$20:F635)+F$15&lt;0.000001,0,IF($C636&gt;='H-32A-WP06 - Debt Service'!E$24,'H-32A-WP06 - Debt Service'!E$27/12,0))</f>
        <v>0</v>
      </c>
      <c r="G636" s="376">
        <f>IF(-SUM(G$20:G635)+G$15&lt;0.000001,0,IF($C636&gt;='H-32A-WP06 - Debt Service'!F$24,'H-32A-WP06 - Debt Service'!F$27/12,0))</f>
        <v>0</v>
      </c>
      <c r="H636" s="376">
        <f>IF(-SUM(H$20:H635)+H$15&lt;0.000001,0,IF($C636&gt;='H-32A-WP06 - Debt Service'!G$24,'H-32A-WP06 - Debt Service'!G$27/12,0))</f>
        <v>0</v>
      </c>
      <c r="I636" s="376">
        <f>IF(-SUM(I$20:I635)+I$15&lt;0.000001,0,IF($C636&gt;='H-32A-WP06 - Debt Service'!H$24,'H-32A-WP06 - Debt Service'!H$27/12,0))</f>
        <v>0</v>
      </c>
      <c r="J636" s="376">
        <f>IF(-SUM(J$20:J635)+J$15&lt;0.000001,0,IF($C636&gt;='H-32A-WP06 - Debt Service'!I$24,'H-32A-WP06 - Debt Service'!I$27/12,0))</f>
        <v>0</v>
      </c>
      <c r="K636" s="376">
        <f>IF(-SUM(K$20:K635)+K$15&lt;0.000001,0,IF($C636&gt;='H-32A-WP06 - Debt Service'!J$24,'H-32A-WP06 - Debt Service'!J$27/12,0))</f>
        <v>0</v>
      </c>
      <c r="L636" s="376">
        <f>IF(-SUM(L$20:L635)+L$15&lt;0.000001,0,IF($C636&gt;='H-32A-WP06 - Debt Service'!K$24,'H-32A-WP06 - Debt Service'!K$27/12,0))</f>
        <v>0</v>
      </c>
      <c r="M636" s="376">
        <f>IF(-SUM(M$20:M635)+M$15&lt;0.000001,0,IF($C636&gt;='H-32A-WP06 - Debt Service'!L$24,'H-32A-WP06 - Debt Service'!L$27/12,0))</f>
        <v>0</v>
      </c>
      <c r="O636" s="364">
        <f t="shared" si="37"/>
        <v>2070</v>
      </c>
      <c r="P636" s="390">
        <f t="shared" si="39"/>
        <v>62214</v>
      </c>
      <c r="Q636" s="376">
        <f>IF(-SUM(Q$20:Q635)+Q$15&lt;0.000001,0,IF($C636&gt;='H-32A-WP06 - Debt Service'!P$24,'H-32A-WP06 - Debt Service'!P$27/12,0))</f>
        <v>0</v>
      </c>
      <c r="R636" s="376">
        <f>IF(-SUM(R$20:R635)+R$15&lt;0.000001,0,IF($C636&gt;='H-32A-WP06 - Debt Service'!Q$24,'H-32A-WP06 - Debt Service'!Q$27/12,0))</f>
        <v>0</v>
      </c>
      <c r="S636" s="376">
        <f>IF(-SUM(S$20:S635)+S$15&lt;0.000001,0,IF($C636&gt;='H-32A-WP06 - Debt Service'!R$24,'H-32A-WP06 - Debt Service'!R$27/12,0))</f>
        <v>0</v>
      </c>
      <c r="T636" s="376">
        <f>IF(-SUM(T$20:T635)+T$15&lt;0.000001,0,IF($C636&gt;='H-32A-WP06 - Debt Service'!S$24,'H-32A-WP06 - Debt Service'!S$27/12,0))</f>
        <v>0</v>
      </c>
      <c r="U636" s="376">
        <f>IF(-SUM(U$20:U635)+U$15&lt;0.000001,0,IF($C636&gt;='H-32A-WP06 - Debt Service'!T$24,'H-32A-WP06 - Debt Service'!T$27/12,0))</f>
        <v>0</v>
      </c>
      <c r="V636" s="376">
        <f>IF(-SUM(V$20:V635)+V$15&lt;0.000001,0,IF($C636&gt;='H-32A-WP06 - Debt Service'!U$24,'H-32A-WP06 - Debt Service'!U$27/12,0))</f>
        <v>0</v>
      </c>
      <c r="W636" s="376">
        <f>IF(-SUM(W$20:W635)+W$15&lt;0.000001,0,IF($C636&gt;='H-32A-WP06 - Debt Service'!V$24,'H-32A-WP06 - Debt Service'!V$27/12,0))</f>
        <v>0</v>
      </c>
      <c r="X636" s="376">
        <f>IF(-SUM(X$20:X635)+X$15&lt;0.000001,0,IF($C636&gt;='H-32A-WP06 - Debt Service'!W$24,'H-32A-WP06 - Debt Service'!W$27/12,0))</f>
        <v>0</v>
      </c>
      <c r="Y636" s="376">
        <f>IF(-SUM(Y$20:Y635)+Y$15&lt;0.000001,0,IF($C636&gt;='H-32A-WP06 - Debt Service'!X$24,'H-32A-WP06 - Debt Service'!X$27/12,0))</f>
        <v>0</v>
      </c>
      <c r="Z636" s="376">
        <f>IF($C636&gt;='H-32A-WP06 - Debt Service'!Y$24,'H-32A-WP06 - Debt Service'!Y$27/12,0)</f>
        <v>0</v>
      </c>
    </row>
    <row r="637" spans="2:26">
      <c r="B637" s="364">
        <f t="shared" si="36"/>
        <v>2070</v>
      </c>
      <c r="C637" s="390">
        <f t="shared" si="38"/>
        <v>62245</v>
      </c>
      <c r="D637" s="376">
        <f>IF(-SUM(D$20:D636)+D$15&lt;0.000001,0,IF($C637&gt;='H-32A-WP06 - Debt Service'!C$24,'H-32A-WP06 - Debt Service'!C$27/12,0))</f>
        <v>0</v>
      </c>
      <c r="E637" s="376">
        <f>IF(-SUM(E$20:E636)+E$15&lt;0.000001,0,IF($C637&gt;='H-32A-WP06 - Debt Service'!D$24,'H-32A-WP06 - Debt Service'!D$27/12,0))</f>
        <v>0</v>
      </c>
      <c r="F637" s="376">
        <f>IF(-SUM(F$20:F636)+F$15&lt;0.000001,0,IF($C637&gt;='H-32A-WP06 - Debt Service'!E$24,'H-32A-WP06 - Debt Service'!E$27/12,0))</f>
        <v>0</v>
      </c>
      <c r="G637" s="376">
        <f>IF(-SUM(G$20:G636)+G$15&lt;0.000001,0,IF($C637&gt;='H-32A-WP06 - Debt Service'!F$24,'H-32A-WP06 - Debt Service'!F$27/12,0))</f>
        <v>0</v>
      </c>
      <c r="H637" s="376">
        <f>IF(-SUM(H$20:H636)+H$15&lt;0.000001,0,IF($C637&gt;='H-32A-WP06 - Debt Service'!G$24,'H-32A-WP06 - Debt Service'!G$27/12,0))</f>
        <v>0</v>
      </c>
      <c r="I637" s="376">
        <f>IF(-SUM(I$20:I636)+I$15&lt;0.000001,0,IF($C637&gt;='H-32A-WP06 - Debt Service'!H$24,'H-32A-WP06 - Debt Service'!H$27/12,0))</f>
        <v>0</v>
      </c>
      <c r="J637" s="376">
        <f>IF(-SUM(J$20:J636)+J$15&lt;0.000001,0,IF($C637&gt;='H-32A-WP06 - Debt Service'!I$24,'H-32A-WP06 - Debt Service'!I$27/12,0))</f>
        <v>0</v>
      </c>
      <c r="K637" s="376">
        <f>IF(-SUM(K$20:K636)+K$15&lt;0.000001,0,IF($C637&gt;='H-32A-WP06 - Debt Service'!J$24,'H-32A-WP06 - Debt Service'!J$27/12,0))</f>
        <v>0</v>
      </c>
      <c r="L637" s="376">
        <f>IF(-SUM(L$20:L636)+L$15&lt;0.000001,0,IF($C637&gt;='H-32A-WP06 - Debt Service'!K$24,'H-32A-WP06 - Debt Service'!K$27/12,0))</f>
        <v>0</v>
      </c>
      <c r="M637" s="376">
        <f>IF(-SUM(M$20:M636)+M$15&lt;0.000001,0,IF($C637&gt;='H-32A-WP06 - Debt Service'!L$24,'H-32A-WP06 - Debt Service'!L$27/12,0))</f>
        <v>0</v>
      </c>
      <c r="O637" s="364">
        <f t="shared" si="37"/>
        <v>2070</v>
      </c>
      <c r="P637" s="390">
        <f t="shared" si="39"/>
        <v>62245</v>
      </c>
      <c r="Q637" s="376">
        <f>IF(-SUM(Q$20:Q636)+Q$15&lt;0.000001,0,IF($C637&gt;='H-32A-WP06 - Debt Service'!P$24,'H-32A-WP06 - Debt Service'!P$27/12,0))</f>
        <v>0</v>
      </c>
      <c r="R637" s="376">
        <f>IF(-SUM(R$20:R636)+R$15&lt;0.000001,0,IF($C637&gt;='H-32A-WP06 - Debt Service'!Q$24,'H-32A-WP06 - Debt Service'!Q$27/12,0))</f>
        <v>0</v>
      </c>
      <c r="S637" s="376">
        <f>IF(-SUM(S$20:S636)+S$15&lt;0.000001,0,IF($C637&gt;='H-32A-WP06 - Debt Service'!R$24,'H-32A-WP06 - Debt Service'!R$27/12,0))</f>
        <v>0</v>
      </c>
      <c r="T637" s="376">
        <f>IF(-SUM(T$20:T636)+T$15&lt;0.000001,0,IF($C637&gt;='H-32A-WP06 - Debt Service'!S$24,'H-32A-WP06 - Debt Service'!S$27/12,0))</f>
        <v>0</v>
      </c>
      <c r="U637" s="376">
        <f>IF(-SUM(U$20:U636)+U$15&lt;0.000001,0,IF($C637&gt;='H-32A-WP06 - Debt Service'!T$24,'H-32A-WP06 - Debt Service'!T$27/12,0))</f>
        <v>0</v>
      </c>
      <c r="V637" s="376">
        <f>IF(-SUM(V$20:V636)+V$15&lt;0.000001,0,IF($C637&gt;='H-32A-WP06 - Debt Service'!U$24,'H-32A-WP06 - Debt Service'!U$27/12,0))</f>
        <v>0</v>
      </c>
      <c r="W637" s="376">
        <f>IF(-SUM(W$20:W636)+W$15&lt;0.000001,0,IF($C637&gt;='H-32A-WP06 - Debt Service'!V$24,'H-32A-WP06 - Debt Service'!V$27/12,0))</f>
        <v>0</v>
      </c>
      <c r="X637" s="376">
        <f>IF(-SUM(X$20:X636)+X$15&lt;0.000001,0,IF($C637&gt;='H-32A-WP06 - Debt Service'!W$24,'H-32A-WP06 - Debt Service'!W$27/12,0))</f>
        <v>0</v>
      </c>
      <c r="Y637" s="376">
        <f>IF(-SUM(Y$20:Y636)+Y$15&lt;0.000001,0,IF($C637&gt;='H-32A-WP06 - Debt Service'!X$24,'H-32A-WP06 - Debt Service'!X$27/12,0))</f>
        <v>0</v>
      </c>
      <c r="Z637" s="376">
        <f>IF($C637&gt;='H-32A-WP06 - Debt Service'!Y$24,'H-32A-WP06 - Debt Service'!Y$27/12,0)</f>
        <v>0</v>
      </c>
    </row>
    <row r="638" spans="2:26">
      <c r="B638" s="364">
        <f t="shared" si="36"/>
        <v>2070</v>
      </c>
      <c r="C638" s="390">
        <f t="shared" si="38"/>
        <v>62275</v>
      </c>
      <c r="D638" s="376">
        <f>IF(-SUM(D$20:D637)+D$15&lt;0.000001,0,IF($C638&gt;='H-32A-WP06 - Debt Service'!C$24,'H-32A-WP06 - Debt Service'!C$27/12,0))</f>
        <v>0</v>
      </c>
      <c r="E638" s="376">
        <f>IF(-SUM(E$20:E637)+E$15&lt;0.000001,0,IF($C638&gt;='H-32A-WP06 - Debt Service'!D$24,'H-32A-WP06 - Debt Service'!D$27/12,0))</f>
        <v>0</v>
      </c>
      <c r="F638" s="376">
        <f>IF(-SUM(F$20:F637)+F$15&lt;0.000001,0,IF($C638&gt;='H-32A-WP06 - Debt Service'!E$24,'H-32A-WP06 - Debt Service'!E$27/12,0))</f>
        <v>0</v>
      </c>
      <c r="G638" s="376">
        <f>IF(-SUM(G$20:G637)+G$15&lt;0.000001,0,IF($C638&gt;='H-32A-WP06 - Debt Service'!F$24,'H-32A-WP06 - Debt Service'!F$27/12,0))</f>
        <v>0</v>
      </c>
      <c r="H638" s="376">
        <f>IF(-SUM(H$20:H637)+H$15&lt;0.000001,0,IF($C638&gt;='H-32A-WP06 - Debt Service'!G$24,'H-32A-WP06 - Debt Service'!G$27/12,0))</f>
        <v>0</v>
      </c>
      <c r="I638" s="376">
        <f>IF(-SUM(I$20:I637)+I$15&lt;0.000001,0,IF($C638&gt;='H-32A-WP06 - Debt Service'!H$24,'H-32A-WP06 - Debt Service'!H$27/12,0))</f>
        <v>0</v>
      </c>
      <c r="J638" s="376">
        <f>IF(-SUM(J$20:J637)+J$15&lt;0.000001,0,IF($C638&gt;='H-32A-WP06 - Debt Service'!I$24,'H-32A-WP06 - Debt Service'!I$27/12,0))</f>
        <v>0</v>
      </c>
      <c r="K638" s="376">
        <f>IF(-SUM(K$20:K637)+K$15&lt;0.000001,0,IF($C638&gt;='H-32A-WP06 - Debt Service'!J$24,'H-32A-WP06 - Debt Service'!J$27/12,0))</f>
        <v>0</v>
      </c>
      <c r="L638" s="376">
        <f>IF(-SUM(L$20:L637)+L$15&lt;0.000001,0,IF($C638&gt;='H-32A-WP06 - Debt Service'!K$24,'H-32A-WP06 - Debt Service'!K$27/12,0))</f>
        <v>0</v>
      </c>
      <c r="M638" s="376">
        <f>IF(-SUM(M$20:M637)+M$15&lt;0.000001,0,IF($C638&gt;='H-32A-WP06 - Debt Service'!L$24,'H-32A-WP06 - Debt Service'!L$27/12,0))</f>
        <v>0</v>
      </c>
      <c r="O638" s="364">
        <f t="shared" si="37"/>
        <v>2070</v>
      </c>
      <c r="P638" s="390">
        <f t="shared" si="39"/>
        <v>62275</v>
      </c>
      <c r="Q638" s="376">
        <f>IF(-SUM(Q$20:Q637)+Q$15&lt;0.000001,0,IF($C638&gt;='H-32A-WP06 - Debt Service'!P$24,'H-32A-WP06 - Debt Service'!P$27/12,0))</f>
        <v>0</v>
      </c>
      <c r="R638" s="376">
        <f>IF(-SUM(R$20:R637)+R$15&lt;0.000001,0,IF($C638&gt;='H-32A-WP06 - Debt Service'!Q$24,'H-32A-WP06 - Debt Service'!Q$27/12,0))</f>
        <v>0</v>
      </c>
      <c r="S638" s="376">
        <f>IF(-SUM(S$20:S637)+S$15&lt;0.000001,0,IF($C638&gt;='H-32A-WP06 - Debt Service'!R$24,'H-32A-WP06 - Debt Service'!R$27/12,0))</f>
        <v>0</v>
      </c>
      <c r="T638" s="376">
        <f>IF(-SUM(T$20:T637)+T$15&lt;0.000001,0,IF($C638&gt;='H-32A-WP06 - Debt Service'!S$24,'H-32A-WP06 - Debt Service'!S$27/12,0))</f>
        <v>0</v>
      </c>
      <c r="U638" s="376">
        <f>IF(-SUM(U$20:U637)+U$15&lt;0.000001,0,IF($C638&gt;='H-32A-WP06 - Debt Service'!T$24,'H-32A-WP06 - Debt Service'!T$27/12,0))</f>
        <v>0</v>
      </c>
      <c r="V638" s="376">
        <f>IF(-SUM(V$20:V637)+V$15&lt;0.000001,0,IF($C638&gt;='H-32A-WP06 - Debt Service'!U$24,'H-32A-WP06 - Debt Service'!U$27/12,0))</f>
        <v>0</v>
      </c>
      <c r="W638" s="376">
        <f>IF(-SUM(W$20:W637)+W$15&lt;0.000001,0,IF($C638&gt;='H-32A-WP06 - Debt Service'!V$24,'H-32A-WP06 - Debt Service'!V$27/12,0))</f>
        <v>0</v>
      </c>
      <c r="X638" s="376">
        <f>IF(-SUM(X$20:X637)+X$15&lt;0.000001,0,IF($C638&gt;='H-32A-WP06 - Debt Service'!W$24,'H-32A-WP06 - Debt Service'!W$27/12,0))</f>
        <v>0</v>
      </c>
      <c r="Y638" s="376">
        <f>IF(-SUM(Y$20:Y637)+Y$15&lt;0.000001,0,IF($C638&gt;='H-32A-WP06 - Debt Service'!X$24,'H-32A-WP06 - Debt Service'!X$27/12,0))</f>
        <v>0</v>
      </c>
      <c r="Z638" s="376">
        <f>IF($C638&gt;='H-32A-WP06 - Debt Service'!Y$24,'H-32A-WP06 - Debt Service'!Y$27/12,0)</f>
        <v>0</v>
      </c>
    </row>
    <row r="639" spans="2:26">
      <c r="B639" s="364">
        <f t="shared" si="36"/>
        <v>2070</v>
      </c>
      <c r="C639" s="390">
        <f t="shared" si="38"/>
        <v>62306</v>
      </c>
      <c r="D639" s="376">
        <f>IF(-SUM(D$20:D638)+D$15&lt;0.000001,0,IF($C639&gt;='H-32A-WP06 - Debt Service'!C$24,'H-32A-WP06 - Debt Service'!C$27/12,0))</f>
        <v>0</v>
      </c>
      <c r="E639" s="376">
        <f>IF(-SUM(E$20:E638)+E$15&lt;0.000001,0,IF($C639&gt;='H-32A-WP06 - Debt Service'!D$24,'H-32A-WP06 - Debt Service'!D$27/12,0))</f>
        <v>0</v>
      </c>
      <c r="F639" s="376">
        <f>IF(-SUM(F$20:F638)+F$15&lt;0.000001,0,IF($C639&gt;='H-32A-WP06 - Debt Service'!E$24,'H-32A-WP06 - Debt Service'!E$27/12,0))</f>
        <v>0</v>
      </c>
      <c r="G639" s="376">
        <f>IF(-SUM(G$20:G638)+G$15&lt;0.000001,0,IF($C639&gt;='H-32A-WP06 - Debt Service'!F$24,'H-32A-WP06 - Debt Service'!F$27/12,0))</f>
        <v>0</v>
      </c>
      <c r="H639" s="376">
        <f>IF(-SUM(H$20:H638)+H$15&lt;0.000001,0,IF($C639&gt;='H-32A-WP06 - Debt Service'!G$24,'H-32A-WP06 - Debt Service'!G$27/12,0))</f>
        <v>0</v>
      </c>
      <c r="I639" s="376">
        <f>IF(-SUM(I$20:I638)+I$15&lt;0.000001,0,IF($C639&gt;='H-32A-WP06 - Debt Service'!H$24,'H-32A-WP06 - Debt Service'!H$27/12,0))</f>
        <v>0</v>
      </c>
      <c r="J639" s="376">
        <f>IF(-SUM(J$20:J638)+J$15&lt;0.000001,0,IF($C639&gt;='H-32A-WP06 - Debt Service'!I$24,'H-32A-WP06 - Debt Service'!I$27/12,0))</f>
        <v>0</v>
      </c>
      <c r="K639" s="376">
        <f>IF(-SUM(K$20:K638)+K$15&lt;0.000001,0,IF($C639&gt;='H-32A-WP06 - Debt Service'!J$24,'H-32A-WP06 - Debt Service'!J$27/12,0))</f>
        <v>0</v>
      </c>
      <c r="L639" s="376">
        <f>IF(-SUM(L$20:L638)+L$15&lt;0.000001,0,IF($C639&gt;='H-32A-WP06 - Debt Service'!K$24,'H-32A-WP06 - Debt Service'!K$27/12,0))</f>
        <v>0</v>
      </c>
      <c r="M639" s="376">
        <f>IF(-SUM(M$20:M638)+M$15&lt;0.000001,0,IF($C639&gt;='H-32A-WP06 - Debt Service'!L$24,'H-32A-WP06 - Debt Service'!L$27/12,0))</f>
        <v>0</v>
      </c>
      <c r="O639" s="364">
        <f t="shared" si="37"/>
        <v>2070</v>
      </c>
      <c r="P639" s="390">
        <f t="shared" si="39"/>
        <v>62306</v>
      </c>
      <c r="Q639" s="376">
        <f>IF(-SUM(Q$20:Q638)+Q$15&lt;0.000001,0,IF($C639&gt;='H-32A-WP06 - Debt Service'!P$24,'H-32A-WP06 - Debt Service'!P$27/12,0))</f>
        <v>0</v>
      </c>
      <c r="R639" s="376">
        <f>IF(-SUM(R$20:R638)+R$15&lt;0.000001,0,IF($C639&gt;='H-32A-WP06 - Debt Service'!Q$24,'H-32A-WP06 - Debt Service'!Q$27/12,0))</f>
        <v>0</v>
      </c>
      <c r="S639" s="376">
        <f>IF(-SUM(S$20:S638)+S$15&lt;0.000001,0,IF($C639&gt;='H-32A-WP06 - Debt Service'!R$24,'H-32A-WP06 - Debt Service'!R$27/12,0))</f>
        <v>0</v>
      </c>
      <c r="T639" s="376">
        <f>IF(-SUM(T$20:T638)+T$15&lt;0.000001,0,IF($C639&gt;='H-32A-WP06 - Debt Service'!S$24,'H-32A-WP06 - Debt Service'!S$27/12,0))</f>
        <v>0</v>
      </c>
      <c r="U639" s="376">
        <f>IF(-SUM(U$20:U638)+U$15&lt;0.000001,0,IF($C639&gt;='H-32A-WP06 - Debt Service'!T$24,'H-32A-WP06 - Debt Service'!T$27/12,0))</f>
        <v>0</v>
      </c>
      <c r="V639" s="376">
        <f>IF(-SUM(V$20:V638)+V$15&lt;0.000001,0,IF($C639&gt;='H-32A-WP06 - Debt Service'!U$24,'H-32A-WP06 - Debt Service'!U$27/12,0))</f>
        <v>0</v>
      </c>
      <c r="W639" s="376">
        <f>IF(-SUM(W$20:W638)+W$15&lt;0.000001,0,IF($C639&gt;='H-32A-WP06 - Debt Service'!V$24,'H-32A-WP06 - Debt Service'!V$27/12,0))</f>
        <v>0</v>
      </c>
      <c r="X639" s="376">
        <f>IF(-SUM(X$20:X638)+X$15&lt;0.000001,0,IF($C639&gt;='H-32A-WP06 - Debt Service'!W$24,'H-32A-WP06 - Debt Service'!W$27/12,0))</f>
        <v>0</v>
      </c>
      <c r="Y639" s="376">
        <f>IF(-SUM(Y$20:Y638)+Y$15&lt;0.000001,0,IF($C639&gt;='H-32A-WP06 - Debt Service'!X$24,'H-32A-WP06 - Debt Service'!X$27/12,0))</f>
        <v>0</v>
      </c>
      <c r="Z639" s="376">
        <f>IF($C639&gt;='H-32A-WP06 - Debt Service'!Y$24,'H-32A-WP06 - Debt Service'!Y$27/12,0)</f>
        <v>0</v>
      </c>
    </row>
    <row r="640" spans="2:26">
      <c r="B640" s="364">
        <f t="shared" si="36"/>
        <v>2070</v>
      </c>
      <c r="C640" s="390">
        <f t="shared" si="38"/>
        <v>62337</v>
      </c>
      <c r="D640" s="376">
        <f>IF(-SUM(D$20:D639)+D$15&lt;0.000001,0,IF($C640&gt;='H-32A-WP06 - Debt Service'!C$24,'H-32A-WP06 - Debt Service'!C$27/12,0))</f>
        <v>0</v>
      </c>
      <c r="E640" s="376">
        <f>IF(-SUM(E$20:E639)+E$15&lt;0.000001,0,IF($C640&gt;='H-32A-WP06 - Debt Service'!D$24,'H-32A-WP06 - Debt Service'!D$27/12,0))</f>
        <v>0</v>
      </c>
      <c r="F640" s="376">
        <f>IF(-SUM(F$20:F639)+F$15&lt;0.000001,0,IF($C640&gt;='H-32A-WP06 - Debt Service'!E$24,'H-32A-WP06 - Debt Service'!E$27/12,0))</f>
        <v>0</v>
      </c>
      <c r="G640" s="376">
        <f>IF(-SUM(G$20:G639)+G$15&lt;0.000001,0,IF($C640&gt;='H-32A-WP06 - Debt Service'!F$24,'H-32A-WP06 - Debt Service'!F$27/12,0))</f>
        <v>0</v>
      </c>
      <c r="H640" s="376">
        <f>IF(-SUM(H$20:H639)+H$15&lt;0.000001,0,IF($C640&gt;='H-32A-WP06 - Debt Service'!G$24,'H-32A-WP06 - Debt Service'!G$27/12,0))</f>
        <v>0</v>
      </c>
      <c r="I640" s="376">
        <f>IF(-SUM(I$20:I639)+I$15&lt;0.000001,0,IF($C640&gt;='H-32A-WP06 - Debt Service'!H$24,'H-32A-WP06 - Debt Service'!H$27/12,0))</f>
        <v>0</v>
      </c>
      <c r="J640" s="376">
        <f>IF(-SUM(J$20:J639)+J$15&lt;0.000001,0,IF($C640&gt;='H-32A-WP06 - Debt Service'!I$24,'H-32A-WP06 - Debt Service'!I$27/12,0))</f>
        <v>0</v>
      </c>
      <c r="K640" s="376">
        <f>IF(-SUM(K$20:K639)+K$15&lt;0.000001,0,IF($C640&gt;='H-32A-WP06 - Debt Service'!J$24,'H-32A-WP06 - Debt Service'!J$27/12,0))</f>
        <v>0</v>
      </c>
      <c r="L640" s="376">
        <f>IF(-SUM(L$20:L639)+L$15&lt;0.000001,0,IF($C640&gt;='H-32A-WP06 - Debt Service'!K$24,'H-32A-WP06 - Debt Service'!K$27/12,0))</f>
        <v>0</v>
      </c>
      <c r="M640" s="376">
        <f>IF(-SUM(M$20:M639)+M$15&lt;0.000001,0,IF($C640&gt;='H-32A-WP06 - Debt Service'!L$24,'H-32A-WP06 - Debt Service'!L$27/12,0))</f>
        <v>0</v>
      </c>
      <c r="O640" s="364">
        <f t="shared" si="37"/>
        <v>2070</v>
      </c>
      <c r="P640" s="390">
        <f t="shared" si="39"/>
        <v>62337</v>
      </c>
      <c r="Q640" s="376">
        <f>IF(-SUM(Q$20:Q639)+Q$15&lt;0.000001,0,IF($C640&gt;='H-32A-WP06 - Debt Service'!P$24,'H-32A-WP06 - Debt Service'!P$27/12,0))</f>
        <v>0</v>
      </c>
      <c r="R640" s="376">
        <f>IF(-SUM(R$20:R639)+R$15&lt;0.000001,0,IF($C640&gt;='H-32A-WP06 - Debt Service'!Q$24,'H-32A-WP06 - Debt Service'!Q$27/12,0))</f>
        <v>0</v>
      </c>
      <c r="S640" s="376">
        <f>IF(-SUM(S$20:S639)+S$15&lt;0.000001,0,IF($C640&gt;='H-32A-WP06 - Debt Service'!R$24,'H-32A-WP06 - Debt Service'!R$27/12,0))</f>
        <v>0</v>
      </c>
      <c r="T640" s="376">
        <f>IF(-SUM(T$20:T639)+T$15&lt;0.000001,0,IF($C640&gt;='H-32A-WP06 - Debt Service'!S$24,'H-32A-WP06 - Debt Service'!S$27/12,0))</f>
        <v>0</v>
      </c>
      <c r="U640" s="376">
        <f>IF(-SUM(U$20:U639)+U$15&lt;0.000001,0,IF($C640&gt;='H-32A-WP06 - Debt Service'!T$24,'H-32A-WP06 - Debt Service'!T$27/12,0))</f>
        <v>0</v>
      </c>
      <c r="V640" s="376">
        <f>IF(-SUM(V$20:V639)+V$15&lt;0.000001,0,IF($C640&gt;='H-32A-WP06 - Debt Service'!U$24,'H-32A-WP06 - Debt Service'!U$27/12,0))</f>
        <v>0</v>
      </c>
      <c r="W640" s="376">
        <f>IF(-SUM(W$20:W639)+W$15&lt;0.000001,0,IF($C640&gt;='H-32A-WP06 - Debt Service'!V$24,'H-32A-WP06 - Debt Service'!V$27/12,0))</f>
        <v>0</v>
      </c>
      <c r="X640" s="376">
        <f>IF(-SUM(X$20:X639)+X$15&lt;0.000001,0,IF($C640&gt;='H-32A-WP06 - Debt Service'!W$24,'H-32A-WP06 - Debt Service'!W$27/12,0))</f>
        <v>0</v>
      </c>
      <c r="Y640" s="376">
        <f>IF(-SUM(Y$20:Y639)+Y$15&lt;0.000001,0,IF($C640&gt;='H-32A-WP06 - Debt Service'!X$24,'H-32A-WP06 - Debt Service'!X$27/12,0))</f>
        <v>0</v>
      </c>
      <c r="Z640" s="376">
        <f>IF($C640&gt;='H-32A-WP06 - Debt Service'!Y$24,'H-32A-WP06 - Debt Service'!Y$27/12,0)</f>
        <v>0</v>
      </c>
    </row>
    <row r="641" spans="2:26">
      <c r="B641" s="364">
        <f t="shared" si="36"/>
        <v>2070</v>
      </c>
      <c r="C641" s="390">
        <f t="shared" si="38"/>
        <v>62367</v>
      </c>
      <c r="D641" s="376">
        <f>IF(-SUM(D$20:D640)+D$15&lt;0.000001,0,IF($C641&gt;='H-32A-WP06 - Debt Service'!C$24,'H-32A-WP06 - Debt Service'!C$27/12,0))</f>
        <v>0</v>
      </c>
      <c r="E641" s="376">
        <f>IF(-SUM(E$20:E640)+E$15&lt;0.000001,0,IF($C641&gt;='H-32A-WP06 - Debt Service'!D$24,'H-32A-WP06 - Debt Service'!D$27/12,0))</f>
        <v>0</v>
      </c>
      <c r="F641" s="376">
        <f>IF(-SUM(F$20:F640)+F$15&lt;0.000001,0,IF($C641&gt;='H-32A-WP06 - Debt Service'!E$24,'H-32A-WP06 - Debt Service'!E$27/12,0))</f>
        <v>0</v>
      </c>
      <c r="G641" s="376">
        <f>IF(-SUM(G$20:G640)+G$15&lt;0.000001,0,IF($C641&gt;='H-32A-WP06 - Debt Service'!F$24,'H-32A-WP06 - Debt Service'!F$27/12,0))</f>
        <v>0</v>
      </c>
      <c r="H641" s="376">
        <f>IF(-SUM(H$20:H640)+H$15&lt;0.000001,0,IF($C641&gt;='H-32A-WP06 - Debt Service'!G$24,'H-32A-WP06 - Debt Service'!G$27/12,0))</f>
        <v>0</v>
      </c>
      <c r="I641" s="376">
        <f>IF(-SUM(I$20:I640)+I$15&lt;0.000001,0,IF($C641&gt;='H-32A-WP06 - Debt Service'!H$24,'H-32A-WP06 - Debt Service'!H$27/12,0))</f>
        <v>0</v>
      </c>
      <c r="J641" s="376">
        <f>IF(-SUM(J$20:J640)+J$15&lt;0.000001,0,IF($C641&gt;='H-32A-WP06 - Debt Service'!I$24,'H-32A-WP06 - Debt Service'!I$27/12,0))</f>
        <v>0</v>
      </c>
      <c r="K641" s="376">
        <f>IF(-SUM(K$20:K640)+K$15&lt;0.000001,0,IF($C641&gt;='H-32A-WP06 - Debt Service'!J$24,'H-32A-WP06 - Debt Service'!J$27/12,0))</f>
        <v>0</v>
      </c>
      <c r="L641" s="376">
        <f>IF(-SUM(L$20:L640)+L$15&lt;0.000001,0,IF($C641&gt;='H-32A-WP06 - Debt Service'!K$24,'H-32A-WP06 - Debt Service'!K$27/12,0))</f>
        <v>0</v>
      </c>
      <c r="M641" s="376">
        <f>IF(-SUM(M$20:M640)+M$15&lt;0.000001,0,IF($C641&gt;='H-32A-WP06 - Debt Service'!L$24,'H-32A-WP06 - Debt Service'!L$27/12,0))</f>
        <v>0</v>
      </c>
      <c r="O641" s="364">
        <f t="shared" si="37"/>
        <v>2070</v>
      </c>
      <c r="P641" s="390">
        <f t="shared" si="39"/>
        <v>62367</v>
      </c>
      <c r="Q641" s="376">
        <f>IF(-SUM(Q$20:Q640)+Q$15&lt;0.000001,0,IF($C641&gt;='H-32A-WP06 - Debt Service'!P$24,'H-32A-WP06 - Debt Service'!P$27/12,0))</f>
        <v>0</v>
      </c>
      <c r="R641" s="376">
        <f>IF(-SUM(R$20:R640)+R$15&lt;0.000001,0,IF($C641&gt;='H-32A-WP06 - Debt Service'!Q$24,'H-32A-WP06 - Debt Service'!Q$27/12,0))</f>
        <v>0</v>
      </c>
      <c r="S641" s="376">
        <f>IF(-SUM(S$20:S640)+S$15&lt;0.000001,0,IF($C641&gt;='H-32A-WP06 - Debt Service'!R$24,'H-32A-WP06 - Debt Service'!R$27/12,0))</f>
        <v>0</v>
      </c>
      <c r="T641" s="376">
        <f>IF(-SUM(T$20:T640)+T$15&lt;0.000001,0,IF($C641&gt;='H-32A-WP06 - Debt Service'!S$24,'H-32A-WP06 - Debt Service'!S$27/12,0))</f>
        <v>0</v>
      </c>
      <c r="U641" s="376">
        <f>IF(-SUM(U$20:U640)+U$15&lt;0.000001,0,IF($C641&gt;='H-32A-WP06 - Debt Service'!T$24,'H-32A-WP06 - Debt Service'!T$27/12,0))</f>
        <v>0</v>
      </c>
      <c r="V641" s="376">
        <f>IF(-SUM(V$20:V640)+V$15&lt;0.000001,0,IF($C641&gt;='H-32A-WP06 - Debt Service'!U$24,'H-32A-WP06 - Debt Service'!U$27/12,0))</f>
        <v>0</v>
      </c>
      <c r="W641" s="376">
        <f>IF(-SUM(W$20:W640)+W$15&lt;0.000001,0,IF($C641&gt;='H-32A-WP06 - Debt Service'!V$24,'H-32A-WP06 - Debt Service'!V$27/12,0))</f>
        <v>0</v>
      </c>
      <c r="X641" s="376">
        <f>IF(-SUM(X$20:X640)+X$15&lt;0.000001,0,IF($C641&gt;='H-32A-WP06 - Debt Service'!W$24,'H-32A-WP06 - Debt Service'!W$27/12,0))</f>
        <v>0</v>
      </c>
      <c r="Y641" s="376">
        <f>IF(-SUM(Y$20:Y640)+Y$15&lt;0.000001,0,IF($C641&gt;='H-32A-WP06 - Debt Service'!X$24,'H-32A-WP06 - Debt Service'!X$27/12,0))</f>
        <v>0</v>
      </c>
      <c r="Z641" s="376">
        <f>IF($C641&gt;='H-32A-WP06 - Debt Service'!Y$24,'H-32A-WP06 - Debt Service'!Y$27/12,0)</f>
        <v>0</v>
      </c>
    </row>
    <row r="642" spans="2:26">
      <c r="B642" s="364">
        <f t="shared" si="36"/>
        <v>2070</v>
      </c>
      <c r="C642" s="390">
        <f t="shared" si="38"/>
        <v>62398</v>
      </c>
      <c r="D642" s="376">
        <f>IF(-SUM(D$20:D641)+D$15&lt;0.000001,0,IF($C642&gt;='H-32A-WP06 - Debt Service'!C$24,'H-32A-WP06 - Debt Service'!C$27/12,0))</f>
        <v>0</v>
      </c>
      <c r="E642" s="376">
        <f>IF(-SUM(E$20:E641)+E$15&lt;0.000001,0,IF($C642&gt;='H-32A-WP06 - Debt Service'!D$24,'H-32A-WP06 - Debt Service'!D$27/12,0))</f>
        <v>0</v>
      </c>
      <c r="F642" s="376">
        <f>IF(-SUM(F$20:F641)+F$15&lt;0.000001,0,IF($C642&gt;='H-32A-WP06 - Debt Service'!E$24,'H-32A-WP06 - Debt Service'!E$27/12,0))</f>
        <v>0</v>
      </c>
      <c r="G642" s="376">
        <f>IF(-SUM(G$20:G641)+G$15&lt;0.000001,0,IF($C642&gt;='H-32A-WP06 - Debt Service'!F$24,'H-32A-WP06 - Debt Service'!F$27/12,0))</f>
        <v>0</v>
      </c>
      <c r="H642" s="376">
        <f>IF(-SUM(H$20:H641)+H$15&lt;0.000001,0,IF($C642&gt;='H-32A-WP06 - Debt Service'!G$24,'H-32A-WP06 - Debt Service'!G$27/12,0))</f>
        <v>0</v>
      </c>
      <c r="I642" s="376">
        <f>IF(-SUM(I$20:I641)+I$15&lt;0.000001,0,IF($C642&gt;='H-32A-WP06 - Debt Service'!H$24,'H-32A-WP06 - Debt Service'!H$27/12,0))</f>
        <v>0</v>
      </c>
      <c r="J642" s="376">
        <f>IF(-SUM(J$20:J641)+J$15&lt;0.000001,0,IF($C642&gt;='H-32A-WP06 - Debt Service'!I$24,'H-32A-WP06 - Debt Service'!I$27/12,0))</f>
        <v>0</v>
      </c>
      <c r="K642" s="376">
        <f>IF(-SUM(K$20:K641)+K$15&lt;0.000001,0,IF($C642&gt;='H-32A-WP06 - Debt Service'!J$24,'H-32A-WP06 - Debt Service'!J$27/12,0))</f>
        <v>0</v>
      </c>
      <c r="L642" s="376">
        <f>IF(-SUM(L$20:L641)+L$15&lt;0.000001,0,IF($C642&gt;='H-32A-WP06 - Debt Service'!K$24,'H-32A-WP06 - Debt Service'!K$27/12,0))</f>
        <v>0</v>
      </c>
      <c r="M642" s="376">
        <f>IF(-SUM(M$20:M641)+M$15&lt;0.000001,0,IF($C642&gt;='H-32A-WP06 - Debt Service'!L$24,'H-32A-WP06 - Debt Service'!L$27/12,0))</f>
        <v>0</v>
      </c>
      <c r="O642" s="364">
        <f t="shared" si="37"/>
        <v>2070</v>
      </c>
      <c r="P642" s="390">
        <f t="shared" si="39"/>
        <v>62398</v>
      </c>
      <c r="Q642" s="376">
        <f>IF(-SUM(Q$20:Q641)+Q$15&lt;0.000001,0,IF($C642&gt;='H-32A-WP06 - Debt Service'!P$24,'H-32A-WP06 - Debt Service'!P$27/12,0))</f>
        <v>0</v>
      </c>
      <c r="R642" s="376">
        <f>IF(-SUM(R$20:R641)+R$15&lt;0.000001,0,IF($C642&gt;='H-32A-WP06 - Debt Service'!Q$24,'H-32A-WP06 - Debt Service'!Q$27/12,0))</f>
        <v>0</v>
      </c>
      <c r="S642" s="376">
        <f>IF(-SUM(S$20:S641)+S$15&lt;0.000001,0,IF($C642&gt;='H-32A-WP06 - Debt Service'!R$24,'H-32A-WP06 - Debt Service'!R$27/12,0))</f>
        <v>0</v>
      </c>
      <c r="T642" s="376">
        <f>IF(-SUM(T$20:T641)+T$15&lt;0.000001,0,IF($C642&gt;='H-32A-WP06 - Debt Service'!S$24,'H-32A-WP06 - Debt Service'!S$27/12,0))</f>
        <v>0</v>
      </c>
      <c r="U642" s="376">
        <f>IF(-SUM(U$20:U641)+U$15&lt;0.000001,0,IF($C642&gt;='H-32A-WP06 - Debt Service'!T$24,'H-32A-WP06 - Debt Service'!T$27/12,0))</f>
        <v>0</v>
      </c>
      <c r="V642" s="376">
        <f>IF(-SUM(V$20:V641)+V$15&lt;0.000001,0,IF($C642&gt;='H-32A-WP06 - Debt Service'!U$24,'H-32A-WP06 - Debt Service'!U$27/12,0))</f>
        <v>0</v>
      </c>
      <c r="W642" s="376">
        <f>IF(-SUM(W$20:W641)+W$15&lt;0.000001,0,IF($C642&gt;='H-32A-WP06 - Debt Service'!V$24,'H-32A-WP06 - Debt Service'!V$27/12,0))</f>
        <v>0</v>
      </c>
      <c r="X642" s="376">
        <f>IF(-SUM(X$20:X641)+X$15&lt;0.000001,0,IF($C642&gt;='H-32A-WP06 - Debt Service'!W$24,'H-32A-WP06 - Debt Service'!W$27/12,0))</f>
        <v>0</v>
      </c>
      <c r="Y642" s="376">
        <f>IF(-SUM(Y$20:Y641)+Y$15&lt;0.000001,0,IF($C642&gt;='H-32A-WP06 - Debt Service'!X$24,'H-32A-WP06 - Debt Service'!X$27/12,0))</f>
        <v>0</v>
      </c>
      <c r="Z642" s="376">
        <f>IF($C642&gt;='H-32A-WP06 - Debt Service'!Y$24,'H-32A-WP06 - Debt Service'!Y$27/12,0)</f>
        <v>0</v>
      </c>
    </row>
    <row r="643" spans="2:26">
      <c r="B643" s="364">
        <f t="shared" si="36"/>
        <v>2070</v>
      </c>
      <c r="C643" s="390">
        <f t="shared" si="38"/>
        <v>62428</v>
      </c>
      <c r="D643" s="376">
        <f>IF(-SUM(D$20:D642)+D$15&lt;0.000001,0,IF($C643&gt;='H-32A-WP06 - Debt Service'!C$24,'H-32A-WP06 - Debt Service'!C$27/12,0))</f>
        <v>0</v>
      </c>
      <c r="E643" s="376">
        <f>IF(-SUM(E$20:E642)+E$15&lt;0.000001,0,IF($C643&gt;='H-32A-WP06 - Debt Service'!D$24,'H-32A-WP06 - Debt Service'!D$27/12,0))</f>
        <v>0</v>
      </c>
      <c r="F643" s="376">
        <f>IF(-SUM(F$20:F642)+F$15&lt;0.000001,0,IF($C643&gt;='H-32A-WP06 - Debt Service'!E$24,'H-32A-WP06 - Debt Service'!E$27/12,0))</f>
        <v>0</v>
      </c>
      <c r="G643" s="376">
        <f>IF(-SUM(G$20:G642)+G$15&lt;0.000001,0,IF($C643&gt;='H-32A-WP06 - Debt Service'!F$24,'H-32A-WP06 - Debt Service'!F$27/12,0))</f>
        <v>0</v>
      </c>
      <c r="H643" s="376">
        <f>IF(-SUM(H$20:H642)+H$15&lt;0.000001,0,IF($C643&gt;='H-32A-WP06 - Debt Service'!G$24,'H-32A-WP06 - Debt Service'!G$27/12,0))</f>
        <v>0</v>
      </c>
      <c r="I643" s="376">
        <f>IF(-SUM(I$20:I642)+I$15&lt;0.000001,0,IF($C643&gt;='H-32A-WP06 - Debt Service'!H$24,'H-32A-WP06 - Debt Service'!H$27/12,0))</f>
        <v>0</v>
      </c>
      <c r="J643" s="376">
        <f>IF(-SUM(J$20:J642)+J$15&lt;0.000001,0,IF($C643&gt;='H-32A-WP06 - Debt Service'!I$24,'H-32A-WP06 - Debt Service'!I$27/12,0))</f>
        <v>0</v>
      </c>
      <c r="K643" s="376">
        <f>IF(-SUM(K$20:K642)+K$15&lt;0.000001,0,IF($C643&gt;='H-32A-WP06 - Debt Service'!J$24,'H-32A-WP06 - Debt Service'!J$27/12,0))</f>
        <v>0</v>
      </c>
      <c r="L643" s="376">
        <f>IF(-SUM(L$20:L642)+L$15&lt;0.000001,0,IF($C643&gt;='H-32A-WP06 - Debt Service'!K$24,'H-32A-WP06 - Debt Service'!K$27/12,0))</f>
        <v>0</v>
      </c>
      <c r="M643" s="376">
        <f>IF(-SUM(M$20:M642)+M$15&lt;0.000001,0,IF($C643&gt;='H-32A-WP06 - Debt Service'!L$24,'H-32A-WP06 - Debt Service'!L$27/12,0))</f>
        <v>0</v>
      </c>
      <c r="O643" s="364">
        <f t="shared" si="37"/>
        <v>2070</v>
      </c>
      <c r="P643" s="390">
        <f t="shared" si="39"/>
        <v>62428</v>
      </c>
      <c r="Q643" s="376">
        <f>IF(-SUM(Q$20:Q642)+Q$15&lt;0.000001,0,IF($C643&gt;='H-32A-WP06 - Debt Service'!P$24,'H-32A-WP06 - Debt Service'!P$27/12,0))</f>
        <v>0</v>
      </c>
      <c r="R643" s="376">
        <f>IF(-SUM(R$20:R642)+R$15&lt;0.000001,0,IF($C643&gt;='H-32A-WP06 - Debt Service'!Q$24,'H-32A-WP06 - Debt Service'!Q$27/12,0))</f>
        <v>0</v>
      </c>
      <c r="S643" s="376">
        <f>IF(-SUM(S$20:S642)+S$15&lt;0.000001,0,IF($C643&gt;='H-32A-WP06 - Debt Service'!R$24,'H-32A-WP06 - Debt Service'!R$27/12,0))</f>
        <v>0</v>
      </c>
      <c r="T643" s="376">
        <f>IF(-SUM(T$20:T642)+T$15&lt;0.000001,0,IF($C643&gt;='H-32A-WP06 - Debt Service'!S$24,'H-32A-WP06 - Debt Service'!S$27/12,0))</f>
        <v>0</v>
      </c>
      <c r="U643" s="376">
        <f>IF(-SUM(U$20:U642)+U$15&lt;0.000001,0,IF($C643&gt;='H-32A-WP06 - Debt Service'!T$24,'H-32A-WP06 - Debt Service'!T$27/12,0))</f>
        <v>0</v>
      </c>
      <c r="V643" s="376">
        <f>IF(-SUM(V$20:V642)+V$15&lt;0.000001,0,IF($C643&gt;='H-32A-WP06 - Debt Service'!U$24,'H-32A-WP06 - Debt Service'!U$27/12,0))</f>
        <v>0</v>
      </c>
      <c r="W643" s="376">
        <f>IF(-SUM(W$20:W642)+W$15&lt;0.000001,0,IF($C643&gt;='H-32A-WP06 - Debt Service'!V$24,'H-32A-WP06 - Debt Service'!V$27/12,0))</f>
        <v>0</v>
      </c>
      <c r="X643" s="376">
        <f>IF(-SUM(X$20:X642)+X$15&lt;0.000001,0,IF($C643&gt;='H-32A-WP06 - Debt Service'!W$24,'H-32A-WP06 - Debt Service'!W$27/12,0))</f>
        <v>0</v>
      </c>
      <c r="Y643" s="376">
        <f>IF(-SUM(Y$20:Y642)+Y$15&lt;0.000001,0,IF($C643&gt;='H-32A-WP06 - Debt Service'!X$24,'H-32A-WP06 - Debt Service'!X$27/12,0))</f>
        <v>0</v>
      </c>
      <c r="Z643" s="376">
        <f>IF($C643&gt;='H-32A-WP06 - Debt Service'!Y$24,'H-32A-WP06 - Debt Service'!Y$27/12,0)</f>
        <v>0</v>
      </c>
    </row>
    <row r="644" spans="2:26">
      <c r="B644" s="364">
        <f t="shared" si="36"/>
        <v>2071</v>
      </c>
      <c r="C644" s="390">
        <f t="shared" si="38"/>
        <v>62459</v>
      </c>
      <c r="D644" s="376">
        <f>IF(-SUM(D$20:D643)+D$15&lt;0.000001,0,IF($C644&gt;='H-32A-WP06 - Debt Service'!C$24,'H-32A-WP06 - Debt Service'!C$27/12,0))</f>
        <v>0</v>
      </c>
      <c r="E644" s="376">
        <f>IF(-SUM(E$20:E643)+E$15&lt;0.000001,0,IF($C644&gt;='H-32A-WP06 - Debt Service'!D$24,'H-32A-WP06 - Debt Service'!D$27/12,0))</f>
        <v>0</v>
      </c>
      <c r="F644" s="376">
        <f>IF(-SUM(F$20:F643)+F$15&lt;0.000001,0,IF($C644&gt;='H-32A-WP06 - Debt Service'!E$24,'H-32A-WP06 - Debt Service'!E$27/12,0))</f>
        <v>0</v>
      </c>
      <c r="G644" s="376">
        <f>IF(-SUM(G$20:G643)+G$15&lt;0.000001,0,IF($C644&gt;='H-32A-WP06 - Debt Service'!F$24,'H-32A-WP06 - Debt Service'!F$27/12,0))</f>
        <v>0</v>
      </c>
      <c r="H644" s="376">
        <f>IF(-SUM(H$20:H643)+H$15&lt;0.000001,0,IF($C644&gt;='H-32A-WP06 - Debt Service'!G$24,'H-32A-WP06 - Debt Service'!G$27/12,0))</f>
        <v>0</v>
      </c>
      <c r="I644" s="376">
        <f>IF(-SUM(I$20:I643)+I$15&lt;0.000001,0,IF($C644&gt;='H-32A-WP06 - Debt Service'!H$24,'H-32A-WP06 - Debt Service'!H$27/12,0))</f>
        <v>0</v>
      </c>
      <c r="J644" s="376">
        <f>IF(-SUM(J$20:J643)+J$15&lt;0.000001,0,IF($C644&gt;='H-32A-WP06 - Debt Service'!I$24,'H-32A-WP06 - Debt Service'!I$27/12,0))</f>
        <v>0</v>
      </c>
      <c r="K644" s="376">
        <f>IF(-SUM(K$20:K643)+K$15&lt;0.000001,0,IF($C644&gt;='H-32A-WP06 - Debt Service'!J$24,'H-32A-WP06 - Debt Service'!J$27/12,0))</f>
        <v>0</v>
      </c>
      <c r="L644" s="376">
        <f>IF(-SUM(L$20:L643)+L$15&lt;0.000001,0,IF($C644&gt;='H-32A-WP06 - Debt Service'!K$24,'H-32A-WP06 - Debt Service'!K$27/12,0))</f>
        <v>0</v>
      </c>
      <c r="M644" s="376">
        <f>IF(-SUM(M$20:M643)+M$15&lt;0.000001,0,IF($C644&gt;='H-32A-WP06 - Debt Service'!L$24,'H-32A-WP06 - Debt Service'!L$27/12,0))</f>
        <v>0</v>
      </c>
      <c r="O644" s="364">
        <f t="shared" si="37"/>
        <v>2071</v>
      </c>
      <c r="P644" s="390">
        <f t="shared" si="39"/>
        <v>62459</v>
      </c>
      <c r="Q644" s="376">
        <f>IF(-SUM(Q$20:Q643)+Q$15&lt;0.000001,0,IF($C644&gt;='H-32A-WP06 - Debt Service'!P$24,'H-32A-WP06 - Debt Service'!P$27/12,0))</f>
        <v>0</v>
      </c>
      <c r="R644" s="376">
        <f>IF(-SUM(R$20:R643)+R$15&lt;0.000001,0,IF($C644&gt;='H-32A-WP06 - Debt Service'!Q$24,'H-32A-WP06 - Debt Service'!Q$27/12,0))</f>
        <v>0</v>
      </c>
      <c r="S644" s="376">
        <f>IF(-SUM(S$20:S643)+S$15&lt;0.000001,0,IF($C644&gt;='H-32A-WP06 - Debt Service'!R$24,'H-32A-WP06 - Debt Service'!R$27/12,0))</f>
        <v>0</v>
      </c>
      <c r="T644" s="376">
        <f>IF(-SUM(T$20:T643)+T$15&lt;0.000001,0,IF($C644&gt;='H-32A-WP06 - Debt Service'!S$24,'H-32A-WP06 - Debt Service'!S$27/12,0))</f>
        <v>0</v>
      </c>
      <c r="U644" s="376">
        <f>IF(-SUM(U$20:U643)+U$15&lt;0.000001,0,IF($C644&gt;='H-32A-WP06 - Debt Service'!T$24,'H-32A-WP06 - Debt Service'!T$27/12,0))</f>
        <v>0</v>
      </c>
      <c r="V644" s="376">
        <f>IF(-SUM(V$20:V643)+V$15&lt;0.000001,0,IF($C644&gt;='H-32A-WP06 - Debt Service'!U$24,'H-32A-WP06 - Debt Service'!U$27/12,0))</f>
        <v>0</v>
      </c>
      <c r="W644" s="376">
        <f>IF(-SUM(W$20:W643)+W$15&lt;0.000001,0,IF($C644&gt;='H-32A-WP06 - Debt Service'!V$24,'H-32A-WP06 - Debt Service'!V$27/12,0))</f>
        <v>0</v>
      </c>
      <c r="X644" s="376">
        <f>IF(-SUM(X$20:X643)+X$15&lt;0.000001,0,IF($C644&gt;='H-32A-WP06 - Debt Service'!W$24,'H-32A-WP06 - Debt Service'!W$27/12,0))</f>
        <v>0</v>
      </c>
      <c r="Y644" s="376">
        <f>IF(-SUM(Y$20:Y643)+Y$15&lt;0.000001,0,IF($C644&gt;='H-32A-WP06 - Debt Service'!X$24,'H-32A-WP06 - Debt Service'!X$27/12,0))</f>
        <v>0</v>
      </c>
      <c r="Z644" s="376">
        <f>IF($C644&gt;='H-32A-WP06 - Debt Service'!Y$24,'H-32A-WP06 - Debt Service'!Y$27/12,0)</f>
        <v>0</v>
      </c>
    </row>
    <row r="645" spans="2:26">
      <c r="B645" s="364">
        <f t="shared" si="36"/>
        <v>2071</v>
      </c>
      <c r="C645" s="390">
        <f t="shared" si="38"/>
        <v>62490</v>
      </c>
      <c r="D645" s="376">
        <f>IF(-SUM(D$20:D644)+D$15&lt;0.000001,0,IF($C645&gt;='H-32A-WP06 - Debt Service'!C$24,'H-32A-WP06 - Debt Service'!C$27/12,0))</f>
        <v>0</v>
      </c>
      <c r="E645" s="376">
        <f>IF(-SUM(E$20:E644)+E$15&lt;0.000001,0,IF($C645&gt;='H-32A-WP06 - Debt Service'!D$24,'H-32A-WP06 - Debt Service'!D$27/12,0))</f>
        <v>0</v>
      </c>
      <c r="F645" s="376">
        <f>IF(-SUM(F$20:F644)+F$15&lt;0.000001,0,IF($C645&gt;='H-32A-WP06 - Debt Service'!E$24,'H-32A-WP06 - Debt Service'!E$27/12,0))</f>
        <v>0</v>
      </c>
      <c r="G645" s="376">
        <f>IF(-SUM(G$20:G644)+G$15&lt;0.000001,0,IF($C645&gt;='H-32A-WP06 - Debt Service'!F$24,'H-32A-WP06 - Debt Service'!F$27/12,0))</f>
        <v>0</v>
      </c>
      <c r="H645" s="376">
        <f>IF(-SUM(H$20:H644)+H$15&lt;0.000001,0,IF($C645&gt;='H-32A-WP06 - Debt Service'!G$24,'H-32A-WP06 - Debt Service'!G$27/12,0))</f>
        <v>0</v>
      </c>
      <c r="I645" s="376">
        <f>IF(-SUM(I$20:I644)+I$15&lt;0.000001,0,IF($C645&gt;='H-32A-WP06 - Debt Service'!H$24,'H-32A-WP06 - Debt Service'!H$27/12,0))</f>
        <v>0</v>
      </c>
      <c r="J645" s="376">
        <f>IF(-SUM(J$20:J644)+J$15&lt;0.000001,0,IF($C645&gt;='H-32A-WP06 - Debt Service'!I$24,'H-32A-WP06 - Debt Service'!I$27/12,0))</f>
        <v>0</v>
      </c>
      <c r="K645" s="376">
        <f>IF(-SUM(K$20:K644)+K$15&lt;0.000001,0,IF($C645&gt;='H-32A-WP06 - Debt Service'!J$24,'H-32A-WP06 - Debt Service'!J$27/12,0))</f>
        <v>0</v>
      </c>
      <c r="L645" s="376">
        <f>IF(-SUM(L$20:L644)+L$15&lt;0.000001,0,IF($C645&gt;='H-32A-WP06 - Debt Service'!K$24,'H-32A-WP06 - Debt Service'!K$27/12,0))</f>
        <v>0</v>
      </c>
      <c r="M645" s="376">
        <f>IF(-SUM(M$20:M644)+M$15&lt;0.000001,0,IF($C645&gt;='H-32A-WP06 - Debt Service'!L$24,'H-32A-WP06 - Debt Service'!L$27/12,0))</f>
        <v>0</v>
      </c>
      <c r="O645" s="364">
        <f t="shared" si="37"/>
        <v>2071</v>
      </c>
      <c r="P645" s="390">
        <f t="shared" si="39"/>
        <v>62490</v>
      </c>
      <c r="Q645" s="376">
        <f>IF(-SUM(Q$20:Q644)+Q$15&lt;0.000001,0,IF($C645&gt;='H-32A-WP06 - Debt Service'!P$24,'H-32A-WP06 - Debt Service'!P$27/12,0))</f>
        <v>0</v>
      </c>
      <c r="R645" s="376">
        <f>IF(-SUM(R$20:R644)+R$15&lt;0.000001,0,IF($C645&gt;='H-32A-WP06 - Debt Service'!Q$24,'H-32A-WP06 - Debt Service'!Q$27/12,0))</f>
        <v>0</v>
      </c>
      <c r="S645" s="376">
        <f>IF(-SUM(S$20:S644)+S$15&lt;0.000001,0,IF($C645&gt;='H-32A-WP06 - Debt Service'!R$24,'H-32A-WP06 - Debt Service'!R$27/12,0))</f>
        <v>0</v>
      </c>
      <c r="T645" s="376">
        <f>IF(-SUM(T$20:T644)+T$15&lt;0.000001,0,IF($C645&gt;='H-32A-WP06 - Debt Service'!S$24,'H-32A-WP06 - Debt Service'!S$27/12,0))</f>
        <v>0</v>
      </c>
      <c r="U645" s="376">
        <f>IF(-SUM(U$20:U644)+U$15&lt;0.000001,0,IF($C645&gt;='H-32A-WP06 - Debt Service'!T$24,'H-32A-WP06 - Debt Service'!T$27/12,0))</f>
        <v>0</v>
      </c>
      <c r="V645" s="376">
        <f>IF(-SUM(V$20:V644)+V$15&lt;0.000001,0,IF($C645&gt;='H-32A-WP06 - Debt Service'!U$24,'H-32A-WP06 - Debt Service'!U$27/12,0))</f>
        <v>0</v>
      </c>
      <c r="W645" s="376">
        <f>IF(-SUM(W$20:W644)+W$15&lt;0.000001,0,IF($C645&gt;='H-32A-WP06 - Debt Service'!V$24,'H-32A-WP06 - Debt Service'!V$27/12,0))</f>
        <v>0</v>
      </c>
      <c r="X645" s="376">
        <f>IF(-SUM(X$20:X644)+X$15&lt;0.000001,0,IF($C645&gt;='H-32A-WP06 - Debt Service'!W$24,'H-32A-WP06 - Debt Service'!W$27/12,0))</f>
        <v>0</v>
      </c>
      <c r="Y645" s="376">
        <f>IF(-SUM(Y$20:Y644)+Y$15&lt;0.000001,0,IF($C645&gt;='H-32A-WP06 - Debt Service'!X$24,'H-32A-WP06 - Debt Service'!X$27/12,0))</f>
        <v>0</v>
      </c>
      <c r="Z645" s="376">
        <f>IF($C645&gt;='H-32A-WP06 - Debt Service'!Y$24,'H-32A-WP06 - Debt Service'!Y$27/12,0)</f>
        <v>0</v>
      </c>
    </row>
    <row r="646" spans="2:26">
      <c r="B646" s="364">
        <f t="shared" si="36"/>
        <v>2071</v>
      </c>
      <c r="C646" s="390">
        <f t="shared" si="38"/>
        <v>62518</v>
      </c>
      <c r="D646" s="376">
        <f>IF(-SUM(D$20:D645)+D$15&lt;0.000001,0,IF($C646&gt;='H-32A-WP06 - Debt Service'!C$24,'H-32A-WP06 - Debt Service'!C$27/12,0))</f>
        <v>0</v>
      </c>
      <c r="E646" s="376">
        <f>IF(-SUM(E$20:E645)+E$15&lt;0.000001,0,IF($C646&gt;='H-32A-WP06 - Debt Service'!D$24,'H-32A-WP06 - Debt Service'!D$27/12,0))</f>
        <v>0</v>
      </c>
      <c r="F646" s="376">
        <f>IF(-SUM(F$20:F645)+F$15&lt;0.000001,0,IF($C646&gt;='H-32A-WP06 - Debt Service'!E$24,'H-32A-WP06 - Debt Service'!E$27/12,0))</f>
        <v>0</v>
      </c>
      <c r="G646" s="376">
        <f>IF(-SUM(G$20:G645)+G$15&lt;0.000001,0,IF($C646&gt;='H-32A-WP06 - Debt Service'!F$24,'H-32A-WP06 - Debt Service'!F$27/12,0))</f>
        <v>0</v>
      </c>
      <c r="H646" s="376">
        <f>IF(-SUM(H$20:H645)+H$15&lt;0.000001,0,IF($C646&gt;='H-32A-WP06 - Debt Service'!G$24,'H-32A-WP06 - Debt Service'!G$27/12,0))</f>
        <v>0</v>
      </c>
      <c r="I646" s="376">
        <f>IF(-SUM(I$20:I645)+I$15&lt;0.000001,0,IF($C646&gt;='H-32A-WP06 - Debt Service'!H$24,'H-32A-WP06 - Debt Service'!H$27/12,0))</f>
        <v>0</v>
      </c>
      <c r="J646" s="376">
        <f>IF(-SUM(J$20:J645)+J$15&lt;0.000001,0,IF($C646&gt;='H-32A-WP06 - Debt Service'!I$24,'H-32A-WP06 - Debt Service'!I$27/12,0))</f>
        <v>0</v>
      </c>
      <c r="K646" s="376">
        <f>IF(-SUM(K$20:K645)+K$15&lt;0.000001,0,IF($C646&gt;='H-32A-WP06 - Debt Service'!J$24,'H-32A-WP06 - Debt Service'!J$27/12,0))</f>
        <v>0</v>
      </c>
      <c r="L646" s="376">
        <f>IF(-SUM(L$20:L645)+L$15&lt;0.000001,0,IF($C646&gt;='H-32A-WP06 - Debt Service'!K$24,'H-32A-WP06 - Debt Service'!K$27/12,0))</f>
        <v>0</v>
      </c>
      <c r="M646" s="376">
        <f>IF(-SUM(M$20:M645)+M$15&lt;0.000001,0,IF($C646&gt;='H-32A-WP06 - Debt Service'!L$24,'H-32A-WP06 - Debt Service'!L$27/12,0))</f>
        <v>0</v>
      </c>
      <c r="O646" s="364">
        <f t="shared" si="37"/>
        <v>2071</v>
      </c>
      <c r="P646" s="390">
        <f t="shared" si="39"/>
        <v>62518</v>
      </c>
      <c r="Q646" s="376">
        <f>IF(-SUM(Q$20:Q645)+Q$15&lt;0.000001,0,IF($C646&gt;='H-32A-WP06 - Debt Service'!P$24,'H-32A-WP06 - Debt Service'!P$27/12,0))</f>
        <v>0</v>
      </c>
      <c r="R646" s="376">
        <f>IF(-SUM(R$20:R645)+R$15&lt;0.000001,0,IF($C646&gt;='H-32A-WP06 - Debt Service'!Q$24,'H-32A-WP06 - Debt Service'!Q$27/12,0))</f>
        <v>0</v>
      </c>
      <c r="S646" s="376">
        <f>IF(-SUM(S$20:S645)+S$15&lt;0.000001,0,IF($C646&gt;='H-32A-WP06 - Debt Service'!R$24,'H-32A-WP06 - Debt Service'!R$27/12,0))</f>
        <v>0</v>
      </c>
      <c r="T646" s="376">
        <f>IF(-SUM(T$20:T645)+T$15&lt;0.000001,0,IF($C646&gt;='H-32A-WP06 - Debt Service'!S$24,'H-32A-WP06 - Debt Service'!S$27/12,0))</f>
        <v>0</v>
      </c>
      <c r="U646" s="376">
        <f>IF(-SUM(U$20:U645)+U$15&lt;0.000001,0,IF($C646&gt;='H-32A-WP06 - Debt Service'!T$24,'H-32A-WP06 - Debt Service'!T$27/12,0))</f>
        <v>0</v>
      </c>
      <c r="V646" s="376">
        <f>IF(-SUM(V$20:V645)+V$15&lt;0.000001,0,IF($C646&gt;='H-32A-WP06 - Debt Service'!U$24,'H-32A-WP06 - Debt Service'!U$27/12,0))</f>
        <v>0</v>
      </c>
      <c r="W646" s="376">
        <f>IF(-SUM(W$20:W645)+W$15&lt;0.000001,0,IF($C646&gt;='H-32A-WP06 - Debt Service'!V$24,'H-32A-WP06 - Debt Service'!V$27/12,0))</f>
        <v>0</v>
      </c>
      <c r="X646" s="376">
        <f>IF(-SUM(X$20:X645)+X$15&lt;0.000001,0,IF($C646&gt;='H-32A-WP06 - Debt Service'!W$24,'H-32A-WP06 - Debt Service'!W$27/12,0))</f>
        <v>0</v>
      </c>
      <c r="Y646" s="376">
        <f>IF(-SUM(Y$20:Y645)+Y$15&lt;0.000001,0,IF($C646&gt;='H-32A-WP06 - Debt Service'!X$24,'H-32A-WP06 - Debt Service'!X$27/12,0))</f>
        <v>0</v>
      </c>
      <c r="Z646" s="376">
        <f>IF($C646&gt;='H-32A-WP06 - Debt Service'!Y$24,'H-32A-WP06 - Debt Service'!Y$27/12,0)</f>
        <v>0</v>
      </c>
    </row>
    <row r="647" spans="2:26">
      <c r="B647" s="364">
        <f t="shared" si="36"/>
        <v>2071</v>
      </c>
      <c r="C647" s="390">
        <f t="shared" si="38"/>
        <v>62549</v>
      </c>
      <c r="D647" s="376">
        <f>IF(-SUM(D$20:D646)+D$15&lt;0.000001,0,IF($C647&gt;='H-32A-WP06 - Debt Service'!C$24,'H-32A-WP06 - Debt Service'!C$27/12,0))</f>
        <v>0</v>
      </c>
      <c r="E647" s="376">
        <f>IF(-SUM(E$20:E646)+E$15&lt;0.000001,0,IF($C647&gt;='H-32A-WP06 - Debt Service'!D$24,'H-32A-WP06 - Debt Service'!D$27/12,0))</f>
        <v>0</v>
      </c>
      <c r="F647" s="376">
        <f>IF(-SUM(F$20:F646)+F$15&lt;0.000001,0,IF($C647&gt;='H-32A-WP06 - Debt Service'!E$24,'H-32A-WP06 - Debt Service'!E$27/12,0))</f>
        <v>0</v>
      </c>
      <c r="G647" s="376">
        <f>IF(-SUM(G$20:G646)+G$15&lt;0.000001,0,IF($C647&gt;='H-32A-WP06 - Debt Service'!F$24,'H-32A-WP06 - Debt Service'!F$27/12,0))</f>
        <v>0</v>
      </c>
      <c r="H647" s="376">
        <f>IF(-SUM(H$20:H646)+H$15&lt;0.000001,0,IF($C647&gt;='H-32A-WP06 - Debt Service'!G$24,'H-32A-WP06 - Debt Service'!G$27/12,0))</f>
        <v>0</v>
      </c>
      <c r="I647" s="376">
        <f>IF(-SUM(I$20:I646)+I$15&lt;0.000001,0,IF($C647&gt;='H-32A-WP06 - Debt Service'!H$24,'H-32A-WP06 - Debt Service'!H$27/12,0))</f>
        <v>0</v>
      </c>
      <c r="J647" s="376">
        <f>IF(-SUM(J$20:J646)+J$15&lt;0.000001,0,IF($C647&gt;='H-32A-WP06 - Debt Service'!I$24,'H-32A-WP06 - Debt Service'!I$27/12,0))</f>
        <v>0</v>
      </c>
      <c r="K647" s="376">
        <f>IF(-SUM(K$20:K646)+K$15&lt;0.000001,0,IF($C647&gt;='H-32A-WP06 - Debt Service'!J$24,'H-32A-WP06 - Debt Service'!J$27/12,0))</f>
        <v>0</v>
      </c>
      <c r="L647" s="376">
        <f>IF(-SUM(L$20:L646)+L$15&lt;0.000001,0,IF($C647&gt;='H-32A-WP06 - Debt Service'!K$24,'H-32A-WP06 - Debt Service'!K$27/12,0))</f>
        <v>0</v>
      </c>
      <c r="M647" s="376">
        <f>IF(-SUM(M$20:M646)+M$15&lt;0.000001,0,IF($C647&gt;='H-32A-WP06 - Debt Service'!L$24,'H-32A-WP06 - Debt Service'!L$27/12,0))</f>
        <v>0</v>
      </c>
      <c r="O647" s="364">
        <f t="shared" si="37"/>
        <v>2071</v>
      </c>
      <c r="P647" s="390">
        <f t="shared" si="39"/>
        <v>62549</v>
      </c>
      <c r="Q647" s="376">
        <f>IF(-SUM(Q$20:Q646)+Q$15&lt;0.000001,0,IF($C647&gt;='H-32A-WP06 - Debt Service'!P$24,'H-32A-WP06 - Debt Service'!P$27/12,0))</f>
        <v>0</v>
      </c>
      <c r="R647" s="376">
        <f>IF(-SUM(R$20:R646)+R$15&lt;0.000001,0,IF($C647&gt;='H-32A-WP06 - Debt Service'!Q$24,'H-32A-WP06 - Debt Service'!Q$27/12,0))</f>
        <v>0</v>
      </c>
      <c r="S647" s="376">
        <f>IF(-SUM(S$20:S646)+S$15&lt;0.000001,0,IF($C647&gt;='H-32A-WP06 - Debt Service'!R$24,'H-32A-WP06 - Debt Service'!R$27/12,0))</f>
        <v>0</v>
      </c>
      <c r="T647" s="376">
        <f>IF(-SUM(T$20:T646)+T$15&lt;0.000001,0,IF($C647&gt;='H-32A-WP06 - Debt Service'!S$24,'H-32A-WP06 - Debt Service'!S$27/12,0))</f>
        <v>0</v>
      </c>
      <c r="U647" s="376">
        <f>IF(-SUM(U$20:U646)+U$15&lt;0.000001,0,IF($C647&gt;='H-32A-WP06 - Debt Service'!T$24,'H-32A-WP06 - Debt Service'!T$27/12,0))</f>
        <v>0</v>
      </c>
      <c r="V647" s="376">
        <f>IF(-SUM(V$20:V646)+V$15&lt;0.000001,0,IF($C647&gt;='H-32A-WP06 - Debt Service'!U$24,'H-32A-WP06 - Debt Service'!U$27/12,0))</f>
        <v>0</v>
      </c>
      <c r="W647" s="376">
        <f>IF(-SUM(W$20:W646)+W$15&lt;0.000001,0,IF($C647&gt;='H-32A-WP06 - Debt Service'!V$24,'H-32A-WP06 - Debt Service'!V$27/12,0))</f>
        <v>0</v>
      </c>
      <c r="X647" s="376">
        <f>IF(-SUM(X$20:X646)+X$15&lt;0.000001,0,IF($C647&gt;='H-32A-WP06 - Debt Service'!W$24,'H-32A-WP06 - Debt Service'!W$27/12,0))</f>
        <v>0</v>
      </c>
      <c r="Y647" s="376">
        <f>IF(-SUM(Y$20:Y646)+Y$15&lt;0.000001,0,IF($C647&gt;='H-32A-WP06 - Debt Service'!X$24,'H-32A-WP06 - Debt Service'!X$27/12,0))</f>
        <v>0</v>
      </c>
      <c r="Z647" s="376">
        <f>IF($C647&gt;='H-32A-WP06 - Debt Service'!Y$24,'H-32A-WP06 - Debt Service'!Y$27/12,0)</f>
        <v>0</v>
      </c>
    </row>
    <row r="648" spans="2:26">
      <c r="B648" s="364">
        <f t="shared" si="36"/>
        <v>2071</v>
      </c>
      <c r="C648" s="390">
        <f t="shared" si="38"/>
        <v>62579</v>
      </c>
      <c r="D648" s="376">
        <f>IF(-SUM(D$20:D647)+D$15&lt;0.000001,0,IF($C648&gt;='H-32A-WP06 - Debt Service'!C$24,'H-32A-WP06 - Debt Service'!C$27/12,0))</f>
        <v>0</v>
      </c>
      <c r="E648" s="376">
        <f>IF(-SUM(E$20:E647)+E$15&lt;0.000001,0,IF($C648&gt;='H-32A-WP06 - Debt Service'!D$24,'H-32A-WP06 - Debt Service'!D$27/12,0))</f>
        <v>0</v>
      </c>
      <c r="F648" s="376">
        <f>IF(-SUM(F$20:F647)+F$15&lt;0.000001,0,IF($C648&gt;='H-32A-WP06 - Debt Service'!E$24,'H-32A-WP06 - Debt Service'!E$27/12,0))</f>
        <v>0</v>
      </c>
      <c r="G648" s="376">
        <f>IF(-SUM(G$20:G647)+G$15&lt;0.000001,0,IF($C648&gt;='H-32A-WP06 - Debt Service'!F$24,'H-32A-WP06 - Debt Service'!F$27/12,0))</f>
        <v>0</v>
      </c>
      <c r="H648" s="376">
        <f>IF(-SUM(H$20:H647)+H$15&lt;0.000001,0,IF($C648&gt;='H-32A-WP06 - Debt Service'!G$24,'H-32A-WP06 - Debt Service'!G$27/12,0))</f>
        <v>0</v>
      </c>
      <c r="I648" s="376">
        <f>IF(-SUM(I$20:I647)+I$15&lt;0.000001,0,IF($C648&gt;='H-32A-WP06 - Debt Service'!H$24,'H-32A-WP06 - Debt Service'!H$27/12,0))</f>
        <v>0</v>
      </c>
      <c r="J648" s="376">
        <f>IF(-SUM(J$20:J647)+J$15&lt;0.000001,0,IF($C648&gt;='H-32A-WP06 - Debt Service'!I$24,'H-32A-WP06 - Debt Service'!I$27/12,0))</f>
        <v>0</v>
      </c>
      <c r="K648" s="376">
        <f>IF(-SUM(K$20:K647)+K$15&lt;0.000001,0,IF($C648&gt;='H-32A-WP06 - Debt Service'!J$24,'H-32A-WP06 - Debt Service'!J$27/12,0))</f>
        <v>0</v>
      </c>
      <c r="L648" s="376">
        <f>IF(-SUM(L$20:L647)+L$15&lt;0.000001,0,IF($C648&gt;='H-32A-WP06 - Debt Service'!K$24,'H-32A-WP06 - Debt Service'!K$27/12,0))</f>
        <v>0</v>
      </c>
      <c r="M648" s="376">
        <f>IF(-SUM(M$20:M647)+M$15&lt;0.000001,0,IF($C648&gt;='H-32A-WP06 - Debt Service'!L$24,'H-32A-WP06 - Debt Service'!L$27/12,0))</f>
        <v>0</v>
      </c>
      <c r="O648" s="364">
        <f t="shared" si="37"/>
        <v>2071</v>
      </c>
      <c r="P648" s="390">
        <f t="shared" si="39"/>
        <v>62579</v>
      </c>
      <c r="Q648" s="376">
        <f>IF(-SUM(Q$20:Q647)+Q$15&lt;0.000001,0,IF($C648&gt;='H-32A-WP06 - Debt Service'!P$24,'H-32A-WP06 - Debt Service'!P$27/12,0))</f>
        <v>0</v>
      </c>
      <c r="R648" s="376">
        <f>IF(-SUM(R$20:R647)+R$15&lt;0.000001,0,IF($C648&gt;='H-32A-WP06 - Debt Service'!Q$24,'H-32A-WP06 - Debt Service'!Q$27/12,0))</f>
        <v>0</v>
      </c>
      <c r="S648" s="376">
        <f>IF(-SUM(S$20:S647)+S$15&lt;0.000001,0,IF($C648&gt;='H-32A-WP06 - Debt Service'!R$24,'H-32A-WP06 - Debt Service'!R$27/12,0))</f>
        <v>0</v>
      </c>
      <c r="T648" s="376">
        <f>IF(-SUM(T$20:T647)+T$15&lt;0.000001,0,IF($C648&gt;='H-32A-WP06 - Debt Service'!S$24,'H-32A-WP06 - Debt Service'!S$27/12,0))</f>
        <v>0</v>
      </c>
      <c r="U648" s="376">
        <f>IF(-SUM(U$20:U647)+U$15&lt;0.000001,0,IF($C648&gt;='H-32A-WP06 - Debt Service'!T$24,'H-32A-WP06 - Debt Service'!T$27/12,0))</f>
        <v>0</v>
      </c>
      <c r="V648" s="376">
        <f>IF(-SUM(V$20:V647)+V$15&lt;0.000001,0,IF($C648&gt;='H-32A-WP06 - Debt Service'!U$24,'H-32A-WP06 - Debt Service'!U$27/12,0))</f>
        <v>0</v>
      </c>
      <c r="W648" s="376">
        <f>IF(-SUM(W$20:W647)+W$15&lt;0.000001,0,IF($C648&gt;='H-32A-WP06 - Debt Service'!V$24,'H-32A-WP06 - Debt Service'!V$27/12,0))</f>
        <v>0</v>
      </c>
      <c r="X648" s="376">
        <f>IF(-SUM(X$20:X647)+X$15&lt;0.000001,0,IF($C648&gt;='H-32A-WP06 - Debt Service'!W$24,'H-32A-WP06 - Debt Service'!W$27/12,0))</f>
        <v>0</v>
      </c>
      <c r="Y648" s="376">
        <f>IF(-SUM(Y$20:Y647)+Y$15&lt;0.000001,0,IF($C648&gt;='H-32A-WP06 - Debt Service'!X$24,'H-32A-WP06 - Debt Service'!X$27/12,0))</f>
        <v>0</v>
      </c>
      <c r="Z648" s="376">
        <f>IF($C648&gt;='H-32A-WP06 - Debt Service'!Y$24,'H-32A-WP06 - Debt Service'!Y$27/12,0)</f>
        <v>0</v>
      </c>
    </row>
    <row r="649" spans="2:26">
      <c r="B649" s="364">
        <f t="shared" si="36"/>
        <v>2071</v>
      </c>
      <c r="C649" s="390">
        <f t="shared" si="38"/>
        <v>62610</v>
      </c>
      <c r="D649" s="376">
        <f>IF(-SUM(D$20:D648)+D$15&lt;0.000001,0,IF($C649&gt;='H-32A-WP06 - Debt Service'!C$24,'H-32A-WP06 - Debt Service'!C$27/12,0))</f>
        <v>0</v>
      </c>
      <c r="E649" s="376">
        <f>IF(-SUM(E$20:E648)+E$15&lt;0.000001,0,IF($C649&gt;='H-32A-WP06 - Debt Service'!D$24,'H-32A-WP06 - Debt Service'!D$27/12,0))</f>
        <v>0</v>
      </c>
      <c r="F649" s="376">
        <f>IF(-SUM(F$20:F648)+F$15&lt;0.000001,0,IF($C649&gt;='H-32A-WP06 - Debt Service'!E$24,'H-32A-WP06 - Debt Service'!E$27/12,0))</f>
        <v>0</v>
      </c>
      <c r="G649" s="376">
        <f>IF(-SUM(G$20:G648)+G$15&lt;0.000001,0,IF($C649&gt;='H-32A-WP06 - Debt Service'!F$24,'H-32A-WP06 - Debt Service'!F$27/12,0))</f>
        <v>0</v>
      </c>
      <c r="H649" s="376">
        <f>IF(-SUM(H$20:H648)+H$15&lt;0.000001,0,IF($C649&gt;='H-32A-WP06 - Debt Service'!G$24,'H-32A-WP06 - Debt Service'!G$27/12,0))</f>
        <v>0</v>
      </c>
      <c r="I649" s="376">
        <f>IF(-SUM(I$20:I648)+I$15&lt;0.000001,0,IF($C649&gt;='H-32A-WP06 - Debt Service'!H$24,'H-32A-WP06 - Debt Service'!H$27/12,0))</f>
        <v>0</v>
      </c>
      <c r="J649" s="376">
        <f>IF(-SUM(J$20:J648)+J$15&lt;0.000001,0,IF($C649&gt;='H-32A-WP06 - Debt Service'!I$24,'H-32A-WP06 - Debt Service'!I$27/12,0))</f>
        <v>0</v>
      </c>
      <c r="K649" s="376">
        <f>IF(-SUM(K$20:K648)+K$15&lt;0.000001,0,IF($C649&gt;='H-32A-WP06 - Debt Service'!J$24,'H-32A-WP06 - Debt Service'!J$27/12,0))</f>
        <v>0</v>
      </c>
      <c r="L649" s="376">
        <f>IF(-SUM(L$20:L648)+L$15&lt;0.000001,0,IF($C649&gt;='H-32A-WP06 - Debt Service'!K$24,'H-32A-WP06 - Debt Service'!K$27/12,0))</f>
        <v>0</v>
      </c>
      <c r="M649" s="376">
        <f>IF(-SUM(M$20:M648)+M$15&lt;0.000001,0,IF($C649&gt;='H-32A-WP06 - Debt Service'!L$24,'H-32A-WP06 - Debt Service'!L$27/12,0))</f>
        <v>0</v>
      </c>
      <c r="O649" s="364">
        <f t="shared" si="37"/>
        <v>2071</v>
      </c>
      <c r="P649" s="390">
        <f t="shared" si="39"/>
        <v>62610</v>
      </c>
      <c r="Q649" s="376">
        <f>IF(-SUM(Q$20:Q648)+Q$15&lt;0.000001,0,IF($C649&gt;='H-32A-WP06 - Debt Service'!P$24,'H-32A-WP06 - Debt Service'!P$27/12,0))</f>
        <v>0</v>
      </c>
      <c r="R649" s="376">
        <f>IF(-SUM(R$20:R648)+R$15&lt;0.000001,0,IF($C649&gt;='H-32A-WP06 - Debt Service'!Q$24,'H-32A-WP06 - Debt Service'!Q$27/12,0))</f>
        <v>0</v>
      </c>
      <c r="S649" s="376">
        <f>IF(-SUM(S$20:S648)+S$15&lt;0.000001,0,IF($C649&gt;='H-32A-WP06 - Debt Service'!R$24,'H-32A-WP06 - Debt Service'!R$27/12,0))</f>
        <v>0</v>
      </c>
      <c r="T649" s="376">
        <f>IF(-SUM(T$20:T648)+T$15&lt;0.000001,0,IF($C649&gt;='H-32A-WP06 - Debt Service'!S$24,'H-32A-WP06 - Debt Service'!S$27/12,0))</f>
        <v>0</v>
      </c>
      <c r="U649" s="376">
        <f>IF(-SUM(U$20:U648)+U$15&lt;0.000001,0,IF($C649&gt;='H-32A-WP06 - Debt Service'!T$24,'H-32A-WP06 - Debt Service'!T$27/12,0))</f>
        <v>0</v>
      </c>
      <c r="V649" s="376">
        <f>IF(-SUM(V$20:V648)+V$15&lt;0.000001,0,IF($C649&gt;='H-32A-WP06 - Debt Service'!U$24,'H-32A-WP06 - Debt Service'!U$27/12,0))</f>
        <v>0</v>
      </c>
      <c r="W649" s="376">
        <f>IF(-SUM(W$20:W648)+W$15&lt;0.000001,0,IF($C649&gt;='H-32A-WP06 - Debt Service'!V$24,'H-32A-WP06 - Debt Service'!V$27/12,0))</f>
        <v>0</v>
      </c>
      <c r="X649" s="376">
        <f>IF(-SUM(X$20:X648)+X$15&lt;0.000001,0,IF($C649&gt;='H-32A-WP06 - Debt Service'!W$24,'H-32A-WP06 - Debt Service'!W$27/12,0))</f>
        <v>0</v>
      </c>
      <c r="Y649" s="376">
        <f>IF(-SUM(Y$20:Y648)+Y$15&lt;0.000001,0,IF($C649&gt;='H-32A-WP06 - Debt Service'!X$24,'H-32A-WP06 - Debt Service'!X$27/12,0))</f>
        <v>0</v>
      </c>
      <c r="Z649" s="376">
        <f>IF($C649&gt;='H-32A-WP06 - Debt Service'!Y$24,'H-32A-WP06 - Debt Service'!Y$27/12,0)</f>
        <v>0</v>
      </c>
    </row>
    <row r="650" spans="2:26">
      <c r="B650" s="364">
        <f t="shared" si="36"/>
        <v>2071</v>
      </c>
      <c r="C650" s="390">
        <f t="shared" si="38"/>
        <v>62640</v>
      </c>
      <c r="D650" s="376">
        <f>IF(-SUM(D$20:D649)+D$15&lt;0.000001,0,IF($C650&gt;='H-32A-WP06 - Debt Service'!C$24,'H-32A-WP06 - Debt Service'!C$27/12,0))</f>
        <v>0</v>
      </c>
      <c r="E650" s="376">
        <f>IF(-SUM(E$20:E649)+E$15&lt;0.000001,0,IF($C650&gt;='H-32A-WP06 - Debt Service'!D$24,'H-32A-WP06 - Debt Service'!D$27/12,0))</f>
        <v>0</v>
      </c>
      <c r="F650" s="376">
        <f>IF(-SUM(F$20:F649)+F$15&lt;0.000001,0,IF($C650&gt;='H-32A-WP06 - Debt Service'!E$24,'H-32A-WP06 - Debt Service'!E$27/12,0))</f>
        <v>0</v>
      </c>
      <c r="G650" s="376">
        <f>IF(-SUM(G$20:G649)+G$15&lt;0.000001,0,IF($C650&gt;='H-32A-WP06 - Debt Service'!F$24,'H-32A-WP06 - Debt Service'!F$27/12,0))</f>
        <v>0</v>
      </c>
      <c r="H650" s="376">
        <f>IF(-SUM(H$20:H649)+H$15&lt;0.000001,0,IF($C650&gt;='H-32A-WP06 - Debt Service'!G$24,'H-32A-WP06 - Debt Service'!G$27/12,0))</f>
        <v>0</v>
      </c>
      <c r="I650" s="376">
        <f>IF(-SUM(I$20:I649)+I$15&lt;0.000001,0,IF($C650&gt;='H-32A-WP06 - Debt Service'!H$24,'H-32A-WP06 - Debt Service'!H$27/12,0))</f>
        <v>0</v>
      </c>
      <c r="J650" s="376">
        <f>IF(-SUM(J$20:J649)+J$15&lt;0.000001,0,IF($C650&gt;='H-32A-WP06 - Debt Service'!I$24,'H-32A-WP06 - Debt Service'!I$27/12,0))</f>
        <v>0</v>
      </c>
      <c r="K650" s="376">
        <f>IF(-SUM(K$20:K649)+K$15&lt;0.000001,0,IF($C650&gt;='H-32A-WP06 - Debt Service'!J$24,'H-32A-WP06 - Debt Service'!J$27/12,0))</f>
        <v>0</v>
      </c>
      <c r="L650" s="376">
        <f>IF(-SUM(L$20:L649)+L$15&lt;0.000001,0,IF($C650&gt;='H-32A-WP06 - Debt Service'!K$24,'H-32A-WP06 - Debt Service'!K$27/12,0))</f>
        <v>0</v>
      </c>
      <c r="M650" s="376">
        <f>IF(-SUM(M$20:M649)+M$15&lt;0.000001,0,IF($C650&gt;='H-32A-WP06 - Debt Service'!L$24,'H-32A-WP06 - Debt Service'!L$27/12,0))</f>
        <v>0</v>
      </c>
      <c r="O650" s="364">
        <f t="shared" si="37"/>
        <v>2071</v>
      </c>
      <c r="P650" s="390">
        <f t="shared" si="39"/>
        <v>62640</v>
      </c>
      <c r="Q650" s="376">
        <f>IF(-SUM(Q$20:Q649)+Q$15&lt;0.000001,0,IF($C650&gt;='H-32A-WP06 - Debt Service'!P$24,'H-32A-WP06 - Debt Service'!P$27/12,0))</f>
        <v>0</v>
      </c>
      <c r="R650" s="376">
        <f>IF(-SUM(R$20:R649)+R$15&lt;0.000001,0,IF($C650&gt;='H-32A-WP06 - Debt Service'!Q$24,'H-32A-WP06 - Debt Service'!Q$27/12,0))</f>
        <v>0</v>
      </c>
      <c r="S650" s="376">
        <f>IF(-SUM(S$20:S649)+S$15&lt;0.000001,0,IF($C650&gt;='H-32A-WP06 - Debt Service'!R$24,'H-32A-WP06 - Debt Service'!R$27/12,0))</f>
        <v>0</v>
      </c>
      <c r="T650" s="376">
        <f>IF(-SUM(T$20:T649)+T$15&lt;0.000001,0,IF($C650&gt;='H-32A-WP06 - Debt Service'!S$24,'H-32A-WP06 - Debt Service'!S$27/12,0))</f>
        <v>0</v>
      </c>
      <c r="U650" s="376">
        <f>IF(-SUM(U$20:U649)+U$15&lt;0.000001,0,IF($C650&gt;='H-32A-WP06 - Debt Service'!T$24,'H-32A-WP06 - Debt Service'!T$27/12,0))</f>
        <v>0</v>
      </c>
      <c r="V650" s="376">
        <f>IF(-SUM(V$20:V649)+V$15&lt;0.000001,0,IF($C650&gt;='H-32A-WP06 - Debt Service'!U$24,'H-32A-WP06 - Debt Service'!U$27/12,0))</f>
        <v>0</v>
      </c>
      <c r="W650" s="376">
        <f>IF(-SUM(W$20:W649)+W$15&lt;0.000001,0,IF($C650&gt;='H-32A-WP06 - Debt Service'!V$24,'H-32A-WP06 - Debt Service'!V$27/12,0))</f>
        <v>0</v>
      </c>
      <c r="X650" s="376">
        <f>IF(-SUM(X$20:X649)+X$15&lt;0.000001,0,IF($C650&gt;='H-32A-WP06 - Debt Service'!W$24,'H-32A-WP06 - Debt Service'!W$27/12,0))</f>
        <v>0</v>
      </c>
      <c r="Y650" s="376">
        <f>IF(-SUM(Y$20:Y649)+Y$15&lt;0.000001,0,IF($C650&gt;='H-32A-WP06 - Debt Service'!X$24,'H-32A-WP06 - Debt Service'!X$27/12,0))</f>
        <v>0</v>
      </c>
      <c r="Z650" s="376">
        <f>IF($C650&gt;='H-32A-WP06 - Debt Service'!Y$24,'H-32A-WP06 - Debt Service'!Y$27/12,0)</f>
        <v>0</v>
      </c>
    </row>
    <row r="651" spans="2:26">
      <c r="B651" s="364">
        <f t="shared" si="36"/>
        <v>2071</v>
      </c>
      <c r="C651" s="390">
        <f t="shared" si="38"/>
        <v>62671</v>
      </c>
      <c r="D651" s="376">
        <f>IF(-SUM(D$20:D650)+D$15&lt;0.000001,0,IF($C651&gt;='H-32A-WP06 - Debt Service'!C$24,'H-32A-WP06 - Debt Service'!C$27/12,0))</f>
        <v>0</v>
      </c>
      <c r="E651" s="376">
        <f>IF(-SUM(E$20:E650)+E$15&lt;0.000001,0,IF($C651&gt;='H-32A-WP06 - Debt Service'!D$24,'H-32A-WP06 - Debt Service'!D$27/12,0))</f>
        <v>0</v>
      </c>
      <c r="F651" s="376">
        <f>IF(-SUM(F$20:F650)+F$15&lt;0.000001,0,IF($C651&gt;='H-32A-WP06 - Debt Service'!E$24,'H-32A-WP06 - Debt Service'!E$27/12,0))</f>
        <v>0</v>
      </c>
      <c r="G651" s="376">
        <f>IF(-SUM(G$20:G650)+G$15&lt;0.000001,0,IF($C651&gt;='H-32A-WP06 - Debt Service'!F$24,'H-32A-WP06 - Debt Service'!F$27/12,0))</f>
        <v>0</v>
      </c>
      <c r="H651" s="376">
        <f>IF(-SUM(H$20:H650)+H$15&lt;0.000001,0,IF($C651&gt;='H-32A-WP06 - Debt Service'!G$24,'H-32A-WP06 - Debt Service'!G$27/12,0))</f>
        <v>0</v>
      </c>
      <c r="I651" s="376">
        <f>IF(-SUM(I$20:I650)+I$15&lt;0.000001,0,IF($C651&gt;='H-32A-WP06 - Debt Service'!H$24,'H-32A-WP06 - Debt Service'!H$27/12,0))</f>
        <v>0</v>
      </c>
      <c r="J651" s="376">
        <f>IF(-SUM(J$20:J650)+J$15&lt;0.000001,0,IF($C651&gt;='H-32A-WP06 - Debt Service'!I$24,'H-32A-WP06 - Debt Service'!I$27/12,0))</f>
        <v>0</v>
      </c>
      <c r="K651" s="376">
        <f>IF(-SUM(K$20:K650)+K$15&lt;0.000001,0,IF($C651&gt;='H-32A-WP06 - Debt Service'!J$24,'H-32A-WP06 - Debt Service'!J$27/12,0))</f>
        <v>0</v>
      </c>
      <c r="L651" s="376">
        <f>IF(-SUM(L$20:L650)+L$15&lt;0.000001,0,IF($C651&gt;='H-32A-WP06 - Debt Service'!K$24,'H-32A-WP06 - Debt Service'!K$27/12,0))</f>
        <v>0</v>
      </c>
      <c r="M651" s="376">
        <f>IF(-SUM(M$20:M650)+M$15&lt;0.000001,0,IF($C651&gt;='H-32A-WP06 - Debt Service'!L$24,'H-32A-WP06 - Debt Service'!L$27/12,0))</f>
        <v>0</v>
      </c>
      <c r="O651" s="364">
        <f t="shared" si="37"/>
        <v>2071</v>
      </c>
      <c r="P651" s="390">
        <f t="shared" si="39"/>
        <v>62671</v>
      </c>
      <c r="Q651" s="376">
        <f>IF(-SUM(Q$20:Q650)+Q$15&lt;0.000001,0,IF($C651&gt;='H-32A-WP06 - Debt Service'!P$24,'H-32A-WP06 - Debt Service'!P$27/12,0))</f>
        <v>0</v>
      </c>
      <c r="R651" s="376">
        <f>IF(-SUM(R$20:R650)+R$15&lt;0.000001,0,IF($C651&gt;='H-32A-WP06 - Debt Service'!Q$24,'H-32A-WP06 - Debt Service'!Q$27/12,0))</f>
        <v>0</v>
      </c>
      <c r="S651" s="376">
        <f>IF(-SUM(S$20:S650)+S$15&lt;0.000001,0,IF($C651&gt;='H-32A-WP06 - Debt Service'!R$24,'H-32A-WP06 - Debt Service'!R$27/12,0))</f>
        <v>0</v>
      </c>
      <c r="T651" s="376">
        <f>IF(-SUM(T$20:T650)+T$15&lt;0.000001,0,IF($C651&gt;='H-32A-WP06 - Debt Service'!S$24,'H-32A-WP06 - Debt Service'!S$27/12,0))</f>
        <v>0</v>
      </c>
      <c r="U651" s="376">
        <f>IF(-SUM(U$20:U650)+U$15&lt;0.000001,0,IF($C651&gt;='H-32A-WP06 - Debt Service'!T$24,'H-32A-WP06 - Debt Service'!T$27/12,0))</f>
        <v>0</v>
      </c>
      <c r="V651" s="376">
        <f>IF(-SUM(V$20:V650)+V$15&lt;0.000001,0,IF($C651&gt;='H-32A-WP06 - Debt Service'!U$24,'H-32A-WP06 - Debt Service'!U$27/12,0))</f>
        <v>0</v>
      </c>
      <c r="W651" s="376">
        <f>IF(-SUM(W$20:W650)+W$15&lt;0.000001,0,IF($C651&gt;='H-32A-WP06 - Debt Service'!V$24,'H-32A-WP06 - Debt Service'!V$27/12,0))</f>
        <v>0</v>
      </c>
      <c r="X651" s="376">
        <f>IF(-SUM(X$20:X650)+X$15&lt;0.000001,0,IF($C651&gt;='H-32A-WP06 - Debt Service'!W$24,'H-32A-WP06 - Debt Service'!W$27/12,0))</f>
        <v>0</v>
      </c>
      <c r="Y651" s="376">
        <f>IF(-SUM(Y$20:Y650)+Y$15&lt;0.000001,0,IF($C651&gt;='H-32A-WP06 - Debt Service'!X$24,'H-32A-WP06 - Debt Service'!X$27/12,0))</f>
        <v>0</v>
      </c>
      <c r="Z651" s="376">
        <f>IF($C651&gt;='H-32A-WP06 - Debt Service'!Y$24,'H-32A-WP06 - Debt Service'!Y$27/12,0)</f>
        <v>0</v>
      </c>
    </row>
    <row r="652" spans="2:26">
      <c r="B652" s="364">
        <f t="shared" si="36"/>
        <v>2071</v>
      </c>
      <c r="C652" s="390">
        <f t="shared" si="38"/>
        <v>62702</v>
      </c>
      <c r="D652" s="376">
        <f>IF(-SUM(D$20:D651)+D$15&lt;0.000001,0,IF($C652&gt;='H-32A-WP06 - Debt Service'!C$24,'H-32A-WP06 - Debt Service'!C$27/12,0))</f>
        <v>0</v>
      </c>
      <c r="E652" s="376">
        <f>IF(-SUM(E$20:E651)+E$15&lt;0.000001,0,IF($C652&gt;='H-32A-WP06 - Debt Service'!D$24,'H-32A-WP06 - Debt Service'!D$27/12,0))</f>
        <v>0</v>
      </c>
      <c r="F652" s="376">
        <f>IF(-SUM(F$20:F651)+F$15&lt;0.000001,0,IF($C652&gt;='H-32A-WP06 - Debt Service'!E$24,'H-32A-WP06 - Debt Service'!E$27/12,0))</f>
        <v>0</v>
      </c>
      <c r="G652" s="376">
        <f>IF(-SUM(G$20:G651)+G$15&lt;0.000001,0,IF($C652&gt;='H-32A-WP06 - Debt Service'!F$24,'H-32A-WP06 - Debt Service'!F$27/12,0))</f>
        <v>0</v>
      </c>
      <c r="H652" s="376">
        <f>IF(-SUM(H$20:H651)+H$15&lt;0.000001,0,IF($C652&gt;='H-32A-WP06 - Debt Service'!G$24,'H-32A-WP06 - Debt Service'!G$27/12,0))</f>
        <v>0</v>
      </c>
      <c r="I652" s="376">
        <f>IF(-SUM(I$20:I651)+I$15&lt;0.000001,0,IF($C652&gt;='H-32A-WP06 - Debt Service'!H$24,'H-32A-WP06 - Debt Service'!H$27/12,0))</f>
        <v>0</v>
      </c>
      <c r="J652" s="376">
        <f>IF(-SUM(J$20:J651)+J$15&lt;0.000001,0,IF($C652&gt;='H-32A-WP06 - Debt Service'!I$24,'H-32A-WP06 - Debt Service'!I$27/12,0))</f>
        <v>0</v>
      </c>
      <c r="K652" s="376">
        <f>IF(-SUM(K$20:K651)+K$15&lt;0.000001,0,IF($C652&gt;='H-32A-WP06 - Debt Service'!J$24,'H-32A-WP06 - Debt Service'!J$27/12,0))</f>
        <v>0</v>
      </c>
      <c r="L652" s="376">
        <f>IF(-SUM(L$20:L651)+L$15&lt;0.000001,0,IF($C652&gt;='H-32A-WP06 - Debt Service'!K$24,'H-32A-WP06 - Debt Service'!K$27/12,0))</f>
        <v>0</v>
      </c>
      <c r="M652" s="376">
        <f>IF(-SUM(M$20:M651)+M$15&lt;0.000001,0,IF($C652&gt;='H-32A-WP06 - Debt Service'!L$24,'H-32A-WP06 - Debt Service'!L$27/12,0))</f>
        <v>0</v>
      </c>
      <c r="O652" s="364">
        <f t="shared" si="37"/>
        <v>2071</v>
      </c>
      <c r="P652" s="390">
        <f t="shared" si="39"/>
        <v>62702</v>
      </c>
      <c r="Q652" s="376">
        <f>IF(-SUM(Q$20:Q651)+Q$15&lt;0.000001,0,IF($C652&gt;='H-32A-WP06 - Debt Service'!P$24,'H-32A-WP06 - Debt Service'!P$27/12,0))</f>
        <v>0</v>
      </c>
      <c r="R652" s="376">
        <f>IF(-SUM(R$20:R651)+R$15&lt;0.000001,0,IF($C652&gt;='H-32A-WP06 - Debt Service'!Q$24,'H-32A-WP06 - Debt Service'!Q$27/12,0))</f>
        <v>0</v>
      </c>
      <c r="S652" s="376">
        <f>IF(-SUM(S$20:S651)+S$15&lt;0.000001,0,IF($C652&gt;='H-32A-WP06 - Debt Service'!R$24,'H-32A-WP06 - Debt Service'!R$27/12,0))</f>
        <v>0</v>
      </c>
      <c r="T652" s="376">
        <f>IF(-SUM(T$20:T651)+T$15&lt;0.000001,0,IF($C652&gt;='H-32A-WP06 - Debt Service'!S$24,'H-32A-WP06 - Debt Service'!S$27/12,0))</f>
        <v>0</v>
      </c>
      <c r="U652" s="376">
        <f>IF(-SUM(U$20:U651)+U$15&lt;0.000001,0,IF($C652&gt;='H-32A-WP06 - Debt Service'!T$24,'H-32A-WP06 - Debt Service'!T$27/12,0))</f>
        <v>0</v>
      </c>
      <c r="V652" s="376">
        <f>IF(-SUM(V$20:V651)+V$15&lt;0.000001,0,IF($C652&gt;='H-32A-WP06 - Debt Service'!U$24,'H-32A-WP06 - Debt Service'!U$27/12,0))</f>
        <v>0</v>
      </c>
      <c r="W652" s="376">
        <f>IF(-SUM(W$20:W651)+W$15&lt;0.000001,0,IF($C652&gt;='H-32A-WP06 - Debt Service'!V$24,'H-32A-WP06 - Debt Service'!V$27/12,0))</f>
        <v>0</v>
      </c>
      <c r="X652" s="376">
        <f>IF(-SUM(X$20:X651)+X$15&lt;0.000001,0,IF($C652&gt;='H-32A-WP06 - Debt Service'!W$24,'H-32A-WP06 - Debt Service'!W$27/12,0))</f>
        <v>0</v>
      </c>
      <c r="Y652" s="376">
        <f>IF(-SUM(Y$20:Y651)+Y$15&lt;0.000001,0,IF($C652&gt;='H-32A-WP06 - Debt Service'!X$24,'H-32A-WP06 - Debt Service'!X$27/12,0))</f>
        <v>0</v>
      </c>
      <c r="Z652" s="376">
        <f>IF($C652&gt;='H-32A-WP06 - Debt Service'!Y$24,'H-32A-WP06 - Debt Service'!Y$27/12,0)</f>
        <v>0</v>
      </c>
    </row>
    <row r="653" spans="2:26">
      <c r="B653" s="364">
        <f t="shared" si="36"/>
        <v>2071</v>
      </c>
      <c r="C653" s="390">
        <f t="shared" si="38"/>
        <v>62732</v>
      </c>
      <c r="D653" s="376">
        <f>IF(-SUM(D$20:D652)+D$15&lt;0.000001,0,IF($C653&gt;='H-32A-WP06 - Debt Service'!C$24,'H-32A-WP06 - Debt Service'!C$27/12,0))</f>
        <v>0</v>
      </c>
      <c r="E653" s="376">
        <f>IF(-SUM(E$20:E652)+E$15&lt;0.000001,0,IF($C653&gt;='H-32A-WP06 - Debt Service'!D$24,'H-32A-WP06 - Debt Service'!D$27/12,0))</f>
        <v>0</v>
      </c>
      <c r="F653" s="376">
        <f>IF(-SUM(F$20:F652)+F$15&lt;0.000001,0,IF($C653&gt;='H-32A-WP06 - Debt Service'!E$24,'H-32A-WP06 - Debt Service'!E$27/12,0))</f>
        <v>0</v>
      </c>
      <c r="G653" s="376">
        <f>IF(-SUM(G$20:G652)+G$15&lt;0.000001,0,IF($C653&gt;='H-32A-WP06 - Debt Service'!F$24,'H-32A-WP06 - Debt Service'!F$27/12,0))</f>
        <v>0</v>
      </c>
      <c r="H653" s="376">
        <f>IF(-SUM(H$20:H652)+H$15&lt;0.000001,0,IF($C653&gt;='H-32A-WP06 - Debt Service'!G$24,'H-32A-WP06 - Debt Service'!G$27/12,0))</f>
        <v>0</v>
      </c>
      <c r="I653" s="376">
        <f>IF(-SUM(I$20:I652)+I$15&lt;0.000001,0,IF($C653&gt;='H-32A-WP06 - Debt Service'!H$24,'H-32A-WP06 - Debt Service'!H$27/12,0))</f>
        <v>0</v>
      </c>
      <c r="J653" s="376">
        <f>IF(-SUM(J$20:J652)+J$15&lt;0.000001,0,IF($C653&gt;='H-32A-WP06 - Debt Service'!I$24,'H-32A-WP06 - Debt Service'!I$27/12,0))</f>
        <v>0</v>
      </c>
      <c r="K653" s="376">
        <f>IF(-SUM(K$20:K652)+K$15&lt;0.000001,0,IF($C653&gt;='H-32A-WP06 - Debt Service'!J$24,'H-32A-WP06 - Debt Service'!J$27/12,0))</f>
        <v>0</v>
      </c>
      <c r="L653" s="376">
        <f>IF(-SUM(L$20:L652)+L$15&lt;0.000001,0,IF($C653&gt;='H-32A-WP06 - Debt Service'!K$24,'H-32A-WP06 - Debt Service'!K$27/12,0))</f>
        <v>0</v>
      </c>
      <c r="M653" s="376">
        <f>IF(-SUM(M$20:M652)+M$15&lt;0.000001,0,IF($C653&gt;='H-32A-WP06 - Debt Service'!L$24,'H-32A-WP06 - Debt Service'!L$27/12,0))</f>
        <v>0</v>
      </c>
      <c r="O653" s="364">
        <f t="shared" si="37"/>
        <v>2071</v>
      </c>
      <c r="P653" s="390">
        <f t="shared" si="39"/>
        <v>62732</v>
      </c>
      <c r="Q653" s="376">
        <f>IF(-SUM(Q$20:Q652)+Q$15&lt;0.000001,0,IF($C653&gt;='H-32A-WP06 - Debt Service'!P$24,'H-32A-WP06 - Debt Service'!P$27/12,0))</f>
        <v>0</v>
      </c>
      <c r="R653" s="376">
        <f>IF(-SUM(R$20:R652)+R$15&lt;0.000001,0,IF($C653&gt;='H-32A-WP06 - Debt Service'!Q$24,'H-32A-WP06 - Debt Service'!Q$27/12,0))</f>
        <v>0</v>
      </c>
      <c r="S653" s="376">
        <f>IF(-SUM(S$20:S652)+S$15&lt;0.000001,0,IF($C653&gt;='H-32A-WP06 - Debt Service'!R$24,'H-32A-WP06 - Debt Service'!R$27/12,0))</f>
        <v>0</v>
      </c>
      <c r="T653" s="376">
        <f>IF(-SUM(T$20:T652)+T$15&lt;0.000001,0,IF($C653&gt;='H-32A-WP06 - Debt Service'!S$24,'H-32A-WP06 - Debt Service'!S$27/12,0))</f>
        <v>0</v>
      </c>
      <c r="U653" s="376">
        <f>IF(-SUM(U$20:U652)+U$15&lt;0.000001,0,IF($C653&gt;='H-32A-WP06 - Debt Service'!T$24,'H-32A-WP06 - Debt Service'!T$27/12,0))</f>
        <v>0</v>
      </c>
      <c r="V653" s="376">
        <f>IF(-SUM(V$20:V652)+V$15&lt;0.000001,0,IF($C653&gt;='H-32A-WP06 - Debt Service'!U$24,'H-32A-WP06 - Debt Service'!U$27/12,0))</f>
        <v>0</v>
      </c>
      <c r="W653" s="376">
        <f>IF(-SUM(W$20:W652)+W$15&lt;0.000001,0,IF($C653&gt;='H-32A-WP06 - Debt Service'!V$24,'H-32A-WP06 - Debt Service'!V$27/12,0))</f>
        <v>0</v>
      </c>
      <c r="X653" s="376">
        <f>IF(-SUM(X$20:X652)+X$15&lt;0.000001,0,IF($C653&gt;='H-32A-WP06 - Debt Service'!W$24,'H-32A-WP06 - Debt Service'!W$27/12,0))</f>
        <v>0</v>
      </c>
      <c r="Y653" s="376">
        <f>IF(-SUM(Y$20:Y652)+Y$15&lt;0.000001,0,IF($C653&gt;='H-32A-WP06 - Debt Service'!X$24,'H-32A-WP06 - Debt Service'!X$27/12,0))</f>
        <v>0</v>
      </c>
      <c r="Z653" s="376">
        <f>IF($C653&gt;='H-32A-WP06 - Debt Service'!Y$24,'H-32A-WP06 - Debt Service'!Y$27/12,0)</f>
        <v>0</v>
      </c>
    </row>
    <row r="654" spans="2:26">
      <c r="B654" s="364">
        <f t="shared" si="36"/>
        <v>2071</v>
      </c>
      <c r="C654" s="390">
        <f t="shared" si="38"/>
        <v>62763</v>
      </c>
      <c r="D654" s="376">
        <f>IF(-SUM(D$20:D653)+D$15&lt;0.000001,0,IF($C654&gt;='H-32A-WP06 - Debt Service'!C$24,'H-32A-WP06 - Debt Service'!C$27/12,0))</f>
        <v>0</v>
      </c>
      <c r="E654" s="376">
        <f>IF(-SUM(E$20:E653)+E$15&lt;0.000001,0,IF($C654&gt;='H-32A-WP06 - Debt Service'!D$24,'H-32A-WP06 - Debt Service'!D$27/12,0))</f>
        <v>0</v>
      </c>
      <c r="F654" s="376">
        <f>IF(-SUM(F$20:F653)+F$15&lt;0.000001,0,IF($C654&gt;='H-32A-WP06 - Debt Service'!E$24,'H-32A-WP06 - Debt Service'!E$27/12,0))</f>
        <v>0</v>
      </c>
      <c r="G654" s="376">
        <f>IF(-SUM(G$20:G653)+G$15&lt;0.000001,0,IF($C654&gt;='H-32A-WP06 - Debt Service'!F$24,'H-32A-WP06 - Debt Service'!F$27/12,0))</f>
        <v>0</v>
      </c>
      <c r="H654" s="376">
        <f>IF(-SUM(H$20:H653)+H$15&lt;0.000001,0,IF($C654&gt;='H-32A-WP06 - Debt Service'!G$24,'H-32A-WP06 - Debt Service'!G$27/12,0))</f>
        <v>0</v>
      </c>
      <c r="I654" s="376">
        <f>IF(-SUM(I$20:I653)+I$15&lt;0.000001,0,IF($C654&gt;='H-32A-WP06 - Debt Service'!H$24,'H-32A-WP06 - Debt Service'!H$27/12,0))</f>
        <v>0</v>
      </c>
      <c r="J654" s="376">
        <f>IF(-SUM(J$20:J653)+J$15&lt;0.000001,0,IF($C654&gt;='H-32A-WP06 - Debt Service'!I$24,'H-32A-WP06 - Debt Service'!I$27/12,0))</f>
        <v>0</v>
      </c>
      <c r="K654" s="376">
        <f>IF(-SUM(K$20:K653)+K$15&lt;0.000001,0,IF($C654&gt;='H-32A-WP06 - Debt Service'!J$24,'H-32A-WP06 - Debt Service'!J$27/12,0))</f>
        <v>0</v>
      </c>
      <c r="L654" s="376">
        <f>IF(-SUM(L$20:L653)+L$15&lt;0.000001,0,IF($C654&gt;='H-32A-WP06 - Debt Service'!K$24,'H-32A-WP06 - Debt Service'!K$27/12,0))</f>
        <v>0</v>
      </c>
      <c r="M654" s="376">
        <f>IF(-SUM(M$20:M653)+M$15&lt;0.000001,0,IF($C654&gt;='H-32A-WP06 - Debt Service'!L$24,'H-32A-WP06 - Debt Service'!L$27/12,0))</f>
        <v>0</v>
      </c>
      <c r="O654" s="364">
        <f t="shared" si="37"/>
        <v>2071</v>
      </c>
      <c r="P654" s="390">
        <f t="shared" si="39"/>
        <v>62763</v>
      </c>
      <c r="Q654" s="376">
        <f>IF(-SUM(Q$20:Q653)+Q$15&lt;0.000001,0,IF($C654&gt;='H-32A-WP06 - Debt Service'!P$24,'H-32A-WP06 - Debt Service'!P$27/12,0))</f>
        <v>0</v>
      </c>
      <c r="R654" s="376">
        <f>IF(-SUM(R$20:R653)+R$15&lt;0.000001,0,IF($C654&gt;='H-32A-WP06 - Debt Service'!Q$24,'H-32A-WP06 - Debt Service'!Q$27/12,0))</f>
        <v>0</v>
      </c>
      <c r="S654" s="376">
        <f>IF(-SUM(S$20:S653)+S$15&lt;0.000001,0,IF($C654&gt;='H-32A-WP06 - Debt Service'!R$24,'H-32A-WP06 - Debt Service'!R$27/12,0))</f>
        <v>0</v>
      </c>
      <c r="T654" s="376">
        <f>IF(-SUM(T$20:T653)+T$15&lt;0.000001,0,IF($C654&gt;='H-32A-WP06 - Debt Service'!S$24,'H-32A-WP06 - Debt Service'!S$27/12,0))</f>
        <v>0</v>
      </c>
      <c r="U654" s="376">
        <f>IF(-SUM(U$20:U653)+U$15&lt;0.000001,0,IF($C654&gt;='H-32A-WP06 - Debt Service'!T$24,'H-32A-WP06 - Debt Service'!T$27/12,0))</f>
        <v>0</v>
      </c>
      <c r="V654" s="376">
        <f>IF(-SUM(V$20:V653)+V$15&lt;0.000001,0,IF($C654&gt;='H-32A-WP06 - Debt Service'!U$24,'H-32A-WP06 - Debt Service'!U$27/12,0))</f>
        <v>0</v>
      </c>
      <c r="W654" s="376">
        <f>IF(-SUM(W$20:W653)+W$15&lt;0.000001,0,IF($C654&gt;='H-32A-WP06 - Debt Service'!V$24,'H-32A-WP06 - Debt Service'!V$27/12,0))</f>
        <v>0</v>
      </c>
      <c r="X654" s="376">
        <f>IF(-SUM(X$20:X653)+X$15&lt;0.000001,0,IF($C654&gt;='H-32A-WP06 - Debt Service'!W$24,'H-32A-WP06 - Debt Service'!W$27/12,0))</f>
        <v>0</v>
      </c>
      <c r="Y654" s="376">
        <f>IF(-SUM(Y$20:Y653)+Y$15&lt;0.000001,0,IF($C654&gt;='H-32A-WP06 - Debt Service'!X$24,'H-32A-WP06 - Debt Service'!X$27/12,0))</f>
        <v>0</v>
      </c>
      <c r="Z654" s="376">
        <f>IF($C654&gt;='H-32A-WP06 - Debt Service'!Y$24,'H-32A-WP06 - Debt Service'!Y$27/12,0)</f>
        <v>0</v>
      </c>
    </row>
    <row r="655" spans="2:26">
      <c r="B655" s="364">
        <f t="shared" si="36"/>
        <v>2071</v>
      </c>
      <c r="C655" s="390">
        <f t="shared" si="38"/>
        <v>62793</v>
      </c>
      <c r="D655" s="376">
        <f>IF(-SUM(D$20:D654)+D$15&lt;0.000001,0,IF($C655&gt;='H-32A-WP06 - Debt Service'!C$24,'H-32A-WP06 - Debt Service'!C$27/12,0))</f>
        <v>0</v>
      </c>
      <c r="E655" s="376">
        <f>IF(-SUM(E$20:E654)+E$15&lt;0.000001,0,IF($C655&gt;='H-32A-WP06 - Debt Service'!D$24,'H-32A-WP06 - Debt Service'!D$27/12,0))</f>
        <v>0</v>
      </c>
      <c r="F655" s="376">
        <f>IF(-SUM(F$20:F654)+F$15&lt;0.000001,0,IF($C655&gt;='H-32A-WP06 - Debt Service'!E$24,'H-32A-WP06 - Debt Service'!E$27/12,0))</f>
        <v>0</v>
      </c>
      <c r="G655" s="376">
        <f>IF(-SUM(G$20:G654)+G$15&lt;0.000001,0,IF($C655&gt;='H-32A-WP06 - Debt Service'!F$24,'H-32A-WP06 - Debt Service'!F$27/12,0))</f>
        <v>0</v>
      </c>
      <c r="H655" s="376">
        <f>IF(-SUM(H$20:H654)+H$15&lt;0.000001,0,IF($C655&gt;='H-32A-WP06 - Debt Service'!G$24,'H-32A-WP06 - Debt Service'!G$27/12,0))</f>
        <v>0</v>
      </c>
      <c r="I655" s="376">
        <f>IF(-SUM(I$20:I654)+I$15&lt;0.000001,0,IF($C655&gt;='H-32A-WP06 - Debt Service'!H$24,'H-32A-WP06 - Debt Service'!H$27/12,0))</f>
        <v>0</v>
      </c>
      <c r="J655" s="376">
        <f>IF(-SUM(J$20:J654)+J$15&lt;0.000001,0,IF($C655&gt;='H-32A-WP06 - Debt Service'!I$24,'H-32A-WP06 - Debt Service'!I$27/12,0))</f>
        <v>0</v>
      </c>
      <c r="K655" s="376">
        <f>IF(-SUM(K$20:K654)+K$15&lt;0.000001,0,IF($C655&gt;='H-32A-WP06 - Debt Service'!J$24,'H-32A-WP06 - Debt Service'!J$27/12,0))</f>
        <v>0</v>
      </c>
      <c r="L655" s="376">
        <f>IF(-SUM(L$20:L654)+L$15&lt;0.000001,0,IF($C655&gt;='H-32A-WP06 - Debt Service'!K$24,'H-32A-WP06 - Debt Service'!K$27/12,0))</f>
        <v>0</v>
      </c>
      <c r="M655" s="376">
        <f>IF(-SUM(M$20:M654)+M$15&lt;0.000001,0,IF($C655&gt;='H-32A-WP06 - Debt Service'!L$24,'H-32A-WP06 - Debt Service'!L$27/12,0))</f>
        <v>0</v>
      </c>
      <c r="O655" s="364">
        <f t="shared" si="37"/>
        <v>2071</v>
      </c>
      <c r="P655" s="390">
        <f t="shared" si="39"/>
        <v>62793</v>
      </c>
      <c r="Q655" s="376">
        <f>IF(-SUM(Q$20:Q654)+Q$15&lt;0.000001,0,IF($C655&gt;='H-32A-WP06 - Debt Service'!P$24,'H-32A-WP06 - Debt Service'!P$27/12,0))</f>
        <v>0</v>
      </c>
      <c r="R655" s="376">
        <f>IF(-SUM(R$20:R654)+R$15&lt;0.000001,0,IF($C655&gt;='H-32A-WP06 - Debt Service'!Q$24,'H-32A-WP06 - Debt Service'!Q$27/12,0))</f>
        <v>0</v>
      </c>
      <c r="S655" s="376">
        <f>IF(-SUM(S$20:S654)+S$15&lt;0.000001,0,IF($C655&gt;='H-32A-WP06 - Debt Service'!R$24,'H-32A-WP06 - Debt Service'!R$27/12,0))</f>
        <v>0</v>
      </c>
      <c r="T655" s="376">
        <f>IF(-SUM(T$20:T654)+T$15&lt;0.000001,0,IF($C655&gt;='H-32A-WP06 - Debt Service'!S$24,'H-32A-WP06 - Debt Service'!S$27/12,0))</f>
        <v>0</v>
      </c>
      <c r="U655" s="376">
        <f>IF(-SUM(U$20:U654)+U$15&lt;0.000001,0,IF($C655&gt;='H-32A-WP06 - Debt Service'!T$24,'H-32A-WP06 - Debt Service'!T$27/12,0))</f>
        <v>0</v>
      </c>
      <c r="V655" s="376">
        <f>IF(-SUM(V$20:V654)+V$15&lt;0.000001,0,IF($C655&gt;='H-32A-WP06 - Debt Service'!U$24,'H-32A-WP06 - Debt Service'!U$27/12,0))</f>
        <v>0</v>
      </c>
      <c r="W655" s="376">
        <f>IF(-SUM(W$20:W654)+W$15&lt;0.000001,0,IF($C655&gt;='H-32A-WP06 - Debt Service'!V$24,'H-32A-WP06 - Debt Service'!V$27/12,0))</f>
        <v>0</v>
      </c>
      <c r="X655" s="376">
        <f>IF(-SUM(X$20:X654)+X$15&lt;0.000001,0,IF($C655&gt;='H-32A-WP06 - Debt Service'!W$24,'H-32A-WP06 - Debt Service'!W$27/12,0))</f>
        <v>0</v>
      </c>
      <c r="Y655" s="376">
        <f>IF(-SUM(Y$20:Y654)+Y$15&lt;0.000001,0,IF($C655&gt;='H-32A-WP06 - Debt Service'!X$24,'H-32A-WP06 - Debt Service'!X$27/12,0))</f>
        <v>0</v>
      </c>
      <c r="Z655" s="376">
        <f>IF($C655&gt;='H-32A-WP06 - Debt Service'!Y$24,'H-32A-WP06 - Debt Service'!Y$27/12,0)</f>
        <v>0</v>
      </c>
    </row>
    <row r="656" spans="2:26">
      <c r="B656" s="364">
        <f t="shared" si="36"/>
        <v>2072</v>
      </c>
      <c r="C656" s="390">
        <f t="shared" si="38"/>
        <v>62824</v>
      </c>
      <c r="D656" s="376">
        <f>IF(-SUM(D$20:D655)+D$15&lt;0.000001,0,IF($C656&gt;='H-32A-WP06 - Debt Service'!C$24,'H-32A-WP06 - Debt Service'!C$27/12,0))</f>
        <v>0</v>
      </c>
      <c r="E656" s="376">
        <f>IF(-SUM(E$20:E655)+E$15&lt;0.000001,0,IF($C656&gt;='H-32A-WP06 - Debt Service'!D$24,'H-32A-WP06 - Debt Service'!D$27/12,0))</f>
        <v>0</v>
      </c>
      <c r="F656" s="376">
        <f>IF(-SUM(F$20:F655)+F$15&lt;0.000001,0,IF($C656&gt;='H-32A-WP06 - Debt Service'!E$24,'H-32A-WP06 - Debt Service'!E$27/12,0))</f>
        <v>0</v>
      </c>
      <c r="G656" s="376">
        <f>IF(-SUM(G$20:G655)+G$15&lt;0.000001,0,IF($C656&gt;='H-32A-WP06 - Debt Service'!F$24,'H-32A-WP06 - Debt Service'!F$27/12,0))</f>
        <v>0</v>
      </c>
      <c r="H656" s="376">
        <f>IF(-SUM(H$20:H655)+H$15&lt;0.000001,0,IF($C656&gt;='H-32A-WP06 - Debt Service'!G$24,'H-32A-WP06 - Debt Service'!G$27/12,0))</f>
        <v>0</v>
      </c>
      <c r="I656" s="376">
        <f>IF(-SUM(I$20:I655)+I$15&lt;0.000001,0,IF($C656&gt;='H-32A-WP06 - Debt Service'!H$24,'H-32A-WP06 - Debt Service'!H$27/12,0))</f>
        <v>0</v>
      </c>
      <c r="J656" s="376">
        <f>IF(-SUM(J$20:J655)+J$15&lt;0.000001,0,IF($C656&gt;='H-32A-WP06 - Debt Service'!I$24,'H-32A-WP06 - Debt Service'!I$27/12,0))</f>
        <v>0</v>
      </c>
      <c r="K656" s="376">
        <f>IF(-SUM(K$20:K655)+K$15&lt;0.000001,0,IF($C656&gt;='H-32A-WP06 - Debt Service'!J$24,'H-32A-WP06 - Debt Service'!J$27/12,0))</f>
        <v>0</v>
      </c>
      <c r="L656" s="376">
        <f>IF(-SUM(L$20:L655)+L$15&lt;0.000001,0,IF($C656&gt;='H-32A-WP06 - Debt Service'!K$24,'H-32A-WP06 - Debt Service'!K$27/12,0))</f>
        <v>0</v>
      </c>
      <c r="M656" s="376">
        <f>IF(-SUM(M$20:M655)+M$15&lt;0.000001,0,IF($C656&gt;='H-32A-WP06 - Debt Service'!L$24,'H-32A-WP06 - Debt Service'!L$27/12,0))</f>
        <v>0</v>
      </c>
      <c r="O656" s="364">
        <f t="shared" si="37"/>
        <v>2072</v>
      </c>
      <c r="P656" s="390">
        <f t="shared" si="39"/>
        <v>62824</v>
      </c>
      <c r="Q656" s="376">
        <f>IF(-SUM(Q$20:Q655)+Q$15&lt;0.000001,0,IF($C656&gt;='H-32A-WP06 - Debt Service'!P$24,'H-32A-WP06 - Debt Service'!P$27/12,0))</f>
        <v>0</v>
      </c>
      <c r="R656" s="376">
        <f>IF(-SUM(R$20:R655)+R$15&lt;0.000001,0,IF($C656&gt;='H-32A-WP06 - Debt Service'!Q$24,'H-32A-WP06 - Debt Service'!Q$27/12,0))</f>
        <v>0</v>
      </c>
      <c r="S656" s="376">
        <f>IF(-SUM(S$20:S655)+S$15&lt;0.000001,0,IF($C656&gt;='H-32A-WP06 - Debt Service'!R$24,'H-32A-WP06 - Debt Service'!R$27/12,0))</f>
        <v>0</v>
      </c>
      <c r="T656" s="376">
        <f>IF(-SUM(T$20:T655)+T$15&lt;0.000001,0,IF($C656&gt;='H-32A-WP06 - Debt Service'!S$24,'H-32A-WP06 - Debt Service'!S$27/12,0))</f>
        <v>0</v>
      </c>
      <c r="U656" s="376">
        <f>IF(-SUM(U$20:U655)+U$15&lt;0.000001,0,IF($C656&gt;='H-32A-WP06 - Debt Service'!T$24,'H-32A-WP06 - Debt Service'!T$27/12,0))</f>
        <v>0</v>
      </c>
      <c r="V656" s="376">
        <f>IF(-SUM(V$20:V655)+V$15&lt;0.000001,0,IF($C656&gt;='H-32A-WP06 - Debt Service'!U$24,'H-32A-WP06 - Debt Service'!U$27/12,0))</f>
        <v>0</v>
      </c>
      <c r="W656" s="376">
        <f>IF(-SUM(W$20:W655)+W$15&lt;0.000001,0,IF($C656&gt;='H-32A-WP06 - Debt Service'!V$24,'H-32A-WP06 - Debt Service'!V$27/12,0))</f>
        <v>0</v>
      </c>
      <c r="X656" s="376">
        <f>IF(-SUM(X$20:X655)+X$15&lt;0.000001,0,IF($C656&gt;='H-32A-WP06 - Debt Service'!W$24,'H-32A-WP06 - Debt Service'!W$27/12,0))</f>
        <v>0</v>
      </c>
      <c r="Y656" s="376">
        <f>IF(-SUM(Y$20:Y655)+Y$15&lt;0.000001,0,IF($C656&gt;='H-32A-WP06 - Debt Service'!X$24,'H-32A-WP06 - Debt Service'!X$27/12,0))</f>
        <v>0</v>
      </c>
      <c r="Z656" s="376">
        <f>IF($C656&gt;='H-32A-WP06 - Debt Service'!Y$24,'H-32A-WP06 - Debt Service'!Y$27/12,0)</f>
        <v>0</v>
      </c>
    </row>
    <row r="657" spans="2:26">
      <c r="B657" s="364">
        <f t="shared" si="36"/>
        <v>2072</v>
      </c>
      <c r="C657" s="390">
        <f t="shared" si="38"/>
        <v>62855</v>
      </c>
      <c r="D657" s="376">
        <f>IF(-SUM(D$20:D656)+D$15&lt;0.000001,0,IF($C657&gt;='H-32A-WP06 - Debt Service'!C$24,'H-32A-WP06 - Debt Service'!C$27/12,0))</f>
        <v>0</v>
      </c>
      <c r="E657" s="376">
        <f>IF(-SUM(E$20:E656)+E$15&lt;0.000001,0,IF($C657&gt;='H-32A-WP06 - Debt Service'!D$24,'H-32A-WP06 - Debt Service'!D$27/12,0))</f>
        <v>0</v>
      </c>
      <c r="F657" s="376">
        <f>IF(-SUM(F$20:F656)+F$15&lt;0.000001,0,IF($C657&gt;='H-32A-WP06 - Debt Service'!E$24,'H-32A-WP06 - Debt Service'!E$27/12,0))</f>
        <v>0</v>
      </c>
      <c r="G657" s="376">
        <f>IF(-SUM(G$20:G656)+G$15&lt;0.000001,0,IF($C657&gt;='H-32A-WP06 - Debt Service'!F$24,'H-32A-WP06 - Debt Service'!F$27/12,0))</f>
        <v>0</v>
      </c>
      <c r="H657" s="376">
        <f>IF(-SUM(H$20:H656)+H$15&lt;0.000001,0,IF($C657&gt;='H-32A-WP06 - Debt Service'!G$24,'H-32A-WP06 - Debt Service'!G$27/12,0))</f>
        <v>0</v>
      </c>
      <c r="I657" s="376">
        <f>IF(-SUM(I$20:I656)+I$15&lt;0.000001,0,IF($C657&gt;='H-32A-WP06 - Debt Service'!H$24,'H-32A-WP06 - Debt Service'!H$27/12,0))</f>
        <v>0</v>
      </c>
      <c r="J657" s="376">
        <f>IF(-SUM(J$20:J656)+J$15&lt;0.000001,0,IF($C657&gt;='H-32A-WP06 - Debt Service'!I$24,'H-32A-WP06 - Debt Service'!I$27/12,0))</f>
        <v>0</v>
      </c>
      <c r="K657" s="376">
        <f>IF(-SUM(K$20:K656)+K$15&lt;0.000001,0,IF($C657&gt;='H-32A-WP06 - Debt Service'!J$24,'H-32A-WP06 - Debt Service'!J$27/12,0))</f>
        <v>0</v>
      </c>
      <c r="L657" s="376">
        <f>IF(-SUM(L$20:L656)+L$15&lt;0.000001,0,IF($C657&gt;='H-32A-WP06 - Debt Service'!K$24,'H-32A-WP06 - Debt Service'!K$27/12,0))</f>
        <v>0</v>
      </c>
      <c r="M657" s="376">
        <f>IF(-SUM(M$20:M656)+M$15&lt;0.000001,0,IF($C657&gt;='H-32A-WP06 - Debt Service'!L$24,'H-32A-WP06 - Debt Service'!L$27/12,0))</f>
        <v>0</v>
      </c>
      <c r="O657" s="364">
        <f t="shared" si="37"/>
        <v>2072</v>
      </c>
      <c r="P657" s="390">
        <f t="shared" si="39"/>
        <v>62855</v>
      </c>
      <c r="Q657" s="376">
        <f>IF(-SUM(Q$20:Q656)+Q$15&lt;0.000001,0,IF($C657&gt;='H-32A-WP06 - Debt Service'!P$24,'H-32A-WP06 - Debt Service'!P$27/12,0))</f>
        <v>0</v>
      </c>
      <c r="R657" s="376">
        <f>IF(-SUM(R$20:R656)+R$15&lt;0.000001,0,IF($C657&gt;='H-32A-WP06 - Debt Service'!Q$24,'H-32A-WP06 - Debt Service'!Q$27/12,0))</f>
        <v>0</v>
      </c>
      <c r="S657" s="376">
        <f>IF(-SUM(S$20:S656)+S$15&lt;0.000001,0,IF($C657&gt;='H-32A-WP06 - Debt Service'!R$24,'H-32A-WP06 - Debt Service'!R$27/12,0))</f>
        <v>0</v>
      </c>
      <c r="T657" s="376">
        <f>IF(-SUM(T$20:T656)+T$15&lt;0.000001,0,IF($C657&gt;='H-32A-WP06 - Debt Service'!S$24,'H-32A-WP06 - Debt Service'!S$27/12,0))</f>
        <v>0</v>
      </c>
      <c r="U657" s="376">
        <f>IF(-SUM(U$20:U656)+U$15&lt;0.000001,0,IF($C657&gt;='H-32A-WP06 - Debt Service'!T$24,'H-32A-WP06 - Debt Service'!T$27/12,0))</f>
        <v>0</v>
      </c>
      <c r="V657" s="376">
        <f>IF(-SUM(V$20:V656)+V$15&lt;0.000001,0,IF($C657&gt;='H-32A-WP06 - Debt Service'!U$24,'H-32A-WP06 - Debt Service'!U$27/12,0))</f>
        <v>0</v>
      </c>
      <c r="W657" s="376">
        <f>IF(-SUM(W$20:W656)+W$15&lt;0.000001,0,IF($C657&gt;='H-32A-WP06 - Debt Service'!V$24,'H-32A-WP06 - Debt Service'!V$27/12,0))</f>
        <v>0</v>
      </c>
      <c r="X657" s="376">
        <f>IF(-SUM(X$20:X656)+X$15&lt;0.000001,0,IF($C657&gt;='H-32A-WP06 - Debt Service'!W$24,'H-32A-WP06 - Debt Service'!W$27/12,0))</f>
        <v>0</v>
      </c>
      <c r="Y657" s="376">
        <f>IF(-SUM(Y$20:Y656)+Y$15&lt;0.000001,0,IF($C657&gt;='H-32A-WP06 - Debt Service'!X$24,'H-32A-WP06 - Debt Service'!X$27/12,0))</f>
        <v>0</v>
      </c>
      <c r="Z657" s="376">
        <f>IF($C657&gt;='H-32A-WP06 - Debt Service'!Y$24,'H-32A-WP06 - Debt Service'!Y$27/12,0)</f>
        <v>0</v>
      </c>
    </row>
    <row r="658" spans="2:26">
      <c r="B658" s="364">
        <f t="shared" si="36"/>
        <v>2072</v>
      </c>
      <c r="C658" s="390">
        <f t="shared" si="38"/>
        <v>62884</v>
      </c>
      <c r="D658" s="376">
        <f>IF(-SUM(D$20:D657)+D$15&lt;0.000001,0,IF($C658&gt;='H-32A-WP06 - Debt Service'!C$24,'H-32A-WP06 - Debt Service'!C$27/12,0))</f>
        <v>0</v>
      </c>
      <c r="E658" s="376">
        <f>IF(-SUM(E$20:E657)+E$15&lt;0.000001,0,IF($C658&gt;='H-32A-WP06 - Debt Service'!D$24,'H-32A-WP06 - Debt Service'!D$27/12,0))</f>
        <v>0</v>
      </c>
      <c r="F658" s="376">
        <f>IF(-SUM(F$20:F657)+F$15&lt;0.000001,0,IF($C658&gt;='H-32A-WP06 - Debt Service'!E$24,'H-32A-WP06 - Debt Service'!E$27/12,0))</f>
        <v>0</v>
      </c>
      <c r="G658" s="376">
        <f>IF(-SUM(G$20:G657)+G$15&lt;0.000001,0,IF($C658&gt;='H-32A-WP06 - Debt Service'!F$24,'H-32A-WP06 - Debt Service'!F$27/12,0))</f>
        <v>0</v>
      </c>
      <c r="H658" s="376">
        <f>IF(-SUM(H$20:H657)+H$15&lt;0.000001,0,IF($C658&gt;='H-32A-WP06 - Debt Service'!G$24,'H-32A-WP06 - Debt Service'!G$27/12,0))</f>
        <v>0</v>
      </c>
      <c r="I658" s="376">
        <f>IF(-SUM(I$20:I657)+I$15&lt;0.000001,0,IF($C658&gt;='H-32A-WP06 - Debt Service'!H$24,'H-32A-WP06 - Debt Service'!H$27/12,0))</f>
        <v>0</v>
      </c>
      <c r="J658" s="376">
        <f>IF(-SUM(J$20:J657)+J$15&lt;0.000001,0,IF($C658&gt;='H-32A-WP06 - Debt Service'!I$24,'H-32A-WP06 - Debt Service'!I$27/12,0))</f>
        <v>0</v>
      </c>
      <c r="K658" s="376">
        <f>IF(-SUM(K$20:K657)+K$15&lt;0.000001,0,IF($C658&gt;='H-32A-WP06 - Debt Service'!J$24,'H-32A-WP06 - Debt Service'!J$27/12,0))</f>
        <v>0</v>
      </c>
      <c r="L658" s="376">
        <f>IF(-SUM(L$20:L657)+L$15&lt;0.000001,0,IF($C658&gt;='H-32A-WP06 - Debt Service'!K$24,'H-32A-WP06 - Debt Service'!K$27/12,0))</f>
        <v>0</v>
      </c>
      <c r="M658" s="376">
        <f>IF(-SUM(M$20:M657)+M$15&lt;0.000001,0,IF($C658&gt;='H-32A-WP06 - Debt Service'!L$24,'H-32A-WP06 - Debt Service'!L$27/12,0))</f>
        <v>0</v>
      </c>
      <c r="O658" s="364">
        <f t="shared" si="37"/>
        <v>2072</v>
      </c>
      <c r="P658" s="390">
        <f t="shared" si="39"/>
        <v>62884</v>
      </c>
      <c r="Q658" s="376">
        <f>IF(-SUM(Q$20:Q657)+Q$15&lt;0.000001,0,IF($C658&gt;='H-32A-WP06 - Debt Service'!P$24,'H-32A-WP06 - Debt Service'!P$27/12,0))</f>
        <v>0</v>
      </c>
      <c r="R658" s="376">
        <f>IF(-SUM(R$20:R657)+R$15&lt;0.000001,0,IF($C658&gt;='H-32A-WP06 - Debt Service'!Q$24,'H-32A-WP06 - Debt Service'!Q$27/12,0))</f>
        <v>0</v>
      </c>
      <c r="S658" s="376">
        <f>IF(-SUM(S$20:S657)+S$15&lt;0.000001,0,IF($C658&gt;='H-32A-WP06 - Debt Service'!R$24,'H-32A-WP06 - Debt Service'!R$27/12,0))</f>
        <v>0</v>
      </c>
      <c r="T658" s="376">
        <f>IF(-SUM(T$20:T657)+T$15&lt;0.000001,0,IF($C658&gt;='H-32A-WP06 - Debt Service'!S$24,'H-32A-WP06 - Debt Service'!S$27/12,0))</f>
        <v>0</v>
      </c>
      <c r="U658" s="376">
        <f>IF(-SUM(U$20:U657)+U$15&lt;0.000001,0,IF($C658&gt;='H-32A-WP06 - Debt Service'!T$24,'H-32A-WP06 - Debt Service'!T$27/12,0))</f>
        <v>0</v>
      </c>
      <c r="V658" s="376">
        <f>IF(-SUM(V$20:V657)+V$15&lt;0.000001,0,IF($C658&gt;='H-32A-WP06 - Debt Service'!U$24,'H-32A-WP06 - Debt Service'!U$27/12,0))</f>
        <v>0</v>
      </c>
      <c r="W658" s="376">
        <f>IF(-SUM(W$20:W657)+W$15&lt;0.000001,0,IF($C658&gt;='H-32A-WP06 - Debt Service'!V$24,'H-32A-WP06 - Debt Service'!V$27/12,0))</f>
        <v>0</v>
      </c>
      <c r="X658" s="376">
        <f>IF(-SUM(X$20:X657)+X$15&lt;0.000001,0,IF($C658&gt;='H-32A-WP06 - Debt Service'!W$24,'H-32A-WP06 - Debt Service'!W$27/12,0))</f>
        <v>0</v>
      </c>
      <c r="Y658" s="376">
        <f>IF(-SUM(Y$20:Y657)+Y$15&lt;0.000001,0,IF($C658&gt;='H-32A-WP06 - Debt Service'!X$24,'H-32A-WP06 - Debt Service'!X$27/12,0))</f>
        <v>0</v>
      </c>
      <c r="Z658" s="376">
        <f>IF($C658&gt;='H-32A-WP06 - Debt Service'!Y$24,'H-32A-WP06 - Debt Service'!Y$27/12,0)</f>
        <v>0</v>
      </c>
    </row>
    <row r="659" spans="2:26">
      <c r="B659" s="364">
        <f t="shared" si="36"/>
        <v>2072</v>
      </c>
      <c r="C659" s="390">
        <f t="shared" si="38"/>
        <v>62915</v>
      </c>
      <c r="D659" s="376">
        <f>IF(-SUM(D$20:D658)+D$15&lt;0.000001,0,IF($C659&gt;='H-32A-WP06 - Debt Service'!C$24,'H-32A-WP06 - Debt Service'!C$27/12,0))</f>
        <v>0</v>
      </c>
      <c r="E659" s="376">
        <f>IF(-SUM(E$20:E658)+E$15&lt;0.000001,0,IF($C659&gt;='H-32A-WP06 - Debt Service'!D$24,'H-32A-WP06 - Debt Service'!D$27/12,0))</f>
        <v>0</v>
      </c>
      <c r="F659" s="376">
        <f>IF(-SUM(F$20:F658)+F$15&lt;0.000001,0,IF($C659&gt;='H-32A-WP06 - Debt Service'!E$24,'H-32A-WP06 - Debt Service'!E$27/12,0))</f>
        <v>0</v>
      </c>
      <c r="G659" s="376">
        <f>IF(-SUM(G$20:G658)+G$15&lt;0.000001,0,IF($C659&gt;='H-32A-WP06 - Debt Service'!F$24,'H-32A-WP06 - Debt Service'!F$27/12,0))</f>
        <v>0</v>
      </c>
      <c r="H659" s="376">
        <f>IF(-SUM(H$20:H658)+H$15&lt;0.000001,0,IF($C659&gt;='H-32A-WP06 - Debt Service'!G$24,'H-32A-WP06 - Debt Service'!G$27/12,0))</f>
        <v>0</v>
      </c>
      <c r="I659" s="376">
        <f>IF(-SUM(I$20:I658)+I$15&lt;0.000001,0,IF($C659&gt;='H-32A-WP06 - Debt Service'!H$24,'H-32A-WP06 - Debt Service'!H$27/12,0))</f>
        <v>0</v>
      </c>
      <c r="J659" s="376">
        <f>IF(-SUM(J$20:J658)+J$15&lt;0.000001,0,IF($C659&gt;='H-32A-WP06 - Debt Service'!I$24,'H-32A-WP06 - Debt Service'!I$27/12,0))</f>
        <v>0</v>
      </c>
      <c r="K659" s="376">
        <f>IF(-SUM(K$20:K658)+K$15&lt;0.000001,0,IF($C659&gt;='H-32A-WP06 - Debt Service'!J$24,'H-32A-WP06 - Debt Service'!J$27/12,0))</f>
        <v>0</v>
      </c>
      <c r="L659" s="376">
        <f>IF(-SUM(L$20:L658)+L$15&lt;0.000001,0,IF($C659&gt;='H-32A-WP06 - Debt Service'!K$24,'H-32A-WP06 - Debt Service'!K$27/12,0))</f>
        <v>0</v>
      </c>
      <c r="M659" s="376">
        <f>IF(-SUM(M$20:M658)+M$15&lt;0.000001,0,IF($C659&gt;='H-32A-WP06 - Debt Service'!L$24,'H-32A-WP06 - Debt Service'!L$27/12,0))</f>
        <v>0</v>
      </c>
      <c r="O659" s="364">
        <f t="shared" si="37"/>
        <v>2072</v>
      </c>
      <c r="P659" s="390">
        <f t="shared" si="39"/>
        <v>62915</v>
      </c>
      <c r="Q659" s="376">
        <f>IF(-SUM(Q$20:Q658)+Q$15&lt;0.000001,0,IF($C659&gt;='H-32A-WP06 - Debt Service'!P$24,'H-32A-WP06 - Debt Service'!P$27/12,0))</f>
        <v>0</v>
      </c>
      <c r="R659" s="376">
        <f>IF(-SUM(R$20:R658)+R$15&lt;0.000001,0,IF($C659&gt;='H-32A-WP06 - Debt Service'!Q$24,'H-32A-WP06 - Debt Service'!Q$27/12,0))</f>
        <v>0</v>
      </c>
      <c r="S659" s="376">
        <f>IF(-SUM(S$20:S658)+S$15&lt;0.000001,0,IF($C659&gt;='H-32A-WP06 - Debt Service'!R$24,'H-32A-WP06 - Debt Service'!R$27/12,0))</f>
        <v>0</v>
      </c>
      <c r="T659" s="376">
        <f>IF(-SUM(T$20:T658)+T$15&lt;0.000001,0,IF($C659&gt;='H-32A-WP06 - Debt Service'!S$24,'H-32A-WP06 - Debt Service'!S$27/12,0))</f>
        <v>0</v>
      </c>
      <c r="U659" s="376">
        <f>IF(-SUM(U$20:U658)+U$15&lt;0.000001,0,IF($C659&gt;='H-32A-WP06 - Debt Service'!T$24,'H-32A-WP06 - Debt Service'!T$27/12,0))</f>
        <v>0</v>
      </c>
      <c r="V659" s="376">
        <f>IF(-SUM(V$20:V658)+V$15&lt;0.000001,0,IF($C659&gt;='H-32A-WP06 - Debt Service'!U$24,'H-32A-WP06 - Debt Service'!U$27/12,0))</f>
        <v>0</v>
      </c>
      <c r="W659" s="376">
        <f>IF(-SUM(W$20:W658)+W$15&lt;0.000001,0,IF($C659&gt;='H-32A-WP06 - Debt Service'!V$24,'H-32A-WP06 - Debt Service'!V$27/12,0))</f>
        <v>0</v>
      </c>
      <c r="X659" s="376">
        <f>IF(-SUM(X$20:X658)+X$15&lt;0.000001,0,IF($C659&gt;='H-32A-WP06 - Debt Service'!W$24,'H-32A-WP06 - Debt Service'!W$27/12,0))</f>
        <v>0</v>
      </c>
      <c r="Y659" s="376">
        <f>IF(-SUM(Y$20:Y658)+Y$15&lt;0.000001,0,IF($C659&gt;='H-32A-WP06 - Debt Service'!X$24,'H-32A-WP06 - Debt Service'!X$27/12,0))</f>
        <v>0</v>
      </c>
      <c r="Z659" s="376">
        <f>IF($C659&gt;='H-32A-WP06 - Debt Service'!Y$24,'H-32A-WP06 - Debt Service'!Y$27/12,0)</f>
        <v>0</v>
      </c>
    </row>
    <row r="660" spans="2:26">
      <c r="B660" s="364">
        <f t="shared" si="36"/>
        <v>2072</v>
      </c>
      <c r="C660" s="390">
        <f t="shared" si="38"/>
        <v>62945</v>
      </c>
      <c r="D660" s="376">
        <f>IF(-SUM(D$20:D659)+D$15&lt;0.000001,0,IF($C660&gt;='H-32A-WP06 - Debt Service'!C$24,'H-32A-WP06 - Debt Service'!C$27/12,0))</f>
        <v>0</v>
      </c>
      <c r="E660" s="376">
        <f>IF(-SUM(E$20:E659)+E$15&lt;0.000001,0,IF($C660&gt;='H-32A-WP06 - Debt Service'!D$24,'H-32A-WP06 - Debt Service'!D$27/12,0))</f>
        <v>0</v>
      </c>
      <c r="F660" s="376">
        <f>IF(-SUM(F$20:F659)+F$15&lt;0.000001,0,IF($C660&gt;='H-32A-WP06 - Debt Service'!E$24,'H-32A-WP06 - Debt Service'!E$27/12,0))</f>
        <v>0</v>
      </c>
      <c r="G660" s="376">
        <f>IF(-SUM(G$20:G659)+G$15&lt;0.000001,0,IF($C660&gt;='H-32A-WP06 - Debt Service'!F$24,'H-32A-WP06 - Debt Service'!F$27/12,0))</f>
        <v>0</v>
      </c>
      <c r="H660" s="376">
        <f>IF(-SUM(H$20:H659)+H$15&lt;0.000001,0,IF($C660&gt;='H-32A-WP06 - Debt Service'!G$24,'H-32A-WP06 - Debt Service'!G$27/12,0))</f>
        <v>0</v>
      </c>
      <c r="I660" s="376">
        <f>IF(-SUM(I$20:I659)+I$15&lt;0.000001,0,IF($C660&gt;='H-32A-WP06 - Debt Service'!H$24,'H-32A-WP06 - Debt Service'!H$27/12,0))</f>
        <v>0</v>
      </c>
      <c r="J660" s="376">
        <f>IF(-SUM(J$20:J659)+J$15&lt;0.000001,0,IF($C660&gt;='H-32A-WP06 - Debt Service'!I$24,'H-32A-WP06 - Debt Service'!I$27/12,0))</f>
        <v>0</v>
      </c>
      <c r="K660" s="376">
        <f>IF(-SUM(K$20:K659)+K$15&lt;0.000001,0,IF($C660&gt;='H-32A-WP06 - Debt Service'!J$24,'H-32A-WP06 - Debt Service'!J$27/12,0))</f>
        <v>0</v>
      </c>
      <c r="L660" s="376">
        <f>IF(-SUM(L$20:L659)+L$15&lt;0.000001,0,IF($C660&gt;='H-32A-WP06 - Debt Service'!K$24,'H-32A-WP06 - Debt Service'!K$27/12,0))</f>
        <v>0</v>
      </c>
      <c r="M660" s="376">
        <f>IF(-SUM(M$20:M659)+M$15&lt;0.000001,0,IF($C660&gt;='H-32A-WP06 - Debt Service'!L$24,'H-32A-WP06 - Debt Service'!L$27/12,0))</f>
        <v>0</v>
      </c>
      <c r="O660" s="364">
        <f t="shared" si="37"/>
        <v>2072</v>
      </c>
      <c r="P660" s="390">
        <f t="shared" si="39"/>
        <v>62945</v>
      </c>
      <c r="Q660" s="376">
        <f>IF(-SUM(Q$20:Q659)+Q$15&lt;0.000001,0,IF($C660&gt;='H-32A-WP06 - Debt Service'!P$24,'H-32A-WP06 - Debt Service'!P$27/12,0))</f>
        <v>0</v>
      </c>
      <c r="R660" s="376">
        <f>IF(-SUM(R$20:R659)+R$15&lt;0.000001,0,IF($C660&gt;='H-32A-WP06 - Debt Service'!Q$24,'H-32A-WP06 - Debt Service'!Q$27/12,0))</f>
        <v>0</v>
      </c>
      <c r="S660" s="376">
        <f>IF(-SUM(S$20:S659)+S$15&lt;0.000001,0,IF($C660&gt;='H-32A-WP06 - Debt Service'!R$24,'H-32A-WP06 - Debt Service'!R$27/12,0))</f>
        <v>0</v>
      </c>
      <c r="T660" s="376">
        <f>IF(-SUM(T$20:T659)+T$15&lt;0.000001,0,IF($C660&gt;='H-32A-WP06 - Debt Service'!S$24,'H-32A-WP06 - Debt Service'!S$27/12,0))</f>
        <v>0</v>
      </c>
      <c r="U660" s="376">
        <f>IF(-SUM(U$20:U659)+U$15&lt;0.000001,0,IF($C660&gt;='H-32A-WP06 - Debt Service'!T$24,'H-32A-WP06 - Debt Service'!T$27/12,0))</f>
        <v>0</v>
      </c>
      <c r="V660" s="376">
        <f>IF(-SUM(V$20:V659)+V$15&lt;0.000001,0,IF($C660&gt;='H-32A-WP06 - Debt Service'!U$24,'H-32A-WP06 - Debt Service'!U$27/12,0))</f>
        <v>0</v>
      </c>
      <c r="W660" s="376">
        <f>IF(-SUM(W$20:W659)+W$15&lt;0.000001,0,IF($C660&gt;='H-32A-WP06 - Debt Service'!V$24,'H-32A-WP06 - Debt Service'!V$27/12,0))</f>
        <v>0</v>
      </c>
      <c r="X660" s="376">
        <f>IF(-SUM(X$20:X659)+X$15&lt;0.000001,0,IF($C660&gt;='H-32A-WP06 - Debt Service'!W$24,'H-32A-WP06 - Debt Service'!W$27/12,0))</f>
        <v>0</v>
      </c>
      <c r="Y660" s="376">
        <f>IF(-SUM(Y$20:Y659)+Y$15&lt;0.000001,0,IF($C660&gt;='H-32A-WP06 - Debt Service'!X$24,'H-32A-WP06 - Debt Service'!X$27/12,0))</f>
        <v>0</v>
      </c>
      <c r="Z660" s="376">
        <f>IF($C660&gt;='H-32A-WP06 - Debt Service'!Y$24,'H-32A-WP06 - Debt Service'!Y$27/12,0)</f>
        <v>0</v>
      </c>
    </row>
    <row r="661" spans="2:26">
      <c r="B661" s="364">
        <f t="shared" ref="B661:B724" si="40">YEAR(C661)</f>
        <v>2072</v>
      </c>
      <c r="C661" s="390">
        <f t="shared" si="38"/>
        <v>62976</v>
      </c>
      <c r="D661" s="376">
        <f>IF(-SUM(D$20:D660)+D$15&lt;0.000001,0,IF($C661&gt;='H-32A-WP06 - Debt Service'!C$24,'H-32A-WP06 - Debt Service'!C$27/12,0))</f>
        <v>0</v>
      </c>
      <c r="E661" s="376">
        <f>IF(-SUM(E$20:E660)+E$15&lt;0.000001,0,IF($C661&gt;='H-32A-WP06 - Debt Service'!D$24,'H-32A-WP06 - Debt Service'!D$27/12,0))</f>
        <v>0</v>
      </c>
      <c r="F661" s="376">
        <f>IF(-SUM(F$20:F660)+F$15&lt;0.000001,0,IF($C661&gt;='H-32A-WP06 - Debt Service'!E$24,'H-32A-WP06 - Debt Service'!E$27/12,0))</f>
        <v>0</v>
      </c>
      <c r="G661" s="376">
        <f>IF(-SUM(G$20:G660)+G$15&lt;0.000001,0,IF($C661&gt;='H-32A-WP06 - Debt Service'!F$24,'H-32A-WP06 - Debt Service'!F$27/12,0))</f>
        <v>0</v>
      </c>
      <c r="H661" s="376">
        <f>IF(-SUM(H$20:H660)+H$15&lt;0.000001,0,IF($C661&gt;='H-32A-WP06 - Debt Service'!G$24,'H-32A-WP06 - Debt Service'!G$27/12,0))</f>
        <v>0</v>
      </c>
      <c r="I661" s="376">
        <f>IF(-SUM(I$20:I660)+I$15&lt;0.000001,0,IF($C661&gt;='H-32A-WP06 - Debt Service'!H$24,'H-32A-WP06 - Debt Service'!H$27/12,0))</f>
        <v>0</v>
      </c>
      <c r="J661" s="376">
        <f>IF(-SUM(J$20:J660)+J$15&lt;0.000001,0,IF($C661&gt;='H-32A-WP06 - Debt Service'!I$24,'H-32A-WP06 - Debt Service'!I$27/12,0))</f>
        <v>0</v>
      </c>
      <c r="K661" s="376">
        <f>IF(-SUM(K$20:K660)+K$15&lt;0.000001,0,IF($C661&gt;='H-32A-WP06 - Debt Service'!J$24,'H-32A-WP06 - Debt Service'!J$27/12,0))</f>
        <v>0</v>
      </c>
      <c r="L661" s="376">
        <f>IF(-SUM(L$20:L660)+L$15&lt;0.000001,0,IF($C661&gt;='H-32A-WP06 - Debt Service'!K$24,'H-32A-WP06 - Debt Service'!K$27/12,0))</f>
        <v>0</v>
      </c>
      <c r="M661" s="376">
        <f>IF(-SUM(M$20:M660)+M$15&lt;0.000001,0,IF($C661&gt;='H-32A-WP06 - Debt Service'!L$24,'H-32A-WP06 - Debt Service'!L$27/12,0))</f>
        <v>0</v>
      </c>
      <c r="O661" s="364">
        <f t="shared" ref="O661:O724" si="41">YEAR(P661)</f>
        <v>2072</v>
      </c>
      <c r="P661" s="390">
        <f t="shared" si="39"/>
        <v>62976</v>
      </c>
      <c r="Q661" s="376">
        <f>IF(-SUM(Q$20:Q660)+Q$15&lt;0.000001,0,IF($C661&gt;='H-32A-WP06 - Debt Service'!P$24,'H-32A-WP06 - Debt Service'!P$27/12,0))</f>
        <v>0</v>
      </c>
      <c r="R661" s="376">
        <f>IF(-SUM(R$20:R660)+R$15&lt;0.000001,0,IF($C661&gt;='H-32A-WP06 - Debt Service'!Q$24,'H-32A-WP06 - Debt Service'!Q$27/12,0))</f>
        <v>0</v>
      </c>
      <c r="S661" s="376">
        <f>IF(-SUM(S$20:S660)+S$15&lt;0.000001,0,IF($C661&gt;='H-32A-WP06 - Debt Service'!R$24,'H-32A-WP06 - Debt Service'!R$27/12,0))</f>
        <v>0</v>
      </c>
      <c r="T661" s="376">
        <f>IF(-SUM(T$20:T660)+T$15&lt;0.000001,0,IF($C661&gt;='H-32A-WP06 - Debt Service'!S$24,'H-32A-WP06 - Debt Service'!S$27/12,0))</f>
        <v>0</v>
      </c>
      <c r="U661" s="376">
        <f>IF(-SUM(U$20:U660)+U$15&lt;0.000001,0,IF($C661&gt;='H-32A-WP06 - Debt Service'!T$24,'H-32A-WP06 - Debt Service'!T$27/12,0))</f>
        <v>0</v>
      </c>
      <c r="V661" s="376">
        <f>IF(-SUM(V$20:V660)+V$15&lt;0.000001,0,IF($C661&gt;='H-32A-WP06 - Debt Service'!U$24,'H-32A-WP06 - Debt Service'!U$27/12,0))</f>
        <v>0</v>
      </c>
      <c r="W661" s="376">
        <f>IF(-SUM(W$20:W660)+W$15&lt;0.000001,0,IF($C661&gt;='H-32A-WP06 - Debt Service'!V$24,'H-32A-WP06 - Debt Service'!V$27/12,0))</f>
        <v>0</v>
      </c>
      <c r="X661" s="376">
        <f>IF(-SUM(X$20:X660)+X$15&lt;0.000001,0,IF($C661&gt;='H-32A-WP06 - Debt Service'!W$24,'H-32A-WP06 - Debt Service'!W$27/12,0))</f>
        <v>0</v>
      </c>
      <c r="Y661" s="376">
        <f>IF(-SUM(Y$20:Y660)+Y$15&lt;0.000001,0,IF($C661&gt;='H-32A-WP06 - Debt Service'!X$24,'H-32A-WP06 - Debt Service'!X$27/12,0))</f>
        <v>0</v>
      </c>
      <c r="Z661" s="376">
        <f>IF($C661&gt;='H-32A-WP06 - Debt Service'!Y$24,'H-32A-WP06 - Debt Service'!Y$27/12,0)</f>
        <v>0</v>
      </c>
    </row>
    <row r="662" spans="2:26">
      <c r="B662" s="364">
        <f t="shared" si="40"/>
        <v>2072</v>
      </c>
      <c r="C662" s="390">
        <f t="shared" ref="C662:C725" si="42">EOMONTH(C661,0)+1</f>
        <v>63006</v>
      </c>
      <c r="D662" s="376">
        <f>IF(-SUM(D$20:D661)+D$15&lt;0.000001,0,IF($C662&gt;='H-32A-WP06 - Debt Service'!C$24,'H-32A-WP06 - Debt Service'!C$27/12,0))</f>
        <v>0</v>
      </c>
      <c r="E662" s="376">
        <f>IF(-SUM(E$20:E661)+E$15&lt;0.000001,0,IF($C662&gt;='H-32A-WP06 - Debt Service'!D$24,'H-32A-WP06 - Debt Service'!D$27/12,0))</f>
        <v>0</v>
      </c>
      <c r="F662" s="376">
        <f>IF(-SUM(F$20:F661)+F$15&lt;0.000001,0,IF($C662&gt;='H-32A-WP06 - Debt Service'!E$24,'H-32A-WP06 - Debt Service'!E$27/12,0))</f>
        <v>0</v>
      </c>
      <c r="G662" s="376">
        <f>IF(-SUM(G$20:G661)+G$15&lt;0.000001,0,IF($C662&gt;='H-32A-WP06 - Debt Service'!F$24,'H-32A-WP06 - Debt Service'!F$27/12,0))</f>
        <v>0</v>
      </c>
      <c r="H662" s="376">
        <f>IF(-SUM(H$20:H661)+H$15&lt;0.000001,0,IF($C662&gt;='H-32A-WP06 - Debt Service'!G$24,'H-32A-WP06 - Debt Service'!G$27/12,0))</f>
        <v>0</v>
      </c>
      <c r="I662" s="376">
        <f>IF(-SUM(I$20:I661)+I$15&lt;0.000001,0,IF($C662&gt;='H-32A-WP06 - Debt Service'!H$24,'H-32A-WP06 - Debt Service'!H$27/12,0))</f>
        <v>0</v>
      </c>
      <c r="J662" s="376">
        <f>IF(-SUM(J$20:J661)+J$15&lt;0.000001,0,IF($C662&gt;='H-32A-WP06 - Debt Service'!I$24,'H-32A-WP06 - Debt Service'!I$27/12,0))</f>
        <v>0</v>
      </c>
      <c r="K662" s="376">
        <f>IF(-SUM(K$20:K661)+K$15&lt;0.000001,0,IF($C662&gt;='H-32A-WP06 - Debt Service'!J$24,'H-32A-WP06 - Debt Service'!J$27/12,0))</f>
        <v>0</v>
      </c>
      <c r="L662" s="376">
        <f>IF(-SUM(L$20:L661)+L$15&lt;0.000001,0,IF($C662&gt;='H-32A-WP06 - Debt Service'!K$24,'H-32A-WP06 - Debt Service'!K$27/12,0))</f>
        <v>0</v>
      </c>
      <c r="M662" s="376">
        <f>IF(-SUM(M$20:M661)+M$15&lt;0.000001,0,IF($C662&gt;='H-32A-WP06 - Debt Service'!L$24,'H-32A-WP06 - Debt Service'!L$27/12,0))</f>
        <v>0</v>
      </c>
      <c r="O662" s="364">
        <f t="shared" si="41"/>
        <v>2072</v>
      </c>
      <c r="P662" s="390">
        <f t="shared" ref="P662:P725" si="43">EOMONTH(P661,0)+1</f>
        <v>63006</v>
      </c>
      <c r="Q662" s="376">
        <f>IF(-SUM(Q$20:Q661)+Q$15&lt;0.000001,0,IF($C662&gt;='H-32A-WP06 - Debt Service'!P$24,'H-32A-WP06 - Debt Service'!P$27/12,0))</f>
        <v>0</v>
      </c>
      <c r="R662" s="376">
        <f>IF(-SUM(R$20:R661)+R$15&lt;0.000001,0,IF($C662&gt;='H-32A-WP06 - Debt Service'!Q$24,'H-32A-WP06 - Debt Service'!Q$27/12,0))</f>
        <v>0</v>
      </c>
      <c r="S662" s="376">
        <f>IF(-SUM(S$20:S661)+S$15&lt;0.000001,0,IF($C662&gt;='H-32A-WP06 - Debt Service'!R$24,'H-32A-WP06 - Debt Service'!R$27/12,0))</f>
        <v>0</v>
      </c>
      <c r="T662" s="376">
        <f>IF(-SUM(T$20:T661)+T$15&lt;0.000001,0,IF($C662&gt;='H-32A-WP06 - Debt Service'!S$24,'H-32A-WP06 - Debt Service'!S$27/12,0))</f>
        <v>0</v>
      </c>
      <c r="U662" s="376">
        <f>IF(-SUM(U$20:U661)+U$15&lt;0.000001,0,IF($C662&gt;='H-32A-WP06 - Debt Service'!T$24,'H-32A-WP06 - Debt Service'!T$27/12,0))</f>
        <v>0</v>
      </c>
      <c r="V662" s="376">
        <f>IF(-SUM(V$20:V661)+V$15&lt;0.000001,0,IF($C662&gt;='H-32A-WP06 - Debt Service'!U$24,'H-32A-WP06 - Debt Service'!U$27/12,0))</f>
        <v>0</v>
      </c>
      <c r="W662" s="376">
        <f>IF(-SUM(W$20:W661)+W$15&lt;0.000001,0,IF($C662&gt;='H-32A-WP06 - Debt Service'!V$24,'H-32A-WP06 - Debt Service'!V$27/12,0))</f>
        <v>0</v>
      </c>
      <c r="X662" s="376">
        <f>IF(-SUM(X$20:X661)+X$15&lt;0.000001,0,IF($C662&gt;='H-32A-WP06 - Debt Service'!W$24,'H-32A-WP06 - Debt Service'!W$27/12,0))</f>
        <v>0</v>
      </c>
      <c r="Y662" s="376">
        <f>IF(-SUM(Y$20:Y661)+Y$15&lt;0.000001,0,IF($C662&gt;='H-32A-WP06 - Debt Service'!X$24,'H-32A-WP06 - Debt Service'!X$27/12,0))</f>
        <v>0</v>
      </c>
      <c r="Z662" s="376">
        <f>IF($C662&gt;='H-32A-WP06 - Debt Service'!Y$24,'H-32A-WP06 - Debt Service'!Y$27/12,0)</f>
        <v>0</v>
      </c>
    </row>
    <row r="663" spans="2:26">
      <c r="B663" s="364">
        <f t="shared" si="40"/>
        <v>2072</v>
      </c>
      <c r="C663" s="390">
        <f t="shared" si="42"/>
        <v>63037</v>
      </c>
      <c r="D663" s="376">
        <f>IF(-SUM(D$20:D662)+D$15&lt;0.000001,0,IF($C663&gt;='H-32A-WP06 - Debt Service'!C$24,'H-32A-WP06 - Debt Service'!C$27/12,0))</f>
        <v>0</v>
      </c>
      <c r="E663" s="376">
        <f>IF(-SUM(E$20:E662)+E$15&lt;0.000001,0,IF($C663&gt;='H-32A-WP06 - Debt Service'!D$24,'H-32A-WP06 - Debt Service'!D$27/12,0))</f>
        <v>0</v>
      </c>
      <c r="F663" s="376">
        <f>IF(-SUM(F$20:F662)+F$15&lt;0.000001,0,IF($C663&gt;='H-32A-WP06 - Debt Service'!E$24,'H-32A-WP06 - Debt Service'!E$27/12,0))</f>
        <v>0</v>
      </c>
      <c r="G663" s="376">
        <f>IF(-SUM(G$20:G662)+G$15&lt;0.000001,0,IF($C663&gt;='H-32A-WP06 - Debt Service'!F$24,'H-32A-WP06 - Debt Service'!F$27/12,0))</f>
        <v>0</v>
      </c>
      <c r="H663" s="376">
        <f>IF(-SUM(H$20:H662)+H$15&lt;0.000001,0,IF($C663&gt;='H-32A-WP06 - Debt Service'!G$24,'H-32A-WP06 - Debt Service'!G$27/12,0))</f>
        <v>0</v>
      </c>
      <c r="I663" s="376">
        <f>IF(-SUM(I$20:I662)+I$15&lt;0.000001,0,IF($C663&gt;='H-32A-WP06 - Debt Service'!H$24,'H-32A-WP06 - Debt Service'!H$27/12,0))</f>
        <v>0</v>
      </c>
      <c r="J663" s="376">
        <f>IF(-SUM(J$20:J662)+J$15&lt;0.000001,0,IF($C663&gt;='H-32A-WP06 - Debt Service'!I$24,'H-32A-WP06 - Debt Service'!I$27/12,0))</f>
        <v>0</v>
      </c>
      <c r="K663" s="376">
        <f>IF(-SUM(K$20:K662)+K$15&lt;0.000001,0,IF($C663&gt;='H-32A-WP06 - Debt Service'!J$24,'H-32A-WP06 - Debt Service'!J$27/12,0))</f>
        <v>0</v>
      </c>
      <c r="L663" s="376">
        <f>IF(-SUM(L$20:L662)+L$15&lt;0.000001,0,IF($C663&gt;='H-32A-WP06 - Debt Service'!K$24,'H-32A-WP06 - Debt Service'!K$27/12,0))</f>
        <v>0</v>
      </c>
      <c r="M663" s="376">
        <f>IF(-SUM(M$20:M662)+M$15&lt;0.000001,0,IF($C663&gt;='H-32A-WP06 - Debt Service'!L$24,'H-32A-WP06 - Debt Service'!L$27/12,0))</f>
        <v>0</v>
      </c>
      <c r="O663" s="364">
        <f t="shared" si="41"/>
        <v>2072</v>
      </c>
      <c r="P663" s="390">
        <f t="shared" si="43"/>
        <v>63037</v>
      </c>
      <c r="Q663" s="376">
        <f>IF(-SUM(Q$20:Q662)+Q$15&lt;0.000001,0,IF($C663&gt;='H-32A-WP06 - Debt Service'!P$24,'H-32A-WP06 - Debt Service'!P$27/12,0))</f>
        <v>0</v>
      </c>
      <c r="R663" s="376">
        <f>IF(-SUM(R$20:R662)+R$15&lt;0.000001,0,IF($C663&gt;='H-32A-WP06 - Debt Service'!Q$24,'H-32A-WP06 - Debt Service'!Q$27/12,0))</f>
        <v>0</v>
      </c>
      <c r="S663" s="376">
        <f>IF(-SUM(S$20:S662)+S$15&lt;0.000001,0,IF($C663&gt;='H-32A-WP06 - Debt Service'!R$24,'H-32A-WP06 - Debt Service'!R$27/12,0))</f>
        <v>0</v>
      </c>
      <c r="T663" s="376">
        <f>IF(-SUM(T$20:T662)+T$15&lt;0.000001,0,IF($C663&gt;='H-32A-WP06 - Debt Service'!S$24,'H-32A-WP06 - Debt Service'!S$27/12,0))</f>
        <v>0</v>
      </c>
      <c r="U663" s="376">
        <f>IF(-SUM(U$20:U662)+U$15&lt;0.000001,0,IF($C663&gt;='H-32A-WP06 - Debt Service'!T$24,'H-32A-WP06 - Debt Service'!T$27/12,0))</f>
        <v>0</v>
      </c>
      <c r="V663" s="376">
        <f>IF(-SUM(V$20:V662)+V$15&lt;0.000001,0,IF($C663&gt;='H-32A-WP06 - Debt Service'!U$24,'H-32A-WP06 - Debt Service'!U$27/12,0))</f>
        <v>0</v>
      </c>
      <c r="W663" s="376">
        <f>IF(-SUM(W$20:W662)+W$15&lt;0.000001,0,IF($C663&gt;='H-32A-WP06 - Debt Service'!V$24,'H-32A-WP06 - Debt Service'!V$27/12,0))</f>
        <v>0</v>
      </c>
      <c r="X663" s="376">
        <f>IF(-SUM(X$20:X662)+X$15&lt;0.000001,0,IF($C663&gt;='H-32A-WP06 - Debt Service'!W$24,'H-32A-WP06 - Debt Service'!W$27/12,0))</f>
        <v>0</v>
      </c>
      <c r="Y663" s="376">
        <f>IF(-SUM(Y$20:Y662)+Y$15&lt;0.000001,0,IF($C663&gt;='H-32A-WP06 - Debt Service'!X$24,'H-32A-WP06 - Debt Service'!X$27/12,0))</f>
        <v>0</v>
      </c>
      <c r="Z663" s="376">
        <f>IF($C663&gt;='H-32A-WP06 - Debt Service'!Y$24,'H-32A-WP06 - Debt Service'!Y$27/12,0)</f>
        <v>0</v>
      </c>
    </row>
    <row r="664" spans="2:26">
      <c r="B664" s="364">
        <f t="shared" si="40"/>
        <v>2072</v>
      </c>
      <c r="C664" s="390">
        <f t="shared" si="42"/>
        <v>63068</v>
      </c>
      <c r="D664" s="376">
        <f>IF(-SUM(D$20:D663)+D$15&lt;0.000001,0,IF($C664&gt;='H-32A-WP06 - Debt Service'!C$24,'H-32A-WP06 - Debt Service'!C$27/12,0))</f>
        <v>0</v>
      </c>
      <c r="E664" s="376">
        <f>IF(-SUM(E$20:E663)+E$15&lt;0.000001,0,IF($C664&gt;='H-32A-WP06 - Debt Service'!D$24,'H-32A-WP06 - Debt Service'!D$27/12,0))</f>
        <v>0</v>
      </c>
      <c r="F664" s="376">
        <f>IF(-SUM(F$20:F663)+F$15&lt;0.000001,0,IF($C664&gt;='H-32A-WP06 - Debt Service'!E$24,'H-32A-WP06 - Debt Service'!E$27/12,0))</f>
        <v>0</v>
      </c>
      <c r="G664" s="376">
        <f>IF(-SUM(G$20:G663)+G$15&lt;0.000001,0,IF($C664&gt;='H-32A-WP06 - Debt Service'!F$24,'H-32A-WP06 - Debt Service'!F$27/12,0))</f>
        <v>0</v>
      </c>
      <c r="H664" s="376">
        <f>IF(-SUM(H$20:H663)+H$15&lt;0.000001,0,IF($C664&gt;='H-32A-WP06 - Debt Service'!G$24,'H-32A-WP06 - Debt Service'!G$27/12,0))</f>
        <v>0</v>
      </c>
      <c r="I664" s="376">
        <f>IF(-SUM(I$20:I663)+I$15&lt;0.000001,0,IF($C664&gt;='H-32A-WP06 - Debt Service'!H$24,'H-32A-WP06 - Debt Service'!H$27/12,0))</f>
        <v>0</v>
      </c>
      <c r="J664" s="376">
        <f>IF(-SUM(J$20:J663)+J$15&lt;0.000001,0,IF($C664&gt;='H-32A-WP06 - Debt Service'!I$24,'H-32A-WP06 - Debt Service'!I$27/12,0))</f>
        <v>0</v>
      </c>
      <c r="K664" s="376">
        <f>IF(-SUM(K$20:K663)+K$15&lt;0.000001,0,IF($C664&gt;='H-32A-WP06 - Debt Service'!J$24,'H-32A-WP06 - Debt Service'!J$27/12,0))</f>
        <v>0</v>
      </c>
      <c r="L664" s="376">
        <f>IF(-SUM(L$20:L663)+L$15&lt;0.000001,0,IF($C664&gt;='H-32A-WP06 - Debt Service'!K$24,'H-32A-WP06 - Debt Service'!K$27/12,0))</f>
        <v>0</v>
      </c>
      <c r="M664" s="376">
        <f>IF(-SUM(M$20:M663)+M$15&lt;0.000001,0,IF($C664&gt;='H-32A-WP06 - Debt Service'!L$24,'H-32A-WP06 - Debt Service'!L$27/12,0))</f>
        <v>0</v>
      </c>
      <c r="O664" s="364">
        <f t="shared" si="41"/>
        <v>2072</v>
      </c>
      <c r="P664" s="390">
        <f t="shared" si="43"/>
        <v>63068</v>
      </c>
      <c r="Q664" s="376">
        <f>IF(-SUM(Q$20:Q663)+Q$15&lt;0.000001,0,IF($C664&gt;='H-32A-WP06 - Debt Service'!P$24,'H-32A-WP06 - Debt Service'!P$27/12,0))</f>
        <v>0</v>
      </c>
      <c r="R664" s="376">
        <f>IF(-SUM(R$20:R663)+R$15&lt;0.000001,0,IF($C664&gt;='H-32A-WP06 - Debt Service'!Q$24,'H-32A-WP06 - Debt Service'!Q$27/12,0))</f>
        <v>0</v>
      </c>
      <c r="S664" s="376">
        <f>IF(-SUM(S$20:S663)+S$15&lt;0.000001,0,IF($C664&gt;='H-32A-WP06 - Debt Service'!R$24,'H-32A-WP06 - Debt Service'!R$27/12,0))</f>
        <v>0</v>
      </c>
      <c r="T664" s="376">
        <f>IF(-SUM(T$20:T663)+T$15&lt;0.000001,0,IF($C664&gt;='H-32A-WP06 - Debt Service'!S$24,'H-32A-WP06 - Debt Service'!S$27/12,0))</f>
        <v>0</v>
      </c>
      <c r="U664" s="376">
        <f>IF(-SUM(U$20:U663)+U$15&lt;0.000001,0,IF($C664&gt;='H-32A-WP06 - Debt Service'!T$24,'H-32A-WP06 - Debt Service'!T$27/12,0))</f>
        <v>0</v>
      </c>
      <c r="V664" s="376">
        <f>IF(-SUM(V$20:V663)+V$15&lt;0.000001,0,IF($C664&gt;='H-32A-WP06 - Debt Service'!U$24,'H-32A-WP06 - Debt Service'!U$27/12,0))</f>
        <v>0</v>
      </c>
      <c r="W664" s="376">
        <f>IF(-SUM(W$20:W663)+W$15&lt;0.000001,0,IF($C664&gt;='H-32A-WP06 - Debt Service'!V$24,'H-32A-WP06 - Debt Service'!V$27/12,0))</f>
        <v>0</v>
      </c>
      <c r="X664" s="376">
        <f>IF(-SUM(X$20:X663)+X$15&lt;0.000001,0,IF($C664&gt;='H-32A-WP06 - Debt Service'!W$24,'H-32A-WP06 - Debt Service'!W$27/12,0))</f>
        <v>0</v>
      </c>
      <c r="Y664" s="376">
        <f>IF(-SUM(Y$20:Y663)+Y$15&lt;0.000001,0,IF($C664&gt;='H-32A-WP06 - Debt Service'!X$24,'H-32A-WP06 - Debt Service'!X$27/12,0))</f>
        <v>0</v>
      </c>
      <c r="Z664" s="376">
        <f>IF($C664&gt;='H-32A-WP06 - Debt Service'!Y$24,'H-32A-WP06 - Debt Service'!Y$27/12,0)</f>
        <v>0</v>
      </c>
    </row>
    <row r="665" spans="2:26">
      <c r="B665" s="364">
        <f t="shared" si="40"/>
        <v>2072</v>
      </c>
      <c r="C665" s="390">
        <f t="shared" si="42"/>
        <v>63098</v>
      </c>
      <c r="D665" s="376">
        <f>IF(-SUM(D$20:D664)+D$15&lt;0.000001,0,IF($C665&gt;='H-32A-WP06 - Debt Service'!C$24,'H-32A-WP06 - Debt Service'!C$27/12,0))</f>
        <v>0</v>
      </c>
      <c r="E665" s="376">
        <f>IF(-SUM(E$20:E664)+E$15&lt;0.000001,0,IF($C665&gt;='H-32A-WP06 - Debt Service'!D$24,'H-32A-WP06 - Debt Service'!D$27/12,0))</f>
        <v>0</v>
      </c>
      <c r="F665" s="376">
        <f>IF(-SUM(F$20:F664)+F$15&lt;0.000001,0,IF($C665&gt;='H-32A-WP06 - Debt Service'!E$24,'H-32A-WP06 - Debt Service'!E$27/12,0))</f>
        <v>0</v>
      </c>
      <c r="G665" s="376">
        <f>IF(-SUM(G$20:G664)+G$15&lt;0.000001,0,IF($C665&gt;='H-32A-WP06 - Debt Service'!F$24,'H-32A-WP06 - Debt Service'!F$27/12,0))</f>
        <v>0</v>
      </c>
      <c r="H665" s="376">
        <f>IF(-SUM(H$20:H664)+H$15&lt;0.000001,0,IF($C665&gt;='H-32A-WP06 - Debt Service'!G$24,'H-32A-WP06 - Debt Service'!G$27/12,0))</f>
        <v>0</v>
      </c>
      <c r="I665" s="376">
        <f>IF(-SUM(I$20:I664)+I$15&lt;0.000001,0,IF($C665&gt;='H-32A-WP06 - Debt Service'!H$24,'H-32A-WP06 - Debt Service'!H$27/12,0))</f>
        <v>0</v>
      </c>
      <c r="J665" s="376">
        <f>IF(-SUM(J$20:J664)+J$15&lt;0.000001,0,IF($C665&gt;='H-32A-WP06 - Debt Service'!I$24,'H-32A-WP06 - Debt Service'!I$27/12,0))</f>
        <v>0</v>
      </c>
      <c r="K665" s="376">
        <f>IF(-SUM(K$20:K664)+K$15&lt;0.000001,0,IF($C665&gt;='H-32A-WP06 - Debt Service'!J$24,'H-32A-WP06 - Debt Service'!J$27/12,0))</f>
        <v>0</v>
      </c>
      <c r="L665" s="376">
        <f>IF(-SUM(L$20:L664)+L$15&lt;0.000001,0,IF($C665&gt;='H-32A-WP06 - Debt Service'!K$24,'H-32A-WP06 - Debt Service'!K$27/12,0))</f>
        <v>0</v>
      </c>
      <c r="M665" s="376">
        <f>IF(-SUM(M$20:M664)+M$15&lt;0.000001,0,IF($C665&gt;='H-32A-WP06 - Debt Service'!L$24,'H-32A-WP06 - Debt Service'!L$27/12,0))</f>
        <v>0</v>
      </c>
      <c r="O665" s="364">
        <f t="shared" si="41"/>
        <v>2072</v>
      </c>
      <c r="P665" s="390">
        <f t="shared" si="43"/>
        <v>63098</v>
      </c>
      <c r="Q665" s="376">
        <f>IF(-SUM(Q$20:Q664)+Q$15&lt;0.000001,0,IF($C665&gt;='H-32A-WP06 - Debt Service'!P$24,'H-32A-WP06 - Debt Service'!P$27/12,0))</f>
        <v>0</v>
      </c>
      <c r="R665" s="376">
        <f>IF(-SUM(R$20:R664)+R$15&lt;0.000001,0,IF($C665&gt;='H-32A-WP06 - Debt Service'!Q$24,'H-32A-WP06 - Debt Service'!Q$27/12,0))</f>
        <v>0</v>
      </c>
      <c r="S665" s="376">
        <f>IF(-SUM(S$20:S664)+S$15&lt;0.000001,0,IF($C665&gt;='H-32A-WP06 - Debt Service'!R$24,'H-32A-WP06 - Debt Service'!R$27/12,0))</f>
        <v>0</v>
      </c>
      <c r="T665" s="376">
        <f>IF(-SUM(T$20:T664)+T$15&lt;0.000001,0,IF($C665&gt;='H-32A-WP06 - Debt Service'!S$24,'H-32A-WP06 - Debt Service'!S$27/12,0))</f>
        <v>0</v>
      </c>
      <c r="U665" s="376">
        <f>IF(-SUM(U$20:U664)+U$15&lt;0.000001,0,IF($C665&gt;='H-32A-WP06 - Debt Service'!T$24,'H-32A-WP06 - Debt Service'!T$27/12,0))</f>
        <v>0</v>
      </c>
      <c r="V665" s="376">
        <f>IF(-SUM(V$20:V664)+V$15&lt;0.000001,0,IF($C665&gt;='H-32A-WP06 - Debt Service'!U$24,'H-32A-WP06 - Debt Service'!U$27/12,0))</f>
        <v>0</v>
      </c>
      <c r="W665" s="376">
        <f>IF(-SUM(W$20:W664)+W$15&lt;0.000001,0,IF($C665&gt;='H-32A-WP06 - Debt Service'!V$24,'H-32A-WP06 - Debt Service'!V$27/12,0))</f>
        <v>0</v>
      </c>
      <c r="X665" s="376">
        <f>IF(-SUM(X$20:X664)+X$15&lt;0.000001,0,IF($C665&gt;='H-32A-WP06 - Debt Service'!W$24,'H-32A-WP06 - Debt Service'!W$27/12,0))</f>
        <v>0</v>
      </c>
      <c r="Y665" s="376">
        <f>IF(-SUM(Y$20:Y664)+Y$15&lt;0.000001,0,IF($C665&gt;='H-32A-WP06 - Debt Service'!X$24,'H-32A-WP06 - Debt Service'!X$27/12,0))</f>
        <v>0</v>
      </c>
      <c r="Z665" s="376">
        <f>IF($C665&gt;='H-32A-WP06 - Debt Service'!Y$24,'H-32A-WP06 - Debt Service'!Y$27/12,0)</f>
        <v>0</v>
      </c>
    </row>
    <row r="666" spans="2:26">
      <c r="B666" s="364">
        <f t="shared" si="40"/>
        <v>2072</v>
      </c>
      <c r="C666" s="390">
        <f t="shared" si="42"/>
        <v>63129</v>
      </c>
      <c r="D666" s="376">
        <f>IF(-SUM(D$20:D665)+D$15&lt;0.000001,0,IF($C666&gt;='H-32A-WP06 - Debt Service'!C$24,'H-32A-WP06 - Debt Service'!C$27/12,0))</f>
        <v>0</v>
      </c>
      <c r="E666" s="376">
        <f>IF(-SUM(E$20:E665)+E$15&lt;0.000001,0,IF($C666&gt;='H-32A-WP06 - Debt Service'!D$24,'H-32A-WP06 - Debt Service'!D$27/12,0))</f>
        <v>0</v>
      </c>
      <c r="F666" s="376">
        <f>IF(-SUM(F$20:F665)+F$15&lt;0.000001,0,IF($C666&gt;='H-32A-WP06 - Debt Service'!E$24,'H-32A-WP06 - Debt Service'!E$27/12,0))</f>
        <v>0</v>
      </c>
      <c r="G666" s="376">
        <f>IF(-SUM(G$20:G665)+G$15&lt;0.000001,0,IF($C666&gt;='H-32A-WP06 - Debt Service'!F$24,'H-32A-WP06 - Debt Service'!F$27/12,0))</f>
        <v>0</v>
      </c>
      <c r="H666" s="376">
        <f>IF(-SUM(H$20:H665)+H$15&lt;0.000001,0,IF($C666&gt;='H-32A-WP06 - Debt Service'!G$24,'H-32A-WP06 - Debt Service'!G$27/12,0))</f>
        <v>0</v>
      </c>
      <c r="I666" s="376">
        <f>IF(-SUM(I$20:I665)+I$15&lt;0.000001,0,IF($C666&gt;='H-32A-WP06 - Debt Service'!H$24,'H-32A-WP06 - Debt Service'!H$27/12,0))</f>
        <v>0</v>
      </c>
      <c r="J666" s="376">
        <f>IF(-SUM(J$20:J665)+J$15&lt;0.000001,0,IF($C666&gt;='H-32A-WP06 - Debt Service'!I$24,'H-32A-WP06 - Debt Service'!I$27/12,0))</f>
        <v>0</v>
      </c>
      <c r="K666" s="376">
        <f>IF(-SUM(K$20:K665)+K$15&lt;0.000001,0,IF($C666&gt;='H-32A-WP06 - Debt Service'!J$24,'H-32A-WP06 - Debt Service'!J$27/12,0))</f>
        <v>0</v>
      </c>
      <c r="L666" s="376">
        <f>IF(-SUM(L$20:L665)+L$15&lt;0.000001,0,IF($C666&gt;='H-32A-WP06 - Debt Service'!K$24,'H-32A-WP06 - Debt Service'!K$27/12,0))</f>
        <v>0</v>
      </c>
      <c r="M666" s="376">
        <f>IF(-SUM(M$20:M665)+M$15&lt;0.000001,0,IF($C666&gt;='H-32A-WP06 - Debt Service'!L$24,'H-32A-WP06 - Debt Service'!L$27/12,0))</f>
        <v>0</v>
      </c>
      <c r="O666" s="364">
        <f t="shared" si="41"/>
        <v>2072</v>
      </c>
      <c r="P666" s="390">
        <f t="shared" si="43"/>
        <v>63129</v>
      </c>
      <c r="Q666" s="376">
        <f>IF(-SUM(Q$20:Q665)+Q$15&lt;0.000001,0,IF($C666&gt;='H-32A-WP06 - Debt Service'!P$24,'H-32A-WP06 - Debt Service'!P$27/12,0))</f>
        <v>0</v>
      </c>
      <c r="R666" s="376">
        <f>IF(-SUM(R$20:R665)+R$15&lt;0.000001,0,IF($C666&gt;='H-32A-WP06 - Debt Service'!Q$24,'H-32A-WP06 - Debt Service'!Q$27/12,0))</f>
        <v>0</v>
      </c>
      <c r="S666" s="376">
        <f>IF(-SUM(S$20:S665)+S$15&lt;0.000001,0,IF($C666&gt;='H-32A-WP06 - Debt Service'!R$24,'H-32A-WP06 - Debt Service'!R$27/12,0))</f>
        <v>0</v>
      </c>
      <c r="T666" s="376">
        <f>IF(-SUM(T$20:T665)+T$15&lt;0.000001,0,IF($C666&gt;='H-32A-WP06 - Debt Service'!S$24,'H-32A-WP06 - Debt Service'!S$27/12,0))</f>
        <v>0</v>
      </c>
      <c r="U666" s="376">
        <f>IF(-SUM(U$20:U665)+U$15&lt;0.000001,0,IF($C666&gt;='H-32A-WP06 - Debt Service'!T$24,'H-32A-WP06 - Debt Service'!T$27/12,0))</f>
        <v>0</v>
      </c>
      <c r="V666" s="376">
        <f>IF(-SUM(V$20:V665)+V$15&lt;0.000001,0,IF($C666&gt;='H-32A-WP06 - Debt Service'!U$24,'H-32A-WP06 - Debt Service'!U$27/12,0))</f>
        <v>0</v>
      </c>
      <c r="W666" s="376">
        <f>IF(-SUM(W$20:W665)+W$15&lt;0.000001,0,IF($C666&gt;='H-32A-WP06 - Debt Service'!V$24,'H-32A-WP06 - Debt Service'!V$27/12,0))</f>
        <v>0</v>
      </c>
      <c r="X666" s="376">
        <f>IF(-SUM(X$20:X665)+X$15&lt;0.000001,0,IF($C666&gt;='H-32A-WP06 - Debt Service'!W$24,'H-32A-WP06 - Debt Service'!W$27/12,0))</f>
        <v>0</v>
      </c>
      <c r="Y666" s="376">
        <f>IF(-SUM(Y$20:Y665)+Y$15&lt;0.000001,0,IF($C666&gt;='H-32A-WP06 - Debt Service'!X$24,'H-32A-WP06 - Debt Service'!X$27/12,0))</f>
        <v>0</v>
      </c>
      <c r="Z666" s="376">
        <f>IF($C666&gt;='H-32A-WP06 - Debt Service'!Y$24,'H-32A-WP06 - Debt Service'!Y$27/12,0)</f>
        <v>0</v>
      </c>
    </row>
    <row r="667" spans="2:26">
      <c r="B667" s="364">
        <f t="shared" si="40"/>
        <v>2072</v>
      </c>
      <c r="C667" s="390">
        <f t="shared" si="42"/>
        <v>63159</v>
      </c>
      <c r="D667" s="376">
        <f>IF(-SUM(D$20:D666)+D$15&lt;0.000001,0,IF($C667&gt;='H-32A-WP06 - Debt Service'!C$24,'H-32A-WP06 - Debt Service'!C$27/12,0))</f>
        <v>0</v>
      </c>
      <c r="E667" s="376">
        <f>IF(-SUM(E$20:E666)+E$15&lt;0.000001,0,IF($C667&gt;='H-32A-WP06 - Debt Service'!D$24,'H-32A-WP06 - Debt Service'!D$27/12,0))</f>
        <v>0</v>
      </c>
      <c r="F667" s="376">
        <f>IF(-SUM(F$20:F666)+F$15&lt;0.000001,0,IF($C667&gt;='H-32A-WP06 - Debt Service'!E$24,'H-32A-WP06 - Debt Service'!E$27/12,0))</f>
        <v>0</v>
      </c>
      <c r="G667" s="376">
        <f>IF(-SUM(G$20:G666)+G$15&lt;0.000001,0,IF($C667&gt;='H-32A-WP06 - Debt Service'!F$24,'H-32A-WP06 - Debt Service'!F$27/12,0))</f>
        <v>0</v>
      </c>
      <c r="H667" s="376">
        <f>IF(-SUM(H$20:H666)+H$15&lt;0.000001,0,IF($C667&gt;='H-32A-WP06 - Debt Service'!G$24,'H-32A-WP06 - Debt Service'!G$27/12,0))</f>
        <v>0</v>
      </c>
      <c r="I667" s="376">
        <f>IF(-SUM(I$20:I666)+I$15&lt;0.000001,0,IF($C667&gt;='H-32A-WP06 - Debt Service'!H$24,'H-32A-WP06 - Debt Service'!H$27/12,0))</f>
        <v>0</v>
      </c>
      <c r="J667" s="376">
        <f>IF(-SUM(J$20:J666)+J$15&lt;0.000001,0,IF($C667&gt;='H-32A-WP06 - Debt Service'!I$24,'H-32A-WP06 - Debt Service'!I$27/12,0))</f>
        <v>0</v>
      </c>
      <c r="K667" s="376">
        <f>IF(-SUM(K$20:K666)+K$15&lt;0.000001,0,IF($C667&gt;='H-32A-WP06 - Debt Service'!J$24,'H-32A-WP06 - Debt Service'!J$27/12,0))</f>
        <v>0</v>
      </c>
      <c r="L667" s="376">
        <f>IF(-SUM(L$20:L666)+L$15&lt;0.000001,0,IF($C667&gt;='H-32A-WP06 - Debt Service'!K$24,'H-32A-WP06 - Debt Service'!K$27/12,0))</f>
        <v>0</v>
      </c>
      <c r="M667" s="376">
        <f>IF(-SUM(M$20:M666)+M$15&lt;0.000001,0,IF($C667&gt;='H-32A-WP06 - Debt Service'!L$24,'H-32A-WP06 - Debt Service'!L$27/12,0))</f>
        <v>0</v>
      </c>
      <c r="O667" s="364">
        <f t="shared" si="41"/>
        <v>2072</v>
      </c>
      <c r="P667" s="390">
        <f t="shared" si="43"/>
        <v>63159</v>
      </c>
      <c r="Q667" s="376">
        <f>IF(-SUM(Q$20:Q666)+Q$15&lt;0.000001,0,IF($C667&gt;='H-32A-WP06 - Debt Service'!P$24,'H-32A-WP06 - Debt Service'!P$27/12,0))</f>
        <v>0</v>
      </c>
      <c r="R667" s="376">
        <f>IF(-SUM(R$20:R666)+R$15&lt;0.000001,0,IF($C667&gt;='H-32A-WP06 - Debt Service'!Q$24,'H-32A-WP06 - Debt Service'!Q$27/12,0))</f>
        <v>0</v>
      </c>
      <c r="S667" s="376">
        <f>IF(-SUM(S$20:S666)+S$15&lt;0.000001,0,IF($C667&gt;='H-32A-WP06 - Debt Service'!R$24,'H-32A-WP06 - Debt Service'!R$27/12,0))</f>
        <v>0</v>
      </c>
      <c r="T667" s="376">
        <f>IF(-SUM(T$20:T666)+T$15&lt;0.000001,0,IF($C667&gt;='H-32A-WP06 - Debt Service'!S$24,'H-32A-WP06 - Debt Service'!S$27/12,0))</f>
        <v>0</v>
      </c>
      <c r="U667" s="376">
        <f>IF(-SUM(U$20:U666)+U$15&lt;0.000001,0,IF($C667&gt;='H-32A-WP06 - Debt Service'!T$24,'H-32A-WP06 - Debt Service'!T$27/12,0))</f>
        <v>0</v>
      </c>
      <c r="V667" s="376">
        <f>IF(-SUM(V$20:V666)+V$15&lt;0.000001,0,IF($C667&gt;='H-32A-WP06 - Debt Service'!U$24,'H-32A-WP06 - Debt Service'!U$27/12,0))</f>
        <v>0</v>
      </c>
      <c r="W667" s="376">
        <f>IF(-SUM(W$20:W666)+W$15&lt;0.000001,0,IF($C667&gt;='H-32A-WP06 - Debt Service'!V$24,'H-32A-WP06 - Debt Service'!V$27/12,0))</f>
        <v>0</v>
      </c>
      <c r="X667" s="376">
        <f>IF(-SUM(X$20:X666)+X$15&lt;0.000001,0,IF($C667&gt;='H-32A-WP06 - Debt Service'!W$24,'H-32A-WP06 - Debt Service'!W$27/12,0))</f>
        <v>0</v>
      </c>
      <c r="Y667" s="376">
        <f>IF(-SUM(Y$20:Y666)+Y$15&lt;0.000001,0,IF($C667&gt;='H-32A-WP06 - Debt Service'!X$24,'H-32A-WP06 - Debt Service'!X$27/12,0))</f>
        <v>0</v>
      </c>
      <c r="Z667" s="376">
        <f>IF($C667&gt;='H-32A-WP06 - Debt Service'!Y$24,'H-32A-WP06 - Debt Service'!Y$27/12,0)</f>
        <v>0</v>
      </c>
    </row>
    <row r="668" spans="2:26">
      <c r="B668" s="364">
        <f t="shared" si="40"/>
        <v>2073</v>
      </c>
      <c r="C668" s="390">
        <f t="shared" si="42"/>
        <v>63190</v>
      </c>
      <c r="D668" s="376">
        <f>IF(-SUM(D$20:D667)+D$15&lt;0.000001,0,IF($C668&gt;='H-32A-WP06 - Debt Service'!C$24,'H-32A-WP06 - Debt Service'!C$27/12,0))</f>
        <v>0</v>
      </c>
      <c r="E668" s="376">
        <f>IF(-SUM(E$20:E667)+E$15&lt;0.000001,0,IF($C668&gt;='H-32A-WP06 - Debt Service'!D$24,'H-32A-WP06 - Debt Service'!D$27/12,0))</f>
        <v>0</v>
      </c>
      <c r="F668" s="376">
        <f>IF(-SUM(F$20:F667)+F$15&lt;0.000001,0,IF($C668&gt;='H-32A-WP06 - Debt Service'!E$24,'H-32A-WP06 - Debt Service'!E$27/12,0))</f>
        <v>0</v>
      </c>
      <c r="G668" s="376">
        <f>IF(-SUM(G$20:G667)+G$15&lt;0.000001,0,IF($C668&gt;='H-32A-WP06 - Debt Service'!F$24,'H-32A-WP06 - Debt Service'!F$27/12,0))</f>
        <v>0</v>
      </c>
      <c r="H668" s="376">
        <f>IF(-SUM(H$20:H667)+H$15&lt;0.000001,0,IF($C668&gt;='H-32A-WP06 - Debt Service'!G$24,'H-32A-WP06 - Debt Service'!G$27/12,0))</f>
        <v>0</v>
      </c>
      <c r="I668" s="376">
        <f>IF(-SUM(I$20:I667)+I$15&lt;0.000001,0,IF($C668&gt;='H-32A-WP06 - Debt Service'!H$24,'H-32A-WP06 - Debt Service'!H$27/12,0))</f>
        <v>0</v>
      </c>
      <c r="J668" s="376">
        <f>IF(-SUM(J$20:J667)+J$15&lt;0.000001,0,IF($C668&gt;='H-32A-WP06 - Debt Service'!I$24,'H-32A-WP06 - Debt Service'!I$27/12,0))</f>
        <v>0</v>
      </c>
      <c r="K668" s="376">
        <f>IF(-SUM(K$20:K667)+K$15&lt;0.000001,0,IF($C668&gt;='H-32A-WP06 - Debt Service'!J$24,'H-32A-WP06 - Debt Service'!J$27/12,0))</f>
        <v>0</v>
      </c>
      <c r="L668" s="376">
        <f>IF(-SUM(L$20:L667)+L$15&lt;0.000001,0,IF($C668&gt;='H-32A-WP06 - Debt Service'!K$24,'H-32A-WP06 - Debt Service'!K$27/12,0))</f>
        <v>0</v>
      </c>
      <c r="M668" s="376">
        <f>IF(-SUM(M$20:M667)+M$15&lt;0.000001,0,IF($C668&gt;='H-32A-WP06 - Debt Service'!L$24,'H-32A-WP06 - Debt Service'!L$27/12,0))</f>
        <v>0</v>
      </c>
      <c r="O668" s="364">
        <f t="shared" si="41"/>
        <v>2073</v>
      </c>
      <c r="P668" s="390">
        <f t="shared" si="43"/>
        <v>63190</v>
      </c>
      <c r="Q668" s="376">
        <f>IF(-SUM(Q$20:Q667)+Q$15&lt;0.000001,0,IF($C668&gt;='H-32A-WP06 - Debt Service'!P$24,'H-32A-WP06 - Debt Service'!P$27/12,0))</f>
        <v>0</v>
      </c>
      <c r="R668" s="376">
        <f>IF(-SUM(R$20:R667)+R$15&lt;0.000001,0,IF($C668&gt;='H-32A-WP06 - Debt Service'!Q$24,'H-32A-WP06 - Debt Service'!Q$27/12,0))</f>
        <v>0</v>
      </c>
      <c r="S668" s="376">
        <f>IF(-SUM(S$20:S667)+S$15&lt;0.000001,0,IF($C668&gt;='H-32A-WP06 - Debt Service'!R$24,'H-32A-WP06 - Debt Service'!R$27/12,0))</f>
        <v>0</v>
      </c>
      <c r="T668" s="376">
        <f>IF(-SUM(T$20:T667)+T$15&lt;0.000001,0,IF($C668&gt;='H-32A-WP06 - Debt Service'!S$24,'H-32A-WP06 - Debt Service'!S$27/12,0))</f>
        <v>0</v>
      </c>
      <c r="U668" s="376">
        <f>IF(-SUM(U$20:U667)+U$15&lt;0.000001,0,IF($C668&gt;='H-32A-WP06 - Debt Service'!T$24,'H-32A-WP06 - Debt Service'!T$27/12,0))</f>
        <v>0</v>
      </c>
      <c r="V668" s="376">
        <f>IF(-SUM(V$20:V667)+V$15&lt;0.000001,0,IF($C668&gt;='H-32A-WP06 - Debt Service'!U$24,'H-32A-WP06 - Debt Service'!U$27/12,0))</f>
        <v>0</v>
      </c>
      <c r="W668" s="376">
        <f>IF(-SUM(W$20:W667)+W$15&lt;0.000001,0,IF($C668&gt;='H-32A-WP06 - Debt Service'!V$24,'H-32A-WP06 - Debt Service'!V$27/12,0))</f>
        <v>0</v>
      </c>
      <c r="X668" s="376">
        <f>IF(-SUM(X$20:X667)+X$15&lt;0.000001,0,IF($C668&gt;='H-32A-WP06 - Debt Service'!W$24,'H-32A-WP06 - Debt Service'!W$27/12,0))</f>
        <v>0</v>
      </c>
      <c r="Y668" s="376">
        <f>IF(-SUM(Y$20:Y667)+Y$15&lt;0.000001,0,IF($C668&gt;='H-32A-WP06 - Debt Service'!X$24,'H-32A-WP06 - Debt Service'!X$27/12,0))</f>
        <v>0</v>
      </c>
      <c r="Z668" s="376">
        <f>IF($C668&gt;='H-32A-WP06 - Debt Service'!Y$24,'H-32A-WP06 - Debt Service'!Y$27/12,0)</f>
        <v>0</v>
      </c>
    </row>
    <row r="669" spans="2:26">
      <c r="B669" s="364">
        <f t="shared" si="40"/>
        <v>2073</v>
      </c>
      <c r="C669" s="390">
        <f t="shared" si="42"/>
        <v>63221</v>
      </c>
      <c r="D669" s="376">
        <f>IF(-SUM(D$20:D668)+D$15&lt;0.000001,0,IF($C669&gt;='H-32A-WP06 - Debt Service'!C$24,'H-32A-WP06 - Debt Service'!C$27/12,0))</f>
        <v>0</v>
      </c>
      <c r="E669" s="376">
        <f>IF(-SUM(E$20:E668)+E$15&lt;0.000001,0,IF($C669&gt;='H-32A-WP06 - Debt Service'!D$24,'H-32A-WP06 - Debt Service'!D$27/12,0))</f>
        <v>0</v>
      </c>
      <c r="F669" s="376">
        <f>IF(-SUM(F$20:F668)+F$15&lt;0.000001,0,IF($C669&gt;='H-32A-WP06 - Debt Service'!E$24,'H-32A-WP06 - Debt Service'!E$27/12,0))</f>
        <v>0</v>
      </c>
      <c r="G669" s="376">
        <f>IF(-SUM(G$20:G668)+G$15&lt;0.000001,0,IF($C669&gt;='H-32A-WP06 - Debt Service'!F$24,'H-32A-WP06 - Debt Service'!F$27/12,0))</f>
        <v>0</v>
      </c>
      <c r="H669" s="376">
        <f>IF(-SUM(H$20:H668)+H$15&lt;0.000001,0,IF($C669&gt;='H-32A-WP06 - Debt Service'!G$24,'H-32A-WP06 - Debt Service'!G$27/12,0))</f>
        <v>0</v>
      </c>
      <c r="I669" s="376">
        <f>IF(-SUM(I$20:I668)+I$15&lt;0.000001,0,IF($C669&gt;='H-32A-WP06 - Debt Service'!H$24,'H-32A-WP06 - Debt Service'!H$27/12,0))</f>
        <v>0</v>
      </c>
      <c r="J669" s="376">
        <f>IF(-SUM(J$20:J668)+J$15&lt;0.000001,0,IF($C669&gt;='H-32A-WP06 - Debt Service'!I$24,'H-32A-WP06 - Debt Service'!I$27/12,0))</f>
        <v>0</v>
      </c>
      <c r="K669" s="376">
        <f>IF(-SUM(K$20:K668)+K$15&lt;0.000001,0,IF($C669&gt;='H-32A-WP06 - Debt Service'!J$24,'H-32A-WP06 - Debt Service'!J$27/12,0))</f>
        <v>0</v>
      </c>
      <c r="L669" s="376">
        <f>IF(-SUM(L$20:L668)+L$15&lt;0.000001,0,IF($C669&gt;='H-32A-WP06 - Debt Service'!K$24,'H-32A-WP06 - Debt Service'!K$27/12,0))</f>
        <v>0</v>
      </c>
      <c r="M669" s="376">
        <f>IF(-SUM(M$20:M668)+M$15&lt;0.000001,0,IF($C669&gt;='H-32A-WP06 - Debt Service'!L$24,'H-32A-WP06 - Debt Service'!L$27/12,0))</f>
        <v>0</v>
      </c>
      <c r="O669" s="364">
        <f t="shared" si="41"/>
        <v>2073</v>
      </c>
      <c r="P669" s="390">
        <f t="shared" si="43"/>
        <v>63221</v>
      </c>
      <c r="Q669" s="376">
        <f>IF(-SUM(Q$20:Q668)+Q$15&lt;0.000001,0,IF($C669&gt;='H-32A-WP06 - Debt Service'!P$24,'H-32A-WP06 - Debt Service'!P$27/12,0))</f>
        <v>0</v>
      </c>
      <c r="R669" s="376">
        <f>IF(-SUM(R$20:R668)+R$15&lt;0.000001,0,IF($C669&gt;='H-32A-WP06 - Debt Service'!Q$24,'H-32A-WP06 - Debt Service'!Q$27/12,0))</f>
        <v>0</v>
      </c>
      <c r="S669" s="376">
        <f>IF(-SUM(S$20:S668)+S$15&lt;0.000001,0,IF($C669&gt;='H-32A-WP06 - Debt Service'!R$24,'H-32A-WP06 - Debt Service'!R$27/12,0))</f>
        <v>0</v>
      </c>
      <c r="T669" s="376">
        <f>IF(-SUM(T$20:T668)+T$15&lt;0.000001,0,IF($C669&gt;='H-32A-WP06 - Debt Service'!S$24,'H-32A-WP06 - Debt Service'!S$27/12,0))</f>
        <v>0</v>
      </c>
      <c r="U669" s="376">
        <f>IF(-SUM(U$20:U668)+U$15&lt;0.000001,0,IF($C669&gt;='H-32A-WP06 - Debt Service'!T$24,'H-32A-WP06 - Debt Service'!T$27/12,0))</f>
        <v>0</v>
      </c>
      <c r="V669" s="376">
        <f>IF(-SUM(V$20:V668)+V$15&lt;0.000001,0,IF($C669&gt;='H-32A-WP06 - Debt Service'!U$24,'H-32A-WP06 - Debt Service'!U$27/12,0))</f>
        <v>0</v>
      </c>
      <c r="W669" s="376">
        <f>IF(-SUM(W$20:W668)+W$15&lt;0.000001,0,IF($C669&gt;='H-32A-WP06 - Debt Service'!V$24,'H-32A-WP06 - Debt Service'!V$27/12,0))</f>
        <v>0</v>
      </c>
      <c r="X669" s="376">
        <f>IF(-SUM(X$20:X668)+X$15&lt;0.000001,0,IF($C669&gt;='H-32A-WP06 - Debt Service'!W$24,'H-32A-WP06 - Debt Service'!W$27/12,0))</f>
        <v>0</v>
      </c>
      <c r="Y669" s="376">
        <f>IF(-SUM(Y$20:Y668)+Y$15&lt;0.000001,0,IF($C669&gt;='H-32A-WP06 - Debt Service'!X$24,'H-32A-WP06 - Debt Service'!X$27/12,0))</f>
        <v>0</v>
      </c>
      <c r="Z669" s="376">
        <f>IF($C669&gt;='H-32A-WP06 - Debt Service'!Y$24,'H-32A-WP06 - Debt Service'!Y$27/12,0)</f>
        <v>0</v>
      </c>
    </row>
    <row r="670" spans="2:26">
      <c r="B670" s="364">
        <f t="shared" si="40"/>
        <v>2073</v>
      </c>
      <c r="C670" s="390">
        <f t="shared" si="42"/>
        <v>63249</v>
      </c>
      <c r="D670" s="376">
        <f>IF(-SUM(D$20:D669)+D$15&lt;0.000001,0,IF($C670&gt;='H-32A-WP06 - Debt Service'!C$24,'H-32A-WP06 - Debt Service'!C$27/12,0))</f>
        <v>0</v>
      </c>
      <c r="E670" s="376">
        <f>IF(-SUM(E$20:E669)+E$15&lt;0.000001,0,IF($C670&gt;='H-32A-WP06 - Debt Service'!D$24,'H-32A-WP06 - Debt Service'!D$27/12,0))</f>
        <v>0</v>
      </c>
      <c r="F670" s="376">
        <f>IF(-SUM(F$20:F669)+F$15&lt;0.000001,0,IF($C670&gt;='H-32A-WP06 - Debt Service'!E$24,'H-32A-WP06 - Debt Service'!E$27/12,0))</f>
        <v>0</v>
      </c>
      <c r="G670" s="376">
        <f>IF(-SUM(G$20:G669)+G$15&lt;0.000001,0,IF($C670&gt;='H-32A-WP06 - Debt Service'!F$24,'H-32A-WP06 - Debt Service'!F$27/12,0))</f>
        <v>0</v>
      </c>
      <c r="H670" s="376">
        <f>IF(-SUM(H$20:H669)+H$15&lt;0.000001,0,IF($C670&gt;='H-32A-WP06 - Debt Service'!G$24,'H-32A-WP06 - Debt Service'!G$27/12,0))</f>
        <v>0</v>
      </c>
      <c r="I670" s="376">
        <f>IF(-SUM(I$20:I669)+I$15&lt;0.000001,0,IF($C670&gt;='H-32A-WP06 - Debt Service'!H$24,'H-32A-WP06 - Debt Service'!H$27/12,0))</f>
        <v>0</v>
      </c>
      <c r="J670" s="376">
        <f>IF(-SUM(J$20:J669)+J$15&lt;0.000001,0,IF($C670&gt;='H-32A-WP06 - Debt Service'!I$24,'H-32A-WP06 - Debt Service'!I$27/12,0))</f>
        <v>0</v>
      </c>
      <c r="K670" s="376">
        <f>IF(-SUM(K$20:K669)+K$15&lt;0.000001,0,IF($C670&gt;='H-32A-WP06 - Debt Service'!J$24,'H-32A-WP06 - Debt Service'!J$27/12,0))</f>
        <v>0</v>
      </c>
      <c r="L670" s="376">
        <f>IF(-SUM(L$20:L669)+L$15&lt;0.000001,0,IF($C670&gt;='H-32A-WP06 - Debt Service'!K$24,'H-32A-WP06 - Debt Service'!K$27/12,0))</f>
        <v>0</v>
      </c>
      <c r="M670" s="376">
        <f>IF(-SUM(M$20:M669)+M$15&lt;0.000001,0,IF($C670&gt;='H-32A-WP06 - Debt Service'!L$24,'H-32A-WP06 - Debt Service'!L$27/12,0))</f>
        <v>0</v>
      </c>
      <c r="O670" s="364">
        <f t="shared" si="41"/>
        <v>2073</v>
      </c>
      <c r="P670" s="390">
        <f t="shared" si="43"/>
        <v>63249</v>
      </c>
      <c r="Q670" s="376">
        <f>IF(-SUM(Q$20:Q669)+Q$15&lt;0.000001,0,IF($C670&gt;='H-32A-WP06 - Debt Service'!P$24,'H-32A-WP06 - Debt Service'!P$27/12,0))</f>
        <v>0</v>
      </c>
      <c r="R670" s="376">
        <f>IF(-SUM(R$20:R669)+R$15&lt;0.000001,0,IF($C670&gt;='H-32A-WP06 - Debt Service'!Q$24,'H-32A-WP06 - Debt Service'!Q$27/12,0))</f>
        <v>0</v>
      </c>
      <c r="S670" s="376">
        <f>IF(-SUM(S$20:S669)+S$15&lt;0.000001,0,IF($C670&gt;='H-32A-WP06 - Debt Service'!R$24,'H-32A-WP06 - Debt Service'!R$27/12,0))</f>
        <v>0</v>
      </c>
      <c r="T670" s="376">
        <f>IF(-SUM(T$20:T669)+T$15&lt;0.000001,0,IF($C670&gt;='H-32A-WP06 - Debt Service'!S$24,'H-32A-WP06 - Debt Service'!S$27/12,0))</f>
        <v>0</v>
      </c>
      <c r="U670" s="376">
        <f>IF(-SUM(U$20:U669)+U$15&lt;0.000001,0,IF($C670&gt;='H-32A-WP06 - Debt Service'!T$24,'H-32A-WP06 - Debt Service'!T$27/12,0))</f>
        <v>0</v>
      </c>
      <c r="V670" s="376">
        <f>IF(-SUM(V$20:V669)+V$15&lt;0.000001,0,IF($C670&gt;='H-32A-WP06 - Debt Service'!U$24,'H-32A-WP06 - Debt Service'!U$27/12,0))</f>
        <v>0</v>
      </c>
      <c r="W670" s="376">
        <f>IF(-SUM(W$20:W669)+W$15&lt;0.000001,0,IF($C670&gt;='H-32A-WP06 - Debt Service'!V$24,'H-32A-WP06 - Debt Service'!V$27/12,0))</f>
        <v>0</v>
      </c>
      <c r="X670" s="376">
        <f>IF(-SUM(X$20:X669)+X$15&lt;0.000001,0,IF($C670&gt;='H-32A-WP06 - Debt Service'!W$24,'H-32A-WP06 - Debt Service'!W$27/12,0))</f>
        <v>0</v>
      </c>
      <c r="Y670" s="376">
        <f>IF(-SUM(Y$20:Y669)+Y$15&lt;0.000001,0,IF($C670&gt;='H-32A-WP06 - Debt Service'!X$24,'H-32A-WP06 - Debt Service'!X$27/12,0))</f>
        <v>0</v>
      </c>
      <c r="Z670" s="376">
        <f>IF($C670&gt;='H-32A-WP06 - Debt Service'!Y$24,'H-32A-WP06 - Debt Service'!Y$27/12,0)</f>
        <v>0</v>
      </c>
    </row>
    <row r="671" spans="2:26">
      <c r="B671" s="364">
        <f t="shared" si="40"/>
        <v>2073</v>
      </c>
      <c r="C671" s="390">
        <f t="shared" si="42"/>
        <v>63280</v>
      </c>
      <c r="D671" s="376">
        <f>IF(-SUM(D$20:D670)+D$15&lt;0.000001,0,IF($C671&gt;='H-32A-WP06 - Debt Service'!C$24,'H-32A-WP06 - Debt Service'!C$27/12,0))</f>
        <v>0</v>
      </c>
      <c r="E671" s="376">
        <f>IF(-SUM(E$20:E670)+E$15&lt;0.000001,0,IF($C671&gt;='H-32A-WP06 - Debt Service'!D$24,'H-32A-WP06 - Debt Service'!D$27/12,0))</f>
        <v>0</v>
      </c>
      <c r="F671" s="376">
        <f>IF(-SUM(F$20:F670)+F$15&lt;0.000001,0,IF($C671&gt;='H-32A-WP06 - Debt Service'!E$24,'H-32A-WP06 - Debt Service'!E$27/12,0))</f>
        <v>0</v>
      </c>
      <c r="G671" s="376">
        <f>IF(-SUM(G$20:G670)+G$15&lt;0.000001,0,IF($C671&gt;='H-32A-WP06 - Debt Service'!F$24,'H-32A-WP06 - Debt Service'!F$27/12,0))</f>
        <v>0</v>
      </c>
      <c r="H671" s="376">
        <f>IF(-SUM(H$20:H670)+H$15&lt;0.000001,0,IF($C671&gt;='H-32A-WP06 - Debt Service'!G$24,'H-32A-WP06 - Debt Service'!G$27/12,0))</f>
        <v>0</v>
      </c>
      <c r="I671" s="376">
        <f>IF(-SUM(I$20:I670)+I$15&lt;0.000001,0,IF($C671&gt;='H-32A-WP06 - Debt Service'!H$24,'H-32A-WP06 - Debt Service'!H$27/12,0))</f>
        <v>0</v>
      </c>
      <c r="J671" s="376">
        <f>IF(-SUM(J$20:J670)+J$15&lt;0.000001,0,IF($C671&gt;='H-32A-WP06 - Debt Service'!I$24,'H-32A-WP06 - Debt Service'!I$27/12,0))</f>
        <v>0</v>
      </c>
      <c r="K671" s="376">
        <f>IF(-SUM(K$20:K670)+K$15&lt;0.000001,0,IF($C671&gt;='H-32A-WP06 - Debt Service'!J$24,'H-32A-WP06 - Debt Service'!J$27/12,0))</f>
        <v>0</v>
      </c>
      <c r="L671" s="376">
        <f>IF(-SUM(L$20:L670)+L$15&lt;0.000001,0,IF($C671&gt;='H-32A-WP06 - Debt Service'!K$24,'H-32A-WP06 - Debt Service'!K$27/12,0))</f>
        <v>0</v>
      </c>
      <c r="M671" s="376">
        <f>IF(-SUM(M$20:M670)+M$15&lt;0.000001,0,IF($C671&gt;='H-32A-WP06 - Debt Service'!L$24,'H-32A-WP06 - Debt Service'!L$27/12,0))</f>
        <v>0</v>
      </c>
      <c r="O671" s="364">
        <f t="shared" si="41"/>
        <v>2073</v>
      </c>
      <c r="P671" s="390">
        <f t="shared" si="43"/>
        <v>63280</v>
      </c>
      <c r="Q671" s="376">
        <f>IF(-SUM(Q$20:Q670)+Q$15&lt;0.000001,0,IF($C671&gt;='H-32A-WP06 - Debt Service'!P$24,'H-32A-WP06 - Debt Service'!P$27/12,0))</f>
        <v>0</v>
      </c>
      <c r="R671" s="376">
        <f>IF(-SUM(R$20:R670)+R$15&lt;0.000001,0,IF($C671&gt;='H-32A-WP06 - Debt Service'!Q$24,'H-32A-WP06 - Debt Service'!Q$27/12,0))</f>
        <v>0</v>
      </c>
      <c r="S671" s="376">
        <f>IF(-SUM(S$20:S670)+S$15&lt;0.000001,0,IF($C671&gt;='H-32A-WP06 - Debt Service'!R$24,'H-32A-WP06 - Debt Service'!R$27/12,0))</f>
        <v>0</v>
      </c>
      <c r="T671" s="376">
        <f>IF(-SUM(T$20:T670)+T$15&lt;0.000001,0,IF($C671&gt;='H-32A-WP06 - Debt Service'!S$24,'H-32A-WP06 - Debt Service'!S$27/12,0))</f>
        <v>0</v>
      </c>
      <c r="U671" s="376">
        <f>IF(-SUM(U$20:U670)+U$15&lt;0.000001,0,IF($C671&gt;='H-32A-WP06 - Debt Service'!T$24,'H-32A-WP06 - Debt Service'!T$27/12,0))</f>
        <v>0</v>
      </c>
      <c r="V671" s="376">
        <f>IF(-SUM(V$20:V670)+V$15&lt;0.000001,0,IF($C671&gt;='H-32A-WP06 - Debt Service'!U$24,'H-32A-WP06 - Debt Service'!U$27/12,0))</f>
        <v>0</v>
      </c>
      <c r="W671" s="376">
        <f>IF(-SUM(W$20:W670)+W$15&lt;0.000001,0,IF($C671&gt;='H-32A-WP06 - Debt Service'!V$24,'H-32A-WP06 - Debt Service'!V$27/12,0))</f>
        <v>0</v>
      </c>
      <c r="X671" s="376">
        <f>IF(-SUM(X$20:X670)+X$15&lt;0.000001,0,IF($C671&gt;='H-32A-WP06 - Debt Service'!W$24,'H-32A-WP06 - Debt Service'!W$27/12,0))</f>
        <v>0</v>
      </c>
      <c r="Y671" s="376">
        <f>IF(-SUM(Y$20:Y670)+Y$15&lt;0.000001,0,IF($C671&gt;='H-32A-WP06 - Debt Service'!X$24,'H-32A-WP06 - Debt Service'!X$27/12,0))</f>
        <v>0</v>
      </c>
      <c r="Z671" s="376">
        <f>IF($C671&gt;='H-32A-WP06 - Debt Service'!Y$24,'H-32A-WP06 - Debt Service'!Y$27/12,0)</f>
        <v>0</v>
      </c>
    </row>
    <row r="672" spans="2:26">
      <c r="B672" s="364">
        <f t="shared" si="40"/>
        <v>2073</v>
      </c>
      <c r="C672" s="390">
        <f t="shared" si="42"/>
        <v>63310</v>
      </c>
      <c r="D672" s="376">
        <f>IF(-SUM(D$20:D671)+D$15&lt;0.000001,0,IF($C672&gt;='H-32A-WP06 - Debt Service'!C$24,'H-32A-WP06 - Debt Service'!C$27/12,0))</f>
        <v>0</v>
      </c>
      <c r="E672" s="376">
        <f>IF(-SUM(E$20:E671)+E$15&lt;0.000001,0,IF($C672&gt;='H-32A-WP06 - Debt Service'!D$24,'H-32A-WP06 - Debt Service'!D$27/12,0))</f>
        <v>0</v>
      </c>
      <c r="F672" s="376">
        <f>IF(-SUM(F$20:F671)+F$15&lt;0.000001,0,IF($C672&gt;='H-32A-WP06 - Debt Service'!E$24,'H-32A-WP06 - Debt Service'!E$27/12,0))</f>
        <v>0</v>
      </c>
      <c r="G672" s="376">
        <f>IF(-SUM(G$20:G671)+G$15&lt;0.000001,0,IF($C672&gt;='H-32A-WP06 - Debt Service'!F$24,'H-32A-WP06 - Debt Service'!F$27/12,0))</f>
        <v>0</v>
      </c>
      <c r="H672" s="376">
        <f>IF(-SUM(H$20:H671)+H$15&lt;0.000001,0,IF($C672&gt;='H-32A-WP06 - Debt Service'!G$24,'H-32A-WP06 - Debt Service'!G$27/12,0))</f>
        <v>0</v>
      </c>
      <c r="I672" s="376">
        <f>IF(-SUM(I$20:I671)+I$15&lt;0.000001,0,IF($C672&gt;='H-32A-WP06 - Debt Service'!H$24,'H-32A-WP06 - Debt Service'!H$27/12,0))</f>
        <v>0</v>
      </c>
      <c r="J672" s="376">
        <f>IF(-SUM(J$20:J671)+J$15&lt;0.000001,0,IF($C672&gt;='H-32A-WP06 - Debt Service'!I$24,'H-32A-WP06 - Debt Service'!I$27/12,0))</f>
        <v>0</v>
      </c>
      <c r="K672" s="376">
        <f>IF(-SUM(K$20:K671)+K$15&lt;0.000001,0,IF($C672&gt;='H-32A-WP06 - Debt Service'!J$24,'H-32A-WP06 - Debt Service'!J$27/12,0))</f>
        <v>0</v>
      </c>
      <c r="L672" s="376">
        <f>IF(-SUM(L$20:L671)+L$15&lt;0.000001,0,IF($C672&gt;='H-32A-WP06 - Debt Service'!K$24,'H-32A-WP06 - Debt Service'!K$27/12,0))</f>
        <v>0</v>
      </c>
      <c r="M672" s="376">
        <f>IF(-SUM(M$20:M671)+M$15&lt;0.000001,0,IF($C672&gt;='H-32A-WP06 - Debt Service'!L$24,'H-32A-WP06 - Debt Service'!L$27/12,0))</f>
        <v>0</v>
      </c>
      <c r="O672" s="364">
        <f t="shared" si="41"/>
        <v>2073</v>
      </c>
      <c r="P672" s="390">
        <f t="shared" si="43"/>
        <v>63310</v>
      </c>
      <c r="Q672" s="376">
        <f>IF(-SUM(Q$20:Q671)+Q$15&lt;0.000001,0,IF($C672&gt;='H-32A-WP06 - Debt Service'!P$24,'H-32A-WP06 - Debt Service'!P$27/12,0))</f>
        <v>0</v>
      </c>
      <c r="R672" s="376">
        <f>IF(-SUM(R$20:R671)+R$15&lt;0.000001,0,IF($C672&gt;='H-32A-WP06 - Debt Service'!Q$24,'H-32A-WP06 - Debt Service'!Q$27/12,0))</f>
        <v>0</v>
      </c>
      <c r="S672" s="376">
        <f>IF(-SUM(S$20:S671)+S$15&lt;0.000001,0,IF($C672&gt;='H-32A-WP06 - Debt Service'!R$24,'H-32A-WP06 - Debt Service'!R$27/12,0))</f>
        <v>0</v>
      </c>
      <c r="T672" s="376">
        <f>IF(-SUM(T$20:T671)+T$15&lt;0.000001,0,IF($C672&gt;='H-32A-WP06 - Debt Service'!S$24,'H-32A-WP06 - Debt Service'!S$27/12,0))</f>
        <v>0</v>
      </c>
      <c r="U672" s="376">
        <f>IF(-SUM(U$20:U671)+U$15&lt;0.000001,0,IF($C672&gt;='H-32A-WP06 - Debt Service'!T$24,'H-32A-WP06 - Debt Service'!T$27/12,0))</f>
        <v>0</v>
      </c>
      <c r="V672" s="376">
        <f>IF(-SUM(V$20:V671)+V$15&lt;0.000001,0,IF($C672&gt;='H-32A-WP06 - Debt Service'!U$24,'H-32A-WP06 - Debt Service'!U$27/12,0))</f>
        <v>0</v>
      </c>
      <c r="W672" s="376">
        <f>IF(-SUM(W$20:W671)+W$15&lt;0.000001,0,IF($C672&gt;='H-32A-WP06 - Debt Service'!V$24,'H-32A-WP06 - Debt Service'!V$27/12,0))</f>
        <v>0</v>
      </c>
      <c r="X672" s="376">
        <f>IF(-SUM(X$20:X671)+X$15&lt;0.000001,0,IF($C672&gt;='H-32A-WP06 - Debt Service'!W$24,'H-32A-WP06 - Debt Service'!W$27/12,0))</f>
        <v>0</v>
      </c>
      <c r="Y672" s="376">
        <f>IF(-SUM(Y$20:Y671)+Y$15&lt;0.000001,0,IF($C672&gt;='H-32A-WP06 - Debt Service'!X$24,'H-32A-WP06 - Debt Service'!X$27/12,0))</f>
        <v>0</v>
      </c>
      <c r="Z672" s="376">
        <f>IF($C672&gt;='H-32A-WP06 - Debt Service'!Y$24,'H-32A-WP06 - Debt Service'!Y$27/12,0)</f>
        <v>0</v>
      </c>
    </row>
    <row r="673" spans="2:26">
      <c r="B673" s="364">
        <f t="shared" si="40"/>
        <v>2073</v>
      </c>
      <c r="C673" s="390">
        <f t="shared" si="42"/>
        <v>63341</v>
      </c>
      <c r="D673" s="376">
        <f>IF(-SUM(D$20:D672)+D$15&lt;0.000001,0,IF($C673&gt;='H-32A-WP06 - Debt Service'!C$24,'H-32A-WP06 - Debt Service'!C$27/12,0))</f>
        <v>0</v>
      </c>
      <c r="E673" s="376">
        <f>IF(-SUM(E$20:E672)+E$15&lt;0.000001,0,IF($C673&gt;='H-32A-WP06 - Debt Service'!D$24,'H-32A-WP06 - Debt Service'!D$27/12,0))</f>
        <v>0</v>
      </c>
      <c r="F673" s="376">
        <f>IF(-SUM(F$20:F672)+F$15&lt;0.000001,0,IF($C673&gt;='H-32A-WP06 - Debt Service'!E$24,'H-32A-WP06 - Debt Service'!E$27/12,0))</f>
        <v>0</v>
      </c>
      <c r="G673" s="376">
        <f>IF(-SUM(G$20:G672)+G$15&lt;0.000001,0,IF($C673&gt;='H-32A-WP06 - Debt Service'!F$24,'H-32A-WP06 - Debt Service'!F$27/12,0))</f>
        <v>0</v>
      </c>
      <c r="H673" s="376">
        <f>IF(-SUM(H$20:H672)+H$15&lt;0.000001,0,IF($C673&gt;='H-32A-WP06 - Debt Service'!G$24,'H-32A-WP06 - Debt Service'!G$27/12,0))</f>
        <v>0</v>
      </c>
      <c r="I673" s="376">
        <f>IF(-SUM(I$20:I672)+I$15&lt;0.000001,0,IF($C673&gt;='H-32A-WP06 - Debt Service'!H$24,'H-32A-WP06 - Debt Service'!H$27/12,0))</f>
        <v>0</v>
      </c>
      <c r="J673" s="376">
        <f>IF(-SUM(J$20:J672)+J$15&lt;0.000001,0,IF($C673&gt;='H-32A-WP06 - Debt Service'!I$24,'H-32A-WP06 - Debt Service'!I$27/12,0))</f>
        <v>0</v>
      </c>
      <c r="K673" s="376">
        <f>IF(-SUM(K$20:K672)+K$15&lt;0.000001,0,IF($C673&gt;='H-32A-WP06 - Debt Service'!J$24,'H-32A-WP06 - Debt Service'!J$27/12,0))</f>
        <v>0</v>
      </c>
      <c r="L673" s="376">
        <f>IF(-SUM(L$20:L672)+L$15&lt;0.000001,0,IF($C673&gt;='H-32A-WP06 - Debt Service'!K$24,'H-32A-WP06 - Debt Service'!K$27/12,0))</f>
        <v>0</v>
      </c>
      <c r="M673" s="376">
        <f>IF(-SUM(M$20:M672)+M$15&lt;0.000001,0,IF($C673&gt;='H-32A-WP06 - Debt Service'!L$24,'H-32A-WP06 - Debt Service'!L$27/12,0))</f>
        <v>0</v>
      </c>
      <c r="O673" s="364">
        <f t="shared" si="41"/>
        <v>2073</v>
      </c>
      <c r="P673" s="390">
        <f t="shared" si="43"/>
        <v>63341</v>
      </c>
      <c r="Q673" s="376">
        <f>IF(-SUM(Q$20:Q672)+Q$15&lt;0.000001,0,IF($C673&gt;='H-32A-WP06 - Debt Service'!P$24,'H-32A-WP06 - Debt Service'!P$27/12,0))</f>
        <v>0</v>
      </c>
      <c r="R673" s="376">
        <f>IF(-SUM(R$20:R672)+R$15&lt;0.000001,0,IF($C673&gt;='H-32A-WP06 - Debt Service'!Q$24,'H-32A-WP06 - Debt Service'!Q$27/12,0))</f>
        <v>0</v>
      </c>
      <c r="S673" s="376">
        <f>IF(-SUM(S$20:S672)+S$15&lt;0.000001,0,IF($C673&gt;='H-32A-WP06 - Debt Service'!R$24,'H-32A-WP06 - Debt Service'!R$27/12,0))</f>
        <v>0</v>
      </c>
      <c r="T673" s="376">
        <f>IF(-SUM(T$20:T672)+T$15&lt;0.000001,0,IF($C673&gt;='H-32A-WP06 - Debt Service'!S$24,'H-32A-WP06 - Debt Service'!S$27/12,0))</f>
        <v>0</v>
      </c>
      <c r="U673" s="376">
        <f>IF(-SUM(U$20:U672)+U$15&lt;0.000001,0,IF($C673&gt;='H-32A-WP06 - Debt Service'!T$24,'H-32A-WP06 - Debt Service'!T$27/12,0))</f>
        <v>0</v>
      </c>
      <c r="V673" s="376">
        <f>IF(-SUM(V$20:V672)+V$15&lt;0.000001,0,IF($C673&gt;='H-32A-WP06 - Debt Service'!U$24,'H-32A-WP06 - Debt Service'!U$27/12,0))</f>
        <v>0</v>
      </c>
      <c r="W673" s="376">
        <f>IF(-SUM(W$20:W672)+W$15&lt;0.000001,0,IF($C673&gt;='H-32A-WP06 - Debt Service'!V$24,'H-32A-WP06 - Debt Service'!V$27/12,0))</f>
        <v>0</v>
      </c>
      <c r="X673" s="376">
        <f>IF(-SUM(X$20:X672)+X$15&lt;0.000001,0,IF($C673&gt;='H-32A-WP06 - Debt Service'!W$24,'H-32A-WP06 - Debt Service'!W$27/12,0))</f>
        <v>0</v>
      </c>
      <c r="Y673" s="376">
        <f>IF(-SUM(Y$20:Y672)+Y$15&lt;0.000001,0,IF($C673&gt;='H-32A-WP06 - Debt Service'!X$24,'H-32A-WP06 - Debt Service'!X$27/12,0))</f>
        <v>0</v>
      </c>
      <c r="Z673" s="376">
        <f>IF($C673&gt;='H-32A-WP06 - Debt Service'!Y$24,'H-32A-WP06 - Debt Service'!Y$27/12,0)</f>
        <v>0</v>
      </c>
    </row>
    <row r="674" spans="2:26">
      <c r="B674" s="364">
        <f t="shared" si="40"/>
        <v>2073</v>
      </c>
      <c r="C674" s="390">
        <f t="shared" si="42"/>
        <v>63371</v>
      </c>
      <c r="D674" s="376">
        <f>IF(-SUM(D$20:D673)+D$15&lt;0.000001,0,IF($C674&gt;='H-32A-WP06 - Debt Service'!C$24,'H-32A-WP06 - Debt Service'!C$27/12,0))</f>
        <v>0</v>
      </c>
      <c r="E674" s="376">
        <f>IF(-SUM(E$20:E673)+E$15&lt;0.000001,0,IF($C674&gt;='H-32A-WP06 - Debt Service'!D$24,'H-32A-WP06 - Debt Service'!D$27/12,0))</f>
        <v>0</v>
      </c>
      <c r="F674" s="376">
        <f>IF(-SUM(F$20:F673)+F$15&lt;0.000001,0,IF($C674&gt;='H-32A-WP06 - Debt Service'!E$24,'H-32A-WP06 - Debt Service'!E$27/12,0))</f>
        <v>0</v>
      </c>
      <c r="G674" s="376">
        <f>IF(-SUM(G$20:G673)+G$15&lt;0.000001,0,IF($C674&gt;='H-32A-WP06 - Debt Service'!F$24,'H-32A-WP06 - Debt Service'!F$27/12,0))</f>
        <v>0</v>
      </c>
      <c r="H674" s="376">
        <f>IF(-SUM(H$20:H673)+H$15&lt;0.000001,0,IF($C674&gt;='H-32A-WP06 - Debt Service'!G$24,'H-32A-WP06 - Debt Service'!G$27/12,0))</f>
        <v>0</v>
      </c>
      <c r="I674" s="376">
        <f>IF(-SUM(I$20:I673)+I$15&lt;0.000001,0,IF($C674&gt;='H-32A-WP06 - Debt Service'!H$24,'H-32A-WP06 - Debt Service'!H$27/12,0))</f>
        <v>0</v>
      </c>
      <c r="J674" s="376">
        <f>IF(-SUM(J$20:J673)+J$15&lt;0.000001,0,IF($C674&gt;='H-32A-WP06 - Debt Service'!I$24,'H-32A-WP06 - Debt Service'!I$27/12,0))</f>
        <v>0</v>
      </c>
      <c r="K674" s="376">
        <f>IF(-SUM(K$20:K673)+K$15&lt;0.000001,0,IF($C674&gt;='H-32A-WP06 - Debt Service'!J$24,'H-32A-WP06 - Debt Service'!J$27/12,0))</f>
        <v>0</v>
      </c>
      <c r="L674" s="376">
        <f>IF(-SUM(L$20:L673)+L$15&lt;0.000001,0,IF($C674&gt;='H-32A-WP06 - Debt Service'!K$24,'H-32A-WP06 - Debt Service'!K$27/12,0))</f>
        <v>0</v>
      </c>
      <c r="M674" s="376">
        <f>IF(-SUM(M$20:M673)+M$15&lt;0.000001,0,IF($C674&gt;='H-32A-WP06 - Debt Service'!L$24,'H-32A-WP06 - Debt Service'!L$27/12,0))</f>
        <v>0</v>
      </c>
      <c r="O674" s="364">
        <f t="shared" si="41"/>
        <v>2073</v>
      </c>
      <c r="P674" s="390">
        <f t="shared" si="43"/>
        <v>63371</v>
      </c>
      <c r="Q674" s="376">
        <f>IF(-SUM(Q$20:Q673)+Q$15&lt;0.000001,0,IF($C674&gt;='H-32A-WP06 - Debt Service'!P$24,'H-32A-WP06 - Debt Service'!P$27/12,0))</f>
        <v>0</v>
      </c>
      <c r="R674" s="376">
        <f>IF(-SUM(R$20:R673)+R$15&lt;0.000001,0,IF($C674&gt;='H-32A-WP06 - Debt Service'!Q$24,'H-32A-WP06 - Debt Service'!Q$27/12,0))</f>
        <v>0</v>
      </c>
      <c r="S674" s="376">
        <f>IF(-SUM(S$20:S673)+S$15&lt;0.000001,0,IF($C674&gt;='H-32A-WP06 - Debt Service'!R$24,'H-32A-WP06 - Debt Service'!R$27/12,0))</f>
        <v>0</v>
      </c>
      <c r="T674" s="376">
        <f>IF(-SUM(T$20:T673)+T$15&lt;0.000001,0,IF($C674&gt;='H-32A-WP06 - Debt Service'!S$24,'H-32A-WP06 - Debt Service'!S$27/12,0))</f>
        <v>0</v>
      </c>
      <c r="U674" s="376">
        <f>IF(-SUM(U$20:U673)+U$15&lt;0.000001,0,IF($C674&gt;='H-32A-WP06 - Debt Service'!T$24,'H-32A-WP06 - Debt Service'!T$27/12,0))</f>
        <v>0</v>
      </c>
      <c r="V674" s="376">
        <f>IF(-SUM(V$20:V673)+V$15&lt;0.000001,0,IF($C674&gt;='H-32A-WP06 - Debt Service'!U$24,'H-32A-WP06 - Debt Service'!U$27/12,0))</f>
        <v>0</v>
      </c>
      <c r="W674" s="376">
        <f>IF(-SUM(W$20:W673)+W$15&lt;0.000001,0,IF($C674&gt;='H-32A-WP06 - Debt Service'!V$24,'H-32A-WP06 - Debt Service'!V$27/12,0))</f>
        <v>0</v>
      </c>
      <c r="X674" s="376">
        <f>IF(-SUM(X$20:X673)+X$15&lt;0.000001,0,IF($C674&gt;='H-32A-WP06 - Debt Service'!W$24,'H-32A-WP06 - Debt Service'!W$27/12,0))</f>
        <v>0</v>
      </c>
      <c r="Y674" s="376">
        <f>IF(-SUM(Y$20:Y673)+Y$15&lt;0.000001,0,IF($C674&gt;='H-32A-WP06 - Debt Service'!X$24,'H-32A-WP06 - Debt Service'!X$27/12,0))</f>
        <v>0</v>
      </c>
      <c r="Z674" s="376">
        <f>IF($C674&gt;='H-32A-WP06 - Debt Service'!Y$24,'H-32A-WP06 - Debt Service'!Y$27/12,0)</f>
        <v>0</v>
      </c>
    </row>
    <row r="675" spans="2:26">
      <c r="B675" s="364">
        <f t="shared" si="40"/>
        <v>2073</v>
      </c>
      <c r="C675" s="390">
        <f t="shared" si="42"/>
        <v>63402</v>
      </c>
      <c r="D675" s="376">
        <f>IF(-SUM(D$20:D674)+D$15&lt;0.000001,0,IF($C675&gt;='H-32A-WP06 - Debt Service'!C$24,'H-32A-WP06 - Debt Service'!C$27/12,0))</f>
        <v>0</v>
      </c>
      <c r="E675" s="376">
        <f>IF(-SUM(E$20:E674)+E$15&lt;0.000001,0,IF($C675&gt;='H-32A-WP06 - Debt Service'!D$24,'H-32A-WP06 - Debt Service'!D$27/12,0))</f>
        <v>0</v>
      </c>
      <c r="F675" s="376">
        <f>IF(-SUM(F$20:F674)+F$15&lt;0.000001,0,IF($C675&gt;='H-32A-WP06 - Debt Service'!E$24,'H-32A-WP06 - Debt Service'!E$27/12,0))</f>
        <v>0</v>
      </c>
      <c r="G675" s="376">
        <f>IF(-SUM(G$20:G674)+G$15&lt;0.000001,0,IF($C675&gt;='H-32A-WP06 - Debt Service'!F$24,'H-32A-WP06 - Debt Service'!F$27/12,0))</f>
        <v>0</v>
      </c>
      <c r="H675" s="376">
        <f>IF(-SUM(H$20:H674)+H$15&lt;0.000001,0,IF($C675&gt;='H-32A-WP06 - Debt Service'!G$24,'H-32A-WP06 - Debt Service'!G$27/12,0))</f>
        <v>0</v>
      </c>
      <c r="I675" s="376">
        <f>IF(-SUM(I$20:I674)+I$15&lt;0.000001,0,IF($C675&gt;='H-32A-WP06 - Debt Service'!H$24,'H-32A-WP06 - Debt Service'!H$27/12,0))</f>
        <v>0</v>
      </c>
      <c r="J675" s="376">
        <f>IF(-SUM(J$20:J674)+J$15&lt;0.000001,0,IF($C675&gt;='H-32A-WP06 - Debt Service'!I$24,'H-32A-WP06 - Debt Service'!I$27/12,0))</f>
        <v>0</v>
      </c>
      <c r="K675" s="376">
        <f>IF(-SUM(K$20:K674)+K$15&lt;0.000001,0,IF($C675&gt;='H-32A-WP06 - Debt Service'!J$24,'H-32A-WP06 - Debt Service'!J$27/12,0))</f>
        <v>0</v>
      </c>
      <c r="L675" s="376">
        <f>IF(-SUM(L$20:L674)+L$15&lt;0.000001,0,IF($C675&gt;='H-32A-WP06 - Debt Service'!K$24,'H-32A-WP06 - Debt Service'!K$27/12,0))</f>
        <v>0</v>
      </c>
      <c r="M675" s="376">
        <f>IF(-SUM(M$20:M674)+M$15&lt;0.000001,0,IF($C675&gt;='H-32A-WP06 - Debt Service'!L$24,'H-32A-WP06 - Debt Service'!L$27/12,0))</f>
        <v>0</v>
      </c>
      <c r="O675" s="364">
        <f t="shared" si="41"/>
        <v>2073</v>
      </c>
      <c r="P675" s="390">
        <f t="shared" si="43"/>
        <v>63402</v>
      </c>
      <c r="Q675" s="376">
        <f>IF(-SUM(Q$20:Q674)+Q$15&lt;0.000001,0,IF($C675&gt;='H-32A-WP06 - Debt Service'!P$24,'H-32A-WP06 - Debt Service'!P$27/12,0))</f>
        <v>0</v>
      </c>
      <c r="R675" s="376">
        <f>IF(-SUM(R$20:R674)+R$15&lt;0.000001,0,IF($C675&gt;='H-32A-WP06 - Debt Service'!Q$24,'H-32A-WP06 - Debt Service'!Q$27/12,0))</f>
        <v>0</v>
      </c>
      <c r="S675" s="376">
        <f>IF(-SUM(S$20:S674)+S$15&lt;0.000001,0,IF($C675&gt;='H-32A-WP06 - Debt Service'!R$24,'H-32A-WP06 - Debt Service'!R$27/12,0))</f>
        <v>0</v>
      </c>
      <c r="T675" s="376">
        <f>IF(-SUM(T$20:T674)+T$15&lt;0.000001,0,IF($C675&gt;='H-32A-WP06 - Debt Service'!S$24,'H-32A-WP06 - Debt Service'!S$27/12,0))</f>
        <v>0</v>
      </c>
      <c r="U675" s="376">
        <f>IF(-SUM(U$20:U674)+U$15&lt;0.000001,0,IF($C675&gt;='H-32A-WP06 - Debt Service'!T$24,'H-32A-WP06 - Debt Service'!T$27/12,0))</f>
        <v>0</v>
      </c>
      <c r="V675" s="376">
        <f>IF(-SUM(V$20:V674)+V$15&lt;0.000001,0,IF($C675&gt;='H-32A-WP06 - Debt Service'!U$24,'H-32A-WP06 - Debt Service'!U$27/12,0))</f>
        <v>0</v>
      </c>
      <c r="W675" s="376">
        <f>IF(-SUM(W$20:W674)+W$15&lt;0.000001,0,IF($C675&gt;='H-32A-WP06 - Debt Service'!V$24,'H-32A-WP06 - Debt Service'!V$27/12,0))</f>
        <v>0</v>
      </c>
      <c r="X675" s="376">
        <f>IF(-SUM(X$20:X674)+X$15&lt;0.000001,0,IF($C675&gt;='H-32A-WP06 - Debt Service'!W$24,'H-32A-WP06 - Debt Service'!W$27/12,0))</f>
        <v>0</v>
      </c>
      <c r="Y675" s="376">
        <f>IF(-SUM(Y$20:Y674)+Y$15&lt;0.000001,0,IF($C675&gt;='H-32A-WP06 - Debt Service'!X$24,'H-32A-WP06 - Debt Service'!X$27/12,0))</f>
        <v>0</v>
      </c>
      <c r="Z675" s="376">
        <f>IF($C675&gt;='H-32A-WP06 - Debt Service'!Y$24,'H-32A-WP06 - Debt Service'!Y$27/12,0)</f>
        <v>0</v>
      </c>
    </row>
    <row r="676" spans="2:26">
      <c r="B676" s="364">
        <f t="shared" si="40"/>
        <v>2073</v>
      </c>
      <c r="C676" s="390">
        <f t="shared" si="42"/>
        <v>63433</v>
      </c>
      <c r="D676" s="376">
        <f>IF(-SUM(D$20:D675)+D$15&lt;0.000001,0,IF($C676&gt;='H-32A-WP06 - Debt Service'!C$24,'H-32A-WP06 - Debt Service'!C$27/12,0))</f>
        <v>0</v>
      </c>
      <c r="E676" s="376">
        <f>IF(-SUM(E$20:E675)+E$15&lt;0.000001,0,IF($C676&gt;='H-32A-WP06 - Debt Service'!D$24,'H-32A-WP06 - Debt Service'!D$27/12,0))</f>
        <v>0</v>
      </c>
      <c r="F676" s="376">
        <f>IF(-SUM(F$20:F675)+F$15&lt;0.000001,0,IF($C676&gt;='H-32A-WP06 - Debt Service'!E$24,'H-32A-WP06 - Debt Service'!E$27/12,0))</f>
        <v>0</v>
      </c>
      <c r="G676" s="376">
        <f>IF(-SUM(G$20:G675)+G$15&lt;0.000001,0,IF($C676&gt;='H-32A-WP06 - Debt Service'!F$24,'H-32A-WP06 - Debt Service'!F$27/12,0))</f>
        <v>0</v>
      </c>
      <c r="H676" s="376">
        <f>IF(-SUM(H$20:H675)+H$15&lt;0.000001,0,IF($C676&gt;='H-32A-WP06 - Debt Service'!G$24,'H-32A-WP06 - Debt Service'!G$27/12,0))</f>
        <v>0</v>
      </c>
      <c r="I676" s="376">
        <f>IF(-SUM(I$20:I675)+I$15&lt;0.000001,0,IF($C676&gt;='H-32A-WP06 - Debt Service'!H$24,'H-32A-WP06 - Debt Service'!H$27/12,0))</f>
        <v>0</v>
      </c>
      <c r="J676" s="376">
        <f>IF(-SUM(J$20:J675)+J$15&lt;0.000001,0,IF($C676&gt;='H-32A-WP06 - Debt Service'!I$24,'H-32A-WP06 - Debt Service'!I$27/12,0))</f>
        <v>0</v>
      </c>
      <c r="K676" s="376">
        <f>IF(-SUM(K$20:K675)+K$15&lt;0.000001,0,IF($C676&gt;='H-32A-WP06 - Debt Service'!J$24,'H-32A-WP06 - Debt Service'!J$27/12,0))</f>
        <v>0</v>
      </c>
      <c r="L676" s="376">
        <f>IF(-SUM(L$20:L675)+L$15&lt;0.000001,0,IF($C676&gt;='H-32A-WP06 - Debt Service'!K$24,'H-32A-WP06 - Debt Service'!K$27/12,0))</f>
        <v>0</v>
      </c>
      <c r="M676" s="376">
        <f>IF(-SUM(M$20:M675)+M$15&lt;0.000001,0,IF($C676&gt;='H-32A-WP06 - Debt Service'!L$24,'H-32A-WP06 - Debt Service'!L$27/12,0))</f>
        <v>0</v>
      </c>
      <c r="O676" s="364">
        <f t="shared" si="41"/>
        <v>2073</v>
      </c>
      <c r="P676" s="390">
        <f t="shared" si="43"/>
        <v>63433</v>
      </c>
      <c r="Q676" s="376">
        <f>IF(-SUM(Q$20:Q675)+Q$15&lt;0.000001,0,IF($C676&gt;='H-32A-WP06 - Debt Service'!P$24,'H-32A-WP06 - Debt Service'!P$27/12,0))</f>
        <v>0</v>
      </c>
      <c r="R676" s="376">
        <f>IF(-SUM(R$20:R675)+R$15&lt;0.000001,0,IF($C676&gt;='H-32A-WP06 - Debt Service'!Q$24,'H-32A-WP06 - Debt Service'!Q$27/12,0))</f>
        <v>0</v>
      </c>
      <c r="S676" s="376">
        <f>IF(-SUM(S$20:S675)+S$15&lt;0.000001,0,IF($C676&gt;='H-32A-WP06 - Debt Service'!R$24,'H-32A-WP06 - Debt Service'!R$27/12,0))</f>
        <v>0</v>
      </c>
      <c r="T676" s="376">
        <f>IF(-SUM(T$20:T675)+T$15&lt;0.000001,0,IF($C676&gt;='H-32A-WP06 - Debt Service'!S$24,'H-32A-WP06 - Debt Service'!S$27/12,0))</f>
        <v>0</v>
      </c>
      <c r="U676" s="376">
        <f>IF(-SUM(U$20:U675)+U$15&lt;0.000001,0,IF($C676&gt;='H-32A-WP06 - Debt Service'!T$24,'H-32A-WP06 - Debt Service'!T$27/12,0))</f>
        <v>0</v>
      </c>
      <c r="V676" s="376">
        <f>IF(-SUM(V$20:V675)+V$15&lt;0.000001,0,IF($C676&gt;='H-32A-WP06 - Debt Service'!U$24,'H-32A-WP06 - Debt Service'!U$27/12,0))</f>
        <v>0</v>
      </c>
      <c r="W676" s="376">
        <f>IF(-SUM(W$20:W675)+W$15&lt;0.000001,0,IF($C676&gt;='H-32A-WP06 - Debt Service'!V$24,'H-32A-WP06 - Debt Service'!V$27/12,0))</f>
        <v>0</v>
      </c>
      <c r="X676" s="376">
        <f>IF(-SUM(X$20:X675)+X$15&lt;0.000001,0,IF($C676&gt;='H-32A-WP06 - Debt Service'!W$24,'H-32A-WP06 - Debt Service'!W$27/12,0))</f>
        <v>0</v>
      </c>
      <c r="Y676" s="376">
        <f>IF(-SUM(Y$20:Y675)+Y$15&lt;0.000001,0,IF($C676&gt;='H-32A-WP06 - Debt Service'!X$24,'H-32A-WP06 - Debt Service'!X$27/12,0))</f>
        <v>0</v>
      </c>
      <c r="Z676" s="376">
        <f>IF($C676&gt;='H-32A-WP06 - Debt Service'!Y$24,'H-32A-WP06 - Debt Service'!Y$27/12,0)</f>
        <v>0</v>
      </c>
    </row>
    <row r="677" spans="2:26">
      <c r="B677" s="364">
        <f t="shared" si="40"/>
        <v>2073</v>
      </c>
      <c r="C677" s="390">
        <f t="shared" si="42"/>
        <v>63463</v>
      </c>
      <c r="D677" s="376">
        <f>IF(-SUM(D$20:D676)+D$15&lt;0.000001,0,IF($C677&gt;='H-32A-WP06 - Debt Service'!C$24,'H-32A-WP06 - Debt Service'!C$27/12,0))</f>
        <v>0</v>
      </c>
      <c r="E677" s="376">
        <f>IF(-SUM(E$20:E676)+E$15&lt;0.000001,0,IF($C677&gt;='H-32A-WP06 - Debt Service'!D$24,'H-32A-WP06 - Debt Service'!D$27/12,0))</f>
        <v>0</v>
      </c>
      <c r="F677" s="376">
        <f>IF(-SUM(F$20:F676)+F$15&lt;0.000001,0,IF($C677&gt;='H-32A-WP06 - Debt Service'!E$24,'H-32A-WP06 - Debt Service'!E$27/12,0))</f>
        <v>0</v>
      </c>
      <c r="G677" s="376">
        <f>IF(-SUM(G$20:G676)+G$15&lt;0.000001,0,IF($C677&gt;='H-32A-WP06 - Debt Service'!F$24,'H-32A-WP06 - Debt Service'!F$27/12,0))</f>
        <v>0</v>
      </c>
      <c r="H677" s="376">
        <f>IF(-SUM(H$20:H676)+H$15&lt;0.000001,0,IF($C677&gt;='H-32A-WP06 - Debt Service'!G$24,'H-32A-WP06 - Debt Service'!G$27/12,0))</f>
        <v>0</v>
      </c>
      <c r="I677" s="376">
        <f>IF(-SUM(I$20:I676)+I$15&lt;0.000001,0,IF($C677&gt;='H-32A-WP06 - Debt Service'!H$24,'H-32A-WP06 - Debt Service'!H$27/12,0))</f>
        <v>0</v>
      </c>
      <c r="J677" s="376">
        <f>IF(-SUM(J$20:J676)+J$15&lt;0.000001,0,IF($C677&gt;='H-32A-WP06 - Debt Service'!I$24,'H-32A-WP06 - Debt Service'!I$27/12,0))</f>
        <v>0</v>
      </c>
      <c r="K677" s="376">
        <f>IF(-SUM(K$20:K676)+K$15&lt;0.000001,0,IF($C677&gt;='H-32A-WP06 - Debt Service'!J$24,'H-32A-WP06 - Debt Service'!J$27/12,0))</f>
        <v>0</v>
      </c>
      <c r="L677" s="376">
        <f>IF(-SUM(L$20:L676)+L$15&lt;0.000001,0,IF($C677&gt;='H-32A-WP06 - Debt Service'!K$24,'H-32A-WP06 - Debt Service'!K$27/12,0))</f>
        <v>0</v>
      </c>
      <c r="M677" s="376">
        <f>IF(-SUM(M$20:M676)+M$15&lt;0.000001,0,IF($C677&gt;='H-32A-WP06 - Debt Service'!L$24,'H-32A-WP06 - Debt Service'!L$27/12,0))</f>
        <v>0</v>
      </c>
      <c r="O677" s="364">
        <f t="shared" si="41"/>
        <v>2073</v>
      </c>
      <c r="P677" s="390">
        <f t="shared" si="43"/>
        <v>63463</v>
      </c>
      <c r="Q677" s="376">
        <f>IF(-SUM(Q$20:Q676)+Q$15&lt;0.000001,0,IF($C677&gt;='H-32A-WP06 - Debt Service'!P$24,'H-32A-WP06 - Debt Service'!P$27/12,0))</f>
        <v>0</v>
      </c>
      <c r="R677" s="376">
        <f>IF(-SUM(R$20:R676)+R$15&lt;0.000001,0,IF($C677&gt;='H-32A-WP06 - Debt Service'!Q$24,'H-32A-WP06 - Debt Service'!Q$27/12,0))</f>
        <v>0</v>
      </c>
      <c r="S677" s="376">
        <f>IF(-SUM(S$20:S676)+S$15&lt;0.000001,0,IF($C677&gt;='H-32A-WP06 - Debt Service'!R$24,'H-32A-WP06 - Debt Service'!R$27/12,0))</f>
        <v>0</v>
      </c>
      <c r="T677" s="376">
        <f>IF(-SUM(T$20:T676)+T$15&lt;0.000001,0,IF($C677&gt;='H-32A-WP06 - Debt Service'!S$24,'H-32A-WP06 - Debt Service'!S$27/12,0))</f>
        <v>0</v>
      </c>
      <c r="U677" s="376">
        <f>IF(-SUM(U$20:U676)+U$15&lt;0.000001,0,IF($C677&gt;='H-32A-WP06 - Debt Service'!T$24,'H-32A-WP06 - Debt Service'!T$27/12,0))</f>
        <v>0</v>
      </c>
      <c r="V677" s="376">
        <f>IF(-SUM(V$20:V676)+V$15&lt;0.000001,0,IF($C677&gt;='H-32A-WP06 - Debt Service'!U$24,'H-32A-WP06 - Debt Service'!U$27/12,0))</f>
        <v>0</v>
      </c>
      <c r="W677" s="376">
        <f>IF(-SUM(W$20:W676)+W$15&lt;0.000001,0,IF($C677&gt;='H-32A-WP06 - Debt Service'!V$24,'H-32A-WP06 - Debt Service'!V$27/12,0))</f>
        <v>0</v>
      </c>
      <c r="X677" s="376">
        <f>IF(-SUM(X$20:X676)+X$15&lt;0.000001,0,IF($C677&gt;='H-32A-WP06 - Debt Service'!W$24,'H-32A-WP06 - Debt Service'!W$27/12,0))</f>
        <v>0</v>
      </c>
      <c r="Y677" s="376">
        <f>IF(-SUM(Y$20:Y676)+Y$15&lt;0.000001,0,IF($C677&gt;='H-32A-WP06 - Debt Service'!X$24,'H-32A-WP06 - Debt Service'!X$27/12,0))</f>
        <v>0</v>
      </c>
      <c r="Z677" s="376">
        <f>IF($C677&gt;='H-32A-WP06 - Debt Service'!Y$24,'H-32A-WP06 - Debt Service'!Y$27/12,0)</f>
        <v>0</v>
      </c>
    </row>
    <row r="678" spans="2:26">
      <c r="B678" s="364">
        <f t="shared" si="40"/>
        <v>2073</v>
      </c>
      <c r="C678" s="390">
        <f t="shared" si="42"/>
        <v>63494</v>
      </c>
      <c r="D678" s="376">
        <f>IF(-SUM(D$20:D677)+D$15&lt;0.000001,0,IF($C678&gt;='H-32A-WP06 - Debt Service'!C$24,'H-32A-WP06 - Debt Service'!C$27/12,0))</f>
        <v>0</v>
      </c>
      <c r="E678" s="376">
        <f>IF(-SUM(E$20:E677)+E$15&lt;0.000001,0,IF($C678&gt;='H-32A-WP06 - Debt Service'!D$24,'H-32A-WP06 - Debt Service'!D$27/12,0))</f>
        <v>0</v>
      </c>
      <c r="F678" s="376">
        <f>IF(-SUM(F$20:F677)+F$15&lt;0.000001,0,IF($C678&gt;='H-32A-WP06 - Debt Service'!E$24,'H-32A-WP06 - Debt Service'!E$27/12,0))</f>
        <v>0</v>
      </c>
      <c r="G678" s="376">
        <f>IF(-SUM(G$20:G677)+G$15&lt;0.000001,0,IF($C678&gt;='H-32A-WP06 - Debt Service'!F$24,'H-32A-WP06 - Debt Service'!F$27/12,0))</f>
        <v>0</v>
      </c>
      <c r="H678" s="376">
        <f>IF(-SUM(H$20:H677)+H$15&lt;0.000001,0,IF($C678&gt;='H-32A-WP06 - Debt Service'!G$24,'H-32A-WP06 - Debt Service'!G$27/12,0))</f>
        <v>0</v>
      </c>
      <c r="I678" s="376">
        <f>IF(-SUM(I$20:I677)+I$15&lt;0.000001,0,IF($C678&gt;='H-32A-WP06 - Debt Service'!H$24,'H-32A-WP06 - Debt Service'!H$27/12,0))</f>
        <v>0</v>
      </c>
      <c r="J678" s="376">
        <f>IF(-SUM(J$20:J677)+J$15&lt;0.000001,0,IF($C678&gt;='H-32A-WP06 - Debt Service'!I$24,'H-32A-WP06 - Debt Service'!I$27/12,0))</f>
        <v>0</v>
      </c>
      <c r="K678" s="376">
        <f>IF(-SUM(K$20:K677)+K$15&lt;0.000001,0,IF($C678&gt;='H-32A-WP06 - Debt Service'!J$24,'H-32A-WP06 - Debt Service'!J$27/12,0))</f>
        <v>0</v>
      </c>
      <c r="L678" s="376">
        <f>IF(-SUM(L$20:L677)+L$15&lt;0.000001,0,IF($C678&gt;='H-32A-WP06 - Debt Service'!K$24,'H-32A-WP06 - Debt Service'!K$27/12,0))</f>
        <v>0</v>
      </c>
      <c r="M678" s="376">
        <f>IF(-SUM(M$20:M677)+M$15&lt;0.000001,0,IF($C678&gt;='H-32A-WP06 - Debt Service'!L$24,'H-32A-WP06 - Debt Service'!L$27/12,0))</f>
        <v>0</v>
      </c>
      <c r="O678" s="364">
        <f t="shared" si="41"/>
        <v>2073</v>
      </c>
      <c r="P678" s="390">
        <f t="shared" si="43"/>
        <v>63494</v>
      </c>
      <c r="Q678" s="376">
        <f>IF(-SUM(Q$20:Q677)+Q$15&lt;0.000001,0,IF($C678&gt;='H-32A-WP06 - Debt Service'!P$24,'H-32A-WP06 - Debt Service'!P$27/12,0))</f>
        <v>0</v>
      </c>
      <c r="R678" s="376">
        <f>IF(-SUM(R$20:R677)+R$15&lt;0.000001,0,IF($C678&gt;='H-32A-WP06 - Debt Service'!Q$24,'H-32A-WP06 - Debt Service'!Q$27/12,0))</f>
        <v>0</v>
      </c>
      <c r="S678" s="376">
        <f>IF(-SUM(S$20:S677)+S$15&lt;0.000001,0,IF($C678&gt;='H-32A-WP06 - Debt Service'!R$24,'H-32A-WP06 - Debt Service'!R$27/12,0))</f>
        <v>0</v>
      </c>
      <c r="T678" s="376">
        <f>IF(-SUM(T$20:T677)+T$15&lt;0.000001,0,IF($C678&gt;='H-32A-WP06 - Debt Service'!S$24,'H-32A-WP06 - Debt Service'!S$27/12,0))</f>
        <v>0</v>
      </c>
      <c r="U678" s="376">
        <f>IF(-SUM(U$20:U677)+U$15&lt;0.000001,0,IF($C678&gt;='H-32A-WP06 - Debt Service'!T$24,'H-32A-WP06 - Debt Service'!T$27/12,0))</f>
        <v>0</v>
      </c>
      <c r="V678" s="376">
        <f>IF(-SUM(V$20:V677)+V$15&lt;0.000001,0,IF($C678&gt;='H-32A-WP06 - Debt Service'!U$24,'H-32A-WP06 - Debt Service'!U$27/12,0))</f>
        <v>0</v>
      </c>
      <c r="W678" s="376">
        <f>IF(-SUM(W$20:W677)+W$15&lt;0.000001,0,IF($C678&gt;='H-32A-WP06 - Debt Service'!V$24,'H-32A-WP06 - Debt Service'!V$27/12,0))</f>
        <v>0</v>
      </c>
      <c r="X678" s="376">
        <f>IF(-SUM(X$20:X677)+X$15&lt;0.000001,0,IF($C678&gt;='H-32A-WP06 - Debt Service'!W$24,'H-32A-WP06 - Debt Service'!W$27/12,0))</f>
        <v>0</v>
      </c>
      <c r="Y678" s="376">
        <f>IF(-SUM(Y$20:Y677)+Y$15&lt;0.000001,0,IF($C678&gt;='H-32A-WP06 - Debt Service'!X$24,'H-32A-WP06 - Debt Service'!X$27/12,0))</f>
        <v>0</v>
      </c>
      <c r="Z678" s="376">
        <f>IF($C678&gt;='H-32A-WP06 - Debt Service'!Y$24,'H-32A-WP06 - Debt Service'!Y$27/12,0)</f>
        <v>0</v>
      </c>
    </row>
    <row r="679" spans="2:26">
      <c r="B679" s="364">
        <f t="shared" si="40"/>
        <v>2073</v>
      </c>
      <c r="C679" s="390">
        <f t="shared" si="42"/>
        <v>63524</v>
      </c>
      <c r="D679" s="376">
        <f>IF(-SUM(D$20:D678)+D$15&lt;0.000001,0,IF($C679&gt;='H-32A-WP06 - Debt Service'!C$24,'H-32A-WP06 - Debt Service'!C$27/12,0))</f>
        <v>0</v>
      </c>
      <c r="E679" s="376">
        <f>IF(-SUM(E$20:E678)+E$15&lt;0.000001,0,IF($C679&gt;='H-32A-WP06 - Debt Service'!D$24,'H-32A-WP06 - Debt Service'!D$27/12,0))</f>
        <v>0</v>
      </c>
      <c r="F679" s="376">
        <f>IF(-SUM(F$20:F678)+F$15&lt;0.000001,0,IF($C679&gt;='H-32A-WP06 - Debt Service'!E$24,'H-32A-WP06 - Debt Service'!E$27/12,0))</f>
        <v>0</v>
      </c>
      <c r="G679" s="376">
        <f>IF(-SUM(G$20:G678)+G$15&lt;0.000001,0,IF($C679&gt;='H-32A-WP06 - Debt Service'!F$24,'H-32A-WP06 - Debt Service'!F$27/12,0))</f>
        <v>0</v>
      </c>
      <c r="H679" s="376">
        <f>IF(-SUM(H$20:H678)+H$15&lt;0.000001,0,IF($C679&gt;='H-32A-WP06 - Debt Service'!G$24,'H-32A-WP06 - Debt Service'!G$27/12,0))</f>
        <v>0</v>
      </c>
      <c r="I679" s="376">
        <f>IF(-SUM(I$20:I678)+I$15&lt;0.000001,0,IF($C679&gt;='H-32A-WP06 - Debt Service'!H$24,'H-32A-WP06 - Debt Service'!H$27/12,0))</f>
        <v>0</v>
      </c>
      <c r="J679" s="376">
        <f>IF(-SUM(J$20:J678)+J$15&lt;0.000001,0,IF($C679&gt;='H-32A-WP06 - Debt Service'!I$24,'H-32A-WP06 - Debt Service'!I$27/12,0))</f>
        <v>0</v>
      </c>
      <c r="K679" s="376">
        <f>IF(-SUM(K$20:K678)+K$15&lt;0.000001,0,IF($C679&gt;='H-32A-WP06 - Debt Service'!J$24,'H-32A-WP06 - Debt Service'!J$27/12,0))</f>
        <v>0</v>
      </c>
      <c r="L679" s="376">
        <f>IF(-SUM(L$20:L678)+L$15&lt;0.000001,0,IF($C679&gt;='H-32A-WP06 - Debt Service'!K$24,'H-32A-WP06 - Debt Service'!K$27/12,0))</f>
        <v>0</v>
      </c>
      <c r="M679" s="376">
        <f>IF(-SUM(M$20:M678)+M$15&lt;0.000001,0,IF($C679&gt;='H-32A-WP06 - Debt Service'!L$24,'H-32A-WP06 - Debt Service'!L$27/12,0))</f>
        <v>0</v>
      </c>
      <c r="O679" s="364">
        <f t="shared" si="41"/>
        <v>2073</v>
      </c>
      <c r="P679" s="390">
        <f t="shared" si="43"/>
        <v>63524</v>
      </c>
      <c r="Q679" s="376">
        <f>IF(-SUM(Q$20:Q678)+Q$15&lt;0.000001,0,IF($C679&gt;='H-32A-WP06 - Debt Service'!P$24,'H-32A-WP06 - Debt Service'!P$27/12,0))</f>
        <v>0</v>
      </c>
      <c r="R679" s="376">
        <f>IF(-SUM(R$20:R678)+R$15&lt;0.000001,0,IF($C679&gt;='H-32A-WP06 - Debt Service'!Q$24,'H-32A-WP06 - Debt Service'!Q$27/12,0))</f>
        <v>0</v>
      </c>
      <c r="S679" s="376">
        <f>IF(-SUM(S$20:S678)+S$15&lt;0.000001,0,IF($C679&gt;='H-32A-WP06 - Debt Service'!R$24,'H-32A-WP06 - Debt Service'!R$27/12,0))</f>
        <v>0</v>
      </c>
      <c r="T679" s="376">
        <f>IF(-SUM(T$20:T678)+T$15&lt;0.000001,0,IF($C679&gt;='H-32A-WP06 - Debt Service'!S$24,'H-32A-WP06 - Debt Service'!S$27/12,0))</f>
        <v>0</v>
      </c>
      <c r="U679" s="376">
        <f>IF(-SUM(U$20:U678)+U$15&lt;0.000001,0,IF($C679&gt;='H-32A-WP06 - Debt Service'!T$24,'H-32A-WP06 - Debt Service'!T$27/12,0))</f>
        <v>0</v>
      </c>
      <c r="V679" s="376">
        <f>IF(-SUM(V$20:V678)+V$15&lt;0.000001,0,IF($C679&gt;='H-32A-WP06 - Debt Service'!U$24,'H-32A-WP06 - Debt Service'!U$27/12,0))</f>
        <v>0</v>
      </c>
      <c r="W679" s="376">
        <f>IF(-SUM(W$20:W678)+W$15&lt;0.000001,0,IF($C679&gt;='H-32A-WP06 - Debt Service'!V$24,'H-32A-WP06 - Debt Service'!V$27/12,0))</f>
        <v>0</v>
      </c>
      <c r="X679" s="376">
        <f>IF(-SUM(X$20:X678)+X$15&lt;0.000001,0,IF($C679&gt;='H-32A-WP06 - Debt Service'!W$24,'H-32A-WP06 - Debt Service'!W$27/12,0))</f>
        <v>0</v>
      </c>
      <c r="Y679" s="376">
        <f>IF(-SUM(Y$20:Y678)+Y$15&lt;0.000001,0,IF($C679&gt;='H-32A-WP06 - Debt Service'!X$24,'H-32A-WP06 - Debt Service'!X$27/12,0))</f>
        <v>0</v>
      </c>
      <c r="Z679" s="376">
        <f>IF($C679&gt;='H-32A-WP06 - Debt Service'!Y$24,'H-32A-WP06 - Debt Service'!Y$27/12,0)</f>
        <v>0</v>
      </c>
    </row>
    <row r="680" spans="2:26">
      <c r="B680" s="364">
        <f t="shared" si="40"/>
        <v>2074</v>
      </c>
      <c r="C680" s="390">
        <f t="shared" si="42"/>
        <v>63555</v>
      </c>
      <c r="D680" s="376">
        <f>IF(-SUM(D$20:D679)+D$15&lt;0.000001,0,IF($C680&gt;='H-32A-WP06 - Debt Service'!C$24,'H-32A-WP06 - Debt Service'!C$27/12,0))</f>
        <v>0</v>
      </c>
      <c r="E680" s="376">
        <f>IF(-SUM(E$20:E679)+E$15&lt;0.000001,0,IF($C680&gt;='H-32A-WP06 - Debt Service'!D$24,'H-32A-WP06 - Debt Service'!D$27/12,0))</f>
        <v>0</v>
      </c>
      <c r="F680" s="376">
        <f>IF(-SUM(F$20:F679)+F$15&lt;0.000001,0,IF($C680&gt;='H-32A-WP06 - Debt Service'!E$24,'H-32A-WP06 - Debt Service'!E$27/12,0))</f>
        <v>0</v>
      </c>
      <c r="G680" s="376">
        <f>IF(-SUM(G$20:G679)+G$15&lt;0.000001,0,IF($C680&gt;='H-32A-WP06 - Debt Service'!F$24,'H-32A-WP06 - Debt Service'!F$27/12,0))</f>
        <v>0</v>
      </c>
      <c r="H680" s="376">
        <f>IF(-SUM(H$20:H679)+H$15&lt;0.000001,0,IF($C680&gt;='H-32A-WP06 - Debt Service'!G$24,'H-32A-WP06 - Debt Service'!G$27/12,0))</f>
        <v>0</v>
      </c>
      <c r="I680" s="376">
        <f>IF(-SUM(I$20:I679)+I$15&lt;0.000001,0,IF($C680&gt;='H-32A-WP06 - Debt Service'!H$24,'H-32A-WP06 - Debt Service'!H$27/12,0))</f>
        <v>0</v>
      </c>
      <c r="J680" s="376">
        <f>IF(-SUM(J$20:J679)+J$15&lt;0.000001,0,IF($C680&gt;='H-32A-WP06 - Debt Service'!I$24,'H-32A-WP06 - Debt Service'!I$27/12,0))</f>
        <v>0</v>
      </c>
      <c r="K680" s="376">
        <f>IF(-SUM(K$20:K679)+K$15&lt;0.000001,0,IF($C680&gt;='H-32A-WP06 - Debt Service'!J$24,'H-32A-WP06 - Debt Service'!J$27/12,0))</f>
        <v>0</v>
      </c>
      <c r="L680" s="376">
        <f>IF(-SUM(L$20:L679)+L$15&lt;0.000001,0,IF($C680&gt;='H-32A-WP06 - Debt Service'!K$24,'H-32A-WP06 - Debt Service'!K$27/12,0))</f>
        <v>0</v>
      </c>
      <c r="M680" s="376">
        <f>IF(-SUM(M$20:M679)+M$15&lt;0.000001,0,IF($C680&gt;='H-32A-WP06 - Debt Service'!L$24,'H-32A-WP06 - Debt Service'!L$27/12,0))</f>
        <v>0</v>
      </c>
      <c r="O680" s="364">
        <f t="shared" si="41"/>
        <v>2074</v>
      </c>
      <c r="P680" s="390">
        <f t="shared" si="43"/>
        <v>63555</v>
      </c>
      <c r="Q680" s="376">
        <f>IF(-SUM(Q$20:Q679)+Q$15&lt;0.000001,0,IF($C680&gt;='H-32A-WP06 - Debt Service'!P$24,'H-32A-WP06 - Debt Service'!P$27/12,0))</f>
        <v>0</v>
      </c>
      <c r="R680" s="376">
        <f>IF(-SUM(R$20:R679)+R$15&lt;0.000001,0,IF($C680&gt;='H-32A-WP06 - Debt Service'!Q$24,'H-32A-WP06 - Debt Service'!Q$27/12,0))</f>
        <v>0</v>
      </c>
      <c r="S680" s="376">
        <f>IF(-SUM(S$20:S679)+S$15&lt;0.000001,0,IF($C680&gt;='H-32A-WP06 - Debt Service'!R$24,'H-32A-WP06 - Debt Service'!R$27/12,0))</f>
        <v>0</v>
      </c>
      <c r="T680" s="376">
        <f>IF(-SUM(T$20:T679)+T$15&lt;0.000001,0,IF($C680&gt;='H-32A-WP06 - Debt Service'!S$24,'H-32A-WP06 - Debt Service'!S$27/12,0))</f>
        <v>0</v>
      </c>
      <c r="U680" s="376">
        <f>IF(-SUM(U$20:U679)+U$15&lt;0.000001,0,IF($C680&gt;='H-32A-WP06 - Debt Service'!T$24,'H-32A-WP06 - Debt Service'!T$27/12,0))</f>
        <v>0</v>
      </c>
      <c r="V680" s="376">
        <f>IF(-SUM(V$20:V679)+V$15&lt;0.000001,0,IF($C680&gt;='H-32A-WP06 - Debt Service'!U$24,'H-32A-WP06 - Debt Service'!U$27/12,0))</f>
        <v>0</v>
      </c>
      <c r="W680" s="376">
        <f>IF(-SUM(W$20:W679)+W$15&lt;0.000001,0,IF($C680&gt;='H-32A-WP06 - Debt Service'!V$24,'H-32A-WP06 - Debt Service'!V$27/12,0))</f>
        <v>0</v>
      </c>
      <c r="X680" s="376">
        <f>IF(-SUM(X$20:X679)+X$15&lt;0.000001,0,IF($C680&gt;='H-32A-WP06 - Debt Service'!W$24,'H-32A-WP06 - Debt Service'!W$27/12,0))</f>
        <v>0</v>
      </c>
      <c r="Y680" s="376">
        <f>IF(-SUM(Y$20:Y679)+Y$15&lt;0.000001,0,IF($C680&gt;='H-32A-WP06 - Debt Service'!X$24,'H-32A-WP06 - Debt Service'!X$27/12,0))</f>
        <v>0</v>
      </c>
      <c r="Z680" s="376">
        <f>IF($C680&gt;='H-32A-WP06 - Debt Service'!Y$24,'H-32A-WP06 - Debt Service'!Y$27/12,0)</f>
        <v>0</v>
      </c>
    </row>
    <row r="681" spans="2:26">
      <c r="B681" s="364">
        <f t="shared" si="40"/>
        <v>2074</v>
      </c>
      <c r="C681" s="390">
        <f t="shared" si="42"/>
        <v>63586</v>
      </c>
      <c r="D681" s="376">
        <f>IF(-SUM(D$20:D680)+D$15&lt;0.000001,0,IF($C681&gt;='H-32A-WP06 - Debt Service'!C$24,'H-32A-WP06 - Debt Service'!C$27/12,0))</f>
        <v>0</v>
      </c>
      <c r="E681" s="376">
        <f>IF(-SUM(E$20:E680)+E$15&lt;0.000001,0,IF($C681&gt;='H-32A-WP06 - Debt Service'!D$24,'H-32A-WP06 - Debt Service'!D$27/12,0))</f>
        <v>0</v>
      </c>
      <c r="F681" s="376">
        <f>IF(-SUM(F$20:F680)+F$15&lt;0.000001,0,IF($C681&gt;='H-32A-WP06 - Debt Service'!E$24,'H-32A-WP06 - Debt Service'!E$27/12,0))</f>
        <v>0</v>
      </c>
      <c r="G681" s="376">
        <f>IF(-SUM(G$20:G680)+G$15&lt;0.000001,0,IF($C681&gt;='H-32A-WP06 - Debt Service'!F$24,'H-32A-WP06 - Debt Service'!F$27/12,0))</f>
        <v>0</v>
      </c>
      <c r="H681" s="376">
        <f>IF(-SUM(H$20:H680)+H$15&lt;0.000001,0,IF($C681&gt;='H-32A-WP06 - Debt Service'!G$24,'H-32A-WP06 - Debt Service'!G$27/12,0))</f>
        <v>0</v>
      </c>
      <c r="I681" s="376">
        <f>IF(-SUM(I$20:I680)+I$15&lt;0.000001,0,IF($C681&gt;='H-32A-WP06 - Debt Service'!H$24,'H-32A-WP06 - Debt Service'!H$27/12,0))</f>
        <v>0</v>
      </c>
      <c r="J681" s="376">
        <f>IF(-SUM(J$20:J680)+J$15&lt;0.000001,0,IF($C681&gt;='H-32A-WP06 - Debt Service'!I$24,'H-32A-WP06 - Debt Service'!I$27/12,0))</f>
        <v>0</v>
      </c>
      <c r="K681" s="376">
        <f>IF(-SUM(K$20:K680)+K$15&lt;0.000001,0,IF($C681&gt;='H-32A-WP06 - Debt Service'!J$24,'H-32A-WP06 - Debt Service'!J$27/12,0))</f>
        <v>0</v>
      </c>
      <c r="L681" s="376">
        <f>IF(-SUM(L$20:L680)+L$15&lt;0.000001,0,IF($C681&gt;='H-32A-WP06 - Debt Service'!K$24,'H-32A-WP06 - Debt Service'!K$27/12,0))</f>
        <v>0</v>
      </c>
      <c r="M681" s="376">
        <f>IF(-SUM(M$20:M680)+M$15&lt;0.000001,0,IF($C681&gt;='H-32A-WP06 - Debt Service'!L$24,'H-32A-WP06 - Debt Service'!L$27/12,0))</f>
        <v>0</v>
      </c>
      <c r="O681" s="364">
        <f t="shared" si="41"/>
        <v>2074</v>
      </c>
      <c r="P681" s="390">
        <f t="shared" si="43"/>
        <v>63586</v>
      </c>
      <c r="Q681" s="376">
        <f>IF(-SUM(Q$20:Q680)+Q$15&lt;0.000001,0,IF($C681&gt;='H-32A-WP06 - Debt Service'!P$24,'H-32A-WP06 - Debt Service'!P$27/12,0))</f>
        <v>0</v>
      </c>
      <c r="R681" s="376">
        <f>IF(-SUM(R$20:R680)+R$15&lt;0.000001,0,IF($C681&gt;='H-32A-WP06 - Debt Service'!Q$24,'H-32A-WP06 - Debt Service'!Q$27/12,0))</f>
        <v>0</v>
      </c>
      <c r="S681" s="376">
        <f>IF(-SUM(S$20:S680)+S$15&lt;0.000001,0,IF($C681&gt;='H-32A-WP06 - Debt Service'!R$24,'H-32A-WP06 - Debt Service'!R$27/12,0))</f>
        <v>0</v>
      </c>
      <c r="T681" s="376">
        <f>IF(-SUM(T$20:T680)+T$15&lt;0.000001,0,IF($C681&gt;='H-32A-WP06 - Debt Service'!S$24,'H-32A-WP06 - Debt Service'!S$27/12,0))</f>
        <v>0</v>
      </c>
      <c r="U681" s="376">
        <f>IF(-SUM(U$20:U680)+U$15&lt;0.000001,0,IF($C681&gt;='H-32A-WP06 - Debt Service'!T$24,'H-32A-WP06 - Debt Service'!T$27/12,0))</f>
        <v>0</v>
      </c>
      <c r="V681" s="376">
        <f>IF(-SUM(V$20:V680)+V$15&lt;0.000001,0,IF($C681&gt;='H-32A-WP06 - Debt Service'!U$24,'H-32A-WP06 - Debt Service'!U$27/12,0))</f>
        <v>0</v>
      </c>
      <c r="W681" s="376">
        <f>IF(-SUM(W$20:W680)+W$15&lt;0.000001,0,IF($C681&gt;='H-32A-WP06 - Debt Service'!V$24,'H-32A-WP06 - Debt Service'!V$27/12,0))</f>
        <v>0</v>
      </c>
      <c r="X681" s="376">
        <f>IF(-SUM(X$20:X680)+X$15&lt;0.000001,0,IF($C681&gt;='H-32A-WP06 - Debt Service'!W$24,'H-32A-WP06 - Debt Service'!W$27/12,0))</f>
        <v>0</v>
      </c>
      <c r="Y681" s="376">
        <f>IF(-SUM(Y$20:Y680)+Y$15&lt;0.000001,0,IF($C681&gt;='H-32A-WP06 - Debt Service'!X$24,'H-32A-WP06 - Debt Service'!X$27/12,0))</f>
        <v>0</v>
      </c>
      <c r="Z681" s="376">
        <f>IF($C681&gt;='H-32A-WP06 - Debt Service'!Y$24,'H-32A-WP06 - Debt Service'!Y$27/12,0)</f>
        <v>0</v>
      </c>
    </row>
    <row r="682" spans="2:26">
      <c r="B682" s="364">
        <f t="shared" si="40"/>
        <v>2074</v>
      </c>
      <c r="C682" s="390">
        <f t="shared" si="42"/>
        <v>63614</v>
      </c>
      <c r="D682" s="376">
        <f>IF(-SUM(D$20:D681)+D$15&lt;0.000001,0,IF($C682&gt;='H-32A-WP06 - Debt Service'!C$24,'H-32A-WP06 - Debt Service'!C$27/12,0))</f>
        <v>0</v>
      </c>
      <c r="E682" s="376">
        <f>IF(-SUM(E$20:E681)+E$15&lt;0.000001,0,IF($C682&gt;='H-32A-WP06 - Debt Service'!D$24,'H-32A-WP06 - Debt Service'!D$27/12,0))</f>
        <v>0</v>
      </c>
      <c r="F682" s="376">
        <f>IF(-SUM(F$20:F681)+F$15&lt;0.000001,0,IF($C682&gt;='H-32A-WP06 - Debt Service'!E$24,'H-32A-WP06 - Debt Service'!E$27/12,0))</f>
        <v>0</v>
      </c>
      <c r="G682" s="376">
        <f>IF(-SUM(G$20:G681)+G$15&lt;0.000001,0,IF($C682&gt;='H-32A-WP06 - Debt Service'!F$24,'H-32A-WP06 - Debt Service'!F$27/12,0))</f>
        <v>0</v>
      </c>
      <c r="H682" s="376">
        <f>IF(-SUM(H$20:H681)+H$15&lt;0.000001,0,IF($C682&gt;='H-32A-WP06 - Debt Service'!G$24,'H-32A-WP06 - Debt Service'!G$27/12,0))</f>
        <v>0</v>
      </c>
      <c r="I682" s="376">
        <f>IF(-SUM(I$20:I681)+I$15&lt;0.000001,0,IF($C682&gt;='H-32A-WP06 - Debt Service'!H$24,'H-32A-WP06 - Debt Service'!H$27/12,0))</f>
        <v>0</v>
      </c>
      <c r="J682" s="376">
        <f>IF(-SUM(J$20:J681)+J$15&lt;0.000001,0,IF($C682&gt;='H-32A-WP06 - Debt Service'!I$24,'H-32A-WP06 - Debt Service'!I$27/12,0))</f>
        <v>0</v>
      </c>
      <c r="K682" s="376">
        <f>IF(-SUM(K$20:K681)+K$15&lt;0.000001,0,IF($C682&gt;='H-32A-WP06 - Debt Service'!J$24,'H-32A-WP06 - Debt Service'!J$27/12,0))</f>
        <v>0</v>
      </c>
      <c r="L682" s="376">
        <f>IF(-SUM(L$20:L681)+L$15&lt;0.000001,0,IF($C682&gt;='H-32A-WP06 - Debt Service'!K$24,'H-32A-WP06 - Debt Service'!K$27/12,0))</f>
        <v>0</v>
      </c>
      <c r="M682" s="376">
        <f>IF(-SUM(M$20:M681)+M$15&lt;0.000001,0,IF($C682&gt;='H-32A-WP06 - Debt Service'!L$24,'H-32A-WP06 - Debt Service'!L$27/12,0))</f>
        <v>0</v>
      </c>
      <c r="O682" s="364">
        <f t="shared" si="41"/>
        <v>2074</v>
      </c>
      <c r="P682" s="390">
        <f t="shared" si="43"/>
        <v>63614</v>
      </c>
      <c r="Q682" s="376">
        <f>IF(-SUM(Q$20:Q681)+Q$15&lt;0.000001,0,IF($C682&gt;='H-32A-WP06 - Debt Service'!P$24,'H-32A-WP06 - Debt Service'!P$27/12,0))</f>
        <v>0</v>
      </c>
      <c r="R682" s="376">
        <f>IF(-SUM(R$20:R681)+R$15&lt;0.000001,0,IF($C682&gt;='H-32A-WP06 - Debt Service'!Q$24,'H-32A-WP06 - Debt Service'!Q$27/12,0))</f>
        <v>0</v>
      </c>
      <c r="S682" s="376">
        <f>IF(-SUM(S$20:S681)+S$15&lt;0.000001,0,IF($C682&gt;='H-32A-WP06 - Debt Service'!R$24,'H-32A-WP06 - Debt Service'!R$27/12,0))</f>
        <v>0</v>
      </c>
      <c r="T682" s="376">
        <f>IF(-SUM(T$20:T681)+T$15&lt;0.000001,0,IF($C682&gt;='H-32A-WP06 - Debt Service'!S$24,'H-32A-WP06 - Debt Service'!S$27/12,0))</f>
        <v>0</v>
      </c>
      <c r="U682" s="376">
        <f>IF(-SUM(U$20:U681)+U$15&lt;0.000001,0,IF($C682&gt;='H-32A-WP06 - Debt Service'!T$24,'H-32A-WP06 - Debt Service'!T$27/12,0))</f>
        <v>0</v>
      </c>
      <c r="V682" s="376">
        <f>IF(-SUM(V$20:V681)+V$15&lt;0.000001,0,IF($C682&gt;='H-32A-WP06 - Debt Service'!U$24,'H-32A-WP06 - Debt Service'!U$27/12,0))</f>
        <v>0</v>
      </c>
      <c r="W682" s="376">
        <f>IF(-SUM(W$20:W681)+W$15&lt;0.000001,0,IF($C682&gt;='H-32A-WP06 - Debt Service'!V$24,'H-32A-WP06 - Debt Service'!V$27/12,0))</f>
        <v>0</v>
      </c>
      <c r="X682" s="376">
        <f>IF(-SUM(X$20:X681)+X$15&lt;0.000001,0,IF($C682&gt;='H-32A-WP06 - Debt Service'!W$24,'H-32A-WP06 - Debt Service'!W$27/12,0))</f>
        <v>0</v>
      </c>
      <c r="Y682" s="376">
        <f>IF(-SUM(Y$20:Y681)+Y$15&lt;0.000001,0,IF($C682&gt;='H-32A-WP06 - Debt Service'!X$24,'H-32A-WP06 - Debt Service'!X$27/12,0))</f>
        <v>0</v>
      </c>
      <c r="Z682" s="376">
        <f>IF($C682&gt;='H-32A-WP06 - Debt Service'!Y$24,'H-32A-WP06 - Debt Service'!Y$27/12,0)</f>
        <v>0</v>
      </c>
    </row>
    <row r="683" spans="2:26">
      <c r="B683" s="364">
        <f t="shared" si="40"/>
        <v>2074</v>
      </c>
      <c r="C683" s="390">
        <f t="shared" si="42"/>
        <v>63645</v>
      </c>
      <c r="D683" s="376">
        <f>IF(-SUM(D$20:D682)+D$15&lt;0.000001,0,IF($C683&gt;='H-32A-WP06 - Debt Service'!C$24,'H-32A-WP06 - Debt Service'!C$27/12,0))</f>
        <v>0</v>
      </c>
      <c r="E683" s="376">
        <f>IF(-SUM(E$20:E682)+E$15&lt;0.000001,0,IF($C683&gt;='H-32A-WP06 - Debt Service'!D$24,'H-32A-WP06 - Debt Service'!D$27/12,0))</f>
        <v>0</v>
      </c>
      <c r="F683" s="376">
        <f>IF(-SUM(F$20:F682)+F$15&lt;0.000001,0,IF($C683&gt;='H-32A-WP06 - Debt Service'!E$24,'H-32A-WP06 - Debt Service'!E$27/12,0))</f>
        <v>0</v>
      </c>
      <c r="G683" s="376">
        <f>IF(-SUM(G$20:G682)+G$15&lt;0.000001,0,IF($C683&gt;='H-32A-WP06 - Debt Service'!F$24,'H-32A-WP06 - Debt Service'!F$27/12,0))</f>
        <v>0</v>
      </c>
      <c r="H683" s="376">
        <f>IF(-SUM(H$20:H682)+H$15&lt;0.000001,0,IF($C683&gt;='H-32A-WP06 - Debt Service'!G$24,'H-32A-WP06 - Debt Service'!G$27/12,0))</f>
        <v>0</v>
      </c>
      <c r="I683" s="376">
        <f>IF(-SUM(I$20:I682)+I$15&lt;0.000001,0,IF($C683&gt;='H-32A-WP06 - Debt Service'!H$24,'H-32A-WP06 - Debt Service'!H$27/12,0))</f>
        <v>0</v>
      </c>
      <c r="J683" s="376">
        <f>IF(-SUM(J$20:J682)+J$15&lt;0.000001,0,IF($C683&gt;='H-32A-WP06 - Debt Service'!I$24,'H-32A-WP06 - Debt Service'!I$27/12,0))</f>
        <v>0</v>
      </c>
      <c r="K683" s="376">
        <f>IF(-SUM(K$20:K682)+K$15&lt;0.000001,0,IF($C683&gt;='H-32A-WP06 - Debt Service'!J$24,'H-32A-WP06 - Debt Service'!J$27/12,0))</f>
        <v>0</v>
      </c>
      <c r="L683" s="376">
        <f>IF(-SUM(L$20:L682)+L$15&lt;0.000001,0,IF($C683&gt;='H-32A-WP06 - Debt Service'!K$24,'H-32A-WP06 - Debt Service'!K$27/12,0))</f>
        <v>0</v>
      </c>
      <c r="M683" s="376">
        <f>IF(-SUM(M$20:M682)+M$15&lt;0.000001,0,IF($C683&gt;='H-32A-WP06 - Debt Service'!L$24,'H-32A-WP06 - Debt Service'!L$27/12,0))</f>
        <v>0</v>
      </c>
      <c r="O683" s="364">
        <f t="shared" si="41"/>
        <v>2074</v>
      </c>
      <c r="P683" s="390">
        <f t="shared" si="43"/>
        <v>63645</v>
      </c>
      <c r="Q683" s="376">
        <f>IF(-SUM(Q$20:Q682)+Q$15&lt;0.000001,0,IF($C683&gt;='H-32A-WP06 - Debt Service'!P$24,'H-32A-WP06 - Debt Service'!P$27/12,0))</f>
        <v>0</v>
      </c>
      <c r="R683" s="376">
        <f>IF(-SUM(R$20:R682)+R$15&lt;0.000001,0,IF($C683&gt;='H-32A-WP06 - Debt Service'!Q$24,'H-32A-WP06 - Debt Service'!Q$27/12,0))</f>
        <v>0</v>
      </c>
      <c r="S683" s="376">
        <f>IF(-SUM(S$20:S682)+S$15&lt;0.000001,0,IF($C683&gt;='H-32A-WP06 - Debt Service'!R$24,'H-32A-WP06 - Debt Service'!R$27/12,0))</f>
        <v>0</v>
      </c>
      <c r="T683" s="376">
        <f>IF(-SUM(T$20:T682)+T$15&lt;0.000001,0,IF($C683&gt;='H-32A-WP06 - Debt Service'!S$24,'H-32A-WP06 - Debt Service'!S$27/12,0))</f>
        <v>0</v>
      </c>
      <c r="U683" s="376">
        <f>IF(-SUM(U$20:U682)+U$15&lt;0.000001,0,IF($C683&gt;='H-32A-WP06 - Debt Service'!T$24,'H-32A-WP06 - Debt Service'!T$27/12,0))</f>
        <v>0</v>
      </c>
      <c r="V683" s="376">
        <f>IF(-SUM(V$20:V682)+V$15&lt;0.000001,0,IF($C683&gt;='H-32A-WP06 - Debt Service'!U$24,'H-32A-WP06 - Debt Service'!U$27/12,0))</f>
        <v>0</v>
      </c>
      <c r="W683" s="376">
        <f>IF(-SUM(W$20:W682)+W$15&lt;0.000001,0,IF($C683&gt;='H-32A-WP06 - Debt Service'!V$24,'H-32A-WP06 - Debt Service'!V$27/12,0))</f>
        <v>0</v>
      </c>
      <c r="X683" s="376">
        <f>IF(-SUM(X$20:X682)+X$15&lt;0.000001,0,IF($C683&gt;='H-32A-WP06 - Debt Service'!W$24,'H-32A-WP06 - Debt Service'!W$27/12,0))</f>
        <v>0</v>
      </c>
      <c r="Y683" s="376">
        <f>IF(-SUM(Y$20:Y682)+Y$15&lt;0.000001,0,IF($C683&gt;='H-32A-WP06 - Debt Service'!X$24,'H-32A-WP06 - Debt Service'!X$27/12,0))</f>
        <v>0</v>
      </c>
      <c r="Z683" s="376">
        <f>IF($C683&gt;='H-32A-WP06 - Debt Service'!Y$24,'H-32A-WP06 - Debt Service'!Y$27/12,0)</f>
        <v>0</v>
      </c>
    </row>
    <row r="684" spans="2:26">
      <c r="B684" s="364">
        <f t="shared" si="40"/>
        <v>2074</v>
      </c>
      <c r="C684" s="390">
        <f t="shared" si="42"/>
        <v>63675</v>
      </c>
      <c r="D684" s="376">
        <f>IF(-SUM(D$20:D683)+D$15&lt;0.000001,0,IF($C684&gt;='H-32A-WP06 - Debt Service'!C$24,'H-32A-WP06 - Debt Service'!C$27/12,0))</f>
        <v>0</v>
      </c>
      <c r="E684" s="376">
        <f>IF(-SUM(E$20:E683)+E$15&lt;0.000001,0,IF($C684&gt;='H-32A-WP06 - Debt Service'!D$24,'H-32A-WP06 - Debt Service'!D$27/12,0))</f>
        <v>0</v>
      </c>
      <c r="F684" s="376">
        <f>IF(-SUM(F$20:F683)+F$15&lt;0.000001,0,IF($C684&gt;='H-32A-WP06 - Debt Service'!E$24,'H-32A-WP06 - Debt Service'!E$27/12,0))</f>
        <v>0</v>
      </c>
      <c r="G684" s="376">
        <f>IF(-SUM(G$20:G683)+G$15&lt;0.000001,0,IF($C684&gt;='H-32A-WP06 - Debt Service'!F$24,'H-32A-WP06 - Debt Service'!F$27/12,0))</f>
        <v>0</v>
      </c>
      <c r="H684" s="376">
        <f>IF(-SUM(H$20:H683)+H$15&lt;0.000001,0,IF($C684&gt;='H-32A-WP06 - Debt Service'!G$24,'H-32A-WP06 - Debt Service'!G$27/12,0))</f>
        <v>0</v>
      </c>
      <c r="I684" s="376">
        <f>IF(-SUM(I$20:I683)+I$15&lt;0.000001,0,IF($C684&gt;='H-32A-WP06 - Debt Service'!H$24,'H-32A-WP06 - Debt Service'!H$27/12,0))</f>
        <v>0</v>
      </c>
      <c r="J684" s="376">
        <f>IF(-SUM(J$20:J683)+J$15&lt;0.000001,0,IF($C684&gt;='H-32A-WP06 - Debt Service'!I$24,'H-32A-WP06 - Debt Service'!I$27/12,0))</f>
        <v>0</v>
      </c>
      <c r="K684" s="376">
        <f>IF(-SUM(K$20:K683)+K$15&lt;0.000001,0,IF($C684&gt;='H-32A-WP06 - Debt Service'!J$24,'H-32A-WP06 - Debt Service'!J$27/12,0))</f>
        <v>0</v>
      </c>
      <c r="L684" s="376">
        <f>IF(-SUM(L$20:L683)+L$15&lt;0.000001,0,IF($C684&gt;='H-32A-WP06 - Debt Service'!K$24,'H-32A-WP06 - Debt Service'!K$27/12,0))</f>
        <v>0</v>
      </c>
      <c r="M684" s="376">
        <f>IF(-SUM(M$20:M683)+M$15&lt;0.000001,0,IF($C684&gt;='H-32A-WP06 - Debt Service'!L$24,'H-32A-WP06 - Debt Service'!L$27/12,0))</f>
        <v>0</v>
      </c>
      <c r="O684" s="364">
        <f t="shared" si="41"/>
        <v>2074</v>
      </c>
      <c r="P684" s="390">
        <f t="shared" si="43"/>
        <v>63675</v>
      </c>
      <c r="Q684" s="376">
        <f>IF(-SUM(Q$20:Q683)+Q$15&lt;0.000001,0,IF($C684&gt;='H-32A-WP06 - Debt Service'!P$24,'H-32A-WP06 - Debt Service'!P$27/12,0))</f>
        <v>0</v>
      </c>
      <c r="R684" s="376">
        <f>IF(-SUM(R$20:R683)+R$15&lt;0.000001,0,IF($C684&gt;='H-32A-WP06 - Debt Service'!Q$24,'H-32A-WP06 - Debt Service'!Q$27/12,0))</f>
        <v>0</v>
      </c>
      <c r="S684" s="376">
        <f>IF(-SUM(S$20:S683)+S$15&lt;0.000001,0,IF($C684&gt;='H-32A-WP06 - Debt Service'!R$24,'H-32A-WP06 - Debt Service'!R$27/12,0))</f>
        <v>0</v>
      </c>
      <c r="T684" s="376">
        <f>IF(-SUM(T$20:T683)+T$15&lt;0.000001,0,IF($C684&gt;='H-32A-WP06 - Debt Service'!S$24,'H-32A-WP06 - Debt Service'!S$27/12,0))</f>
        <v>0</v>
      </c>
      <c r="U684" s="376">
        <f>IF(-SUM(U$20:U683)+U$15&lt;0.000001,0,IF($C684&gt;='H-32A-WP06 - Debt Service'!T$24,'H-32A-WP06 - Debt Service'!T$27/12,0))</f>
        <v>0</v>
      </c>
      <c r="V684" s="376">
        <f>IF(-SUM(V$20:V683)+V$15&lt;0.000001,0,IF($C684&gt;='H-32A-WP06 - Debt Service'!U$24,'H-32A-WP06 - Debt Service'!U$27/12,0))</f>
        <v>0</v>
      </c>
      <c r="W684" s="376">
        <f>IF(-SUM(W$20:W683)+W$15&lt;0.000001,0,IF($C684&gt;='H-32A-WP06 - Debt Service'!V$24,'H-32A-WP06 - Debt Service'!V$27/12,0))</f>
        <v>0</v>
      </c>
      <c r="X684" s="376">
        <f>IF(-SUM(X$20:X683)+X$15&lt;0.000001,0,IF($C684&gt;='H-32A-WP06 - Debt Service'!W$24,'H-32A-WP06 - Debt Service'!W$27/12,0))</f>
        <v>0</v>
      </c>
      <c r="Y684" s="376">
        <f>IF(-SUM(Y$20:Y683)+Y$15&lt;0.000001,0,IF($C684&gt;='H-32A-WP06 - Debt Service'!X$24,'H-32A-WP06 - Debt Service'!X$27/12,0))</f>
        <v>0</v>
      </c>
      <c r="Z684" s="376">
        <f>IF($C684&gt;='H-32A-WP06 - Debt Service'!Y$24,'H-32A-WP06 - Debt Service'!Y$27/12,0)</f>
        <v>0</v>
      </c>
    </row>
    <row r="685" spans="2:26">
      <c r="B685" s="364">
        <f t="shared" si="40"/>
        <v>2074</v>
      </c>
      <c r="C685" s="390">
        <f t="shared" si="42"/>
        <v>63706</v>
      </c>
      <c r="D685" s="376">
        <f>IF(-SUM(D$20:D684)+D$15&lt;0.000001,0,IF($C685&gt;='H-32A-WP06 - Debt Service'!C$24,'H-32A-WP06 - Debt Service'!C$27/12,0))</f>
        <v>0</v>
      </c>
      <c r="E685" s="376">
        <f>IF(-SUM(E$20:E684)+E$15&lt;0.000001,0,IF($C685&gt;='H-32A-WP06 - Debt Service'!D$24,'H-32A-WP06 - Debt Service'!D$27/12,0))</f>
        <v>0</v>
      </c>
      <c r="F685" s="376">
        <f>IF(-SUM(F$20:F684)+F$15&lt;0.000001,0,IF($C685&gt;='H-32A-WP06 - Debt Service'!E$24,'H-32A-WP06 - Debt Service'!E$27/12,0))</f>
        <v>0</v>
      </c>
      <c r="G685" s="376">
        <f>IF(-SUM(G$20:G684)+G$15&lt;0.000001,0,IF($C685&gt;='H-32A-WP06 - Debt Service'!F$24,'H-32A-WP06 - Debt Service'!F$27/12,0))</f>
        <v>0</v>
      </c>
      <c r="H685" s="376">
        <f>IF(-SUM(H$20:H684)+H$15&lt;0.000001,0,IF($C685&gt;='H-32A-WP06 - Debt Service'!G$24,'H-32A-WP06 - Debt Service'!G$27/12,0))</f>
        <v>0</v>
      </c>
      <c r="I685" s="376">
        <f>IF(-SUM(I$20:I684)+I$15&lt;0.000001,0,IF($C685&gt;='H-32A-WP06 - Debt Service'!H$24,'H-32A-WP06 - Debt Service'!H$27/12,0))</f>
        <v>0</v>
      </c>
      <c r="J685" s="376">
        <f>IF(-SUM(J$20:J684)+J$15&lt;0.000001,0,IF($C685&gt;='H-32A-WP06 - Debt Service'!I$24,'H-32A-WP06 - Debt Service'!I$27/12,0))</f>
        <v>0</v>
      </c>
      <c r="K685" s="376">
        <f>IF(-SUM(K$20:K684)+K$15&lt;0.000001,0,IF($C685&gt;='H-32A-WP06 - Debt Service'!J$24,'H-32A-WP06 - Debt Service'!J$27/12,0))</f>
        <v>0</v>
      </c>
      <c r="L685" s="376">
        <f>IF(-SUM(L$20:L684)+L$15&lt;0.000001,0,IF($C685&gt;='H-32A-WP06 - Debt Service'!K$24,'H-32A-WP06 - Debt Service'!K$27/12,0))</f>
        <v>0</v>
      </c>
      <c r="M685" s="376">
        <f>IF(-SUM(M$20:M684)+M$15&lt;0.000001,0,IF($C685&gt;='H-32A-WP06 - Debt Service'!L$24,'H-32A-WP06 - Debt Service'!L$27/12,0))</f>
        <v>0</v>
      </c>
      <c r="O685" s="364">
        <f t="shared" si="41"/>
        <v>2074</v>
      </c>
      <c r="P685" s="390">
        <f t="shared" si="43"/>
        <v>63706</v>
      </c>
      <c r="Q685" s="376">
        <f>IF(-SUM(Q$20:Q684)+Q$15&lt;0.000001,0,IF($C685&gt;='H-32A-WP06 - Debt Service'!P$24,'H-32A-WP06 - Debt Service'!P$27/12,0))</f>
        <v>0</v>
      </c>
      <c r="R685" s="376">
        <f>IF(-SUM(R$20:R684)+R$15&lt;0.000001,0,IF($C685&gt;='H-32A-WP06 - Debt Service'!Q$24,'H-32A-WP06 - Debt Service'!Q$27/12,0))</f>
        <v>0</v>
      </c>
      <c r="S685" s="376">
        <f>IF(-SUM(S$20:S684)+S$15&lt;0.000001,0,IF($C685&gt;='H-32A-WP06 - Debt Service'!R$24,'H-32A-WP06 - Debt Service'!R$27/12,0))</f>
        <v>0</v>
      </c>
      <c r="T685" s="376">
        <f>IF(-SUM(T$20:T684)+T$15&lt;0.000001,0,IF($C685&gt;='H-32A-WP06 - Debt Service'!S$24,'H-32A-WP06 - Debt Service'!S$27/12,0))</f>
        <v>0</v>
      </c>
      <c r="U685" s="376">
        <f>IF(-SUM(U$20:U684)+U$15&lt;0.000001,0,IF($C685&gt;='H-32A-WP06 - Debt Service'!T$24,'H-32A-WP06 - Debt Service'!T$27/12,0))</f>
        <v>0</v>
      </c>
      <c r="V685" s="376">
        <f>IF(-SUM(V$20:V684)+V$15&lt;0.000001,0,IF($C685&gt;='H-32A-WP06 - Debt Service'!U$24,'H-32A-WP06 - Debt Service'!U$27/12,0))</f>
        <v>0</v>
      </c>
      <c r="W685" s="376">
        <f>IF(-SUM(W$20:W684)+W$15&lt;0.000001,0,IF($C685&gt;='H-32A-WP06 - Debt Service'!V$24,'H-32A-WP06 - Debt Service'!V$27/12,0))</f>
        <v>0</v>
      </c>
      <c r="X685" s="376">
        <f>IF(-SUM(X$20:X684)+X$15&lt;0.000001,0,IF($C685&gt;='H-32A-WP06 - Debt Service'!W$24,'H-32A-WP06 - Debt Service'!W$27/12,0))</f>
        <v>0</v>
      </c>
      <c r="Y685" s="376">
        <f>IF(-SUM(Y$20:Y684)+Y$15&lt;0.000001,0,IF($C685&gt;='H-32A-WP06 - Debt Service'!X$24,'H-32A-WP06 - Debt Service'!X$27/12,0))</f>
        <v>0</v>
      </c>
      <c r="Z685" s="376">
        <f>IF($C685&gt;='H-32A-WP06 - Debt Service'!Y$24,'H-32A-WP06 - Debt Service'!Y$27/12,0)</f>
        <v>0</v>
      </c>
    </row>
    <row r="686" spans="2:26">
      <c r="B686" s="364">
        <f t="shared" si="40"/>
        <v>2074</v>
      </c>
      <c r="C686" s="390">
        <f t="shared" si="42"/>
        <v>63736</v>
      </c>
      <c r="D686" s="376">
        <f>IF(-SUM(D$20:D685)+D$15&lt;0.000001,0,IF($C686&gt;='H-32A-WP06 - Debt Service'!C$24,'H-32A-WP06 - Debt Service'!C$27/12,0))</f>
        <v>0</v>
      </c>
      <c r="E686" s="376">
        <f>IF(-SUM(E$20:E685)+E$15&lt;0.000001,0,IF($C686&gt;='H-32A-WP06 - Debt Service'!D$24,'H-32A-WP06 - Debt Service'!D$27/12,0))</f>
        <v>0</v>
      </c>
      <c r="F686" s="376">
        <f>IF(-SUM(F$20:F685)+F$15&lt;0.000001,0,IF($C686&gt;='H-32A-WP06 - Debt Service'!E$24,'H-32A-WP06 - Debt Service'!E$27/12,0))</f>
        <v>0</v>
      </c>
      <c r="G686" s="376">
        <f>IF(-SUM(G$20:G685)+G$15&lt;0.000001,0,IF($C686&gt;='H-32A-WP06 - Debt Service'!F$24,'H-32A-WP06 - Debt Service'!F$27/12,0))</f>
        <v>0</v>
      </c>
      <c r="H686" s="376">
        <f>IF(-SUM(H$20:H685)+H$15&lt;0.000001,0,IF($C686&gt;='H-32A-WP06 - Debt Service'!G$24,'H-32A-WP06 - Debt Service'!G$27/12,0))</f>
        <v>0</v>
      </c>
      <c r="I686" s="376">
        <f>IF(-SUM(I$20:I685)+I$15&lt;0.000001,0,IF($C686&gt;='H-32A-WP06 - Debt Service'!H$24,'H-32A-WP06 - Debt Service'!H$27/12,0))</f>
        <v>0</v>
      </c>
      <c r="J686" s="376">
        <f>IF(-SUM(J$20:J685)+J$15&lt;0.000001,0,IF($C686&gt;='H-32A-WP06 - Debt Service'!I$24,'H-32A-WP06 - Debt Service'!I$27/12,0))</f>
        <v>0</v>
      </c>
      <c r="K686" s="376">
        <f>IF(-SUM(K$20:K685)+K$15&lt;0.000001,0,IF($C686&gt;='H-32A-WP06 - Debt Service'!J$24,'H-32A-WP06 - Debt Service'!J$27/12,0))</f>
        <v>0</v>
      </c>
      <c r="L686" s="376">
        <f>IF(-SUM(L$20:L685)+L$15&lt;0.000001,0,IF($C686&gt;='H-32A-WP06 - Debt Service'!K$24,'H-32A-WP06 - Debt Service'!K$27/12,0))</f>
        <v>0</v>
      </c>
      <c r="M686" s="376">
        <f>IF(-SUM(M$20:M685)+M$15&lt;0.000001,0,IF($C686&gt;='H-32A-WP06 - Debt Service'!L$24,'H-32A-WP06 - Debt Service'!L$27/12,0))</f>
        <v>0</v>
      </c>
      <c r="O686" s="364">
        <f t="shared" si="41"/>
        <v>2074</v>
      </c>
      <c r="P686" s="390">
        <f t="shared" si="43"/>
        <v>63736</v>
      </c>
      <c r="Q686" s="376">
        <f>IF(-SUM(Q$20:Q685)+Q$15&lt;0.000001,0,IF($C686&gt;='H-32A-WP06 - Debt Service'!P$24,'H-32A-WP06 - Debt Service'!P$27/12,0))</f>
        <v>0</v>
      </c>
      <c r="R686" s="376">
        <f>IF(-SUM(R$20:R685)+R$15&lt;0.000001,0,IF($C686&gt;='H-32A-WP06 - Debt Service'!Q$24,'H-32A-WP06 - Debt Service'!Q$27/12,0))</f>
        <v>0</v>
      </c>
      <c r="S686" s="376">
        <f>IF(-SUM(S$20:S685)+S$15&lt;0.000001,0,IF($C686&gt;='H-32A-WP06 - Debt Service'!R$24,'H-32A-WP06 - Debt Service'!R$27/12,0))</f>
        <v>0</v>
      </c>
      <c r="T686" s="376">
        <f>IF(-SUM(T$20:T685)+T$15&lt;0.000001,0,IF($C686&gt;='H-32A-WP06 - Debt Service'!S$24,'H-32A-WP06 - Debt Service'!S$27/12,0))</f>
        <v>0</v>
      </c>
      <c r="U686" s="376">
        <f>IF(-SUM(U$20:U685)+U$15&lt;0.000001,0,IF($C686&gt;='H-32A-WP06 - Debt Service'!T$24,'H-32A-WP06 - Debt Service'!T$27/12,0))</f>
        <v>0</v>
      </c>
      <c r="V686" s="376">
        <f>IF(-SUM(V$20:V685)+V$15&lt;0.000001,0,IF($C686&gt;='H-32A-WP06 - Debt Service'!U$24,'H-32A-WP06 - Debt Service'!U$27/12,0))</f>
        <v>0</v>
      </c>
      <c r="W686" s="376">
        <f>IF(-SUM(W$20:W685)+W$15&lt;0.000001,0,IF($C686&gt;='H-32A-WP06 - Debt Service'!V$24,'H-32A-WP06 - Debt Service'!V$27/12,0))</f>
        <v>0</v>
      </c>
      <c r="X686" s="376">
        <f>IF(-SUM(X$20:X685)+X$15&lt;0.000001,0,IF($C686&gt;='H-32A-WP06 - Debt Service'!W$24,'H-32A-WP06 - Debt Service'!W$27/12,0))</f>
        <v>0</v>
      </c>
      <c r="Y686" s="376">
        <f>IF(-SUM(Y$20:Y685)+Y$15&lt;0.000001,0,IF($C686&gt;='H-32A-WP06 - Debt Service'!X$24,'H-32A-WP06 - Debt Service'!X$27/12,0))</f>
        <v>0</v>
      </c>
      <c r="Z686" s="376">
        <f>IF($C686&gt;='H-32A-WP06 - Debt Service'!Y$24,'H-32A-WP06 - Debt Service'!Y$27/12,0)</f>
        <v>0</v>
      </c>
    </row>
    <row r="687" spans="2:26">
      <c r="B687" s="364">
        <f t="shared" si="40"/>
        <v>2074</v>
      </c>
      <c r="C687" s="390">
        <f t="shared" si="42"/>
        <v>63767</v>
      </c>
      <c r="D687" s="376">
        <f>IF(-SUM(D$20:D686)+D$15&lt;0.000001,0,IF($C687&gt;='H-32A-WP06 - Debt Service'!C$24,'H-32A-WP06 - Debt Service'!C$27/12,0))</f>
        <v>0</v>
      </c>
      <c r="E687" s="376">
        <f>IF(-SUM(E$20:E686)+E$15&lt;0.000001,0,IF($C687&gt;='H-32A-WP06 - Debt Service'!D$24,'H-32A-WP06 - Debt Service'!D$27/12,0))</f>
        <v>0</v>
      </c>
      <c r="F687" s="376">
        <f>IF(-SUM(F$20:F686)+F$15&lt;0.000001,0,IF($C687&gt;='H-32A-WP06 - Debt Service'!E$24,'H-32A-WP06 - Debt Service'!E$27/12,0))</f>
        <v>0</v>
      </c>
      <c r="G687" s="376">
        <f>IF(-SUM(G$20:G686)+G$15&lt;0.000001,0,IF($C687&gt;='H-32A-WP06 - Debt Service'!F$24,'H-32A-WP06 - Debt Service'!F$27/12,0))</f>
        <v>0</v>
      </c>
      <c r="H687" s="376">
        <f>IF(-SUM(H$20:H686)+H$15&lt;0.000001,0,IF($C687&gt;='H-32A-WP06 - Debt Service'!G$24,'H-32A-WP06 - Debt Service'!G$27/12,0))</f>
        <v>0</v>
      </c>
      <c r="I687" s="376">
        <f>IF(-SUM(I$20:I686)+I$15&lt;0.000001,0,IF($C687&gt;='H-32A-WP06 - Debt Service'!H$24,'H-32A-WP06 - Debt Service'!H$27/12,0))</f>
        <v>0</v>
      </c>
      <c r="J687" s="376">
        <f>IF(-SUM(J$20:J686)+J$15&lt;0.000001,0,IF($C687&gt;='H-32A-WP06 - Debt Service'!I$24,'H-32A-WP06 - Debt Service'!I$27/12,0))</f>
        <v>0</v>
      </c>
      <c r="K687" s="376">
        <f>IF(-SUM(K$20:K686)+K$15&lt;0.000001,0,IF($C687&gt;='H-32A-WP06 - Debt Service'!J$24,'H-32A-WP06 - Debt Service'!J$27/12,0))</f>
        <v>0</v>
      </c>
      <c r="L687" s="376">
        <f>IF(-SUM(L$20:L686)+L$15&lt;0.000001,0,IF($C687&gt;='H-32A-WP06 - Debt Service'!K$24,'H-32A-WP06 - Debt Service'!K$27/12,0))</f>
        <v>0</v>
      </c>
      <c r="M687" s="376">
        <f>IF(-SUM(M$20:M686)+M$15&lt;0.000001,0,IF($C687&gt;='H-32A-WP06 - Debt Service'!L$24,'H-32A-WP06 - Debt Service'!L$27/12,0))</f>
        <v>0</v>
      </c>
      <c r="O687" s="364">
        <f t="shared" si="41"/>
        <v>2074</v>
      </c>
      <c r="P687" s="390">
        <f t="shared" si="43"/>
        <v>63767</v>
      </c>
      <c r="Q687" s="376">
        <f>IF(-SUM(Q$20:Q686)+Q$15&lt;0.000001,0,IF($C687&gt;='H-32A-WP06 - Debt Service'!P$24,'H-32A-WP06 - Debt Service'!P$27/12,0))</f>
        <v>0</v>
      </c>
      <c r="R687" s="376">
        <f>IF(-SUM(R$20:R686)+R$15&lt;0.000001,0,IF($C687&gt;='H-32A-WP06 - Debt Service'!Q$24,'H-32A-WP06 - Debt Service'!Q$27/12,0))</f>
        <v>0</v>
      </c>
      <c r="S687" s="376">
        <f>IF(-SUM(S$20:S686)+S$15&lt;0.000001,0,IF($C687&gt;='H-32A-WP06 - Debt Service'!R$24,'H-32A-WP06 - Debt Service'!R$27/12,0))</f>
        <v>0</v>
      </c>
      <c r="T687" s="376">
        <f>IF(-SUM(T$20:T686)+T$15&lt;0.000001,0,IF($C687&gt;='H-32A-WP06 - Debt Service'!S$24,'H-32A-WP06 - Debt Service'!S$27/12,0))</f>
        <v>0</v>
      </c>
      <c r="U687" s="376">
        <f>IF(-SUM(U$20:U686)+U$15&lt;0.000001,0,IF($C687&gt;='H-32A-WP06 - Debt Service'!T$24,'H-32A-WP06 - Debt Service'!T$27/12,0))</f>
        <v>0</v>
      </c>
      <c r="V687" s="376">
        <f>IF(-SUM(V$20:V686)+V$15&lt;0.000001,0,IF($C687&gt;='H-32A-WP06 - Debt Service'!U$24,'H-32A-WP06 - Debt Service'!U$27/12,0))</f>
        <v>0</v>
      </c>
      <c r="W687" s="376">
        <f>IF(-SUM(W$20:W686)+W$15&lt;0.000001,0,IF($C687&gt;='H-32A-WP06 - Debt Service'!V$24,'H-32A-WP06 - Debt Service'!V$27/12,0))</f>
        <v>0</v>
      </c>
      <c r="X687" s="376">
        <f>IF(-SUM(X$20:X686)+X$15&lt;0.000001,0,IF($C687&gt;='H-32A-WP06 - Debt Service'!W$24,'H-32A-WP06 - Debt Service'!W$27/12,0))</f>
        <v>0</v>
      </c>
      <c r="Y687" s="376">
        <f>IF(-SUM(Y$20:Y686)+Y$15&lt;0.000001,0,IF($C687&gt;='H-32A-WP06 - Debt Service'!X$24,'H-32A-WP06 - Debt Service'!X$27/12,0))</f>
        <v>0</v>
      </c>
      <c r="Z687" s="376">
        <f>IF($C687&gt;='H-32A-WP06 - Debt Service'!Y$24,'H-32A-WP06 - Debt Service'!Y$27/12,0)</f>
        <v>0</v>
      </c>
    </row>
    <row r="688" spans="2:26">
      <c r="B688" s="364">
        <f t="shared" si="40"/>
        <v>2074</v>
      </c>
      <c r="C688" s="390">
        <f t="shared" si="42"/>
        <v>63798</v>
      </c>
      <c r="D688" s="376">
        <f>IF(-SUM(D$20:D687)+D$15&lt;0.000001,0,IF($C688&gt;='H-32A-WP06 - Debt Service'!C$24,'H-32A-WP06 - Debt Service'!C$27/12,0))</f>
        <v>0</v>
      </c>
      <c r="E688" s="376">
        <f>IF(-SUM(E$20:E687)+E$15&lt;0.000001,0,IF($C688&gt;='H-32A-WP06 - Debt Service'!D$24,'H-32A-WP06 - Debt Service'!D$27/12,0))</f>
        <v>0</v>
      </c>
      <c r="F688" s="376">
        <f>IF(-SUM(F$20:F687)+F$15&lt;0.000001,0,IF($C688&gt;='H-32A-WP06 - Debt Service'!E$24,'H-32A-WP06 - Debt Service'!E$27/12,0))</f>
        <v>0</v>
      </c>
      <c r="G688" s="376">
        <f>IF(-SUM(G$20:G687)+G$15&lt;0.000001,0,IF($C688&gt;='H-32A-WP06 - Debt Service'!F$24,'H-32A-WP06 - Debt Service'!F$27/12,0))</f>
        <v>0</v>
      </c>
      <c r="H688" s="376">
        <f>IF(-SUM(H$20:H687)+H$15&lt;0.000001,0,IF($C688&gt;='H-32A-WP06 - Debt Service'!G$24,'H-32A-WP06 - Debt Service'!G$27/12,0))</f>
        <v>0</v>
      </c>
      <c r="I688" s="376">
        <f>IF(-SUM(I$20:I687)+I$15&lt;0.000001,0,IF($C688&gt;='H-32A-WP06 - Debt Service'!H$24,'H-32A-WP06 - Debt Service'!H$27/12,0))</f>
        <v>0</v>
      </c>
      <c r="J688" s="376">
        <f>IF(-SUM(J$20:J687)+J$15&lt;0.000001,0,IF($C688&gt;='H-32A-WP06 - Debt Service'!I$24,'H-32A-WP06 - Debt Service'!I$27/12,0))</f>
        <v>0</v>
      </c>
      <c r="K688" s="376">
        <f>IF(-SUM(K$20:K687)+K$15&lt;0.000001,0,IF($C688&gt;='H-32A-WP06 - Debt Service'!J$24,'H-32A-WP06 - Debt Service'!J$27/12,0))</f>
        <v>0</v>
      </c>
      <c r="L688" s="376">
        <f>IF(-SUM(L$20:L687)+L$15&lt;0.000001,0,IF($C688&gt;='H-32A-WP06 - Debt Service'!K$24,'H-32A-WP06 - Debt Service'!K$27/12,0))</f>
        <v>0</v>
      </c>
      <c r="M688" s="376">
        <f>IF(-SUM(M$20:M687)+M$15&lt;0.000001,0,IF($C688&gt;='H-32A-WP06 - Debt Service'!L$24,'H-32A-WP06 - Debt Service'!L$27/12,0))</f>
        <v>0</v>
      </c>
      <c r="O688" s="364">
        <f t="shared" si="41"/>
        <v>2074</v>
      </c>
      <c r="P688" s="390">
        <f t="shared" si="43"/>
        <v>63798</v>
      </c>
      <c r="Q688" s="376">
        <f>IF(-SUM(Q$20:Q687)+Q$15&lt;0.000001,0,IF($C688&gt;='H-32A-WP06 - Debt Service'!P$24,'H-32A-WP06 - Debt Service'!P$27/12,0))</f>
        <v>0</v>
      </c>
      <c r="R688" s="376">
        <f>IF(-SUM(R$20:R687)+R$15&lt;0.000001,0,IF($C688&gt;='H-32A-WP06 - Debt Service'!Q$24,'H-32A-WP06 - Debt Service'!Q$27/12,0))</f>
        <v>0</v>
      </c>
      <c r="S688" s="376">
        <f>IF(-SUM(S$20:S687)+S$15&lt;0.000001,0,IF($C688&gt;='H-32A-WP06 - Debt Service'!R$24,'H-32A-WP06 - Debt Service'!R$27/12,0))</f>
        <v>0</v>
      </c>
      <c r="T688" s="376">
        <f>IF(-SUM(T$20:T687)+T$15&lt;0.000001,0,IF($C688&gt;='H-32A-WP06 - Debt Service'!S$24,'H-32A-WP06 - Debt Service'!S$27/12,0))</f>
        <v>0</v>
      </c>
      <c r="U688" s="376">
        <f>IF(-SUM(U$20:U687)+U$15&lt;0.000001,0,IF($C688&gt;='H-32A-WP06 - Debt Service'!T$24,'H-32A-WP06 - Debt Service'!T$27/12,0))</f>
        <v>0</v>
      </c>
      <c r="V688" s="376">
        <f>IF(-SUM(V$20:V687)+V$15&lt;0.000001,0,IF($C688&gt;='H-32A-WP06 - Debt Service'!U$24,'H-32A-WP06 - Debt Service'!U$27/12,0))</f>
        <v>0</v>
      </c>
      <c r="W688" s="376">
        <f>IF(-SUM(W$20:W687)+W$15&lt;0.000001,0,IF($C688&gt;='H-32A-WP06 - Debt Service'!V$24,'H-32A-WP06 - Debt Service'!V$27/12,0))</f>
        <v>0</v>
      </c>
      <c r="X688" s="376">
        <f>IF(-SUM(X$20:X687)+X$15&lt;0.000001,0,IF($C688&gt;='H-32A-WP06 - Debt Service'!W$24,'H-32A-WP06 - Debt Service'!W$27/12,0))</f>
        <v>0</v>
      </c>
      <c r="Y688" s="376">
        <f>IF(-SUM(Y$20:Y687)+Y$15&lt;0.000001,0,IF($C688&gt;='H-32A-WP06 - Debt Service'!X$24,'H-32A-WP06 - Debt Service'!X$27/12,0))</f>
        <v>0</v>
      </c>
      <c r="Z688" s="376">
        <f>IF($C688&gt;='H-32A-WP06 - Debt Service'!Y$24,'H-32A-WP06 - Debt Service'!Y$27/12,0)</f>
        <v>0</v>
      </c>
    </row>
    <row r="689" spans="2:26">
      <c r="B689" s="364">
        <f t="shared" si="40"/>
        <v>2074</v>
      </c>
      <c r="C689" s="390">
        <f t="shared" si="42"/>
        <v>63828</v>
      </c>
      <c r="D689" s="376">
        <f>IF(-SUM(D$20:D688)+D$15&lt;0.000001,0,IF($C689&gt;='H-32A-WP06 - Debt Service'!C$24,'H-32A-WP06 - Debt Service'!C$27/12,0))</f>
        <v>0</v>
      </c>
      <c r="E689" s="376">
        <f>IF(-SUM(E$20:E688)+E$15&lt;0.000001,0,IF($C689&gt;='H-32A-WP06 - Debt Service'!D$24,'H-32A-WP06 - Debt Service'!D$27/12,0))</f>
        <v>0</v>
      </c>
      <c r="F689" s="376">
        <f>IF(-SUM(F$20:F688)+F$15&lt;0.000001,0,IF($C689&gt;='H-32A-WP06 - Debt Service'!E$24,'H-32A-WP06 - Debt Service'!E$27/12,0))</f>
        <v>0</v>
      </c>
      <c r="G689" s="376">
        <f>IF(-SUM(G$20:G688)+G$15&lt;0.000001,0,IF($C689&gt;='H-32A-WP06 - Debt Service'!F$24,'H-32A-WP06 - Debt Service'!F$27/12,0))</f>
        <v>0</v>
      </c>
      <c r="H689" s="376">
        <f>IF(-SUM(H$20:H688)+H$15&lt;0.000001,0,IF($C689&gt;='H-32A-WP06 - Debt Service'!G$24,'H-32A-WP06 - Debt Service'!G$27/12,0))</f>
        <v>0</v>
      </c>
      <c r="I689" s="376">
        <f>IF(-SUM(I$20:I688)+I$15&lt;0.000001,0,IF($C689&gt;='H-32A-WP06 - Debt Service'!H$24,'H-32A-WP06 - Debt Service'!H$27/12,0))</f>
        <v>0</v>
      </c>
      <c r="J689" s="376">
        <f>IF(-SUM(J$20:J688)+J$15&lt;0.000001,0,IF($C689&gt;='H-32A-WP06 - Debt Service'!I$24,'H-32A-WP06 - Debt Service'!I$27/12,0))</f>
        <v>0</v>
      </c>
      <c r="K689" s="376">
        <f>IF(-SUM(K$20:K688)+K$15&lt;0.000001,0,IF($C689&gt;='H-32A-WP06 - Debt Service'!J$24,'H-32A-WP06 - Debt Service'!J$27/12,0))</f>
        <v>0</v>
      </c>
      <c r="L689" s="376">
        <f>IF(-SUM(L$20:L688)+L$15&lt;0.000001,0,IF($C689&gt;='H-32A-WP06 - Debt Service'!K$24,'H-32A-WP06 - Debt Service'!K$27/12,0))</f>
        <v>0</v>
      </c>
      <c r="M689" s="376">
        <f>IF(-SUM(M$20:M688)+M$15&lt;0.000001,0,IF($C689&gt;='H-32A-WP06 - Debt Service'!L$24,'H-32A-WP06 - Debt Service'!L$27/12,0))</f>
        <v>0</v>
      </c>
      <c r="O689" s="364">
        <f t="shared" si="41"/>
        <v>2074</v>
      </c>
      <c r="P689" s="390">
        <f t="shared" si="43"/>
        <v>63828</v>
      </c>
      <c r="Q689" s="376">
        <f>IF(-SUM(Q$20:Q688)+Q$15&lt;0.000001,0,IF($C689&gt;='H-32A-WP06 - Debt Service'!P$24,'H-32A-WP06 - Debt Service'!P$27/12,0))</f>
        <v>0</v>
      </c>
      <c r="R689" s="376">
        <f>IF(-SUM(R$20:R688)+R$15&lt;0.000001,0,IF($C689&gt;='H-32A-WP06 - Debt Service'!Q$24,'H-32A-WP06 - Debt Service'!Q$27/12,0))</f>
        <v>0</v>
      </c>
      <c r="S689" s="376">
        <f>IF(-SUM(S$20:S688)+S$15&lt;0.000001,0,IF($C689&gt;='H-32A-WP06 - Debt Service'!R$24,'H-32A-WP06 - Debt Service'!R$27/12,0))</f>
        <v>0</v>
      </c>
      <c r="T689" s="376">
        <f>IF(-SUM(T$20:T688)+T$15&lt;0.000001,0,IF($C689&gt;='H-32A-WP06 - Debt Service'!S$24,'H-32A-WP06 - Debt Service'!S$27/12,0))</f>
        <v>0</v>
      </c>
      <c r="U689" s="376">
        <f>IF(-SUM(U$20:U688)+U$15&lt;0.000001,0,IF($C689&gt;='H-32A-WP06 - Debt Service'!T$24,'H-32A-WP06 - Debt Service'!T$27/12,0))</f>
        <v>0</v>
      </c>
      <c r="V689" s="376">
        <f>IF(-SUM(V$20:V688)+V$15&lt;0.000001,0,IF($C689&gt;='H-32A-WP06 - Debt Service'!U$24,'H-32A-WP06 - Debt Service'!U$27/12,0))</f>
        <v>0</v>
      </c>
      <c r="W689" s="376">
        <f>IF(-SUM(W$20:W688)+W$15&lt;0.000001,0,IF($C689&gt;='H-32A-WP06 - Debt Service'!V$24,'H-32A-WP06 - Debt Service'!V$27/12,0))</f>
        <v>0</v>
      </c>
      <c r="X689" s="376">
        <f>IF(-SUM(X$20:X688)+X$15&lt;0.000001,0,IF($C689&gt;='H-32A-WP06 - Debt Service'!W$24,'H-32A-WP06 - Debt Service'!W$27/12,0))</f>
        <v>0</v>
      </c>
      <c r="Y689" s="376">
        <f>IF(-SUM(Y$20:Y688)+Y$15&lt;0.000001,0,IF($C689&gt;='H-32A-WP06 - Debt Service'!X$24,'H-32A-WP06 - Debt Service'!X$27/12,0))</f>
        <v>0</v>
      </c>
      <c r="Z689" s="376">
        <f>IF($C689&gt;='H-32A-WP06 - Debt Service'!Y$24,'H-32A-WP06 - Debt Service'!Y$27/12,0)</f>
        <v>0</v>
      </c>
    </row>
    <row r="690" spans="2:26">
      <c r="B690" s="364">
        <f t="shared" si="40"/>
        <v>2074</v>
      </c>
      <c r="C690" s="390">
        <f t="shared" si="42"/>
        <v>63859</v>
      </c>
      <c r="D690" s="376">
        <f>IF(-SUM(D$20:D689)+D$15&lt;0.000001,0,IF($C690&gt;='H-32A-WP06 - Debt Service'!C$24,'H-32A-WP06 - Debt Service'!C$27/12,0))</f>
        <v>0</v>
      </c>
      <c r="E690" s="376">
        <f>IF(-SUM(E$20:E689)+E$15&lt;0.000001,0,IF($C690&gt;='H-32A-WP06 - Debt Service'!D$24,'H-32A-WP06 - Debt Service'!D$27/12,0))</f>
        <v>0</v>
      </c>
      <c r="F690" s="376">
        <f>IF(-SUM(F$20:F689)+F$15&lt;0.000001,0,IF($C690&gt;='H-32A-WP06 - Debt Service'!E$24,'H-32A-WP06 - Debt Service'!E$27/12,0))</f>
        <v>0</v>
      </c>
      <c r="G690" s="376">
        <f>IF(-SUM(G$20:G689)+G$15&lt;0.000001,0,IF($C690&gt;='H-32A-WP06 - Debt Service'!F$24,'H-32A-WP06 - Debt Service'!F$27/12,0))</f>
        <v>0</v>
      </c>
      <c r="H690" s="376">
        <f>IF(-SUM(H$20:H689)+H$15&lt;0.000001,0,IF($C690&gt;='H-32A-WP06 - Debt Service'!G$24,'H-32A-WP06 - Debt Service'!G$27/12,0))</f>
        <v>0</v>
      </c>
      <c r="I690" s="376">
        <f>IF(-SUM(I$20:I689)+I$15&lt;0.000001,0,IF($C690&gt;='H-32A-WP06 - Debt Service'!H$24,'H-32A-WP06 - Debt Service'!H$27/12,0))</f>
        <v>0</v>
      </c>
      <c r="J690" s="376">
        <f>IF(-SUM(J$20:J689)+J$15&lt;0.000001,0,IF($C690&gt;='H-32A-WP06 - Debt Service'!I$24,'H-32A-WP06 - Debt Service'!I$27/12,0))</f>
        <v>0</v>
      </c>
      <c r="K690" s="376">
        <f>IF(-SUM(K$20:K689)+K$15&lt;0.000001,0,IF($C690&gt;='H-32A-WP06 - Debt Service'!J$24,'H-32A-WP06 - Debt Service'!J$27/12,0))</f>
        <v>0</v>
      </c>
      <c r="L690" s="376">
        <f>IF(-SUM(L$20:L689)+L$15&lt;0.000001,0,IF($C690&gt;='H-32A-WP06 - Debt Service'!K$24,'H-32A-WP06 - Debt Service'!K$27/12,0))</f>
        <v>0</v>
      </c>
      <c r="M690" s="376">
        <f>IF(-SUM(M$20:M689)+M$15&lt;0.000001,0,IF($C690&gt;='H-32A-WP06 - Debt Service'!L$24,'H-32A-WP06 - Debt Service'!L$27/12,0))</f>
        <v>0</v>
      </c>
      <c r="O690" s="364">
        <f t="shared" si="41"/>
        <v>2074</v>
      </c>
      <c r="P690" s="390">
        <f t="shared" si="43"/>
        <v>63859</v>
      </c>
      <c r="Q690" s="376">
        <f>IF(-SUM(Q$20:Q689)+Q$15&lt;0.000001,0,IF($C690&gt;='H-32A-WP06 - Debt Service'!P$24,'H-32A-WP06 - Debt Service'!P$27/12,0))</f>
        <v>0</v>
      </c>
      <c r="R690" s="376">
        <f>IF(-SUM(R$20:R689)+R$15&lt;0.000001,0,IF($C690&gt;='H-32A-WP06 - Debt Service'!Q$24,'H-32A-WP06 - Debt Service'!Q$27/12,0))</f>
        <v>0</v>
      </c>
      <c r="S690" s="376">
        <f>IF(-SUM(S$20:S689)+S$15&lt;0.000001,0,IF($C690&gt;='H-32A-WP06 - Debt Service'!R$24,'H-32A-WP06 - Debt Service'!R$27/12,0))</f>
        <v>0</v>
      </c>
      <c r="T690" s="376">
        <f>IF(-SUM(T$20:T689)+T$15&lt;0.000001,0,IF($C690&gt;='H-32A-WP06 - Debt Service'!S$24,'H-32A-WP06 - Debt Service'!S$27/12,0))</f>
        <v>0</v>
      </c>
      <c r="U690" s="376">
        <f>IF(-SUM(U$20:U689)+U$15&lt;0.000001,0,IF($C690&gt;='H-32A-WP06 - Debt Service'!T$24,'H-32A-WP06 - Debt Service'!T$27/12,0))</f>
        <v>0</v>
      </c>
      <c r="V690" s="376">
        <f>IF(-SUM(V$20:V689)+V$15&lt;0.000001,0,IF($C690&gt;='H-32A-WP06 - Debt Service'!U$24,'H-32A-WP06 - Debt Service'!U$27/12,0))</f>
        <v>0</v>
      </c>
      <c r="W690" s="376">
        <f>IF(-SUM(W$20:W689)+W$15&lt;0.000001,0,IF($C690&gt;='H-32A-WP06 - Debt Service'!V$24,'H-32A-WP06 - Debt Service'!V$27/12,0))</f>
        <v>0</v>
      </c>
      <c r="X690" s="376">
        <f>IF(-SUM(X$20:X689)+X$15&lt;0.000001,0,IF($C690&gt;='H-32A-WP06 - Debt Service'!W$24,'H-32A-WP06 - Debt Service'!W$27/12,0))</f>
        <v>0</v>
      </c>
      <c r="Y690" s="376">
        <f>IF(-SUM(Y$20:Y689)+Y$15&lt;0.000001,0,IF($C690&gt;='H-32A-WP06 - Debt Service'!X$24,'H-32A-WP06 - Debt Service'!X$27/12,0))</f>
        <v>0</v>
      </c>
      <c r="Z690" s="376">
        <f>IF($C690&gt;='H-32A-WP06 - Debt Service'!Y$24,'H-32A-WP06 - Debt Service'!Y$27/12,0)</f>
        <v>0</v>
      </c>
    </row>
    <row r="691" spans="2:26">
      <c r="B691" s="364">
        <f t="shared" si="40"/>
        <v>2074</v>
      </c>
      <c r="C691" s="390">
        <f t="shared" si="42"/>
        <v>63889</v>
      </c>
      <c r="D691" s="376">
        <f>IF(-SUM(D$20:D690)+D$15&lt;0.000001,0,IF($C691&gt;='H-32A-WP06 - Debt Service'!C$24,'H-32A-WP06 - Debt Service'!C$27/12,0))</f>
        <v>0</v>
      </c>
      <c r="E691" s="376">
        <f>IF(-SUM(E$20:E690)+E$15&lt;0.000001,0,IF($C691&gt;='H-32A-WP06 - Debt Service'!D$24,'H-32A-WP06 - Debt Service'!D$27/12,0))</f>
        <v>0</v>
      </c>
      <c r="F691" s="376">
        <f>IF(-SUM(F$20:F690)+F$15&lt;0.000001,0,IF($C691&gt;='H-32A-WP06 - Debt Service'!E$24,'H-32A-WP06 - Debt Service'!E$27/12,0))</f>
        <v>0</v>
      </c>
      <c r="G691" s="376">
        <f>IF(-SUM(G$20:G690)+G$15&lt;0.000001,0,IF($C691&gt;='H-32A-WP06 - Debt Service'!F$24,'H-32A-WP06 - Debt Service'!F$27/12,0))</f>
        <v>0</v>
      </c>
      <c r="H691" s="376">
        <f>IF(-SUM(H$20:H690)+H$15&lt;0.000001,0,IF($C691&gt;='H-32A-WP06 - Debt Service'!G$24,'H-32A-WP06 - Debt Service'!G$27/12,0))</f>
        <v>0</v>
      </c>
      <c r="I691" s="376">
        <f>IF(-SUM(I$20:I690)+I$15&lt;0.000001,0,IF($C691&gt;='H-32A-WP06 - Debt Service'!H$24,'H-32A-WP06 - Debt Service'!H$27/12,0))</f>
        <v>0</v>
      </c>
      <c r="J691" s="376">
        <f>IF(-SUM(J$20:J690)+J$15&lt;0.000001,0,IF($C691&gt;='H-32A-WP06 - Debt Service'!I$24,'H-32A-WP06 - Debt Service'!I$27/12,0))</f>
        <v>0</v>
      </c>
      <c r="K691" s="376">
        <f>IF(-SUM(K$20:K690)+K$15&lt;0.000001,0,IF($C691&gt;='H-32A-WP06 - Debt Service'!J$24,'H-32A-WP06 - Debt Service'!J$27/12,0))</f>
        <v>0</v>
      </c>
      <c r="L691" s="376">
        <f>IF(-SUM(L$20:L690)+L$15&lt;0.000001,0,IF($C691&gt;='H-32A-WP06 - Debt Service'!K$24,'H-32A-WP06 - Debt Service'!K$27/12,0))</f>
        <v>0</v>
      </c>
      <c r="M691" s="376">
        <f>IF(-SUM(M$20:M690)+M$15&lt;0.000001,0,IF($C691&gt;='H-32A-WP06 - Debt Service'!L$24,'H-32A-WP06 - Debt Service'!L$27/12,0))</f>
        <v>0</v>
      </c>
      <c r="O691" s="364">
        <f t="shared" si="41"/>
        <v>2074</v>
      </c>
      <c r="P691" s="390">
        <f t="shared" si="43"/>
        <v>63889</v>
      </c>
      <c r="Q691" s="376">
        <f>IF(-SUM(Q$20:Q690)+Q$15&lt;0.000001,0,IF($C691&gt;='H-32A-WP06 - Debt Service'!P$24,'H-32A-WP06 - Debt Service'!P$27/12,0))</f>
        <v>0</v>
      </c>
      <c r="R691" s="376">
        <f>IF(-SUM(R$20:R690)+R$15&lt;0.000001,0,IF($C691&gt;='H-32A-WP06 - Debt Service'!Q$24,'H-32A-WP06 - Debt Service'!Q$27/12,0))</f>
        <v>0</v>
      </c>
      <c r="S691" s="376">
        <f>IF(-SUM(S$20:S690)+S$15&lt;0.000001,0,IF($C691&gt;='H-32A-WP06 - Debt Service'!R$24,'H-32A-WP06 - Debt Service'!R$27/12,0))</f>
        <v>0</v>
      </c>
      <c r="T691" s="376">
        <f>IF(-SUM(T$20:T690)+T$15&lt;0.000001,0,IF($C691&gt;='H-32A-WP06 - Debt Service'!S$24,'H-32A-WP06 - Debt Service'!S$27/12,0))</f>
        <v>0</v>
      </c>
      <c r="U691" s="376">
        <f>IF(-SUM(U$20:U690)+U$15&lt;0.000001,0,IF($C691&gt;='H-32A-WP06 - Debt Service'!T$24,'H-32A-WP06 - Debt Service'!T$27/12,0))</f>
        <v>0</v>
      </c>
      <c r="V691" s="376">
        <f>IF(-SUM(V$20:V690)+V$15&lt;0.000001,0,IF($C691&gt;='H-32A-WP06 - Debt Service'!U$24,'H-32A-WP06 - Debt Service'!U$27/12,0))</f>
        <v>0</v>
      </c>
      <c r="W691" s="376">
        <f>IF(-SUM(W$20:W690)+W$15&lt;0.000001,0,IF($C691&gt;='H-32A-WP06 - Debt Service'!V$24,'H-32A-WP06 - Debt Service'!V$27/12,0))</f>
        <v>0</v>
      </c>
      <c r="X691" s="376">
        <f>IF(-SUM(X$20:X690)+X$15&lt;0.000001,0,IF($C691&gt;='H-32A-WP06 - Debt Service'!W$24,'H-32A-WP06 - Debt Service'!W$27/12,0))</f>
        <v>0</v>
      </c>
      <c r="Y691" s="376">
        <f>IF(-SUM(Y$20:Y690)+Y$15&lt;0.000001,0,IF($C691&gt;='H-32A-WP06 - Debt Service'!X$24,'H-32A-WP06 - Debt Service'!X$27/12,0))</f>
        <v>0</v>
      </c>
      <c r="Z691" s="376">
        <f>IF($C691&gt;='H-32A-WP06 - Debt Service'!Y$24,'H-32A-WP06 - Debt Service'!Y$27/12,0)</f>
        <v>0</v>
      </c>
    </row>
    <row r="692" spans="2:26">
      <c r="B692" s="364">
        <f t="shared" si="40"/>
        <v>2075</v>
      </c>
      <c r="C692" s="390">
        <f t="shared" si="42"/>
        <v>63920</v>
      </c>
      <c r="D692" s="376">
        <f>IF(-SUM(D$20:D691)+D$15&lt;0.000001,0,IF($C692&gt;='H-32A-WP06 - Debt Service'!C$24,'H-32A-WP06 - Debt Service'!C$27/12,0))</f>
        <v>0</v>
      </c>
      <c r="E692" s="376">
        <f>IF(-SUM(E$20:E691)+E$15&lt;0.000001,0,IF($C692&gt;='H-32A-WP06 - Debt Service'!D$24,'H-32A-WP06 - Debt Service'!D$27/12,0))</f>
        <v>0</v>
      </c>
      <c r="F692" s="376">
        <f>IF(-SUM(F$20:F691)+F$15&lt;0.000001,0,IF($C692&gt;='H-32A-WP06 - Debt Service'!E$24,'H-32A-WP06 - Debt Service'!E$27/12,0))</f>
        <v>0</v>
      </c>
      <c r="G692" s="376">
        <f>IF(-SUM(G$20:G691)+G$15&lt;0.000001,0,IF($C692&gt;='H-32A-WP06 - Debt Service'!F$24,'H-32A-WP06 - Debt Service'!F$27/12,0))</f>
        <v>0</v>
      </c>
      <c r="H692" s="376">
        <f>IF(-SUM(H$20:H691)+H$15&lt;0.000001,0,IF($C692&gt;='H-32A-WP06 - Debt Service'!G$24,'H-32A-WP06 - Debt Service'!G$27/12,0))</f>
        <v>0</v>
      </c>
      <c r="I692" s="376">
        <f>IF(-SUM(I$20:I691)+I$15&lt;0.000001,0,IF($C692&gt;='H-32A-WP06 - Debt Service'!H$24,'H-32A-WP06 - Debt Service'!H$27/12,0))</f>
        <v>0</v>
      </c>
      <c r="J692" s="376">
        <f>IF(-SUM(J$20:J691)+J$15&lt;0.000001,0,IF($C692&gt;='H-32A-WP06 - Debt Service'!I$24,'H-32A-WP06 - Debt Service'!I$27/12,0))</f>
        <v>0</v>
      </c>
      <c r="K692" s="376">
        <f>IF(-SUM(K$20:K691)+K$15&lt;0.000001,0,IF($C692&gt;='H-32A-WP06 - Debt Service'!J$24,'H-32A-WP06 - Debt Service'!J$27/12,0))</f>
        <v>0</v>
      </c>
      <c r="L692" s="376">
        <f>IF(-SUM(L$20:L691)+L$15&lt;0.000001,0,IF($C692&gt;='H-32A-WP06 - Debt Service'!K$24,'H-32A-WP06 - Debt Service'!K$27/12,0))</f>
        <v>0</v>
      </c>
      <c r="M692" s="376">
        <f>IF(-SUM(M$20:M691)+M$15&lt;0.000001,0,IF($C692&gt;='H-32A-WP06 - Debt Service'!L$24,'H-32A-WP06 - Debt Service'!L$27/12,0))</f>
        <v>0</v>
      </c>
      <c r="O692" s="364">
        <f t="shared" si="41"/>
        <v>2075</v>
      </c>
      <c r="P692" s="390">
        <f t="shared" si="43"/>
        <v>63920</v>
      </c>
      <c r="Q692" s="376">
        <f>IF(-SUM(Q$20:Q691)+Q$15&lt;0.000001,0,IF($C692&gt;='H-32A-WP06 - Debt Service'!P$24,'H-32A-WP06 - Debt Service'!P$27/12,0))</f>
        <v>0</v>
      </c>
      <c r="R692" s="376">
        <f>IF(-SUM(R$20:R691)+R$15&lt;0.000001,0,IF($C692&gt;='H-32A-WP06 - Debt Service'!Q$24,'H-32A-WP06 - Debt Service'!Q$27/12,0))</f>
        <v>0</v>
      </c>
      <c r="S692" s="376">
        <f>IF(-SUM(S$20:S691)+S$15&lt;0.000001,0,IF($C692&gt;='H-32A-WP06 - Debt Service'!R$24,'H-32A-WP06 - Debt Service'!R$27/12,0))</f>
        <v>0</v>
      </c>
      <c r="T692" s="376">
        <f>IF(-SUM(T$20:T691)+T$15&lt;0.000001,0,IF($C692&gt;='H-32A-WP06 - Debt Service'!S$24,'H-32A-WP06 - Debt Service'!S$27/12,0))</f>
        <v>0</v>
      </c>
      <c r="U692" s="376">
        <f>IF(-SUM(U$20:U691)+U$15&lt;0.000001,0,IF($C692&gt;='H-32A-WP06 - Debt Service'!T$24,'H-32A-WP06 - Debt Service'!T$27/12,0))</f>
        <v>0</v>
      </c>
      <c r="V692" s="376">
        <f>IF(-SUM(V$20:V691)+V$15&lt;0.000001,0,IF($C692&gt;='H-32A-WP06 - Debt Service'!U$24,'H-32A-WP06 - Debt Service'!U$27/12,0))</f>
        <v>0</v>
      </c>
      <c r="W692" s="376">
        <f>IF(-SUM(W$20:W691)+W$15&lt;0.000001,0,IF($C692&gt;='H-32A-WP06 - Debt Service'!V$24,'H-32A-WP06 - Debt Service'!V$27/12,0))</f>
        <v>0</v>
      </c>
      <c r="X692" s="376">
        <f>IF(-SUM(X$20:X691)+X$15&lt;0.000001,0,IF($C692&gt;='H-32A-WP06 - Debt Service'!W$24,'H-32A-WP06 - Debt Service'!W$27/12,0))</f>
        <v>0</v>
      </c>
      <c r="Y692" s="376">
        <f>IF(-SUM(Y$20:Y691)+Y$15&lt;0.000001,0,IF($C692&gt;='H-32A-WP06 - Debt Service'!X$24,'H-32A-WP06 - Debt Service'!X$27/12,0))</f>
        <v>0</v>
      </c>
      <c r="Z692" s="376">
        <f>IF($C692&gt;='H-32A-WP06 - Debt Service'!Y$24,'H-32A-WP06 - Debt Service'!Y$27/12,0)</f>
        <v>0</v>
      </c>
    </row>
    <row r="693" spans="2:26">
      <c r="B693" s="364">
        <f t="shared" si="40"/>
        <v>2075</v>
      </c>
      <c r="C693" s="390">
        <f t="shared" si="42"/>
        <v>63951</v>
      </c>
      <c r="D693" s="376">
        <f>IF(-SUM(D$20:D692)+D$15&lt;0.000001,0,IF($C693&gt;='H-32A-WP06 - Debt Service'!C$24,'H-32A-WP06 - Debt Service'!C$27/12,0))</f>
        <v>0</v>
      </c>
      <c r="E693" s="376">
        <f>IF(-SUM(E$20:E692)+E$15&lt;0.000001,0,IF($C693&gt;='H-32A-WP06 - Debt Service'!D$24,'H-32A-WP06 - Debt Service'!D$27/12,0))</f>
        <v>0</v>
      </c>
      <c r="F693" s="376">
        <f>IF(-SUM(F$20:F692)+F$15&lt;0.000001,0,IF($C693&gt;='H-32A-WP06 - Debt Service'!E$24,'H-32A-WP06 - Debt Service'!E$27/12,0))</f>
        <v>0</v>
      </c>
      <c r="G693" s="376">
        <f>IF(-SUM(G$20:G692)+G$15&lt;0.000001,0,IF($C693&gt;='H-32A-WP06 - Debt Service'!F$24,'H-32A-WP06 - Debt Service'!F$27/12,0))</f>
        <v>0</v>
      </c>
      <c r="H693" s="376">
        <f>IF(-SUM(H$20:H692)+H$15&lt;0.000001,0,IF($C693&gt;='H-32A-WP06 - Debt Service'!G$24,'H-32A-WP06 - Debt Service'!G$27/12,0))</f>
        <v>0</v>
      </c>
      <c r="I693" s="376">
        <f>IF(-SUM(I$20:I692)+I$15&lt;0.000001,0,IF($C693&gt;='H-32A-WP06 - Debt Service'!H$24,'H-32A-WP06 - Debt Service'!H$27/12,0))</f>
        <v>0</v>
      </c>
      <c r="J693" s="376">
        <f>IF(-SUM(J$20:J692)+J$15&lt;0.000001,0,IF($C693&gt;='H-32A-WP06 - Debt Service'!I$24,'H-32A-WP06 - Debt Service'!I$27/12,0))</f>
        <v>0</v>
      </c>
      <c r="K693" s="376">
        <f>IF(-SUM(K$20:K692)+K$15&lt;0.000001,0,IF($C693&gt;='H-32A-WP06 - Debt Service'!J$24,'H-32A-WP06 - Debt Service'!J$27/12,0))</f>
        <v>0</v>
      </c>
      <c r="L693" s="376">
        <f>IF(-SUM(L$20:L692)+L$15&lt;0.000001,0,IF($C693&gt;='H-32A-WP06 - Debt Service'!K$24,'H-32A-WP06 - Debt Service'!K$27/12,0))</f>
        <v>0</v>
      </c>
      <c r="M693" s="376">
        <f>IF(-SUM(M$20:M692)+M$15&lt;0.000001,0,IF($C693&gt;='H-32A-WP06 - Debt Service'!L$24,'H-32A-WP06 - Debt Service'!L$27/12,0))</f>
        <v>0</v>
      </c>
      <c r="O693" s="364">
        <f t="shared" si="41"/>
        <v>2075</v>
      </c>
      <c r="P693" s="390">
        <f t="shared" si="43"/>
        <v>63951</v>
      </c>
      <c r="Q693" s="376">
        <f>IF(-SUM(Q$20:Q692)+Q$15&lt;0.000001,0,IF($C693&gt;='H-32A-WP06 - Debt Service'!P$24,'H-32A-WP06 - Debt Service'!P$27/12,0))</f>
        <v>0</v>
      </c>
      <c r="R693" s="376">
        <f>IF(-SUM(R$20:R692)+R$15&lt;0.000001,0,IF($C693&gt;='H-32A-WP06 - Debt Service'!Q$24,'H-32A-WP06 - Debt Service'!Q$27/12,0))</f>
        <v>0</v>
      </c>
      <c r="S693" s="376">
        <f>IF(-SUM(S$20:S692)+S$15&lt;0.000001,0,IF($C693&gt;='H-32A-WP06 - Debt Service'!R$24,'H-32A-WP06 - Debt Service'!R$27/12,0))</f>
        <v>0</v>
      </c>
      <c r="T693" s="376">
        <f>IF(-SUM(T$20:T692)+T$15&lt;0.000001,0,IF($C693&gt;='H-32A-WP06 - Debt Service'!S$24,'H-32A-WP06 - Debt Service'!S$27/12,0))</f>
        <v>0</v>
      </c>
      <c r="U693" s="376">
        <f>IF(-SUM(U$20:U692)+U$15&lt;0.000001,0,IF($C693&gt;='H-32A-WP06 - Debt Service'!T$24,'H-32A-WP06 - Debt Service'!T$27/12,0))</f>
        <v>0</v>
      </c>
      <c r="V693" s="376">
        <f>IF(-SUM(V$20:V692)+V$15&lt;0.000001,0,IF($C693&gt;='H-32A-WP06 - Debt Service'!U$24,'H-32A-WP06 - Debt Service'!U$27/12,0))</f>
        <v>0</v>
      </c>
      <c r="W693" s="376">
        <f>IF(-SUM(W$20:W692)+W$15&lt;0.000001,0,IF($C693&gt;='H-32A-WP06 - Debt Service'!V$24,'H-32A-WP06 - Debt Service'!V$27/12,0))</f>
        <v>0</v>
      </c>
      <c r="X693" s="376">
        <f>IF(-SUM(X$20:X692)+X$15&lt;0.000001,0,IF($C693&gt;='H-32A-WP06 - Debt Service'!W$24,'H-32A-WP06 - Debt Service'!W$27/12,0))</f>
        <v>0</v>
      </c>
      <c r="Y693" s="376">
        <f>IF(-SUM(Y$20:Y692)+Y$15&lt;0.000001,0,IF($C693&gt;='H-32A-WP06 - Debt Service'!X$24,'H-32A-WP06 - Debt Service'!X$27/12,0))</f>
        <v>0</v>
      </c>
      <c r="Z693" s="376">
        <f>IF($C693&gt;='H-32A-WP06 - Debt Service'!Y$24,'H-32A-WP06 - Debt Service'!Y$27/12,0)</f>
        <v>0</v>
      </c>
    </row>
    <row r="694" spans="2:26">
      <c r="B694" s="364">
        <f t="shared" si="40"/>
        <v>2075</v>
      </c>
      <c r="C694" s="390">
        <f t="shared" si="42"/>
        <v>63979</v>
      </c>
      <c r="D694" s="376">
        <f>IF(-SUM(D$20:D693)+D$15&lt;0.000001,0,IF($C694&gt;='H-32A-WP06 - Debt Service'!C$24,'H-32A-WP06 - Debt Service'!C$27/12,0))</f>
        <v>0</v>
      </c>
      <c r="E694" s="376">
        <f>IF(-SUM(E$20:E693)+E$15&lt;0.000001,0,IF($C694&gt;='H-32A-WP06 - Debt Service'!D$24,'H-32A-WP06 - Debt Service'!D$27/12,0))</f>
        <v>0</v>
      </c>
      <c r="F694" s="376">
        <f>IF(-SUM(F$20:F693)+F$15&lt;0.000001,0,IF($C694&gt;='H-32A-WP06 - Debt Service'!E$24,'H-32A-WP06 - Debt Service'!E$27/12,0))</f>
        <v>0</v>
      </c>
      <c r="G694" s="376">
        <f>IF(-SUM(G$20:G693)+G$15&lt;0.000001,0,IF($C694&gt;='H-32A-WP06 - Debt Service'!F$24,'H-32A-WP06 - Debt Service'!F$27/12,0))</f>
        <v>0</v>
      </c>
      <c r="H694" s="376">
        <f>IF(-SUM(H$20:H693)+H$15&lt;0.000001,0,IF($C694&gt;='H-32A-WP06 - Debt Service'!G$24,'H-32A-WP06 - Debt Service'!G$27/12,0))</f>
        <v>0</v>
      </c>
      <c r="I694" s="376">
        <f>IF(-SUM(I$20:I693)+I$15&lt;0.000001,0,IF($C694&gt;='H-32A-WP06 - Debt Service'!H$24,'H-32A-WP06 - Debt Service'!H$27/12,0))</f>
        <v>0</v>
      </c>
      <c r="J694" s="376">
        <f>IF(-SUM(J$20:J693)+J$15&lt;0.000001,0,IF($C694&gt;='H-32A-WP06 - Debt Service'!I$24,'H-32A-WP06 - Debt Service'!I$27/12,0))</f>
        <v>0</v>
      </c>
      <c r="K694" s="376">
        <f>IF(-SUM(K$20:K693)+K$15&lt;0.000001,0,IF($C694&gt;='H-32A-WP06 - Debt Service'!J$24,'H-32A-WP06 - Debt Service'!J$27/12,0))</f>
        <v>0</v>
      </c>
      <c r="L694" s="376">
        <f>IF(-SUM(L$20:L693)+L$15&lt;0.000001,0,IF($C694&gt;='H-32A-WP06 - Debt Service'!K$24,'H-32A-WP06 - Debt Service'!K$27/12,0))</f>
        <v>0</v>
      </c>
      <c r="M694" s="376">
        <f>IF(-SUM(M$20:M693)+M$15&lt;0.000001,0,IF($C694&gt;='H-32A-WP06 - Debt Service'!L$24,'H-32A-WP06 - Debt Service'!L$27/12,0))</f>
        <v>0</v>
      </c>
      <c r="O694" s="364">
        <f t="shared" si="41"/>
        <v>2075</v>
      </c>
      <c r="P694" s="390">
        <f t="shared" si="43"/>
        <v>63979</v>
      </c>
      <c r="Q694" s="376">
        <f>IF(-SUM(Q$20:Q693)+Q$15&lt;0.000001,0,IF($C694&gt;='H-32A-WP06 - Debt Service'!P$24,'H-32A-WP06 - Debt Service'!P$27/12,0))</f>
        <v>0</v>
      </c>
      <c r="R694" s="376">
        <f>IF(-SUM(R$20:R693)+R$15&lt;0.000001,0,IF($C694&gt;='H-32A-WP06 - Debt Service'!Q$24,'H-32A-WP06 - Debt Service'!Q$27/12,0))</f>
        <v>0</v>
      </c>
      <c r="S694" s="376">
        <f>IF(-SUM(S$20:S693)+S$15&lt;0.000001,0,IF($C694&gt;='H-32A-WP06 - Debt Service'!R$24,'H-32A-WP06 - Debt Service'!R$27/12,0))</f>
        <v>0</v>
      </c>
      <c r="T694" s="376">
        <f>IF(-SUM(T$20:T693)+T$15&lt;0.000001,0,IF($C694&gt;='H-32A-WP06 - Debt Service'!S$24,'H-32A-WP06 - Debt Service'!S$27/12,0))</f>
        <v>0</v>
      </c>
      <c r="U694" s="376">
        <f>IF(-SUM(U$20:U693)+U$15&lt;0.000001,0,IF($C694&gt;='H-32A-WP06 - Debt Service'!T$24,'H-32A-WP06 - Debt Service'!T$27/12,0))</f>
        <v>0</v>
      </c>
      <c r="V694" s="376">
        <f>IF(-SUM(V$20:V693)+V$15&lt;0.000001,0,IF($C694&gt;='H-32A-WP06 - Debt Service'!U$24,'H-32A-WP06 - Debt Service'!U$27/12,0))</f>
        <v>0</v>
      </c>
      <c r="W694" s="376">
        <f>IF(-SUM(W$20:W693)+W$15&lt;0.000001,0,IF($C694&gt;='H-32A-WP06 - Debt Service'!V$24,'H-32A-WP06 - Debt Service'!V$27/12,0))</f>
        <v>0</v>
      </c>
      <c r="X694" s="376">
        <f>IF(-SUM(X$20:X693)+X$15&lt;0.000001,0,IF($C694&gt;='H-32A-WP06 - Debt Service'!W$24,'H-32A-WP06 - Debt Service'!W$27/12,0))</f>
        <v>0</v>
      </c>
      <c r="Y694" s="376">
        <f>IF(-SUM(Y$20:Y693)+Y$15&lt;0.000001,0,IF($C694&gt;='H-32A-WP06 - Debt Service'!X$24,'H-32A-WP06 - Debt Service'!X$27/12,0))</f>
        <v>0</v>
      </c>
      <c r="Z694" s="376">
        <f>IF($C694&gt;='H-32A-WP06 - Debt Service'!Y$24,'H-32A-WP06 - Debt Service'!Y$27/12,0)</f>
        <v>0</v>
      </c>
    </row>
    <row r="695" spans="2:26">
      <c r="B695" s="364">
        <f t="shared" si="40"/>
        <v>2075</v>
      </c>
      <c r="C695" s="390">
        <f t="shared" si="42"/>
        <v>64010</v>
      </c>
      <c r="D695" s="376">
        <f>IF(-SUM(D$20:D694)+D$15&lt;0.000001,0,IF($C695&gt;='H-32A-WP06 - Debt Service'!C$24,'H-32A-WP06 - Debt Service'!C$27/12,0))</f>
        <v>0</v>
      </c>
      <c r="E695" s="376">
        <f>IF(-SUM(E$20:E694)+E$15&lt;0.000001,0,IF($C695&gt;='H-32A-WP06 - Debt Service'!D$24,'H-32A-WP06 - Debt Service'!D$27/12,0))</f>
        <v>0</v>
      </c>
      <c r="F695" s="376">
        <f>IF(-SUM(F$20:F694)+F$15&lt;0.000001,0,IF($C695&gt;='H-32A-WP06 - Debt Service'!E$24,'H-32A-WP06 - Debt Service'!E$27/12,0))</f>
        <v>0</v>
      </c>
      <c r="G695" s="376">
        <f>IF(-SUM(G$20:G694)+G$15&lt;0.000001,0,IF($C695&gt;='H-32A-WP06 - Debt Service'!F$24,'H-32A-WP06 - Debt Service'!F$27/12,0))</f>
        <v>0</v>
      </c>
      <c r="H695" s="376">
        <f>IF(-SUM(H$20:H694)+H$15&lt;0.000001,0,IF($C695&gt;='H-32A-WP06 - Debt Service'!G$24,'H-32A-WP06 - Debt Service'!G$27/12,0))</f>
        <v>0</v>
      </c>
      <c r="I695" s="376">
        <f>IF(-SUM(I$20:I694)+I$15&lt;0.000001,0,IF($C695&gt;='H-32A-WP06 - Debt Service'!H$24,'H-32A-WP06 - Debt Service'!H$27/12,0))</f>
        <v>0</v>
      </c>
      <c r="J695" s="376">
        <f>IF(-SUM(J$20:J694)+J$15&lt;0.000001,0,IF($C695&gt;='H-32A-WP06 - Debt Service'!I$24,'H-32A-WP06 - Debt Service'!I$27/12,0))</f>
        <v>0</v>
      </c>
      <c r="K695" s="376">
        <f>IF(-SUM(K$20:K694)+K$15&lt;0.000001,0,IF($C695&gt;='H-32A-WP06 - Debt Service'!J$24,'H-32A-WP06 - Debt Service'!J$27/12,0))</f>
        <v>0</v>
      </c>
      <c r="L695" s="376">
        <f>IF(-SUM(L$20:L694)+L$15&lt;0.000001,0,IF($C695&gt;='H-32A-WP06 - Debt Service'!K$24,'H-32A-WP06 - Debt Service'!K$27/12,0))</f>
        <v>0</v>
      </c>
      <c r="M695" s="376">
        <f>IF(-SUM(M$20:M694)+M$15&lt;0.000001,0,IF($C695&gt;='H-32A-WP06 - Debt Service'!L$24,'H-32A-WP06 - Debt Service'!L$27/12,0))</f>
        <v>0</v>
      </c>
      <c r="O695" s="364">
        <f t="shared" si="41"/>
        <v>2075</v>
      </c>
      <c r="P695" s="390">
        <f t="shared" si="43"/>
        <v>64010</v>
      </c>
      <c r="Q695" s="376">
        <f>IF(-SUM(Q$20:Q694)+Q$15&lt;0.000001,0,IF($C695&gt;='H-32A-WP06 - Debt Service'!P$24,'H-32A-WP06 - Debt Service'!P$27/12,0))</f>
        <v>0</v>
      </c>
      <c r="R695" s="376">
        <f>IF(-SUM(R$20:R694)+R$15&lt;0.000001,0,IF($C695&gt;='H-32A-WP06 - Debt Service'!Q$24,'H-32A-WP06 - Debt Service'!Q$27/12,0))</f>
        <v>0</v>
      </c>
      <c r="S695" s="376">
        <f>IF(-SUM(S$20:S694)+S$15&lt;0.000001,0,IF($C695&gt;='H-32A-WP06 - Debt Service'!R$24,'H-32A-WP06 - Debt Service'!R$27/12,0))</f>
        <v>0</v>
      </c>
      <c r="T695" s="376">
        <f>IF(-SUM(T$20:T694)+T$15&lt;0.000001,0,IF($C695&gt;='H-32A-WP06 - Debt Service'!S$24,'H-32A-WP06 - Debt Service'!S$27/12,0))</f>
        <v>0</v>
      </c>
      <c r="U695" s="376">
        <f>IF(-SUM(U$20:U694)+U$15&lt;0.000001,0,IF($C695&gt;='H-32A-WP06 - Debt Service'!T$24,'H-32A-WP06 - Debt Service'!T$27/12,0))</f>
        <v>0</v>
      </c>
      <c r="V695" s="376">
        <f>IF(-SUM(V$20:V694)+V$15&lt;0.000001,0,IF($C695&gt;='H-32A-WP06 - Debt Service'!U$24,'H-32A-WP06 - Debt Service'!U$27/12,0))</f>
        <v>0</v>
      </c>
      <c r="W695" s="376">
        <f>IF(-SUM(W$20:W694)+W$15&lt;0.000001,0,IF($C695&gt;='H-32A-WP06 - Debt Service'!V$24,'H-32A-WP06 - Debt Service'!V$27/12,0))</f>
        <v>0</v>
      </c>
      <c r="X695" s="376">
        <f>IF(-SUM(X$20:X694)+X$15&lt;0.000001,0,IF($C695&gt;='H-32A-WP06 - Debt Service'!W$24,'H-32A-WP06 - Debt Service'!W$27/12,0))</f>
        <v>0</v>
      </c>
      <c r="Y695" s="376">
        <f>IF(-SUM(Y$20:Y694)+Y$15&lt;0.000001,0,IF($C695&gt;='H-32A-WP06 - Debt Service'!X$24,'H-32A-WP06 - Debt Service'!X$27/12,0))</f>
        <v>0</v>
      </c>
      <c r="Z695" s="376">
        <f>IF($C695&gt;='H-32A-WP06 - Debt Service'!Y$24,'H-32A-WP06 - Debt Service'!Y$27/12,0)</f>
        <v>0</v>
      </c>
    </row>
    <row r="696" spans="2:26">
      <c r="B696" s="364">
        <f t="shared" si="40"/>
        <v>2075</v>
      </c>
      <c r="C696" s="390">
        <f t="shared" si="42"/>
        <v>64040</v>
      </c>
      <c r="D696" s="376">
        <f>IF(-SUM(D$20:D695)+D$15&lt;0.000001,0,IF($C696&gt;='H-32A-WP06 - Debt Service'!C$24,'H-32A-WP06 - Debt Service'!C$27/12,0))</f>
        <v>0</v>
      </c>
      <c r="E696" s="376">
        <f>IF(-SUM(E$20:E695)+E$15&lt;0.000001,0,IF($C696&gt;='H-32A-WP06 - Debt Service'!D$24,'H-32A-WP06 - Debt Service'!D$27/12,0))</f>
        <v>0</v>
      </c>
      <c r="F696" s="376">
        <f>IF(-SUM(F$20:F695)+F$15&lt;0.000001,0,IF($C696&gt;='H-32A-WP06 - Debt Service'!E$24,'H-32A-WP06 - Debt Service'!E$27/12,0))</f>
        <v>0</v>
      </c>
      <c r="G696" s="376">
        <f>IF(-SUM(G$20:G695)+G$15&lt;0.000001,0,IF($C696&gt;='H-32A-WP06 - Debt Service'!F$24,'H-32A-WP06 - Debt Service'!F$27/12,0))</f>
        <v>0</v>
      </c>
      <c r="H696" s="376">
        <f>IF(-SUM(H$20:H695)+H$15&lt;0.000001,0,IF($C696&gt;='H-32A-WP06 - Debt Service'!G$24,'H-32A-WP06 - Debt Service'!G$27/12,0))</f>
        <v>0</v>
      </c>
      <c r="I696" s="376">
        <f>IF(-SUM(I$20:I695)+I$15&lt;0.000001,0,IF($C696&gt;='H-32A-WP06 - Debt Service'!H$24,'H-32A-WP06 - Debt Service'!H$27/12,0))</f>
        <v>0</v>
      </c>
      <c r="J696" s="376">
        <f>IF(-SUM(J$20:J695)+J$15&lt;0.000001,0,IF($C696&gt;='H-32A-WP06 - Debt Service'!I$24,'H-32A-WP06 - Debt Service'!I$27/12,0))</f>
        <v>0</v>
      </c>
      <c r="K696" s="376">
        <f>IF(-SUM(K$20:K695)+K$15&lt;0.000001,0,IF($C696&gt;='H-32A-WP06 - Debt Service'!J$24,'H-32A-WP06 - Debt Service'!J$27/12,0))</f>
        <v>0</v>
      </c>
      <c r="L696" s="376">
        <f>IF(-SUM(L$20:L695)+L$15&lt;0.000001,0,IF($C696&gt;='H-32A-WP06 - Debt Service'!K$24,'H-32A-WP06 - Debt Service'!K$27/12,0))</f>
        <v>0</v>
      </c>
      <c r="M696" s="376">
        <f>IF(-SUM(M$20:M695)+M$15&lt;0.000001,0,IF($C696&gt;='H-32A-WP06 - Debt Service'!L$24,'H-32A-WP06 - Debt Service'!L$27/12,0))</f>
        <v>0</v>
      </c>
      <c r="O696" s="364">
        <f t="shared" si="41"/>
        <v>2075</v>
      </c>
      <c r="P696" s="390">
        <f t="shared" si="43"/>
        <v>64040</v>
      </c>
      <c r="Q696" s="376">
        <f>IF(-SUM(Q$20:Q695)+Q$15&lt;0.000001,0,IF($C696&gt;='H-32A-WP06 - Debt Service'!P$24,'H-32A-WP06 - Debt Service'!P$27/12,0))</f>
        <v>0</v>
      </c>
      <c r="R696" s="376">
        <f>IF(-SUM(R$20:R695)+R$15&lt;0.000001,0,IF($C696&gt;='H-32A-WP06 - Debt Service'!Q$24,'H-32A-WP06 - Debt Service'!Q$27/12,0))</f>
        <v>0</v>
      </c>
      <c r="S696" s="376">
        <f>IF(-SUM(S$20:S695)+S$15&lt;0.000001,0,IF($C696&gt;='H-32A-WP06 - Debt Service'!R$24,'H-32A-WP06 - Debt Service'!R$27/12,0))</f>
        <v>0</v>
      </c>
      <c r="T696" s="376">
        <f>IF(-SUM(T$20:T695)+T$15&lt;0.000001,0,IF($C696&gt;='H-32A-WP06 - Debt Service'!S$24,'H-32A-WP06 - Debt Service'!S$27/12,0))</f>
        <v>0</v>
      </c>
      <c r="U696" s="376">
        <f>IF(-SUM(U$20:U695)+U$15&lt;0.000001,0,IF($C696&gt;='H-32A-WP06 - Debt Service'!T$24,'H-32A-WP06 - Debt Service'!T$27/12,0))</f>
        <v>0</v>
      </c>
      <c r="V696" s="376">
        <f>IF(-SUM(V$20:V695)+V$15&lt;0.000001,0,IF($C696&gt;='H-32A-WP06 - Debt Service'!U$24,'H-32A-WP06 - Debt Service'!U$27/12,0))</f>
        <v>0</v>
      </c>
      <c r="W696" s="376">
        <f>IF(-SUM(W$20:W695)+W$15&lt;0.000001,0,IF($C696&gt;='H-32A-WP06 - Debt Service'!V$24,'H-32A-WP06 - Debt Service'!V$27/12,0))</f>
        <v>0</v>
      </c>
      <c r="X696" s="376">
        <f>IF(-SUM(X$20:X695)+X$15&lt;0.000001,0,IF($C696&gt;='H-32A-WP06 - Debt Service'!W$24,'H-32A-WP06 - Debt Service'!W$27/12,0))</f>
        <v>0</v>
      </c>
      <c r="Y696" s="376">
        <f>IF(-SUM(Y$20:Y695)+Y$15&lt;0.000001,0,IF($C696&gt;='H-32A-WP06 - Debt Service'!X$24,'H-32A-WP06 - Debt Service'!X$27/12,0))</f>
        <v>0</v>
      </c>
      <c r="Z696" s="376">
        <f>IF($C696&gt;='H-32A-WP06 - Debt Service'!Y$24,'H-32A-WP06 - Debt Service'!Y$27/12,0)</f>
        <v>0</v>
      </c>
    </row>
    <row r="697" spans="2:26">
      <c r="B697" s="364">
        <f t="shared" si="40"/>
        <v>2075</v>
      </c>
      <c r="C697" s="390">
        <f t="shared" si="42"/>
        <v>64071</v>
      </c>
      <c r="D697" s="376">
        <f>IF(-SUM(D$20:D696)+D$15&lt;0.000001,0,IF($C697&gt;='H-32A-WP06 - Debt Service'!C$24,'H-32A-WP06 - Debt Service'!C$27/12,0))</f>
        <v>0</v>
      </c>
      <c r="E697" s="376">
        <f>IF(-SUM(E$20:E696)+E$15&lt;0.000001,0,IF($C697&gt;='H-32A-WP06 - Debt Service'!D$24,'H-32A-WP06 - Debt Service'!D$27/12,0))</f>
        <v>0</v>
      </c>
      <c r="F697" s="376">
        <f>IF(-SUM(F$20:F696)+F$15&lt;0.000001,0,IF($C697&gt;='H-32A-WP06 - Debt Service'!E$24,'H-32A-WP06 - Debt Service'!E$27/12,0))</f>
        <v>0</v>
      </c>
      <c r="G697" s="376">
        <f>IF(-SUM(G$20:G696)+G$15&lt;0.000001,0,IF($C697&gt;='H-32A-WP06 - Debt Service'!F$24,'H-32A-WP06 - Debt Service'!F$27/12,0))</f>
        <v>0</v>
      </c>
      <c r="H697" s="376">
        <f>IF(-SUM(H$20:H696)+H$15&lt;0.000001,0,IF($C697&gt;='H-32A-WP06 - Debt Service'!G$24,'H-32A-WP06 - Debt Service'!G$27/12,0))</f>
        <v>0</v>
      </c>
      <c r="I697" s="376">
        <f>IF(-SUM(I$20:I696)+I$15&lt;0.000001,0,IF($C697&gt;='H-32A-WP06 - Debt Service'!H$24,'H-32A-WP06 - Debt Service'!H$27/12,0))</f>
        <v>0</v>
      </c>
      <c r="J697" s="376">
        <f>IF(-SUM(J$20:J696)+J$15&lt;0.000001,0,IF($C697&gt;='H-32A-WP06 - Debt Service'!I$24,'H-32A-WP06 - Debt Service'!I$27/12,0))</f>
        <v>0</v>
      </c>
      <c r="K697" s="376">
        <f>IF(-SUM(K$20:K696)+K$15&lt;0.000001,0,IF($C697&gt;='H-32A-WP06 - Debt Service'!J$24,'H-32A-WP06 - Debt Service'!J$27/12,0))</f>
        <v>0</v>
      </c>
      <c r="L697" s="376">
        <f>IF(-SUM(L$20:L696)+L$15&lt;0.000001,0,IF($C697&gt;='H-32A-WP06 - Debt Service'!K$24,'H-32A-WP06 - Debt Service'!K$27/12,0))</f>
        <v>0</v>
      </c>
      <c r="M697" s="376">
        <f>IF(-SUM(M$20:M696)+M$15&lt;0.000001,0,IF($C697&gt;='H-32A-WP06 - Debt Service'!L$24,'H-32A-WP06 - Debt Service'!L$27/12,0))</f>
        <v>0</v>
      </c>
      <c r="O697" s="364">
        <f t="shared" si="41"/>
        <v>2075</v>
      </c>
      <c r="P697" s="390">
        <f t="shared" si="43"/>
        <v>64071</v>
      </c>
      <c r="Q697" s="376">
        <f>IF(-SUM(Q$20:Q696)+Q$15&lt;0.000001,0,IF($C697&gt;='H-32A-WP06 - Debt Service'!P$24,'H-32A-WP06 - Debt Service'!P$27/12,0))</f>
        <v>0</v>
      </c>
      <c r="R697" s="376">
        <f>IF(-SUM(R$20:R696)+R$15&lt;0.000001,0,IF($C697&gt;='H-32A-WP06 - Debt Service'!Q$24,'H-32A-WP06 - Debt Service'!Q$27/12,0))</f>
        <v>0</v>
      </c>
      <c r="S697" s="376">
        <f>IF(-SUM(S$20:S696)+S$15&lt;0.000001,0,IF($C697&gt;='H-32A-WP06 - Debt Service'!R$24,'H-32A-WP06 - Debt Service'!R$27/12,0))</f>
        <v>0</v>
      </c>
      <c r="T697" s="376">
        <f>IF(-SUM(T$20:T696)+T$15&lt;0.000001,0,IF($C697&gt;='H-32A-WP06 - Debt Service'!S$24,'H-32A-WP06 - Debt Service'!S$27/12,0))</f>
        <v>0</v>
      </c>
      <c r="U697" s="376">
        <f>IF(-SUM(U$20:U696)+U$15&lt;0.000001,0,IF($C697&gt;='H-32A-WP06 - Debt Service'!T$24,'H-32A-WP06 - Debt Service'!T$27/12,0))</f>
        <v>0</v>
      </c>
      <c r="V697" s="376">
        <f>IF(-SUM(V$20:V696)+V$15&lt;0.000001,0,IF($C697&gt;='H-32A-WP06 - Debt Service'!U$24,'H-32A-WP06 - Debt Service'!U$27/12,0))</f>
        <v>0</v>
      </c>
      <c r="W697" s="376">
        <f>IF(-SUM(W$20:W696)+W$15&lt;0.000001,0,IF($C697&gt;='H-32A-WP06 - Debt Service'!V$24,'H-32A-WP06 - Debt Service'!V$27/12,0))</f>
        <v>0</v>
      </c>
      <c r="X697" s="376">
        <f>IF(-SUM(X$20:X696)+X$15&lt;0.000001,0,IF($C697&gt;='H-32A-WP06 - Debt Service'!W$24,'H-32A-WP06 - Debt Service'!W$27/12,0))</f>
        <v>0</v>
      </c>
      <c r="Y697" s="376">
        <f>IF(-SUM(Y$20:Y696)+Y$15&lt;0.000001,0,IF($C697&gt;='H-32A-WP06 - Debt Service'!X$24,'H-32A-WP06 - Debt Service'!X$27/12,0))</f>
        <v>0</v>
      </c>
      <c r="Z697" s="376">
        <f>IF($C697&gt;='H-32A-WP06 - Debt Service'!Y$24,'H-32A-WP06 - Debt Service'!Y$27/12,0)</f>
        <v>0</v>
      </c>
    </row>
    <row r="698" spans="2:26">
      <c r="B698" s="364">
        <f t="shared" si="40"/>
        <v>2075</v>
      </c>
      <c r="C698" s="390">
        <f t="shared" si="42"/>
        <v>64101</v>
      </c>
      <c r="D698" s="376">
        <f>IF(-SUM(D$20:D697)+D$15&lt;0.000001,0,IF($C698&gt;='H-32A-WP06 - Debt Service'!C$24,'H-32A-WP06 - Debt Service'!C$27/12,0))</f>
        <v>0</v>
      </c>
      <c r="E698" s="376">
        <f>IF(-SUM(E$20:E697)+E$15&lt;0.000001,0,IF($C698&gt;='H-32A-WP06 - Debt Service'!D$24,'H-32A-WP06 - Debt Service'!D$27/12,0))</f>
        <v>0</v>
      </c>
      <c r="F698" s="376">
        <f>IF(-SUM(F$20:F697)+F$15&lt;0.000001,0,IF($C698&gt;='H-32A-WP06 - Debt Service'!E$24,'H-32A-WP06 - Debt Service'!E$27/12,0))</f>
        <v>0</v>
      </c>
      <c r="G698" s="376">
        <f>IF(-SUM(G$20:G697)+G$15&lt;0.000001,0,IF($C698&gt;='H-32A-WP06 - Debt Service'!F$24,'H-32A-WP06 - Debt Service'!F$27/12,0))</f>
        <v>0</v>
      </c>
      <c r="H698" s="376">
        <f>IF(-SUM(H$20:H697)+H$15&lt;0.000001,0,IF($C698&gt;='H-32A-WP06 - Debt Service'!G$24,'H-32A-WP06 - Debt Service'!G$27/12,0))</f>
        <v>0</v>
      </c>
      <c r="I698" s="376">
        <f>IF(-SUM(I$20:I697)+I$15&lt;0.000001,0,IF($C698&gt;='H-32A-WP06 - Debt Service'!H$24,'H-32A-WP06 - Debt Service'!H$27/12,0))</f>
        <v>0</v>
      </c>
      <c r="J698" s="376">
        <f>IF(-SUM(J$20:J697)+J$15&lt;0.000001,0,IF($C698&gt;='H-32A-WP06 - Debt Service'!I$24,'H-32A-WP06 - Debt Service'!I$27/12,0))</f>
        <v>0</v>
      </c>
      <c r="K698" s="376">
        <f>IF(-SUM(K$20:K697)+K$15&lt;0.000001,0,IF($C698&gt;='H-32A-WP06 - Debt Service'!J$24,'H-32A-WP06 - Debt Service'!J$27/12,0))</f>
        <v>0</v>
      </c>
      <c r="L698" s="376">
        <f>IF(-SUM(L$20:L697)+L$15&lt;0.000001,0,IF($C698&gt;='H-32A-WP06 - Debt Service'!K$24,'H-32A-WP06 - Debt Service'!K$27/12,0))</f>
        <v>0</v>
      </c>
      <c r="M698" s="376">
        <f>IF(-SUM(M$20:M697)+M$15&lt;0.000001,0,IF($C698&gt;='H-32A-WP06 - Debt Service'!L$24,'H-32A-WP06 - Debt Service'!L$27/12,0))</f>
        <v>0</v>
      </c>
      <c r="O698" s="364">
        <f t="shared" si="41"/>
        <v>2075</v>
      </c>
      <c r="P698" s="390">
        <f t="shared" si="43"/>
        <v>64101</v>
      </c>
      <c r="Q698" s="376">
        <f>IF(-SUM(Q$20:Q697)+Q$15&lt;0.000001,0,IF($C698&gt;='H-32A-WP06 - Debt Service'!P$24,'H-32A-WP06 - Debt Service'!P$27/12,0))</f>
        <v>0</v>
      </c>
      <c r="R698" s="376">
        <f>IF(-SUM(R$20:R697)+R$15&lt;0.000001,0,IF($C698&gt;='H-32A-WP06 - Debt Service'!Q$24,'H-32A-WP06 - Debt Service'!Q$27/12,0))</f>
        <v>0</v>
      </c>
      <c r="S698" s="376">
        <f>IF(-SUM(S$20:S697)+S$15&lt;0.000001,0,IF($C698&gt;='H-32A-WP06 - Debt Service'!R$24,'H-32A-WP06 - Debt Service'!R$27/12,0))</f>
        <v>0</v>
      </c>
      <c r="T698" s="376">
        <f>IF(-SUM(T$20:T697)+T$15&lt;0.000001,0,IF($C698&gt;='H-32A-WP06 - Debt Service'!S$24,'H-32A-WP06 - Debt Service'!S$27/12,0))</f>
        <v>0</v>
      </c>
      <c r="U698" s="376">
        <f>IF(-SUM(U$20:U697)+U$15&lt;0.000001,0,IF($C698&gt;='H-32A-WP06 - Debt Service'!T$24,'H-32A-WP06 - Debt Service'!T$27/12,0))</f>
        <v>0</v>
      </c>
      <c r="V698" s="376">
        <f>IF(-SUM(V$20:V697)+V$15&lt;0.000001,0,IF($C698&gt;='H-32A-WP06 - Debt Service'!U$24,'H-32A-WP06 - Debt Service'!U$27/12,0))</f>
        <v>0</v>
      </c>
      <c r="W698" s="376">
        <f>IF(-SUM(W$20:W697)+W$15&lt;0.000001,0,IF($C698&gt;='H-32A-WP06 - Debt Service'!V$24,'H-32A-WP06 - Debt Service'!V$27/12,0))</f>
        <v>0</v>
      </c>
      <c r="X698" s="376">
        <f>IF(-SUM(X$20:X697)+X$15&lt;0.000001,0,IF($C698&gt;='H-32A-WP06 - Debt Service'!W$24,'H-32A-WP06 - Debt Service'!W$27/12,0))</f>
        <v>0</v>
      </c>
      <c r="Y698" s="376">
        <f>IF(-SUM(Y$20:Y697)+Y$15&lt;0.000001,0,IF($C698&gt;='H-32A-WP06 - Debt Service'!X$24,'H-32A-WP06 - Debt Service'!X$27/12,0))</f>
        <v>0</v>
      </c>
      <c r="Z698" s="376">
        <f>IF($C698&gt;='H-32A-WP06 - Debt Service'!Y$24,'H-32A-WP06 - Debt Service'!Y$27/12,0)</f>
        <v>0</v>
      </c>
    </row>
    <row r="699" spans="2:26">
      <c r="B699" s="364">
        <f t="shared" si="40"/>
        <v>2075</v>
      </c>
      <c r="C699" s="390">
        <f t="shared" si="42"/>
        <v>64132</v>
      </c>
      <c r="D699" s="376">
        <f>IF(-SUM(D$20:D698)+D$15&lt;0.000001,0,IF($C699&gt;='H-32A-WP06 - Debt Service'!C$24,'H-32A-WP06 - Debt Service'!C$27/12,0))</f>
        <v>0</v>
      </c>
      <c r="E699" s="376">
        <f>IF(-SUM(E$20:E698)+E$15&lt;0.000001,0,IF($C699&gt;='H-32A-WP06 - Debt Service'!D$24,'H-32A-WP06 - Debt Service'!D$27/12,0))</f>
        <v>0</v>
      </c>
      <c r="F699" s="376">
        <f>IF(-SUM(F$20:F698)+F$15&lt;0.000001,0,IF($C699&gt;='H-32A-WP06 - Debt Service'!E$24,'H-32A-WP06 - Debt Service'!E$27/12,0))</f>
        <v>0</v>
      </c>
      <c r="G699" s="376">
        <f>IF(-SUM(G$20:G698)+G$15&lt;0.000001,0,IF($C699&gt;='H-32A-WP06 - Debt Service'!F$24,'H-32A-WP06 - Debt Service'!F$27/12,0))</f>
        <v>0</v>
      </c>
      <c r="H699" s="376">
        <f>IF(-SUM(H$20:H698)+H$15&lt;0.000001,0,IF($C699&gt;='H-32A-WP06 - Debt Service'!G$24,'H-32A-WP06 - Debt Service'!G$27/12,0))</f>
        <v>0</v>
      </c>
      <c r="I699" s="376">
        <f>IF(-SUM(I$20:I698)+I$15&lt;0.000001,0,IF($C699&gt;='H-32A-WP06 - Debt Service'!H$24,'H-32A-WP06 - Debt Service'!H$27/12,0))</f>
        <v>0</v>
      </c>
      <c r="J699" s="376">
        <f>IF(-SUM(J$20:J698)+J$15&lt;0.000001,0,IF($C699&gt;='H-32A-WP06 - Debt Service'!I$24,'H-32A-WP06 - Debt Service'!I$27/12,0))</f>
        <v>0</v>
      </c>
      <c r="K699" s="376">
        <f>IF(-SUM(K$20:K698)+K$15&lt;0.000001,0,IF($C699&gt;='H-32A-WP06 - Debt Service'!J$24,'H-32A-WP06 - Debt Service'!J$27/12,0))</f>
        <v>0</v>
      </c>
      <c r="L699" s="376">
        <f>IF(-SUM(L$20:L698)+L$15&lt;0.000001,0,IF($C699&gt;='H-32A-WP06 - Debt Service'!K$24,'H-32A-WP06 - Debt Service'!K$27/12,0))</f>
        <v>0</v>
      </c>
      <c r="M699" s="376">
        <f>IF(-SUM(M$20:M698)+M$15&lt;0.000001,0,IF($C699&gt;='H-32A-WP06 - Debt Service'!L$24,'H-32A-WP06 - Debt Service'!L$27/12,0))</f>
        <v>0</v>
      </c>
      <c r="O699" s="364">
        <f t="shared" si="41"/>
        <v>2075</v>
      </c>
      <c r="P699" s="390">
        <f t="shared" si="43"/>
        <v>64132</v>
      </c>
      <c r="Q699" s="376">
        <f>IF(-SUM(Q$20:Q698)+Q$15&lt;0.000001,0,IF($C699&gt;='H-32A-WP06 - Debt Service'!P$24,'H-32A-WP06 - Debt Service'!P$27/12,0))</f>
        <v>0</v>
      </c>
      <c r="R699" s="376">
        <f>IF(-SUM(R$20:R698)+R$15&lt;0.000001,0,IF($C699&gt;='H-32A-WP06 - Debt Service'!Q$24,'H-32A-WP06 - Debt Service'!Q$27/12,0))</f>
        <v>0</v>
      </c>
      <c r="S699" s="376">
        <f>IF(-SUM(S$20:S698)+S$15&lt;0.000001,0,IF($C699&gt;='H-32A-WP06 - Debt Service'!R$24,'H-32A-WP06 - Debt Service'!R$27/12,0))</f>
        <v>0</v>
      </c>
      <c r="T699" s="376">
        <f>IF(-SUM(T$20:T698)+T$15&lt;0.000001,0,IF($C699&gt;='H-32A-WP06 - Debt Service'!S$24,'H-32A-WP06 - Debt Service'!S$27/12,0))</f>
        <v>0</v>
      </c>
      <c r="U699" s="376">
        <f>IF(-SUM(U$20:U698)+U$15&lt;0.000001,0,IF($C699&gt;='H-32A-WP06 - Debt Service'!T$24,'H-32A-WP06 - Debt Service'!T$27/12,0))</f>
        <v>0</v>
      </c>
      <c r="V699" s="376">
        <f>IF(-SUM(V$20:V698)+V$15&lt;0.000001,0,IF($C699&gt;='H-32A-WP06 - Debt Service'!U$24,'H-32A-WP06 - Debt Service'!U$27/12,0))</f>
        <v>0</v>
      </c>
      <c r="W699" s="376">
        <f>IF(-SUM(W$20:W698)+W$15&lt;0.000001,0,IF($C699&gt;='H-32A-WP06 - Debt Service'!V$24,'H-32A-WP06 - Debt Service'!V$27/12,0))</f>
        <v>0</v>
      </c>
      <c r="X699" s="376">
        <f>IF(-SUM(X$20:X698)+X$15&lt;0.000001,0,IF($C699&gt;='H-32A-WP06 - Debt Service'!W$24,'H-32A-WP06 - Debt Service'!W$27/12,0))</f>
        <v>0</v>
      </c>
      <c r="Y699" s="376">
        <f>IF(-SUM(Y$20:Y698)+Y$15&lt;0.000001,0,IF($C699&gt;='H-32A-WP06 - Debt Service'!X$24,'H-32A-WP06 - Debt Service'!X$27/12,0))</f>
        <v>0</v>
      </c>
      <c r="Z699" s="376">
        <f>IF($C699&gt;='H-32A-WP06 - Debt Service'!Y$24,'H-32A-WP06 - Debt Service'!Y$27/12,0)</f>
        <v>0</v>
      </c>
    </row>
    <row r="700" spans="2:26">
      <c r="B700" s="364">
        <f t="shared" si="40"/>
        <v>2075</v>
      </c>
      <c r="C700" s="390">
        <f t="shared" si="42"/>
        <v>64163</v>
      </c>
      <c r="D700" s="376">
        <f>IF(-SUM(D$20:D699)+D$15&lt;0.000001,0,IF($C700&gt;='H-32A-WP06 - Debt Service'!C$24,'H-32A-WP06 - Debt Service'!C$27/12,0))</f>
        <v>0</v>
      </c>
      <c r="E700" s="376">
        <f>IF(-SUM(E$20:E699)+E$15&lt;0.000001,0,IF($C700&gt;='H-32A-WP06 - Debt Service'!D$24,'H-32A-WP06 - Debt Service'!D$27/12,0))</f>
        <v>0</v>
      </c>
      <c r="F700" s="376">
        <f>IF(-SUM(F$20:F699)+F$15&lt;0.000001,0,IF($C700&gt;='H-32A-WP06 - Debt Service'!E$24,'H-32A-WP06 - Debt Service'!E$27/12,0))</f>
        <v>0</v>
      </c>
      <c r="G700" s="376">
        <f>IF(-SUM(G$20:G699)+G$15&lt;0.000001,0,IF($C700&gt;='H-32A-WP06 - Debt Service'!F$24,'H-32A-WP06 - Debt Service'!F$27/12,0))</f>
        <v>0</v>
      </c>
      <c r="H700" s="376">
        <f>IF(-SUM(H$20:H699)+H$15&lt;0.000001,0,IF($C700&gt;='H-32A-WP06 - Debt Service'!G$24,'H-32A-WP06 - Debt Service'!G$27/12,0))</f>
        <v>0</v>
      </c>
      <c r="I700" s="376">
        <f>IF(-SUM(I$20:I699)+I$15&lt;0.000001,0,IF($C700&gt;='H-32A-WP06 - Debt Service'!H$24,'H-32A-WP06 - Debt Service'!H$27/12,0))</f>
        <v>0</v>
      </c>
      <c r="J700" s="376">
        <f>IF(-SUM(J$20:J699)+J$15&lt;0.000001,0,IF($C700&gt;='H-32A-WP06 - Debt Service'!I$24,'H-32A-WP06 - Debt Service'!I$27/12,0))</f>
        <v>0</v>
      </c>
      <c r="K700" s="376">
        <f>IF(-SUM(K$20:K699)+K$15&lt;0.000001,0,IF($C700&gt;='H-32A-WP06 - Debt Service'!J$24,'H-32A-WP06 - Debt Service'!J$27/12,0))</f>
        <v>0</v>
      </c>
      <c r="L700" s="376">
        <f>IF(-SUM(L$20:L699)+L$15&lt;0.000001,0,IF($C700&gt;='H-32A-WP06 - Debt Service'!K$24,'H-32A-WP06 - Debt Service'!K$27/12,0))</f>
        <v>0</v>
      </c>
      <c r="M700" s="376">
        <f>IF(-SUM(M$20:M699)+M$15&lt;0.000001,0,IF($C700&gt;='H-32A-WP06 - Debt Service'!L$24,'H-32A-WP06 - Debt Service'!L$27/12,0))</f>
        <v>0</v>
      </c>
      <c r="O700" s="364">
        <f t="shared" si="41"/>
        <v>2075</v>
      </c>
      <c r="P700" s="390">
        <f t="shared" si="43"/>
        <v>64163</v>
      </c>
      <c r="Q700" s="376">
        <f>IF(-SUM(Q$20:Q699)+Q$15&lt;0.000001,0,IF($C700&gt;='H-32A-WP06 - Debt Service'!P$24,'H-32A-WP06 - Debt Service'!P$27/12,0))</f>
        <v>0</v>
      </c>
      <c r="R700" s="376">
        <f>IF(-SUM(R$20:R699)+R$15&lt;0.000001,0,IF($C700&gt;='H-32A-WP06 - Debt Service'!Q$24,'H-32A-WP06 - Debt Service'!Q$27/12,0))</f>
        <v>0</v>
      </c>
      <c r="S700" s="376">
        <f>IF(-SUM(S$20:S699)+S$15&lt;0.000001,0,IF($C700&gt;='H-32A-WP06 - Debt Service'!R$24,'H-32A-WP06 - Debt Service'!R$27/12,0))</f>
        <v>0</v>
      </c>
      <c r="T700" s="376">
        <f>IF(-SUM(T$20:T699)+T$15&lt;0.000001,0,IF($C700&gt;='H-32A-WP06 - Debt Service'!S$24,'H-32A-WP06 - Debt Service'!S$27/12,0))</f>
        <v>0</v>
      </c>
      <c r="U700" s="376">
        <f>IF(-SUM(U$20:U699)+U$15&lt;0.000001,0,IF($C700&gt;='H-32A-WP06 - Debt Service'!T$24,'H-32A-WP06 - Debt Service'!T$27/12,0))</f>
        <v>0</v>
      </c>
      <c r="V700" s="376">
        <f>IF(-SUM(V$20:V699)+V$15&lt;0.000001,0,IF($C700&gt;='H-32A-WP06 - Debt Service'!U$24,'H-32A-WP06 - Debt Service'!U$27/12,0))</f>
        <v>0</v>
      </c>
      <c r="W700" s="376">
        <f>IF(-SUM(W$20:W699)+W$15&lt;0.000001,0,IF($C700&gt;='H-32A-WP06 - Debt Service'!V$24,'H-32A-WP06 - Debt Service'!V$27/12,0))</f>
        <v>0</v>
      </c>
      <c r="X700" s="376">
        <f>IF(-SUM(X$20:X699)+X$15&lt;0.000001,0,IF($C700&gt;='H-32A-WP06 - Debt Service'!W$24,'H-32A-WP06 - Debt Service'!W$27/12,0))</f>
        <v>0</v>
      </c>
      <c r="Y700" s="376">
        <f>IF(-SUM(Y$20:Y699)+Y$15&lt;0.000001,0,IF($C700&gt;='H-32A-WP06 - Debt Service'!X$24,'H-32A-WP06 - Debt Service'!X$27/12,0))</f>
        <v>0</v>
      </c>
      <c r="Z700" s="376">
        <f>IF($C700&gt;='H-32A-WP06 - Debt Service'!Y$24,'H-32A-WP06 - Debt Service'!Y$27/12,0)</f>
        <v>0</v>
      </c>
    </row>
    <row r="701" spans="2:26">
      <c r="B701" s="364">
        <f t="shared" si="40"/>
        <v>2075</v>
      </c>
      <c r="C701" s="390">
        <f t="shared" si="42"/>
        <v>64193</v>
      </c>
      <c r="D701" s="376">
        <f>IF(-SUM(D$20:D700)+D$15&lt;0.000001,0,IF($C701&gt;='H-32A-WP06 - Debt Service'!C$24,'H-32A-WP06 - Debt Service'!C$27/12,0))</f>
        <v>0</v>
      </c>
      <c r="E701" s="376">
        <f>IF(-SUM(E$20:E700)+E$15&lt;0.000001,0,IF($C701&gt;='H-32A-WP06 - Debt Service'!D$24,'H-32A-WP06 - Debt Service'!D$27/12,0))</f>
        <v>0</v>
      </c>
      <c r="F701" s="376">
        <f>IF(-SUM(F$20:F700)+F$15&lt;0.000001,0,IF($C701&gt;='H-32A-WP06 - Debt Service'!E$24,'H-32A-WP06 - Debt Service'!E$27/12,0))</f>
        <v>0</v>
      </c>
      <c r="G701" s="376">
        <f>IF(-SUM(G$20:G700)+G$15&lt;0.000001,0,IF($C701&gt;='H-32A-WP06 - Debt Service'!F$24,'H-32A-WP06 - Debt Service'!F$27/12,0))</f>
        <v>0</v>
      </c>
      <c r="H701" s="376">
        <f>IF(-SUM(H$20:H700)+H$15&lt;0.000001,0,IF($C701&gt;='H-32A-WP06 - Debt Service'!G$24,'H-32A-WP06 - Debt Service'!G$27/12,0))</f>
        <v>0</v>
      </c>
      <c r="I701" s="376">
        <f>IF(-SUM(I$20:I700)+I$15&lt;0.000001,0,IF($C701&gt;='H-32A-WP06 - Debt Service'!H$24,'H-32A-WP06 - Debt Service'!H$27/12,0))</f>
        <v>0</v>
      </c>
      <c r="J701" s="376">
        <f>IF(-SUM(J$20:J700)+J$15&lt;0.000001,0,IF($C701&gt;='H-32A-WP06 - Debt Service'!I$24,'H-32A-WP06 - Debt Service'!I$27/12,0))</f>
        <v>0</v>
      </c>
      <c r="K701" s="376">
        <f>IF(-SUM(K$20:K700)+K$15&lt;0.000001,0,IF($C701&gt;='H-32A-WP06 - Debt Service'!J$24,'H-32A-WP06 - Debt Service'!J$27/12,0))</f>
        <v>0</v>
      </c>
      <c r="L701" s="376">
        <f>IF(-SUM(L$20:L700)+L$15&lt;0.000001,0,IF($C701&gt;='H-32A-WP06 - Debt Service'!K$24,'H-32A-WP06 - Debt Service'!K$27/12,0))</f>
        <v>0</v>
      </c>
      <c r="M701" s="376">
        <f>IF(-SUM(M$20:M700)+M$15&lt;0.000001,0,IF($C701&gt;='H-32A-WP06 - Debt Service'!L$24,'H-32A-WP06 - Debt Service'!L$27/12,0))</f>
        <v>0</v>
      </c>
      <c r="O701" s="364">
        <f t="shared" si="41"/>
        <v>2075</v>
      </c>
      <c r="P701" s="390">
        <f t="shared" si="43"/>
        <v>64193</v>
      </c>
      <c r="Q701" s="376">
        <f>IF(-SUM(Q$20:Q700)+Q$15&lt;0.000001,0,IF($C701&gt;='H-32A-WP06 - Debt Service'!P$24,'H-32A-WP06 - Debt Service'!P$27/12,0))</f>
        <v>0</v>
      </c>
      <c r="R701" s="376">
        <f>IF(-SUM(R$20:R700)+R$15&lt;0.000001,0,IF($C701&gt;='H-32A-WP06 - Debt Service'!Q$24,'H-32A-WP06 - Debt Service'!Q$27/12,0))</f>
        <v>0</v>
      </c>
      <c r="S701" s="376">
        <f>IF(-SUM(S$20:S700)+S$15&lt;0.000001,0,IF($C701&gt;='H-32A-WP06 - Debt Service'!R$24,'H-32A-WP06 - Debt Service'!R$27/12,0))</f>
        <v>0</v>
      </c>
      <c r="T701" s="376">
        <f>IF(-SUM(T$20:T700)+T$15&lt;0.000001,0,IF($C701&gt;='H-32A-WP06 - Debt Service'!S$24,'H-32A-WP06 - Debt Service'!S$27/12,0))</f>
        <v>0</v>
      </c>
      <c r="U701" s="376">
        <f>IF(-SUM(U$20:U700)+U$15&lt;0.000001,0,IF($C701&gt;='H-32A-WP06 - Debt Service'!T$24,'H-32A-WP06 - Debt Service'!T$27/12,0))</f>
        <v>0</v>
      </c>
      <c r="V701" s="376">
        <f>IF(-SUM(V$20:V700)+V$15&lt;0.000001,0,IF($C701&gt;='H-32A-WP06 - Debt Service'!U$24,'H-32A-WP06 - Debt Service'!U$27/12,0))</f>
        <v>0</v>
      </c>
      <c r="W701" s="376">
        <f>IF(-SUM(W$20:W700)+W$15&lt;0.000001,0,IF($C701&gt;='H-32A-WP06 - Debt Service'!V$24,'H-32A-WP06 - Debt Service'!V$27/12,0))</f>
        <v>0</v>
      </c>
      <c r="X701" s="376">
        <f>IF(-SUM(X$20:X700)+X$15&lt;0.000001,0,IF($C701&gt;='H-32A-WP06 - Debt Service'!W$24,'H-32A-WP06 - Debt Service'!W$27/12,0))</f>
        <v>0</v>
      </c>
      <c r="Y701" s="376">
        <f>IF(-SUM(Y$20:Y700)+Y$15&lt;0.000001,0,IF($C701&gt;='H-32A-WP06 - Debt Service'!X$24,'H-32A-WP06 - Debt Service'!X$27/12,0))</f>
        <v>0</v>
      </c>
      <c r="Z701" s="376">
        <f>IF($C701&gt;='H-32A-WP06 - Debt Service'!Y$24,'H-32A-WP06 - Debt Service'!Y$27/12,0)</f>
        <v>0</v>
      </c>
    </row>
    <row r="702" spans="2:26">
      <c r="B702" s="364">
        <f t="shared" si="40"/>
        <v>2075</v>
      </c>
      <c r="C702" s="390">
        <f t="shared" si="42"/>
        <v>64224</v>
      </c>
      <c r="D702" s="376">
        <f>IF(-SUM(D$20:D701)+D$15&lt;0.000001,0,IF($C702&gt;='H-32A-WP06 - Debt Service'!C$24,'H-32A-WP06 - Debt Service'!C$27/12,0))</f>
        <v>0</v>
      </c>
      <c r="E702" s="376">
        <f>IF(-SUM(E$20:E701)+E$15&lt;0.000001,0,IF($C702&gt;='H-32A-WP06 - Debt Service'!D$24,'H-32A-WP06 - Debt Service'!D$27/12,0))</f>
        <v>0</v>
      </c>
      <c r="F702" s="376">
        <f>IF(-SUM(F$20:F701)+F$15&lt;0.000001,0,IF($C702&gt;='H-32A-WP06 - Debt Service'!E$24,'H-32A-WP06 - Debt Service'!E$27/12,0))</f>
        <v>0</v>
      </c>
      <c r="G702" s="376">
        <f>IF(-SUM(G$20:G701)+G$15&lt;0.000001,0,IF($C702&gt;='H-32A-WP06 - Debt Service'!F$24,'H-32A-WP06 - Debt Service'!F$27/12,0))</f>
        <v>0</v>
      </c>
      <c r="H702" s="376">
        <f>IF(-SUM(H$20:H701)+H$15&lt;0.000001,0,IF($C702&gt;='H-32A-WP06 - Debt Service'!G$24,'H-32A-WP06 - Debt Service'!G$27/12,0))</f>
        <v>0</v>
      </c>
      <c r="I702" s="376">
        <f>IF(-SUM(I$20:I701)+I$15&lt;0.000001,0,IF($C702&gt;='H-32A-WP06 - Debt Service'!H$24,'H-32A-WP06 - Debt Service'!H$27/12,0))</f>
        <v>0</v>
      </c>
      <c r="J702" s="376">
        <f>IF(-SUM(J$20:J701)+J$15&lt;0.000001,0,IF($C702&gt;='H-32A-WP06 - Debt Service'!I$24,'H-32A-WP06 - Debt Service'!I$27/12,0))</f>
        <v>0</v>
      </c>
      <c r="K702" s="376">
        <f>IF(-SUM(K$20:K701)+K$15&lt;0.000001,0,IF($C702&gt;='H-32A-WP06 - Debt Service'!J$24,'H-32A-WP06 - Debt Service'!J$27/12,0))</f>
        <v>0</v>
      </c>
      <c r="L702" s="376">
        <f>IF(-SUM(L$20:L701)+L$15&lt;0.000001,0,IF($C702&gt;='H-32A-WP06 - Debt Service'!K$24,'H-32A-WP06 - Debt Service'!K$27/12,0))</f>
        <v>0</v>
      </c>
      <c r="M702" s="376">
        <f>IF(-SUM(M$20:M701)+M$15&lt;0.000001,0,IF($C702&gt;='H-32A-WP06 - Debt Service'!L$24,'H-32A-WP06 - Debt Service'!L$27/12,0))</f>
        <v>0</v>
      </c>
      <c r="O702" s="364">
        <f t="shared" si="41"/>
        <v>2075</v>
      </c>
      <c r="P702" s="390">
        <f t="shared" si="43"/>
        <v>64224</v>
      </c>
      <c r="Q702" s="376">
        <f>IF(-SUM(Q$20:Q701)+Q$15&lt;0.000001,0,IF($C702&gt;='H-32A-WP06 - Debt Service'!P$24,'H-32A-WP06 - Debt Service'!P$27/12,0))</f>
        <v>0</v>
      </c>
      <c r="R702" s="376">
        <f>IF(-SUM(R$20:R701)+R$15&lt;0.000001,0,IF($C702&gt;='H-32A-WP06 - Debt Service'!Q$24,'H-32A-WP06 - Debt Service'!Q$27/12,0))</f>
        <v>0</v>
      </c>
      <c r="S702" s="376">
        <f>IF(-SUM(S$20:S701)+S$15&lt;0.000001,0,IF($C702&gt;='H-32A-WP06 - Debt Service'!R$24,'H-32A-WP06 - Debt Service'!R$27/12,0))</f>
        <v>0</v>
      </c>
      <c r="T702" s="376">
        <f>IF(-SUM(T$20:T701)+T$15&lt;0.000001,0,IF($C702&gt;='H-32A-WP06 - Debt Service'!S$24,'H-32A-WP06 - Debt Service'!S$27/12,0))</f>
        <v>0</v>
      </c>
      <c r="U702" s="376">
        <f>IF(-SUM(U$20:U701)+U$15&lt;0.000001,0,IF($C702&gt;='H-32A-WP06 - Debt Service'!T$24,'H-32A-WP06 - Debt Service'!T$27/12,0))</f>
        <v>0</v>
      </c>
      <c r="V702" s="376">
        <f>IF(-SUM(V$20:V701)+V$15&lt;0.000001,0,IF($C702&gt;='H-32A-WP06 - Debt Service'!U$24,'H-32A-WP06 - Debt Service'!U$27/12,0))</f>
        <v>0</v>
      </c>
      <c r="W702" s="376">
        <f>IF(-SUM(W$20:W701)+W$15&lt;0.000001,0,IF($C702&gt;='H-32A-WP06 - Debt Service'!V$24,'H-32A-WP06 - Debt Service'!V$27/12,0))</f>
        <v>0</v>
      </c>
      <c r="X702" s="376">
        <f>IF(-SUM(X$20:X701)+X$15&lt;0.000001,0,IF($C702&gt;='H-32A-WP06 - Debt Service'!W$24,'H-32A-WP06 - Debt Service'!W$27/12,0))</f>
        <v>0</v>
      </c>
      <c r="Y702" s="376">
        <f>IF(-SUM(Y$20:Y701)+Y$15&lt;0.000001,0,IF($C702&gt;='H-32A-WP06 - Debt Service'!X$24,'H-32A-WP06 - Debt Service'!X$27/12,0))</f>
        <v>0</v>
      </c>
      <c r="Z702" s="376">
        <f>IF($C702&gt;='H-32A-WP06 - Debt Service'!Y$24,'H-32A-WP06 - Debt Service'!Y$27/12,0)</f>
        <v>0</v>
      </c>
    </row>
    <row r="703" spans="2:26">
      <c r="B703" s="364">
        <f t="shared" si="40"/>
        <v>2075</v>
      </c>
      <c r="C703" s="390">
        <f t="shared" si="42"/>
        <v>64254</v>
      </c>
      <c r="D703" s="376">
        <f>IF(-SUM(D$20:D702)+D$15&lt;0.000001,0,IF($C703&gt;='H-32A-WP06 - Debt Service'!C$24,'H-32A-WP06 - Debt Service'!C$27/12,0))</f>
        <v>0</v>
      </c>
      <c r="E703" s="376">
        <f>IF(-SUM(E$20:E702)+E$15&lt;0.000001,0,IF($C703&gt;='H-32A-WP06 - Debt Service'!D$24,'H-32A-WP06 - Debt Service'!D$27/12,0))</f>
        <v>0</v>
      </c>
      <c r="F703" s="376">
        <f>IF(-SUM(F$20:F702)+F$15&lt;0.000001,0,IF($C703&gt;='H-32A-WP06 - Debt Service'!E$24,'H-32A-WP06 - Debt Service'!E$27/12,0))</f>
        <v>0</v>
      </c>
      <c r="G703" s="376">
        <f>IF(-SUM(G$20:G702)+G$15&lt;0.000001,0,IF($C703&gt;='H-32A-WP06 - Debt Service'!F$24,'H-32A-WP06 - Debt Service'!F$27/12,0))</f>
        <v>0</v>
      </c>
      <c r="H703" s="376">
        <f>IF(-SUM(H$20:H702)+H$15&lt;0.000001,0,IF($C703&gt;='H-32A-WP06 - Debt Service'!G$24,'H-32A-WP06 - Debt Service'!G$27/12,0))</f>
        <v>0</v>
      </c>
      <c r="I703" s="376">
        <f>IF(-SUM(I$20:I702)+I$15&lt;0.000001,0,IF($C703&gt;='H-32A-WP06 - Debt Service'!H$24,'H-32A-WP06 - Debt Service'!H$27/12,0))</f>
        <v>0</v>
      </c>
      <c r="J703" s="376">
        <f>IF(-SUM(J$20:J702)+J$15&lt;0.000001,0,IF($C703&gt;='H-32A-WP06 - Debt Service'!I$24,'H-32A-WP06 - Debt Service'!I$27/12,0))</f>
        <v>0</v>
      </c>
      <c r="K703" s="376">
        <f>IF(-SUM(K$20:K702)+K$15&lt;0.000001,0,IF($C703&gt;='H-32A-WP06 - Debt Service'!J$24,'H-32A-WP06 - Debt Service'!J$27/12,0))</f>
        <v>0</v>
      </c>
      <c r="L703" s="376">
        <f>IF(-SUM(L$20:L702)+L$15&lt;0.000001,0,IF($C703&gt;='H-32A-WP06 - Debt Service'!K$24,'H-32A-WP06 - Debt Service'!K$27/12,0))</f>
        <v>0</v>
      </c>
      <c r="M703" s="376">
        <f>IF(-SUM(M$20:M702)+M$15&lt;0.000001,0,IF($C703&gt;='H-32A-WP06 - Debt Service'!L$24,'H-32A-WP06 - Debt Service'!L$27/12,0))</f>
        <v>0</v>
      </c>
      <c r="O703" s="364">
        <f t="shared" si="41"/>
        <v>2075</v>
      </c>
      <c r="P703" s="390">
        <f t="shared" si="43"/>
        <v>64254</v>
      </c>
      <c r="Q703" s="376">
        <f>IF(-SUM(Q$20:Q702)+Q$15&lt;0.000001,0,IF($C703&gt;='H-32A-WP06 - Debt Service'!P$24,'H-32A-WP06 - Debt Service'!P$27/12,0))</f>
        <v>0</v>
      </c>
      <c r="R703" s="376">
        <f>IF(-SUM(R$20:R702)+R$15&lt;0.000001,0,IF($C703&gt;='H-32A-WP06 - Debt Service'!Q$24,'H-32A-WP06 - Debt Service'!Q$27/12,0))</f>
        <v>0</v>
      </c>
      <c r="S703" s="376">
        <f>IF(-SUM(S$20:S702)+S$15&lt;0.000001,0,IF($C703&gt;='H-32A-WP06 - Debt Service'!R$24,'H-32A-WP06 - Debt Service'!R$27/12,0))</f>
        <v>0</v>
      </c>
      <c r="T703" s="376">
        <f>IF(-SUM(T$20:T702)+T$15&lt;0.000001,0,IF($C703&gt;='H-32A-WP06 - Debt Service'!S$24,'H-32A-WP06 - Debt Service'!S$27/12,0))</f>
        <v>0</v>
      </c>
      <c r="U703" s="376">
        <f>IF(-SUM(U$20:U702)+U$15&lt;0.000001,0,IF($C703&gt;='H-32A-WP06 - Debt Service'!T$24,'H-32A-WP06 - Debt Service'!T$27/12,0))</f>
        <v>0</v>
      </c>
      <c r="V703" s="376">
        <f>IF(-SUM(V$20:V702)+V$15&lt;0.000001,0,IF($C703&gt;='H-32A-WP06 - Debt Service'!U$24,'H-32A-WP06 - Debt Service'!U$27/12,0))</f>
        <v>0</v>
      </c>
      <c r="W703" s="376">
        <f>IF(-SUM(W$20:W702)+W$15&lt;0.000001,0,IF($C703&gt;='H-32A-WP06 - Debt Service'!V$24,'H-32A-WP06 - Debt Service'!V$27/12,0))</f>
        <v>0</v>
      </c>
      <c r="X703" s="376">
        <f>IF(-SUM(X$20:X702)+X$15&lt;0.000001,0,IF($C703&gt;='H-32A-WP06 - Debt Service'!W$24,'H-32A-WP06 - Debt Service'!W$27/12,0))</f>
        <v>0</v>
      </c>
      <c r="Y703" s="376">
        <f>IF(-SUM(Y$20:Y702)+Y$15&lt;0.000001,0,IF($C703&gt;='H-32A-WP06 - Debt Service'!X$24,'H-32A-WP06 - Debt Service'!X$27/12,0))</f>
        <v>0</v>
      </c>
      <c r="Z703" s="376">
        <f>IF($C703&gt;='H-32A-WP06 - Debt Service'!Y$24,'H-32A-WP06 - Debt Service'!Y$27/12,0)</f>
        <v>0</v>
      </c>
    </row>
    <row r="704" spans="2:26">
      <c r="B704" s="364">
        <f t="shared" si="40"/>
        <v>2076</v>
      </c>
      <c r="C704" s="390">
        <f t="shared" si="42"/>
        <v>64285</v>
      </c>
      <c r="D704" s="376">
        <f>IF(-SUM(D$20:D703)+D$15&lt;0.000001,0,IF($C704&gt;='H-32A-WP06 - Debt Service'!C$24,'H-32A-WP06 - Debt Service'!C$27/12,0))</f>
        <v>0</v>
      </c>
      <c r="E704" s="376">
        <f>IF(-SUM(E$20:E703)+E$15&lt;0.000001,0,IF($C704&gt;='H-32A-WP06 - Debt Service'!D$24,'H-32A-WP06 - Debt Service'!D$27/12,0))</f>
        <v>0</v>
      </c>
      <c r="F704" s="376">
        <f>IF(-SUM(F$20:F703)+F$15&lt;0.000001,0,IF($C704&gt;='H-32A-WP06 - Debt Service'!E$24,'H-32A-WP06 - Debt Service'!E$27/12,0))</f>
        <v>0</v>
      </c>
      <c r="G704" s="376">
        <f>IF(-SUM(G$20:G703)+G$15&lt;0.000001,0,IF($C704&gt;='H-32A-WP06 - Debt Service'!F$24,'H-32A-WP06 - Debt Service'!F$27/12,0))</f>
        <v>0</v>
      </c>
      <c r="H704" s="376">
        <f>IF(-SUM(H$20:H703)+H$15&lt;0.000001,0,IF($C704&gt;='H-32A-WP06 - Debt Service'!G$24,'H-32A-WP06 - Debt Service'!G$27/12,0))</f>
        <v>0</v>
      </c>
      <c r="I704" s="376">
        <f>IF(-SUM(I$20:I703)+I$15&lt;0.000001,0,IF($C704&gt;='H-32A-WP06 - Debt Service'!H$24,'H-32A-WP06 - Debt Service'!H$27/12,0))</f>
        <v>0</v>
      </c>
      <c r="J704" s="376">
        <f>IF(-SUM(J$20:J703)+J$15&lt;0.000001,0,IF($C704&gt;='H-32A-WP06 - Debt Service'!I$24,'H-32A-WP06 - Debt Service'!I$27/12,0))</f>
        <v>0</v>
      </c>
      <c r="K704" s="376">
        <f>IF(-SUM(K$20:K703)+K$15&lt;0.000001,0,IF($C704&gt;='H-32A-WP06 - Debt Service'!J$24,'H-32A-WP06 - Debt Service'!J$27/12,0))</f>
        <v>0</v>
      </c>
      <c r="L704" s="376">
        <f>IF(-SUM(L$20:L703)+L$15&lt;0.000001,0,IF($C704&gt;='H-32A-WP06 - Debt Service'!K$24,'H-32A-WP06 - Debt Service'!K$27/12,0))</f>
        <v>0</v>
      </c>
      <c r="M704" s="376">
        <f>IF(-SUM(M$20:M703)+M$15&lt;0.000001,0,IF($C704&gt;='H-32A-WP06 - Debt Service'!L$24,'H-32A-WP06 - Debt Service'!L$27/12,0))</f>
        <v>0</v>
      </c>
      <c r="O704" s="364">
        <f t="shared" si="41"/>
        <v>2076</v>
      </c>
      <c r="P704" s="390">
        <f t="shared" si="43"/>
        <v>64285</v>
      </c>
      <c r="Q704" s="376">
        <f>IF(-SUM(Q$20:Q703)+Q$15&lt;0.000001,0,IF($C704&gt;='H-32A-WP06 - Debt Service'!P$24,'H-32A-WP06 - Debt Service'!P$27/12,0))</f>
        <v>0</v>
      </c>
      <c r="R704" s="376">
        <f>IF(-SUM(R$20:R703)+R$15&lt;0.000001,0,IF($C704&gt;='H-32A-WP06 - Debt Service'!Q$24,'H-32A-WP06 - Debt Service'!Q$27/12,0))</f>
        <v>0</v>
      </c>
      <c r="S704" s="376">
        <f>IF(-SUM(S$20:S703)+S$15&lt;0.000001,0,IF($C704&gt;='H-32A-WP06 - Debt Service'!R$24,'H-32A-WP06 - Debt Service'!R$27/12,0))</f>
        <v>0</v>
      </c>
      <c r="T704" s="376">
        <f>IF(-SUM(T$20:T703)+T$15&lt;0.000001,0,IF($C704&gt;='H-32A-WP06 - Debt Service'!S$24,'H-32A-WP06 - Debt Service'!S$27/12,0))</f>
        <v>0</v>
      </c>
      <c r="U704" s="376">
        <f>IF(-SUM(U$20:U703)+U$15&lt;0.000001,0,IF($C704&gt;='H-32A-WP06 - Debt Service'!T$24,'H-32A-WP06 - Debt Service'!T$27/12,0))</f>
        <v>0</v>
      </c>
      <c r="V704" s="376">
        <f>IF(-SUM(V$20:V703)+V$15&lt;0.000001,0,IF($C704&gt;='H-32A-WP06 - Debt Service'!U$24,'H-32A-WP06 - Debt Service'!U$27/12,0))</f>
        <v>0</v>
      </c>
      <c r="W704" s="376">
        <f>IF(-SUM(W$20:W703)+W$15&lt;0.000001,0,IF($C704&gt;='H-32A-WP06 - Debt Service'!V$24,'H-32A-WP06 - Debt Service'!V$27/12,0))</f>
        <v>0</v>
      </c>
      <c r="X704" s="376">
        <f>IF(-SUM(X$20:X703)+X$15&lt;0.000001,0,IF($C704&gt;='H-32A-WP06 - Debt Service'!W$24,'H-32A-WP06 - Debt Service'!W$27/12,0))</f>
        <v>0</v>
      </c>
      <c r="Y704" s="376">
        <f>IF(-SUM(Y$20:Y703)+Y$15&lt;0.000001,0,IF($C704&gt;='H-32A-WP06 - Debt Service'!X$24,'H-32A-WP06 - Debt Service'!X$27/12,0))</f>
        <v>0</v>
      </c>
      <c r="Z704" s="376">
        <f>IF($C704&gt;='H-32A-WP06 - Debt Service'!Y$24,'H-32A-WP06 - Debt Service'!Y$27/12,0)</f>
        <v>0</v>
      </c>
    </row>
    <row r="705" spans="2:26">
      <c r="B705" s="364">
        <f t="shared" si="40"/>
        <v>2076</v>
      </c>
      <c r="C705" s="390">
        <f t="shared" si="42"/>
        <v>64316</v>
      </c>
      <c r="D705" s="376">
        <f>IF(-SUM(D$20:D704)+D$15&lt;0.000001,0,IF($C705&gt;='H-32A-WP06 - Debt Service'!C$24,'H-32A-WP06 - Debt Service'!C$27/12,0))</f>
        <v>0</v>
      </c>
      <c r="E705" s="376">
        <f>IF(-SUM(E$20:E704)+E$15&lt;0.000001,0,IF($C705&gt;='H-32A-WP06 - Debt Service'!D$24,'H-32A-WP06 - Debt Service'!D$27/12,0))</f>
        <v>0</v>
      </c>
      <c r="F705" s="376">
        <f>IF(-SUM(F$20:F704)+F$15&lt;0.000001,0,IF($C705&gt;='H-32A-WP06 - Debt Service'!E$24,'H-32A-WP06 - Debt Service'!E$27/12,0))</f>
        <v>0</v>
      </c>
      <c r="G705" s="376">
        <f>IF(-SUM(G$20:G704)+G$15&lt;0.000001,0,IF($C705&gt;='H-32A-WP06 - Debt Service'!F$24,'H-32A-WP06 - Debt Service'!F$27/12,0))</f>
        <v>0</v>
      </c>
      <c r="H705" s="376">
        <f>IF(-SUM(H$20:H704)+H$15&lt;0.000001,0,IF($C705&gt;='H-32A-WP06 - Debt Service'!G$24,'H-32A-WP06 - Debt Service'!G$27/12,0))</f>
        <v>0</v>
      </c>
      <c r="I705" s="376">
        <f>IF(-SUM(I$20:I704)+I$15&lt;0.000001,0,IF($C705&gt;='H-32A-WP06 - Debt Service'!H$24,'H-32A-WP06 - Debt Service'!H$27/12,0))</f>
        <v>0</v>
      </c>
      <c r="J705" s="376">
        <f>IF(-SUM(J$20:J704)+J$15&lt;0.000001,0,IF($C705&gt;='H-32A-WP06 - Debt Service'!I$24,'H-32A-WP06 - Debt Service'!I$27/12,0))</f>
        <v>0</v>
      </c>
      <c r="K705" s="376">
        <f>IF(-SUM(K$20:K704)+K$15&lt;0.000001,0,IF($C705&gt;='H-32A-WP06 - Debt Service'!J$24,'H-32A-WP06 - Debt Service'!J$27/12,0))</f>
        <v>0</v>
      </c>
      <c r="L705" s="376">
        <f>IF(-SUM(L$20:L704)+L$15&lt;0.000001,0,IF($C705&gt;='H-32A-WP06 - Debt Service'!K$24,'H-32A-WP06 - Debt Service'!K$27/12,0))</f>
        <v>0</v>
      </c>
      <c r="M705" s="376">
        <f>IF(-SUM(M$20:M704)+M$15&lt;0.000001,0,IF($C705&gt;='H-32A-WP06 - Debt Service'!L$24,'H-32A-WP06 - Debt Service'!L$27/12,0))</f>
        <v>0</v>
      </c>
      <c r="O705" s="364">
        <f t="shared" si="41"/>
        <v>2076</v>
      </c>
      <c r="P705" s="390">
        <f t="shared" si="43"/>
        <v>64316</v>
      </c>
      <c r="Q705" s="376">
        <f>IF(-SUM(Q$20:Q704)+Q$15&lt;0.000001,0,IF($C705&gt;='H-32A-WP06 - Debt Service'!P$24,'H-32A-WP06 - Debt Service'!P$27/12,0))</f>
        <v>0</v>
      </c>
      <c r="R705" s="376">
        <f>IF(-SUM(R$20:R704)+R$15&lt;0.000001,0,IF($C705&gt;='H-32A-WP06 - Debt Service'!Q$24,'H-32A-WP06 - Debt Service'!Q$27/12,0))</f>
        <v>0</v>
      </c>
      <c r="S705" s="376">
        <f>IF(-SUM(S$20:S704)+S$15&lt;0.000001,0,IF($C705&gt;='H-32A-WP06 - Debt Service'!R$24,'H-32A-WP06 - Debt Service'!R$27/12,0))</f>
        <v>0</v>
      </c>
      <c r="T705" s="376">
        <f>IF(-SUM(T$20:T704)+T$15&lt;0.000001,0,IF($C705&gt;='H-32A-WP06 - Debt Service'!S$24,'H-32A-WP06 - Debt Service'!S$27/12,0))</f>
        <v>0</v>
      </c>
      <c r="U705" s="376">
        <f>IF(-SUM(U$20:U704)+U$15&lt;0.000001,0,IF($C705&gt;='H-32A-WP06 - Debt Service'!T$24,'H-32A-WP06 - Debt Service'!T$27/12,0))</f>
        <v>0</v>
      </c>
      <c r="V705" s="376">
        <f>IF(-SUM(V$20:V704)+V$15&lt;0.000001,0,IF($C705&gt;='H-32A-WP06 - Debt Service'!U$24,'H-32A-WP06 - Debt Service'!U$27/12,0))</f>
        <v>0</v>
      </c>
      <c r="W705" s="376">
        <f>IF(-SUM(W$20:W704)+W$15&lt;0.000001,0,IF($C705&gt;='H-32A-WP06 - Debt Service'!V$24,'H-32A-WP06 - Debt Service'!V$27/12,0))</f>
        <v>0</v>
      </c>
      <c r="X705" s="376">
        <f>IF(-SUM(X$20:X704)+X$15&lt;0.000001,0,IF($C705&gt;='H-32A-WP06 - Debt Service'!W$24,'H-32A-WP06 - Debt Service'!W$27/12,0))</f>
        <v>0</v>
      </c>
      <c r="Y705" s="376">
        <f>IF(-SUM(Y$20:Y704)+Y$15&lt;0.000001,0,IF($C705&gt;='H-32A-WP06 - Debt Service'!X$24,'H-32A-WP06 - Debt Service'!X$27/12,0))</f>
        <v>0</v>
      </c>
      <c r="Z705" s="376">
        <f>IF($C705&gt;='H-32A-WP06 - Debt Service'!Y$24,'H-32A-WP06 - Debt Service'!Y$27/12,0)</f>
        <v>0</v>
      </c>
    </row>
    <row r="706" spans="2:26">
      <c r="B706" s="364">
        <f t="shared" si="40"/>
        <v>2076</v>
      </c>
      <c r="C706" s="390">
        <f t="shared" si="42"/>
        <v>64345</v>
      </c>
      <c r="D706" s="376">
        <f>IF(-SUM(D$20:D705)+D$15&lt;0.000001,0,IF($C706&gt;='H-32A-WP06 - Debt Service'!C$24,'H-32A-WP06 - Debt Service'!C$27/12,0))</f>
        <v>0</v>
      </c>
      <c r="E706" s="376">
        <f>IF(-SUM(E$20:E705)+E$15&lt;0.000001,0,IF($C706&gt;='H-32A-WP06 - Debt Service'!D$24,'H-32A-WP06 - Debt Service'!D$27/12,0))</f>
        <v>0</v>
      </c>
      <c r="F706" s="376">
        <f>IF(-SUM(F$20:F705)+F$15&lt;0.000001,0,IF($C706&gt;='H-32A-WP06 - Debt Service'!E$24,'H-32A-WP06 - Debt Service'!E$27/12,0))</f>
        <v>0</v>
      </c>
      <c r="G706" s="376">
        <f>IF(-SUM(G$20:G705)+G$15&lt;0.000001,0,IF($C706&gt;='H-32A-WP06 - Debt Service'!F$24,'H-32A-WP06 - Debt Service'!F$27/12,0))</f>
        <v>0</v>
      </c>
      <c r="H706" s="376">
        <f>IF(-SUM(H$20:H705)+H$15&lt;0.000001,0,IF($C706&gt;='H-32A-WP06 - Debt Service'!G$24,'H-32A-WP06 - Debt Service'!G$27/12,0))</f>
        <v>0</v>
      </c>
      <c r="I706" s="376">
        <f>IF(-SUM(I$20:I705)+I$15&lt;0.000001,0,IF($C706&gt;='H-32A-WP06 - Debt Service'!H$24,'H-32A-WP06 - Debt Service'!H$27/12,0))</f>
        <v>0</v>
      </c>
      <c r="J706" s="376">
        <f>IF(-SUM(J$20:J705)+J$15&lt;0.000001,0,IF($C706&gt;='H-32A-WP06 - Debt Service'!I$24,'H-32A-WP06 - Debt Service'!I$27/12,0))</f>
        <v>0</v>
      </c>
      <c r="K706" s="376">
        <f>IF(-SUM(K$20:K705)+K$15&lt;0.000001,0,IF($C706&gt;='H-32A-WP06 - Debt Service'!J$24,'H-32A-WP06 - Debt Service'!J$27/12,0))</f>
        <v>0</v>
      </c>
      <c r="L706" s="376">
        <f>IF(-SUM(L$20:L705)+L$15&lt;0.000001,0,IF($C706&gt;='H-32A-WP06 - Debt Service'!K$24,'H-32A-WP06 - Debt Service'!K$27/12,0))</f>
        <v>0</v>
      </c>
      <c r="M706" s="376">
        <f>IF(-SUM(M$20:M705)+M$15&lt;0.000001,0,IF($C706&gt;='H-32A-WP06 - Debt Service'!L$24,'H-32A-WP06 - Debt Service'!L$27/12,0))</f>
        <v>0</v>
      </c>
      <c r="O706" s="364">
        <f t="shared" si="41"/>
        <v>2076</v>
      </c>
      <c r="P706" s="390">
        <f t="shared" si="43"/>
        <v>64345</v>
      </c>
      <c r="Q706" s="376">
        <f>IF(-SUM(Q$20:Q705)+Q$15&lt;0.000001,0,IF($C706&gt;='H-32A-WP06 - Debt Service'!P$24,'H-32A-WP06 - Debt Service'!P$27/12,0))</f>
        <v>0</v>
      </c>
      <c r="R706" s="376">
        <f>IF(-SUM(R$20:R705)+R$15&lt;0.000001,0,IF($C706&gt;='H-32A-WP06 - Debt Service'!Q$24,'H-32A-WP06 - Debt Service'!Q$27/12,0))</f>
        <v>0</v>
      </c>
      <c r="S706" s="376">
        <f>IF(-SUM(S$20:S705)+S$15&lt;0.000001,0,IF($C706&gt;='H-32A-WP06 - Debt Service'!R$24,'H-32A-WP06 - Debt Service'!R$27/12,0))</f>
        <v>0</v>
      </c>
      <c r="T706" s="376">
        <f>IF(-SUM(T$20:T705)+T$15&lt;0.000001,0,IF($C706&gt;='H-32A-WP06 - Debt Service'!S$24,'H-32A-WP06 - Debt Service'!S$27/12,0))</f>
        <v>0</v>
      </c>
      <c r="U706" s="376">
        <f>IF(-SUM(U$20:U705)+U$15&lt;0.000001,0,IF($C706&gt;='H-32A-WP06 - Debt Service'!T$24,'H-32A-WP06 - Debt Service'!T$27/12,0))</f>
        <v>0</v>
      </c>
      <c r="V706" s="376">
        <f>IF(-SUM(V$20:V705)+V$15&lt;0.000001,0,IF($C706&gt;='H-32A-WP06 - Debt Service'!U$24,'H-32A-WP06 - Debt Service'!U$27/12,0))</f>
        <v>0</v>
      </c>
      <c r="W706" s="376">
        <f>IF(-SUM(W$20:W705)+W$15&lt;0.000001,0,IF($C706&gt;='H-32A-WP06 - Debt Service'!V$24,'H-32A-WP06 - Debt Service'!V$27/12,0))</f>
        <v>0</v>
      </c>
      <c r="X706" s="376">
        <f>IF(-SUM(X$20:X705)+X$15&lt;0.000001,0,IF($C706&gt;='H-32A-WP06 - Debt Service'!W$24,'H-32A-WP06 - Debt Service'!W$27/12,0))</f>
        <v>0</v>
      </c>
      <c r="Y706" s="376">
        <f>IF(-SUM(Y$20:Y705)+Y$15&lt;0.000001,0,IF($C706&gt;='H-32A-WP06 - Debt Service'!X$24,'H-32A-WP06 - Debt Service'!X$27/12,0))</f>
        <v>0</v>
      </c>
      <c r="Z706" s="376">
        <f>IF($C706&gt;='H-32A-WP06 - Debt Service'!Y$24,'H-32A-WP06 - Debt Service'!Y$27/12,0)</f>
        <v>0</v>
      </c>
    </row>
    <row r="707" spans="2:26">
      <c r="B707" s="364">
        <f t="shared" si="40"/>
        <v>2076</v>
      </c>
      <c r="C707" s="390">
        <f t="shared" si="42"/>
        <v>64376</v>
      </c>
      <c r="D707" s="376">
        <f>IF(-SUM(D$20:D706)+D$15&lt;0.000001,0,IF($C707&gt;='H-32A-WP06 - Debt Service'!C$24,'H-32A-WP06 - Debt Service'!C$27/12,0))</f>
        <v>0</v>
      </c>
      <c r="E707" s="376">
        <f>IF(-SUM(E$20:E706)+E$15&lt;0.000001,0,IF($C707&gt;='H-32A-WP06 - Debt Service'!D$24,'H-32A-WP06 - Debt Service'!D$27/12,0))</f>
        <v>0</v>
      </c>
      <c r="F707" s="376">
        <f>IF(-SUM(F$20:F706)+F$15&lt;0.000001,0,IF($C707&gt;='H-32A-WP06 - Debt Service'!E$24,'H-32A-WP06 - Debt Service'!E$27/12,0))</f>
        <v>0</v>
      </c>
      <c r="G707" s="376">
        <f>IF(-SUM(G$20:G706)+G$15&lt;0.000001,0,IF($C707&gt;='H-32A-WP06 - Debt Service'!F$24,'H-32A-WP06 - Debt Service'!F$27/12,0))</f>
        <v>0</v>
      </c>
      <c r="H707" s="376">
        <f>IF(-SUM(H$20:H706)+H$15&lt;0.000001,0,IF($C707&gt;='H-32A-WP06 - Debt Service'!G$24,'H-32A-WP06 - Debt Service'!G$27/12,0))</f>
        <v>0</v>
      </c>
      <c r="I707" s="376">
        <f>IF(-SUM(I$20:I706)+I$15&lt;0.000001,0,IF($C707&gt;='H-32A-WP06 - Debt Service'!H$24,'H-32A-WP06 - Debt Service'!H$27/12,0))</f>
        <v>0</v>
      </c>
      <c r="J707" s="376">
        <f>IF(-SUM(J$20:J706)+J$15&lt;0.000001,0,IF($C707&gt;='H-32A-WP06 - Debt Service'!I$24,'H-32A-WP06 - Debt Service'!I$27/12,0))</f>
        <v>0</v>
      </c>
      <c r="K707" s="376">
        <f>IF(-SUM(K$20:K706)+K$15&lt;0.000001,0,IF($C707&gt;='H-32A-WP06 - Debt Service'!J$24,'H-32A-WP06 - Debt Service'!J$27/12,0))</f>
        <v>0</v>
      </c>
      <c r="L707" s="376">
        <f>IF(-SUM(L$20:L706)+L$15&lt;0.000001,0,IF($C707&gt;='H-32A-WP06 - Debt Service'!K$24,'H-32A-WP06 - Debt Service'!K$27/12,0))</f>
        <v>0</v>
      </c>
      <c r="M707" s="376">
        <f>IF(-SUM(M$20:M706)+M$15&lt;0.000001,0,IF($C707&gt;='H-32A-WP06 - Debt Service'!L$24,'H-32A-WP06 - Debt Service'!L$27/12,0))</f>
        <v>0</v>
      </c>
      <c r="O707" s="364">
        <f t="shared" si="41"/>
        <v>2076</v>
      </c>
      <c r="P707" s="390">
        <f t="shared" si="43"/>
        <v>64376</v>
      </c>
      <c r="Q707" s="376">
        <f>IF(-SUM(Q$20:Q706)+Q$15&lt;0.000001,0,IF($C707&gt;='H-32A-WP06 - Debt Service'!P$24,'H-32A-WP06 - Debt Service'!P$27/12,0))</f>
        <v>0</v>
      </c>
      <c r="R707" s="376">
        <f>IF(-SUM(R$20:R706)+R$15&lt;0.000001,0,IF($C707&gt;='H-32A-WP06 - Debt Service'!Q$24,'H-32A-WP06 - Debt Service'!Q$27/12,0))</f>
        <v>0</v>
      </c>
      <c r="S707" s="376">
        <f>IF(-SUM(S$20:S706)+S$15&lt;0.000001,0,IF($C707&gt;='H-32A-WP06 - Debt Service'!R$24,'H-32A-WP06 - Debt Service'!R$27/12,0))</f>
        <v>0</v>
      </c>
      <c r="T707" s="376">
        <f>IF(-SUM(T$20:T706)+T$15&lt;0.000001,0,IF($C707&gt;='H-32A-WP06 - Debt Service'!S$24,'H-32A-WP06 - Debt Service'!S$27/12,0))</f>
        <v>0</v>
      </c>
      <c r="U707" s="376">
        <f>IF(-SUM(U$20:U706)+U$15&lt;0.000001,0,IF($C707&gt;='H-32A-WP06 - Debt Service'!T$24,'H-32A-WP06 - Debt Service'!T$27/12,0))</f>
        <v>0</v>
      </c>
      <c r="V707" s="376">
        <f>IF(-SUM(V$20:V706)+V$15&lt;0.000001,0,IF($C707&gt;='H-32A-WP06 - Debt Service'!U$24,'H-32A-WP06 - Debt Service'!U$27/12,0))</f>
        <v>0</v>
      </c>
      <c r="W707" s="376">
        <f>IF(-SUM(W$20:W706)+W$15&lt;0.000001,0,IF($C707&gt;='H-32A-WP06 - Debt Service'!V$24,'H-32A-WP06 - Debt Service'!V$27/12,0))</f>
        <v>0</v>
      </c>
      <c r="X707" s="376">
        <f>IF(-SUM(X$20:X706)+X$15&lt;0.000001,0,IF($C707&gt;='H-32A-WP06 - Debt Service'!W$24,'H-32A-WP06 - Debt Service'!W$27/12,0))</f>
        <v>0</v>
      </c>
      <c r="Y707" s="376">
        <f>IF(-SUM(Y$20:Y706)+Y$15&lt;0.000001,0,IF($C707&gt;='H-32A-WP06 - Debt Service'!X$24,'H-32A-WP06 - Debt Service'!X$27/12,0))</f>
        <v>0</v>
      </c>
      <c r="Z707" s="376">
        <f>IF($C707&gt;='H-32A-WP06 - Debt Service'!Y$24,'H-32A-WP06 - Debt Service'!Y$27/12,0)</f>
        <v>0</v>
      </c>
    </row>
    <row r="708" spans="2:26">
      <c r="B708" s="364">
        <f t="shared" si="40"/>
        <v>2076</v>
      </c>
      <c r="C708" s="390">
        <f t="shared" si="42"/>
        <v>64406</v>
      </c>
      <c r="D708" s="376">
        <f>IF(-SUM(D$20:D707)+D$15&lt;0.000001,0,IF($C708&gt;='H-32A-WP06 - Debt Service'!C$24,'H-32A-WP06 - Debt Service'!C$27/12,0))</f>
        <v>0</v>
      </c>
      <c r="E708" s="376">
        <f>IF(-SUM(E$20:E707)+E$15&lt;0.000001,0,IF($C708&gt;='H-32A-WP06 - Debt Service'!D$24,'H-32A-WP06 - Debt Service'!D$27/12,0))</f>
        <v>0</v>
      </c>
      <c r="F708" s="376">
        <f>IF(-SUM(F$20:F707)+F$15&lt;0.000001,0,IF($C708&gt;='H-32A-WP06 - Debt Service'!E$24,'H-32A-WP06 - Debt Service'!E$27/12,0))</f>
        <v>0</v>
      </c>
      <c r="G708" s="376">
        <f>IF(-SUM(G$20:G707)+G$15&lt;0.000001,0,IF($C708&gt;='H-32A-WP06 - Debt Service'!F$24,'H-32A-WP06 - Debt Service'!F$27/12,0))</f>
        <v>0</v>
      </c>
      <c r="H708" s="376">
        <f>IF(-SUM(H$20:H707)+H$15&lt;0.000001,0,IF($C708&gt;='H-32A-WP06 - Debt Service'!G$24,'H-32A-WP06 - Debt Service'!G$27/12,0))</f>
        <v>0</v>
      </c>
      <c r="I708" s="376">
        <f>IF(-SUM(I$20:I707)+I$15&lt;0.000001,0,IF($C708&gt;='H-32A-WP06 - Debt Service'!H$24,'H-32A-WP06 - Debt Service'!H$27/12,0))</f>
        <v>0</v>
      </c>
      <c r="J708" s="376">
        <f>IF(-SUM(J$20:J707)+J$15&lt;0.000001,0,IF($C708&gt;='H-32A-WP06 - Debt Service'!I$24,'H-32A-WP06 - Debt Service'!I$27/12,0))</f>
        <v>0</v>
      </c>
      <c r="K708" s="376">
        <f>IF(-SUM(K$20:K707)+K$15&lt;0.000001,0,IF($C708&gt;='H-32A-WP06 - Debt Service'!J$24,'H-32A-WP06 - Debt Service'!J$27/12,0))</f>
        <v>0</v>
      </c>
      <c r="L708" s="376">
        <f>IF(-SUM(L$20:L707)+L$15&lt;0.000001,0,IF($C708&gt;='H-32A-WP06 - Debt Service'!K$24,'H-32A-WP06 - Debt Service'!K$27/12,0))</f>
        <v>0</v>
      </c>
      <c r="M708" s="376">
        <f>IF(-SUM(M$20:M707)+M$15&lt;0.000001,0,IF($C708&gt;='H-32A-WP06 - Debt Service'!L$24,'H-32A-WP06 - Debt Service'!L$27/12,0))</f>
        <v>0</v>
      </c>
      <c r="O708" s="364">
        <f t="shared" si="41"/>
        <v>2076</v>
      </c>
      <c r="P708" s="390">
        <f t="shared" si="43"/>
        <v>64406</v>
      </c>
      <c r="Q708" s="376">
        <f>IF(-SUM(Q$20:Q707)+Q$15&lt;0.000001,0,IF($C708&gt;='H-32A-WP06 - Debt Service'!P$24,'H-32A-WP06 - Debt Service'!P$27/12,0))</f>
        <v>0</v>
      </c>
      <c r="R708" s="376">
        <f>IF(-SUM(R$20:R707)+R$15&lt;0.000001,0,IF($C708&gt;='H-32A-WP06 - Debt Service'!Q$24,'H-32A-WP06 - Debt Service'!Q$27/12,0))</f>
        <v>0</v>
      </c>
      <c r="S708" s="376">
        <f>IF(-SUM(S$20:S707)+S$15&lt;0.000001,0,IF($C708&gt;='H-32A-WP06 - Debt Service'!R$24,'H-32A-WP06 - Debt Service'!R$27/12,0))</f>
        <v>0</v>
      </c>
      <c r="T708" s="376">
        <f>IF(-SUM(T$20:T707)+T$15&lt;0.000001,0,IF($C708&gt;='H-32A-WP06 - Debt Service'!S$24,'H-32A-WP06 - Debt Service'!S$27/12,0))</f>
        <v>0</v>
      </c>
      <c r="U708" s="376">
        <f>IF(-SUM(U$20:U707)+U$15&lt;0.000001,0,IF($C708&gt;='H-32A-WP06 - Debt Service'!T$24,'H-32A-WP06 - Debt Service'!T$27/12,0))</f>
        <v>0</v>
      </c>
      <c r="V708" s="376">
        <f>IF(-SUM(V$20:V707)+V$15&lt;0.000001,0,IF($C708&gt;='H-32A-WP06 - Debt Service'!U$24,'H-32A-WP06 - Debt Service'!U$27/12,0))</f>
        <v>0</v>
      </c>
      <c r="W708" s="376">
        <f>IF(-SUM(W$20:W707)+W$15&lt;0.000001,0,IF($C708&gt;='H-32A-WP06 - Debt Service'!V$24,'H-32A-WP06 - Debt Service'!V$27/12,0))</f>
        <v>0</v>
      </c>
      <c r="X708" s="376">
        <f>IF(-SUM(X$20:X707)+X$15&lt;0.000001,0,IF($C708&gt;='H-32A-WP06 - Debt Service'!W$24,'H-32A-WP06 - Debt Service'!W$27/12,0))</f>
        <v>0</v>
      </c>
      <c r="Y708" s="376">
        <f>IF(-SUM(Y$20:Y707)+Y$15&lt;0.000001,0,IF($C708&gt;='H-32A-WP06 - Debt Service'!X$24,'H-32A-WP06 - Debt Service'!X$27/12,0))</f>
        <v>0</v>
      </c>
      <c r="Z708" s="376">
        <f>IF($C708&gt;='H-32A-WP06 - Debt Service'!Y$24,'H-32A-WP06 - Debt Service'!Y$27/12,0)</f>
        <v>0</v>
      </c>
    </row>
    <row r="709" spans="2:26">
      <c r="B709" s="364">
        <f t="shared" si="40"/>
        <v>2076</v>
      </c>
      <c r="C709" s="390">
        <f t="shared" si="42"/>
        <v>64437</v>
      </c>
      <c r="D709" s="376">
        <f>IF(-SUM(D$20:D708)+D$15&lt;0.000001,0,IF($C709&gt;='H-32A-WP06 - Debt Service'!C$24,'H-32A-WP06 - Debt Service'!C$27/12,0))</f>
        <v>0</v>
      </c>
      <c r="E709" s="376">
        <f>IF(-SUM(E$20:E708)+E$15&lt;0.000001,0,IF($C709&gt;='H-32A-WP06 - Debt Service'!D$24,'H-32A-WP06 - Debt Service'!D$27/12,0))</f>
        <v>0</v>
      </c>
      <c r="F709" s="376">
        <f>IF(-SUM(F$20:F708)+F$15&lt;0.000001,0,IF($C709&gt;='H-32A-WP06 - Debt Service'!E$24,'H-32A-WP06 - Debt Service'!E$27/12,0))</f>
        <v>0</v>
      </c>
      <c r="G709" s="376">
        <f>IF(-SUM(G$20:G708)+G$15&lt;0.000001,0,IF($C709&gt;='H-32A-WP06 - Debt Service'!F$24,'H-32A-WP06 - Debt Service'!F$27/12,0))</f>
        <v>0</v>
      </c>
      <c r="H709" s="376">
        <f>IF(-SUM(H$20:H708)+H$15&lt;0.000001,0,IF($C709&gt;='H-32A-WP06 - Debt Service'!G$24,'H-32A-WP06 - Debt Service'!G$27/12,0))</f>
        <v>0</v>
      </c>
      <c r="I709" s="376">
        <f>IF(-SUM(I$20:I708)+I$15&lt;0.000001,0,IF($C709&gt;='H-32A-WP06 - Debt Service'!H$24,'H-32A-WP06 - Debt Service'!H$27/12,0))</f>
        <v>0</v>
      </c>
      <c r="J709" s="376">
        <f>IF(-SUM(J$20:J708)+J$15&lt;0.000001,0,IF($C709&gt;='H-32A-WP06 - Debt Service'!I$24,'H-32A-WP06 - Debt Service'!I$27/12,0))</f>
        <v>0</v>
      </c>
      <c r="K709" s="376">
        <f>IF(-SUM(K$20:K708)+K$15&lt;0.000001,0,IF($C709&gt;='H-32A-WP06 - Debt Service'!J$24,'H-32A-WP06 - Debt Service'!J$27/12,0))</f>
        <v>0</v>
      </c>
      <c r="L709" s="376">
        <f>IF(-SUM(L$20:L708)+L$15&lt;0.000001,0,IF($C709&gt;='H-32A-WP06 - Debt Service'!K$24,'H-32A-WP06 - Debt Service'!K$27/12,0))</f>
        <v>0</v>
      </c>
      <c r="M709" s="376">
        <f>IF(-SUM(M$20:M708)+M$15&lt;0.000001,0,IF($C709&gt;='H-32A-WP06 - Debt Service'!L$24,'H-32A-WP06 - Debt Service'!L$27/12,0))</f>
        <v>0</v>
      </c>
      <c r="O709" s="364">
        <f t="shared" si="41"/>
        <v>2076</v>
      </c>
      <c r="P709" s="390">
        <f t="shared" si="43"/>
        <v>64437</v>
      </c>
      <c r="Q709" s="376">
        <f>IF(-SUM(Q$20:Q708)+Q$15&lt;0.000001,0,IF($C709&gt;='H-32A-WP06 - Debt Service'!P$24,'H-32A-WP06 - Debt Service'!P$27/12,0))</f>
        <v>0</v>
      </c>
      <c r="R709" s="376">
        <f>IF(-SUM(R$20:R708)+R$15&lt;0.000001,0,IF($C709&gt;='H-32A-WP06 - Debt Service'!Q$24,'H-32A-WP06 - Debt Service'!Q$27/12,0))</f>
        <v>0</v>
      </c>
      <c r="S709" s="376">
        <f>IF(-SUM(S$20:S708)+S$15&lt;0.000001,0,IF($C709&gt;='H-32A-WP06 - Debt Service'!R$24,'H-32A-WP06 - Debt Service'!R$27/12,0))</f>
        <v>0</v>
      </c>
      <c r="T709" s="376">
        <f>IF(-SUM(T$20:T708)+T$15&lt;0.000001,0,IF($C709&gt;='H-32A-WP06 - Debt Service'!S$24,'H-32A-WP06 - Debt Service'!S$27/12,0))</f>
        <v>0</v>
      </c>
      <c r="U709" s="376">
        <f>IF(-SUM(U$20:U708)+U$15&lt;0.000001,0,IF($C709&gt;='H-32A-WP06 - Debt Service'!T$24,'H-32A-WP06 - Debt Service'!T$27/12,0))</f>
        <v>0</v>
      </c>
      <c r="V709" s="376">
        <f>IF(-SUM(V$20:V708)+V$15&lt;0.000001,0,IF($C709&gt;='H-32A-WP06 - Debt Service'!U$24,'H-32A-WP06 - Debt Service'!U$27/12,0))</f>
        <v>0</v>
      </c>
      <c r="W709" s="376">
        <f>IF(-SUM(W$20:W708)+W$15&lt;0.000001,0,IF($C709&gt;='H-32A-WP06 - Debt Service'!V$24,'H-32A-WP06 - Debt Service'!V$27/12,0))</f>
        <v>0</v>
      </c>
      <c r="X709" s="376">
        <f>IF(-SUM(X$20:X708)+X$15&lt;0.000001,0,IF($C709&gt;='H-32A-WP06 - Debt Service'!W$24,'H-32A-WP06 - Debt Service'!W$27/12,0))</f>
        <v>0</v>
      </c>
      <c r="Y709" s="376">
        <f>IF(-SUM(Y$20:Y708)+Y$15&lt;0.000001,0,IF($C709&gt;='H-32A-WP06 - Debt Service'!X$24,'H-32A-WP06 - Debt Service'!X$27/12,0))</f>
        <v>0</v>
      </c>
      <c r="Z709" s="376">
        <f>IF($C709&gt;='H-32A-WP06 - Debt Service'!Y$24,'H-32A-WP06 - Debt Service'!Y$27/12,0)</f>
        <v>0</v>
      </c>
    </row>
    <row r="710" spans="2:26">
      <c r="B710" s="364">
        <f t="shared" si="40"/>
        <v>2076</v>
      </c>
      <c r="C710" s="390">
        <f t="shared" si="42"/>
        <v>64467</v>
      </c>
      <c r="D710" s="376">
        <f>IF(-SUM(D$20:D709)+D$15&lt;0.000001,0,IF($C710&gt;='H-32A-WP06 - Debt Service'!C$24,'H-32A-WP06 - Debt Service'!C$27/12,0))</f>
        <v>0</v>
      </c>
      <c r="E710" s="376">
        <f>IF(-SUM(E$20:E709)+E$15&lt;0.000001,0,IF($C710&gt;='H-32A-WP06 - Debt Service'!D$24,'H-32A-WP06 - Debt Service'!D$27/12,0))</f>
        <v>0</v>
      </c>
      <c r="F710" s="376">
        <f>IF(-SUM(F$20:F709)+F$15&lt;0.000001,0,IF($C710&gt;='H-32A-WP06 - Debt Service'!E$24,'H-32A-WP06 - Debt Service'!E$27/12,0))</f>
        <v>0</v>
      </c>
      <c r="G710" s="376">
        <f>IF(-SUM(G$20:G709)+G$15&lt;0.000001,0,IF($C710&gt;='H-32A-WP06 - Debt Service'!F$24,'H-32A-WP06 - Debt Service'!F$27/12,0))</f>
        <v>0</v>
      </c>
      <c r="H710" s="376">
        <f>IF(-SUM(H$20:H709)+H$15&lt;0.000001,0,IF($C710&gt;='H-32A-WP06 - Debt Service'!G$24,'H-32A-WP06 - Debt Service'!G$27/12,0))</f>
        <v>0</v>
      </c>
      <c r="I710" s="376">
        <f>IF(-SUM(I$20:I709)+I$15&lt;0.000001,0,IF($C710&gt;='H-32A-WP06 - Debt Service'!H$24,'H-32A-WP06 - Debt Service'!H$27/12,0))</f>
        <v>0</v>
      </c>
      <c r="J710" s="376">
        <f>IF(-SUM(J$20:J709)+J$15&lt;0.000001,0,IF($C710&gt;='H-32A-WP06 - Debt Service'!I$24,'H-32A-WP06 - Debt Service'!I$27/12,0))</f>
        <v>0</v>
      </c>
      <c r="K710" s="376">
        <f>IF(-SUM(K$20:K709)+K$15&lt;0.000001,0,IF($C710&gt;='H-32A-WP06 - Debt Service'!J$24,'H-32A-WP06 - Debt Service'!J$27/12,0))</f>
        <v>0</v>
      </c>
      <c r="L710" s="376">
        <f>IF(-SUM(L$20:L709)+L$15&lt;0.000001,0,IF($C710&gt;='H-32A-WP06 - Debt Service'!K$24,'H-32A-WP06 - Debt Service'!K$27/12,0))</f>
        <v>0</v>
      </c>
      <c r="M710" s="376">
        <f>IF(-SUM(M$20:M709)+M$15&lt;0.000001,0,IF($C710&gt;='H-32A-WP06 - Debt Service'!L$24,'H-32A-WP06 - Debt Service'!L$27/12,0))</f>
        <v>0</v>
      </c>
      <c r="O710" s="364">
        <f t="shared" si="41"/>
        <v>2076</v>
      </c>
      <c r="P710" s="390">
        <f t="shared" si="43"/>
        <v>64467</v>
      </c>
      <c r="Q710" s="376">
        <f>IF(-SUM(Q$20:Q709)+Q$15&lt;0.000001,0,IF($C710&gt;='H-32A-WP06 - Debt Service'!P$24,'H-32A-WP06 - Debt Service'!P$27/12,0))</f>
        <v>0</v>
      </c>
      <c r="R710" s="376">
        <f>IF(-SUM(R$20:R709)+R$15&lt;0.000001,0,IF($C710&gt;='H-32A-WP06 - Debt Service'!Q$24,'H-32A-WP06 - Debt Service'!Q$27/12,0))</f>
        <v>0</v>
      </c>
      <c r="S710" s="376">
        <f>IF(-SUM(S$20:S709)+S$15&lt;0.000001,0,IF($C710&gt;='H-32A-WP06 - Debt Service'!R$24,'H-32A-WP06 - Debt Service'!R$27/12,0))</f>
        <v>0</v>
      </c>
      <c r="T710" s="376">
        <f>IF(-SUM(T$20:T709)+T$15&lt;0.000001,0,IF($C710&gt;='H-32A-WP06 - Debt Service'!S$24,'H-32A-WP06 - Debt Service'!S$27/12,0))</f>
        <v>0</v>
      </c>
      <c r="U710" s="376">
        <f>IF(-SUM(U$20:U709)+U$15&lt;0.000001,0,IF($C710&gt;='H-32A-WP06 - Debt Service'!T$24,'H-32A-WP06 - Debt Service'!T$27/12,0))</f>
        <v>0</v>
      </c>
      <c r="V710" s="376">
        <f>IF(-SUM(V$20:V709)+V$15&lt;0.000001,0,IF($C710&gt;='H-32A-WP06 - Debt Service'!U$24,'H-32A-WP06 - Debt Service'!U$27/12,0))</f>
        <v>0</v>
      </c>
      <c r="W710" s="376">
        <f>IF(-SUM(W$20:W709)+W$15&lt;0.000001,0,IF($C710&gt;='H-32A-WP06 - Debt Service'!V$24,'H-32A-WP06 - Debt Service'!V$27/12,0))</f>
        <v>0</v>
      </c>
      <c r="X710" s="376">
        <f>IF(-SUM(X$20:X709)+X$15&lt;0.000001,0,IF($C710&gt;='H-32A-WP06 - Debt Service'!W$24,'H-32A-WP06 - Debt Service'!W$27/12,0))</f>
        <v>0</v>
      </c>
      <c r="Y710" s="376">
        <f>IF(-SUM(Y$20:Y709)+Y$15&lt;0.000001,0,IF($C710&gt;='H-32A-WP06 - Debt Service'!X$24,'H-32A-WP06 - Debt Service'!X$27/12,0))</f>
        <v>0</v>
      </c>
      <c r="Z710" s="376">
        <f>IF($C710&gt;='H-32A-WP06 - Debt Service'!Y$24,'H-32A-WP06 - Debt Service'!Y$27/12,0)</f>
        <v>0</v>
      </c>
    </row>
    <row r="711" spans="2:26">
      <c r="B711" s="364">
        <f t="shared" si="40"/>
        <v>2076</v>
      </c>
      <c r="C711" s="390">
        <f t="shared" si="42"/>
        <v>64498</v>
      </c>
      <c r="D711" s="376">
        <f>IF(-SUM(D$20:D710)+D$15&lt;0.000001,0,IF($C711&gt;='H-32A-WP06 - Debt Service'!C$24,'H-32A-WP06 - Debt Service'!C$27/12,0))</f>
        <v>0</v>
      </c>
      <c r="E711" s="376">
        <f>IF(-SUM(E$20:E710)+E$15&lt;0.000001,0,IF($C711&gt;='H-32A-WP06 - Debt Service'!D$24,'H-32A-WP06 - Debt Service'!D$27/12,0))</f>
        <v>0</v>
      </c>
      <c r="F711" s="376">
        <f>IF(-SUM(F$20:F710)+F$15&lt;0.000001,0,IF($C711&gt;='H-32A-WP06 - Debt Service'!E$24,'H-32A-WP06 - Debt Service'!E$27/12,0))</f>
        <v>0</v>
      </c>
      <c r="G711" s="376">
        <f>IF(-SUM(G$20:G710)+G$15&lt;0.000001,0,IF($C711&gt;='H-32A-WP06 - Debt Service'!F$24,'H-32A-WP06 - Debt Service'!F$27/12,0))</f>
        <v>0</v>
      </c>
      <c r="H711" s="376">
        <f>IF(-SUM(H$20:H710)+H$15&lt;0.000001,0,IF($C711&gt;='H-32A-WP06 - Debt Service'!G$24,'H-32A-WP06 - Debt Service'!G$27/12,0))</f>
        <v>0</v>
      </c>
      <c r="I711" s="376">
        <f>IF(-SUM(I$20:I710)+I$15&lt;0.000001,0,IF($C711&gt;='H-32A-WP06 - Debt Service'!H$24,'H-32A-WP06 - Debt Service'!H$27/12,0))</f>
        <v>0</v>
      </c>
      <c r="J711" s="376">
        <f>IF(-SUM(J$20:J710)+J$15&lt;0.000001,0,IF($C711&gt;='H-32A-WP06 - Debt Service'!I$24,'H-32A-WP06 - Debt Service'!I$27/12,0))</f>
        <v>0</v>
      </c>
      <c r="K711" s="376">
        <f>IF(-SUM(K$20:K710)+K$15&lt;0.000001,0,IF($C711&gt;='H-32A-WP06 - Debt Service'!J$24,'H-32A-WP06 - Debt Service'!J$27/12,0))</f>
        <v>0</v>
      </c>
      <c r="L711" s="376">
        <f>IF(-SUM(L$20:L710)+L$15&lt;0.000001,0,IF($C711&gt;='H-32A-WP06 - Debt Service'!K$24,'H-32A-WP06 - Debt Service'!K$27/12,0))</f>
        <v>0</v>
      </c>
      <c r="M711" s="376">
        <f>IF(-SUM(M$20:M710)+M$15&lt;0.000001,0,IF($C711&gt;='H-32A-WP06 - Debt Service'!L$24,'H-32A-WP06 - Debt Service'!L$27/12,0))</f>
        <v>0</v>
      </c>
      <c r="O711" s="364">
        <f t="shared" si="41"/>
        <v>2076</v>
      </c>
      <c r="P711" s="390">
        <f t="shared" si="43"/>
        <v>64498</v>
      </c>
      <c r="Q711" s="376">
        <f>IF(-SUM(Q$20:Q710)+Q$15&lt;0.000001,0,IF($C711&gt;='H-32A-WP06 - Debt Service'!P$24,'H-32A-WP06 - Debt Service'!P$27/12,0))</f>
        <v>0</v>
      </c>
      <c r="R711" s="376">
        <f>IF(-SUM(R$20:R710)+R$15&lt;0.000001,0,IF($C711&gt;='H-32A-WP06 - Debt Service'!Q$24,'H-32A-WP06 - Debt Service'!Q$27/12,0))</f>
        <v>0</v>
      </c>
      <c r="S711" s="376">
        <f>IF(-SUM(S$20:S710)+S$15&lt;0.000001,0,IF($C711&gt;='H-32A-WP06 - Debt Service'!R$24,'H-32A-WP06 - Debt Service'!R$27/12,0))</f>
        <v>0</v>
      </c>
      <c r="T711" s="376">
        <f>IF(-SUM(T$20:T710)+T$15&lt;0.000001,0,IF($C711&gt;='H-32A-WP06 - Debt Service'!S$24,'H-32A-WP06 - Debt Service'!S$27/12,0))</f>
        <v>0</v>
      </c>
      <c r="U711" s="376">
        <f>IF(-SUM(U$20:U710)+U$15&lt;0.000001,0,IF($C711&gt;='H-32A-WP06 - Debt Service'!T$24,'H-32A-WP06 - Debt Service'!T$27/12,0))</f>
        <v>0</v>
      </c>
      <c r="V711" s="376">
        <f>IF(-SUM(V$20:V710)+V$15&lt;0.000001,0,IF($C711&gt;='H-32A-WP06 - Debt Service'!U$24,'H-32A-WP06 - Debt Service'!U$27/12,0))</f>
        <v>0</v>
      </c>
      <c r="W711" s="376">
        <f>IF(-SUM(W$20:W710)+W$15&lt;0.000001,0,IF($C711&gt;='H-32A-WP06 - Debt Service'!V$24,'H-32A-WP06 - Debt Service'!V$27/12,0))</f>
        <v>0</v>
      </c>
      <c r="X711" s="376">
        <f>IF(-SUM(X$20:X710)+X$15&lt;0.000001,0,IF($C711&gt;='H-32A-WP06 - Debt Service'!W$24,'H-32A-WP06 - Debt Service'!W$27/12,0))</f>
        <v>0</v>
      </c>
      <c r="Y711" s="376">
        <f>IF(-SUM(Y$20:Y710)+Y$15&lt;0.000001,0,IF($C711&gt;='H-32A-WP06 - Debt Service'!X$24,'H-32A-WP06 - Debt Service'!X$27/12,0))</f>
        <v>0</v>
      </c>
      <c r="Z711" s="376">
        <f>IF($C711&gt;='H-32A-WP06 - Debt Service'!Y$24,'H-32A-WP06 - Debt Service'!Y$27/12,0)</f>
        <v>0</v>
      </c>
    </row>
    <row r="712" spans="2:26">
      <c r="B712" s="364">
        <f t="shared" si="40"/>
        <v>2076</v>
      </c>
      <c r="C712" s="390">
        <f t="shared" si="42"/>
        <v>64529</v>
      </c>
      <c r="D712" s="376">
        <f>IF(-SUM(D$20:D711)+D$15&lt;0.000001,0,IF($C712&gt;='H-32A-WP06 - Debt Service'!C$24,'H-32A-WP06 - Debt Service'!C$27/12,0))</f>
        <v>0</v>
      </c>
      <c r="E712" s="376">
        <f>IF(-SUM(E$20:E711)+E$15&lt;0.000001,0,IF($C712&gt;='H-32A-WP06 - Debt Service'!D$24,'H-32A-WP06 - Debt Service'!D$27/12,0))</f>
        <v>0</v>
      </c>
      <c r="F712" s="376">
        <f>IF(-SUM(F$20:F711)+F$15&lt;0.000001,0,IF($C712&gt;='H-32A-WP06 - Debt Service'!E$24,'H-32A-WP06 - Debt Service'!E$27/12,0))</f>
        <v>0</v>
      </c>
      <c r="G712" s="376">
        <f>IF(-SUM(G$20:G711)+G$15&lt;0.000001,0,IF($C712&gt;='H-32A-WP06 - Debt Service'!F$24,'H-32A-WP06 - Debt Service'!F$27/12,0))</f>
        <v>0</v>
      </c>
      <c r="H712" s="376">
        <f>IF(-SUM(H$20:H711)+H$15&lt;0.000001,0,IF($C712&gt;='H-32A-WP06 - Debt Service'!G$24,'H-32A-WP06 - Debt Service'!G$27/12,0))</f>
        <v>0</v>
      </c>
      <c r="I712" s="376">
        <f>IF(-SUM(I$20:I711)+I$15&lt;0.000001,0,IF($C712&gt;='H-32A-WP06 - Debt Service'!H$24,'H-32A-WP06 - Debt Service'!H$27/12,0))</f>
        <v>0</v>
      </c>
      <c r="J712" s="376">
        <f>IF(-SUM(J$20:J711)+J$15&lt;0.000001,0,IF($C712&gt;='H-32A-WP06 - Debt Service'!I$24,'H-32A-WP06 - Debt Service'!I$27/12,0))</f>
        <v>0</v>
      </c>
      <c r="K712" s="376">
        <f>IF(-SUM(K$20:K711)+K$15&lt;0.000001,0,IF($C712&gt;='H-32A-WP06 - Debt Service'!J$24,'H-32A-WP06 - Debt Service'!J$27/12,0))</f>
        <v>0</v>
      </c>
      <c r="L712" s="376">
        <f>IF(-SUM(L$20:L711)+L$15&lt;0.000001,0,IF($C712&gt;='H-32A-WP06 - Debt Service'!K$24,'H-32A-WP06 - Debt Service'!K$27/12,0))</f>
        <v>0</v>
      </c>
      <c r="M712" s="376">
        <f>IF(-SUM(M$20:M711)+M$15&lt;0.000001,0,IF($C712&gt;='H-32A-WP06 - Debt Service'!L$24,'H-32A-WP06 - Debt Service'!L$27/12,0))</f>
        <v>0</v>
      </c>
      <c r="O712" s="364">
        <f t="shared" si="41"/>
        <v>2076</v>
      </c>
      <c r="P712" s="390">
        <f t="shared" si="43"/>
        <v>64529</v>
      </c>
      <c r="Q712" s="376">
        <f>IF(-SUM(Q$20:Q711)+Q$15&lt;0.000001,0,IF($C712&gt;='H-32A-WP06 - Debt Service'!P$24,'H-32A-WP06 - Debt Service'!P$27/12,0))</f>
        <v>0</v>
      </c>
      <c r="R712" s="376">
        <f>IF(-SUM(R$20:R711)+R$15&lt;0.000001,0,IF($C712&gt;='H-32A-WP06 - Debt Service'!Q$24,'H-32A-WP06 - Debt Service'!Q$27/12,0))</f>
        <v>0</v>
      </c>
      <c r="S712" s="376">
        <f>IF(-SUM(S$20:S711)+S$15&lt;0.000001,0,IF($C712&gt;='H-32A-WP06 - Debt Service'!R$24,'H-32A-WP06 - Debt Service'!R$27/12,0))</f>
        <v>0</v>
      </c>
      <c r="T712" s="376">
        <f>IF(-SUM(T$20:T711)+T$15&lt;0.000001,0,IF($C712&gt;='H-32A-WP06 - Debt Service'!S$24,'H-32A-WP06 - Debt Service'!S$27/12,0))</f>
        <v>0</v>
      </c>
      <c r="U712" s="376">
        <f>IF(-SUM(U$20:U711)+U$15&lt;0.000001,0,IF($C712&gt;='H-32A-WP06 - Debt Service'!T$24,'H-32A-WP06 - Debt Service'!T$27/12,0))</f>
        <v>0</v>
      </c>
      <c r="V712" s="376">
        <f>IF(-SUM(V$20:V711)+V$15&lt;0.000001,0,IF($C712&gt;='H-32A-WP06 - Debt Service'!U$24,'H-32A-WP06 - Debt Service'!U$27/12,0))</f>
        <v>0</v>
      </c>
      <c r="W712" s="376">
        <f>IF(-SUM(W$20:W711)+W$15&lt;0.000001,0,IF($C712&gt;='H-32A-WP06 - Debt Service'!V$24,'H-32A-WP06 - Debt Service'!V$27/12,0))</f>
        <v>0</v>
      </c>
      <c r="X712" s="376">
        <f>IF(-SUM(X$20:X711)+X$15&lt;0.000001,0,IF($C712&gt;='H-32A-WP06 - Debt Service'!W$24,'H-32A-WP06 - Debt Service'!W$27/12,0))</f>
        <v>0</v>
      </c>
      <c r="Y712" s="376">
        <f>IF(-SUM(Y$20:Y711)+Y$15&lt;0.000001,0,IF($C712&gt;='H-32A-WP06 - Debt Service'!X$24,'H-32A-WP06 - Debt Service'!X$27/12,0))</f>
        <v>0</v>
      </c>
      <c r="Z712" s="376">
        <f>IF($C712&gt;='H-32A-WP06 - Debt Service'!Y$24,'H-32A-WP06 - Debt Service'!Y$27/12,0)</f>
        <v>0</v>
      </c>
    </row>
    <row r="713" spans="2:26">
      <c r="B713" s="364">
        <f t="shared" si="40"/>
        <v>2076</v>
      </c>
      <c r="C713" s="390">
        <f t="shared" si="42"/>
        <v>64559</v>
      </c>
      <c r="D713" s="376">
        <f>IF(-SUM(D$20:D712)+D$15&lt;0.000001,0,IF($C713&gt;='H-32A-WP06 - Debt Service'!C$24,'H-32A-WP06 - Debt Service'!C$27/12,0))</f>
        <v>0</v>
      </c>
      <c r="E713" s="376">
        <f>IF(-SUM(E$20:E712)+E$15&lt;0.000001,0,IF($C713&gt;='H-32A-WP06 - Debt Service'!D$24,'H-32A-WP06 - Debt Service'!D$27/12,0))</f>
        <v>0</v>
      </c>
      <c r="F713" s="376">
        <f>IF(-SUM(F$20:F712)+F$15&lt;0.000001,0,IF($C713&gt;='H-32A-WP06 - Debt Service'!E$24,'H-32A-WP06 - Debt Service'!E$27/12,0))</f>
        <v>0</v>
      </c>
      <c r="G713" s="376">
        <f>IF(-SUM(G$20:G712)+G$15&lt;0.000001,0,IF($C713&gt;='H-32A-WP06 - Debt Service'!F$24,'H-32A-WP06 - Debt Service'!F$27/12,0))</f>
        <v>0</v>
      </c>
      <c r="H713" s="376">
        <f>IF(-SUM(H$20:H712)+H$15&lt;0.000001,0,IF($C713&gt;='H-32A-WP06 - Debt Service'!G$24,'H-32A-WP06 - Debt Service'!G$27/12,0))</f>
        <v>0</v>
      </c>
      <c r="I713" s="376">
        <f>IF(-SUM(I$20:I712)+I$15&lt;0.000001,0,IF($C713&gt;='H-32A-WP06 - Debt Service'!H$24,'H-32A-WP06 - Debt Service'!H$27/12,0))</f>
        <v>0</v>
      </c>
      <c r="J713" s="376">
        <f>IF(-SUM(J$20:J712)+J$15&lt;0.000001,0,IF($C713&gt;='H-32A-WP06 - Debt Service'!I$24,'H-32A-WP06 - Debt Service'!I$27/12,0))</f>
        <v>0</v>
      </c>
      <c r="K713" s="376">
        <f>IF(-SUM(K$20:K712)+K$15&lt;0.000001,0,IF($C713&gt;='H-32A-WP06 - Debt Service'!J$24,'H-32A-WP06 - Debt Service'!J$27/12,0))</f>
        <v>0</v>
      </c>
      <c r="L713" s="376">
        <f>IF(-SUM(L$20:L712)+L$15&lt;0.000001,0,IF($C713&gt;='H-32A-WP06 - Debt Service'!K$24,'H-32A-WP06 - Debt Service'!K$27/12,0))</f>
        <v>0</v>
      </c>
      <c r="M713" s="376">
        <f>IF(-SUM(M$20:M712)+M$15&lt;0.000001,0,IF($C713&gt;='H-32A-WP06 - Debt Service'!L$24,'H-32A-WP06 - Debt Service'!L$27/12,0))</f>
        <v>0</v>
      </c>
      <c r="O713" s="364">
        <f t="shared" si="41"/>
        <v>2076</v>
      </c>
      <c r="P713" s="390">
        <f t="shared" si="43"/>
        <v>64559</v>
      </c>
      <c r="Q713" s="376">
        <f>IF(-SUM(Q$20:Q712)+Q$15&lt;0.000001,0,IF($C713&gt;='H-32A-WP06 - Debt Service'!P$24,'H-32A-WP06 - Debt Service'!P$27/12,0))</f>
        <v>0</v>
      </c>
      <c r="R713" s="376">
        <f>IF(-SUM(R$20:R712)+R$15&lt;0.000001,0,IF($C713&gt;='H-32A-WP06 - Debt Service'!Q$24,'H-32A-WP06 - Debt Service'!Q$27/12,0))</f>
        <v>0</v>
      </c>
      <c r="S713" s="376">
        <f>IF(-SUM(S$20:S712)+S$15&lt;0.000001,0,IF($C713&gt;='H-32A-WP06 - Debt Service'!R$24,'H-32A-WP06 - Debt Service'!R$27/12,0))</f>
        <v>0</v>
      </c>
      <c r="T713" s="376">
        <f>IF(-SUM(T$20:T712)+T$15&lt;0.000001,0,IF($C713&gt;='H-32A-WP06 - Debt Service'!S$24,'H-32A-WP06 - Debt Service'!S$27/12,0))</f>
        <v>0</v>
      </c>
      <c r="U713" s="376">
        <f>IF(-SUM(U$20:U712)+U$15&lt;0.000001,0,IF($C713&gt;='H-32A-WP06 - Debt Service'!T$24,'H-32A-WP06 - Debt Service'!T$27/12,0))</f>
        <v>0</v>
      </c>
      <c r="V713" s="376">
        <f>IF(-SUM(V$20:V712)+V$15&lt;0.000001,0,IF($C713&gt;='H-32A-WP06 - Debt Service'!U$24,'H-32A-WP06 - Debt Service'!U$27/12,0))</f>
        <v>0</v>
      </c>
      <c r="W713" s="376">
        <f>IF(-SUM(W$20:W712)+W$15&lt;0.000001,0,IF($C713&gt;='H-32A-WP06 - Debt Service'!V$24,'H-32A-WP06 - Debt Service'!V$27/12,0))</f>
        <v>0</v>
      </c>
      <c r="X713" s="376">
        <f>IF(-SUM(X$20:X712)+X$15&lt;0.000001,0,IF($C713&gt;='H-32A-WP06 - Debt Service'!W$24,'H-32A-WP06 - Debt Service'!W$27/12,0))</f>
        <v>0</v>
      </c>
      <c r="Y713" s="376">
        <f>IF(-SUM(Y$20:Y712)+Y$15&lt;0.000001,0,IF($C713&gt;='H-32A-WP06 - Debt Service'!X$24,'H-32A-WP06 - Debt Service'!X$27/12,0))</f>
        <v>0</v>
      </c>
      <c r="Z713" s="376">
        <f>IF($C713&gt;='H-32A-WP06 - Debt Service'!Y$24,'H-32A-WP06 - Debt Service'!Y$27/12,0)</f>
        <v>0</v>
      </c>
    </row>
    <row r="714" spans="2:26">
      <c r="B714" s="364">
        <f t="shared" si="40"/>
        <v>2076</v>
      </c>
      <c r="C714" s="390">
        <f t="shared" si="42"/>
        <v>64590</v>
      </c>
      <c r="D714" s="376">
        <f>IF(-SUM(D$20:D713)+D$15&lt;0.000001,0,IF($C714&gt;='H-32A-WP06 - Debt Service'!C$24,'H-32A-WP06 - Debt Service'!C$27/12,0))</f>
        <v>0</v>
      </c>
      <c r="E714" s="376">
        <f>IF(-SUM(E$20:E713)+E$15&lt;0.000001,0,IF($C714&gt;='H-32A-WP06 - Debt Service'!D$24,'H-32A-WP06 - Debt Service'!D$27/12,0))</f>
        <v>0</v>
      </c>
      <c r="F714" s="376">
        <f>IF(-SUM(F$20:F713)+F$15&lt;0.000001,0,IF($C714&gt;='H-32A-WP06 - Debt Service'!E$24,'H-32A-WP06 - Debt Service'!E$27/12,0))</f>
        <v>0</v>
      </c>
      <c r="G714" s="376">
        <f>IF(-SUM(G$20:G713)+G$15&lt;0.000001,0,IF($C714&gt;='H-32A-WP06 - Debt Service'!F$24,'H-32A-WP06 - Debt Service'!F$27/12,0))</f>
        <v>0</v>
      </c>
      <c r="H714" s="376">
        <f>IF(-SUM(H$20:H713)+H$15&lt;0.000001,0,IF($C714&gt;='H-32A-WP06 - Debt Service'!G$24,'H-32A-WP06 - Debt Service'!G$27/12,0))</f>
        <v>0</v>
      </c>
      <c r="I714" s="376">
        <f>IF(-SUM(I$20:I713)+I$15&lt;0.000001,0,IF($C714&gt;='H-32A-WP06 - Debt Service'!H$24,'H-32A-WP06 - Debt Service'!H$27/12,0))</f>
        <v>0</v>
      </c>
      <c r="J714" s="376">
        <f>IF(-SUM(J$20:J713)+J$15&lt;0.000001,0,IF($C714&gt;='H-32A-WP06 - Debt Service'!I$24,'H-32A-WP06 - Debt Service'!I$27/12,0))</f>
        <v>0</v>
      </c>
      <c r="K714" s="376">
        <f>IF(-SUM(K$20:K713)+K$15&lt;0.000001,0,IF($C714&gt;='H-32A-WP06 - Debt Service'!J$24,'H-32A-WP06 - Debt Service'!J$27/12,0))</f>
        <v>0</v>
      </c>
      <c r="L714" s="376">
        <f>IF(-SUM(L$20:L713)+L$15&lt;0.000001,0,IF($C714&gt;='H-32A-WP06 - Debt Service'!K$24,'H-32A-WP06 - Debt Service'!K$27/12,0))</f>
        <v>0</v>
      </c>
      <c r="M714" s="376">
        <f>IF(-SUM(M$20:M713)+M$15&lt;0.000001,0,IF($C714&gt;='H-32A-WP06 - Debt Service'!L$24,'H-32A-WP06 - Debt Service'!L$27/12,0))</f>
        <v>0</v>
      </c>
      <c r="O714" s="364">
        <f t="shared" si="41"/>
        <v>2076</v>
      </c>
      <c r="P714" s="390">
        <f t="shared" si="43"/>
        <v>64590</v>
      </c>
      <c r="Q714" s="376">
        <f>IF(-SUM(Q$20:Q713)+Q$15&lt;0.000001,0,IF($C714&gt;='H-32A-WP06 - Debt Service'!P$24,'H-32A-WP06 - Debt Service'!P$27/12,0))</f>
        <v>0</v>
      </c>
      <c r="R714" s="376">
        <f>IF(-SUM(R$20:R713)+R$15&lt;0.000001,0,IF($C714&gt;='H-32A-WP06 - Debt Service'!Q$24,'H-32A-WP06 - Debt Service'!Q$27/12,0))</f>
        <v>0</v>
      </c>
      <c r="S714" s="376">
        <f>IF(-SUM(S$20:S713)+S$15&lt;0.000001,0,IF($C714&gt;='H-32A-WP06 - Debt Service'!R$24,'H-32A-WP06 - Debt Service'!R$27/12,0))</f>
        <v>0</v>
      </c>
      <c r="T714" s="376">
        <f>IF(-SUM(T$20:T713)+T$15&lt;0.000001,0,IF($C714&gt;='H-32A-WP06 - Debt Service'!S$24,'H-32A-WP06 - Debt Service'!S$27/12,0))</f>
        <v>0</v>
      </c>
      <c r="U714" s="376">
        <f>IF(-SUM(U$20:U713)+U$15&lt;0.000001,0,IF($C714&gt;='H-32A-WP06 - Debt Service'!T$24,'H-32A-WP06 - Debt Service'!T$27/12,0))</f>
        <v>0</v>
      </c>
      <c r="V714" s="376">
        <f>IF(-SUM(V$20:V713)+V$15&lt;0.000001,0,IF($C714&gt;='H-32A-WP06 - Debt Service'!U$24,'H-32A-WP06 - Debt Service'!U$27/12,0))</f>
        <v>0</v>
      </c>
      <c r="W714" s="376">
        <f>IF(-SUM(W$20:W713)+W$15&lt;0.000001,0,IF($C714&gt;='H-32A-WP06 - Debt Service'!V$24,'H-32A-WP06 - Debt Service'!V$27/12,0))</f>
        <v>0</v>
      </c>
      <c r="X714" s="376">
        <f>IF(-SUM(X$20:X713)+X$15&lt;0.000001,0,IF($C714&gt;='H-32A-WP06 - Debt Service'!W$24,'H-32A-WP06 - Debt Service'!W$27/12,0))</f>
        <v>0</v>
      </c>
      <c r="Y714" s="376">
        <f>IF(-SUM(Y$20:Y713)+Y$15&lt;0.000001,0,IF($C714&gt;='H-32A-WP06 - Debt Service'!X$24,'H-32A-WP06 - Debt Service'!X$27/12,0))</f>
        <v>0</v>
      </c>
      <c r="Z714" s="376">
        <f>IF($C714&gt;='H-32A-WP06 - Debt Service'!Y$24,'H-32A-WP06 - Debt Service'!Y$27/12,0)</f>
        <v>0</v>
      </c>
    </row>
    <row r="715" spans="2:26">
      <c r="B715" s="364">
        <f t="shared" si="40"/>
        <v>2076</v>
      </c>
      <c r="C715" s="390">
        <f t="shared" si="42"/>
        <v>64620</v>
      </c>
      <c r="D715" s="376">
        <f>IF(-SUM(D$20:D714)+D$15&lt;0.000001,0,IF($C715&gt;='H-32A-WP06 - Debt Service'!C$24,'H-32A-WP06 - Debt Service'!C$27/12,0))</f>
        <v>0</v>
      </c>
      <c r="E715" s="376">
        <f>IF(-SUM(E$20:E714)+E$15&lt;0.000001,0,IF($C715&gt;='H-32A-WP06 - Debt Service'!D$24,'H-32A-WP06 - Debt Service'!D$27/12,0))</f>
        <v>0</v>
      </c>
      <c r="F715" s="376">
        <f>IF(-SUM(F$20:F714)+F$15&lt;0.000001,0,IF($C715&gt;='H-32A-WP06 - Debt Service'!E$24,'H-32A-WP06 - Debt Service'!E$27/12,0))</f>
        <v>0</v>
      </c>
      <c r="G715" s="376">
        <f>IF(-SUM(G$20:G714)+G$15&lt;0.000001,0,IF($C715&gt;='H-32A-WP06 - Debt Service'!F$24,'H-32A-WP06 - Debt Service'!F$27/12,0))</f>
        <v>0</v>
      </c>
      <c r="H715" s="376">
        <f>IF(-SUM(H$20:H714)+H$15&lt;0.000001,0,IF($C715&gt;='H-32A-WP06 - Debt Service'!G$24,'H-32A-WP06 - Debt Service'!G$27/12,0))</f>
        <v>0</v>
      </c>
      <c r="I715" s="376">
        <f>IF(-SUM(I$20:I714)+I$15&lt;0.000001,0,IF($C715&gt;='H-32A-WP06 - Debt Service'!H$24,'H-32A-WP06 - Debt Service'!H$27/12,0))</f>
        <v>0</v>
      </c>
      <c r="J715" s="376">
        <f>IF(-SUM(J$20:J714)+J$15&lt;0.000001,0,IF($C715&gt;='H-32A-WP06 - Debt Service'!I$24,'H-32A-WP06 - Debt Service'!I$27/12,0))</f>
        <v>0</v>
      </c>
      <c r="K715" s="376">
        <f>IF(-SUM(K$20:K714)+K$15&lt;0.000001,0,IF($C715&gt;='H-32A-WP06 - Debt Service'!J$24,'H-32A-WP06 - Debt Service'!J$27/12,0))</f>
        <v>0</v>
      </c>
      <c r="L715" s="376">
        <f>IF(-SUM(L$20:L714)+L$15&lt;0.000001,0,IF($C715&gt;='H-32A-WP06 - Debt Service'!K$24,'H-32A-WP06 - Debt Service'!K$27/12,0))</f>
        <v>0</v>
      </c>
      <c r="M715" s="376">
        <f>IF(-SUM(M$20:M714)+M$15&lt;0.000001,0,IF($C715&gt;='H-32A-WP06 - Debt Service'!L$24,'H-32A-WP06 - Debt Service'!L$27/12,0))</f>
        <v>0</v>
      </c>
      <c r="O715" s="364">
        <f t="shared" si="41"/>
        <v>2076</v>
      </c>
      <c r="P715" s="390">
        <f t="shared" si="43"/>
        <v>64620</v>
      </c>
      <c r="Q715" s="376">
        <f>IF(-SUM(Q$20:Q714)+Q$15&lt;0.000001,0,IF($C715&gt;='H-32A-WP06 - Debt Service'!P$24,'H-32A-WP06 - Debt Service'!P$27/12,0))</f>
        <v>0</v>
      </c>
      <c r="R715" s="376">
        <f>IF(-SUM(R$20:R714)+R$15&lt;0.000001,0,IF($C715&gt;='H-32A-WP06 - Debt Service'!Q$24,'H-32A-WP06 - Debt Service'!Q$27/12,0))</f>
        <v>0</v>
      </c>
      <c r="S715" s="376">
        <f>IF(-SUM(S$20:S714)+S$15&lt;0.000001,0,IF($C715&gt;='H-32A-WP06 - Debt Service'!R$24,'H-32A-WP06 - Debt Service'!R$27/12,0))</f>
        <v>0</v>
      </c>
      <c r="T715" s="376">
        <f>IF(-SUM(T$20:T714)+T$15&lt;0.000001,0,IF($C715&gt;='H-32A-WP06 - Debt Service'!S$24,'H-32A-WP06 - Debt Service'!S$27/12,0))</f>
        <v>0</v>
      </c>
      <c r="U715" s="376">
        <f>IF(-SUM(U$20:U714)+U$15&lt;0.000001,0,IF($C715&gt;='H-32A-WP06 - Debt Service'!T$24,'H-32A-WP06 - Debt Service'!T$27/12,0))</f>
        <v>0</v>
      </c>
      <c r="V715" s="376">
        <f>IF(-SUM(V$20:V714)+V$15&lt;0.000001,0,IF($C715&gt;='H-32A-WP06 - Debt Service'!U$24,'H-32A-WP06 - Debt Service'!U$27/12,0))</f>
        <v>0</v>
      </c>
      <c r="W715" s="376">
        <f>IF(-SUM(W$20:W714)+W$15&lt;0.000001,0,IF($C715&gt;='H-32A-WP06 - Debt Service'!V$24,'H-32A-WP06 - Debt Service'!V$27/12,0))</f>
        <v>0</v>
      </c>
      <c r="X715" s="376">
        <f>IF(-SUM(X$20:X714)+X$15&lt;0.000001,0,IF($C715&gt;='H-32A-WP06 - Debt Service'!W$24,'H-32A-WP06 - Debt Service'!W$27/12,0))</f>
        <v>0</v>
      </c>
      <c r="Y715" s="376">
        <f>IF(-SUM(Y$20:Y714)+Y$15&lt;0.000001,0,IF($C715&gt;='H-32A-WP06 - Debt Service'!X$24,'H-32A-WP06 - Debt Service'!X$27/12,0))</f>
        <v>0</v>
      </c>
      <c r="Z715" s="376">
        <f>IF($C715&gt;='H-32A-WP06 - Debt Service'!Y$24,'H-32A-WP06 - Debt Service'!Y$27/12,0)</f>
        <v>0</v>
      </c>
    </row>
    <row r="716" spans="2:26">
      <c r="B716" s="364">
        <f t="shared" si="40"/>
        <v>2077</v>
      </c>
      <c r="C716" s="390">
        <f t="shared" si="42"/>
        <v>64651</v>
      </c>
      <c r="D716" s="376">
        <f>IF(-SUM(D$20:D715)+D$15&lt;0.000001,0,IF($C716&gt;='H-32A-WP06 - Debt Service'!C$24,'H-32A-WP06 - Debt Service'!C$27/12,0))</f>
        <v>0</v>
      </c>
      <c r="E716" s="376">
        <f>IF(-SUM(E$20:E715)+E$15&lt;0.000001,0,IF($C716&gt;='H-32A-WP06 - Debt Service'!D$24,'H-32A-WP06 - Debt Service'!D$27/12,0))</f>
        <v>0</v>
      </c>
      <c r="F716" s="376">
        <f>IF(-SUM(F$20:F715)+F$15&lt;0.000001,0,IF($C716&gt;='H-32A-WP06 - Debt Service'!E$24,'H-32A-WP06 - Debt Service'!E$27/12,0))</f>
        <v>0</v>
      </c>
      <c r="G716" s="376">
        <f>IF(-SUM(G$20:G715)+G$15&lt;0.000001,0,IF($C716&gt;='H-32A-WP06 - Debt Service'!F$24,'H-32A-WP06 - Debt Service'!F$27/12,0))</f>
        <v>0</v>
      </c>
      <c r="H716" s="376">
        <f>IF(-SUM(H$20:H715)+H$15&lt;0.000001,0,IF($C716&gt;='H-32A-WP06 - Debt Service'!G$24,'H-32A-WP06 - Debt Service'!G$27/12,0))</f>
        <v>0</v>
      </c>
      <c r="I716" s="376">
        <f>IF(-SUM(I$20:I715)+I$15&lt;0.000001,0,IF($C716&gt;='H-32A-WP06 - Debt Service'!H$24,'H-32A-WP06 - Debt Service'!H$27/12,0))</f>
        <v>0</v>
      </c>
      <c r="J716" s="376">
        <f>IF(-SUM(J$20:J715)+J$15&lt;0.000001,0,IF($C716&gt;='H-32A-WP06 - Debt Service'!I$24,'H-32A-WP06 - Debt Service'!I$27/12,0))</f>
        <v>0</v>
      </c>
      <c r="K716" s="376">
        <f>IF(-SUM(K$20:K715)+K$15&lt;0.000001,0,IF($C716&gt;='H-32A-WP06 - Debt Service'!J$24,'H-32A-WP06 - Debt Service'!J$27/12,0))</f>
        <v>0</v>
      </c>
      <c r="L716" s="376">
        <f>IF(-SUM(L$20:L715)+L$15&lt;0.000001,0,IF($C716&gt;='H-32A-WP06 - Debt Service'!K$24,'H-32A-WP06 - Debt Service'!K$27/12,0))</f>
        <v>0</v>
      </c>
      <c r="M716" s="376">
        <f>IF(-SUM(M$20:M715)+M$15&lt;0.000001,0,IF($C716&gt;='H-32A-WP06 - Debt Service'!L$24,'H-32A-WP06 - Debt Service'!L$27/12,0))</f>
        <v>0</v>
      </c>
      <c r="O716" s="364">
        <f t="shared" si="41"/>
        <v>2077</v>
      </c>
      <c r="P716" s="390">
        <f t="shared" si="43"/>
        <v>64651</v>
      </c>
      <c r="Q716" s="376">
        <f>IF(-SUM(Q$20:Q715)+Q$15&lt;0.000001,0,IF($C716&gt;='H-32A-WP06 - Debt Service'!P$24,'H-32A-WP06 - Debt Service'!P$27/12,0))</f>
        <v>0</v>
      </c>
      <c r="R716" s="376">
        <f>IF(-SUM(R$20:R715)+R$15&lt;0.000001,0,IF($C716&gt;='H-32A-WP06 - Debt Service'!Q$24,'H-32A-WP06 - Debt Service'!Q$27/12,0))</f>
        <v>0</v>
      </c>
      <c r="S716" s="376">
        <f>IF(-SUM(S$20:S715)+S$15&lt;0.000001,0,IF($C716&gt;='H-32A-WP06 - Debt Service'!R$24,'H-32A-WP06 - Debt Service'!R$27/12,0))</f>
        <v>0</v>
      </c>
      <c r="T716" s="376">
        <f>IF(-SUM(T$20:T715)+T$15&lt;0.000001,0,IF($C716&gt;='H-32A-WP06 - Debt Service'!S$24,'H-32A-WP06 - Debt Service'!S$27/12,0))</f>
        <v>0</v>
      </c>
      <c r="U716" s="376">
        <f>IF(-SUM(U$20:U715)+U$15&lt;0.000001,0,IF($C716&gt;='H-32A-WP06 - Debt Service'!T$24,'H-32A-WP06 - Debt Service'!T$27/12,0))</f>
        <v>0</v>
      </c>
      <c r="V716" s="376">
        <f>IF(-SUM(V$20:V715)+V$15&lt;0.000001,0,IF($C716&gt;='H-32A-WP06 - Debt Service'!U$24,'H-32A-WP06 - Debt Service'!U$27/12,0))</f>
        <v>0</v>
      </c>
      <c r="W716" s="376">
        <f>IF(-SUM(W$20:W715)+W$15&lt;0.000001,0,IF($C716&gt;='H-32A-WP06 - Debt Service'!V$24,'H-32A-WP06 - Debt Service'!V$27/12,0))</f>
        <v>0</v>
      </c>
      <c r="X716" s="376">
        <f>IF(-SUM(X$20:X715)+X$15&lt;0.000001,0,IF($C716&gt;='H-32A-WP06 - Debt Service'!W$24,'H-32A-WP06 - Debt Service'!W$27/12,0))</f>
        <v>0</v>
      </c>
      <c r="Y716" s="376">
        <f>IF(-SUM(Y$20:Y715)+Y$15&lt;0.000001,0,IF($C716&gt;='H-32A-WP06 - Debt Service'!X$24,'H-32A-WP06 - Debt Service'!X$27/12,0))</f>
        <v>0</v>
      </c>
      <c r="Z716" s="376">
        <f>IF($C716&gt;='H-32A-WP06 - Debt Service'!Y$24,'H-32A-WP06 - Debt Service'!Y$27/12,0)</f>
        <v>0</v>
      </c>
    </row>
    <row r="717" spans="2:26">
      <c r="B717" s="364">
        <f t="shared" si="40"/>
        <v>2077</v>
      </c>
      <c r="C717" s="390">
        <f t="shared" si="42"/>
        <v>64682</v>
      </c>
      <c r="D717" s="376">
        <f>IF(-SUM(D$20:D716)+D$15&lt;0.000001,0,IF($C717&gt;='H-32A-WP06 - Debt Service'!C$24,'H-32A-WP06 - Debt Service'!C$27/12,0))</f>
        <v>0</v>
      </c>
      <c r="E717" s="376">
        <f>IF(-SUM(E$20:E716)+E$15&lt;0.000001,0,IF($C717&gt;='H-32A-WP06 - Debt Service'!D$24,'H-32A-WP06 - Debt Service'!D$27/12,0))</f>
        <v>0</v>
      </c>
      <c r="F717" s="376">
        <f>IF(-SUM(F$20:F716)+F$15&lt;0.000001,0,IF($C717&gt;='H-32A-WP06 - Debt Service'!E$24,'H-32A-WP06 - Debt Service'!E$27/12,0))</f>
        <v>0</v>
      </c>
      <c r="G717" s="376">
        <f>IF(-SUM(G$20:G716)+G$15&lt;0.000001,0,IF($C717&gt;='H-32A-WP06 - Debt Service'!F$24,'H-32A-WP06 - Debt Service'!F$27/12,0))</f>
        <v>0</v>
      </c>
      <c r="H717" s="376">
        <f>IF(-SUM(H$20:H716)+H$15&lt;0.000001,0,IF($C717&gt;='H-32A-WP06 - Debt Service'!G$24,'H-32A-WP06 - Debt Service'!G$27/12,0))</f>
        <v>0</v>
      </c>
      <c r="I717" s="376">
        <f>IF(-SUM(I$20:I716)+I$15&lt;0.000001,0,IF($C717&gt;='H-32A-WP06 - Debt Service'!H$24,'H-32A-WP06 - Debt Service'!H$27/12,0))</f>
        <v>0</v>
      </c>
      <c r="J717" s="376">
        <f>IF(-SUM(J$20:J716)+J$15&lt;0.000001,0,IF($C717&gt;='H-32A-WP06 - Debt Service'!I$24,'H-32A-WP06 - Debt Service'!I$27/12,0))</f>
        <v>0</v>
      </c>
      <c r="K717" s="376">
        <f>IF(-SUM(K$20:K716)+K$15&lt;0.000001,0,IF($C717&gt;='H-32A-WP06 - Debt Service'!J$24,'H-32A-WP06 - Debt Service'!J$27/12,0))</f>
        <v>0</v>
      </c>
      <c r="L717" s="376">
        <f>IF(-SUM(L$20:L716)+L$15&lt;0.000001,0,IF($C717&gt;='H-32A-WP06 - Debt Service'!K$24,'H-32A-WP06 - Debt Service'!K$27/12,0))</f>
        <v>0</v>
      </c>
      <c r="M717" s="376">
        <f>IF(-SUM(M$20:M716)+M$15&lt;0.000001,0,IF($C717&gt;='H-32A-WP06 - Debt Service'!L$24,'H-32A-WP06 - Debt Service'!L$27/12,0))</f>
        <v>0</v>
      </c>
      <c r="O717" s="364">
        <f t="shared" si="41"/>
        <v>2077</v>
      </c>
      <c r="P717" s="390">
        <f t="shared" si="43"/>
        <v>64682</v>
      </c>
      <c r="Q717" s="376">
        <f>IF(-SUM(Q$20:Q716)+Q$15&lt;0.000001,0,IF($C717&gt;='H-32A-WP06 - Debt Service'!P$24,'H-32A-WP06 - Debt Service'!P$27/12,0))</f>
        <v>0</v>
      </c>
      <c r="R717" s="376">
        <f>IF(-SUM(R$20:R716)+R$15&lt;0.000001,0,IF($C717&gt;='H-32A-WP06 - Debt Service'!Q$24,'H-32A-WP06 - Debt Service'!Q$27/12,0))</f>
        <v>0</v>
      </c>
      <c r="S717" s="376">
        <f>IF(-SUM(S$20:S716)+S$15&lt;0.000001,0,IF($C717&gt;='H-32A-WP06 - Debt Service'!R$24,'H-32A-WP06 - Debt Service'!R$27/12,0))</f>
        <v>0</v>
      </c>
      <c r="T717" s="376">
        <f>IF(-SUM(T$20:T716)+T$15&lt;0.000001,0,IF($C717&gt;='H-32A-WP06 - Debt Service'!S$24,'H-32A-WP06 - Debt Service'!S$27/12,0))</f>
        <v>0</v>
      </c>
      <c r="U717" s="376">
        <f>IF(-SUM(U$20:U716)+U$15&lt;0.000001,0,IF($C717&gt;='H-32A-WP06 - Debt Service'!T$24,'H-32A-WP06 - Debt Service'!T$27/12,0))</f>
        <v>0</v>
      </c>
      <c r="V717" s="376">
        <f>IF(-SUM(V$20:V716)+V$15&lt;0.000001,0,IF($C717&gt;='H-32A-WP06 - Debt Service'!U$24,'H-32A-WP06 - Debt Service'!U$27/12,0))</f>
        <v>0</v>
      </c>
      <c r="W717" s="376">
        <f>IF(-SUM(W$20:W716)+W$15&lt;0.000001,0,IF($C717&gt;='H-32A-WP06 - Debt Service'!V$24,'H-32A-WP06 - Debt Service'!V$27/12,0))</f>
        <v>0</v>
      </c>
      <c r="X717" s="376">
        <f>IF(-SUM(X$20:X716)+X$15&lt;0.000001,0,IF($C717&gt;='H-32A-WP06 - Debt Service'!W$24,'H-32A-WP06 - Debt Service'!W$27/12,0))</f>
        <v>0</v>
      </c>
      <c r="Y717" s="376">
        <f>IF(-SUM(Y$20:Y716)+Y$15&lt;0.000001,0,IF($C717&gt;='H-32A-WP06 - Debt Service'!X$24,'H-32A-WP06 - Debt Service'!X$27/12,0))</f>
        <v>0</v>
      </c>
      <c r="Z717" s="376">
        <f>IF($C717&gt;='H-32A-WP06 - Debt Service'!Y$24,'H-32A-WP06 - Debt Service'!Y$27/12,0)</f>
        <v>0</v>
      </c>
    </row>
    <row r="718" spans="2:26">
      <c r="B718" s="364">
        <f t="shared" si="40"/>
        <v>2077</v>
      </c>
      <c r="C718" s="390">
        <f t="shared" si="42"/>
        <v>64710</v>
      </c>
      <c r="D718" s="376">
        <f>IF(-SUM(D$20:D717)+D$15&lt;0.000001,0,IF($C718&gt;='H-32A-WP06 - Debt Service'!C$24,'H-32A-WP06 - Debt Service'!C$27/12,0))</f>
        <v>0</v>
      </c>
      <c r="E718" s="376">
        <f>IF(-SUM(E$20:E717)+E$15&lt;0.000001,0,IF($C718&gt;='H-32A-WP06 - Debt Service'!D$24,'H-32A-WP06 - Debt Service'!D$27/12,0))</f>
        <v>0</v>
      </c>
      <c r="F718" s="376">
        <f>IF(-SUM(F$20:F717)+F$15&lt;0.000001,0,IF($C718&gt;='H-32A-WP06 - Debt Service'!E$24,'H-32A-WP06 - Debt Service'!E$27/12,0))</f>
        <v>0</v>
      </c>
      <c r="G718" s="376">
        <f>IF(-SUM(G$20:G717)+G$15&lt;0.000001,0,IF($C718&gt;='H-32A-WP06 - Debt Service'!F$24,'H-32A-WP06 - Debt Service'!F$27/12,0))</f>
        <v>0</v>
      </c>
      <c r="H718" s="376">
        <f>IF(-SUM(H$20:H717)+H$15&lt;0.000001,0,IF($C718&gt;='H-32A-WP06 - Debt Service'!G$24,'H-32A-WP06 - Debt Service'!G$27/12,0))</f>
        <v>0</v>
      </c>
      <c r="I718" s="376">
        <f>IF(-SUM(I$20:I717)+I$15&lt;0.000001,0,IF($C718&gt;='H-32A-WP06 - Debt Service'!H$24,'H-32A-WP06 - Debt Service'!H$27/12,0))</f>
        <v>0</v>
      </c>
      <c r="J718" s="376">
        <f>IF(-SUM(J$20:J717)+J$15&lt;0.000001,0,IF($C718&gt;='H-32A-WP06 - Debt Service'!I$24,'H-32A-WP06 - Debt Service'!I$27/12,0))</f>
        <v>0</v>
      </c>
      <c r="K718" s="376">
        <f>IF(-SUM(K$20:K717)+K$15&lt;0.000001,0,IF($C718&gt;='H-32A-WP06 - Debt Service'!J$24,'H-32A-WP06 - Debt Service'!J$27/12,0))</f>
        <v>0</v>
      </c>
      <c r="L718" s="376">
        <f>IF(-SUM(L$20:L717)+L$15&lt;0.000001,0,IF($C718&gt;='H-32A-WP06 - Debt Service'!K$24,'H-32A-WP06 - Debt Service'!K$27/12,0))</f>
        <v>0</v>
      </c>
      <c r="M718" s="376">
        <f>IF(-SUM(M$20:M717)+M$15&lt;0.000001,0,IF($C718&gt;='H-32A-WP06 - Debt Service'!L$24,'H-32A-WP06 - Debt Service'!L$27/12,0))</f>
        <v>0</v>
      </c>
      <c r="O718" s="364">
        <f t="shared" si="41"/>
        <v>2077</v>
      </c>
      <c r="P718" s="390">
        <f t="shared" si="43"/>
        <v>64710</v>
      </c>
      <c r="Q718" s="376">
        <f>IF(-SUM(Q$20:Q717)+Q$15&lt;0.000001,0,IF($C718&gt;='H-32A-WP06 - Debt Service'!P$24,'H-32A-WP06 - Debt Service'!P$27/12,0))</f>
        <v>0</v>
      </c>
      <c r="R718" s="376">
        <f>IF(-SUM(R$20:R717)+R$15&lt;0.000001,0,IF($C718&gt;='H-32A-WP06 - Debt Service'!Q$24,'H-32A-WP06 - Debt Service'!Q$27/12,0))</f>
        <v>0</v>
      </c>
      <c r="S718" s="376">
        <f>IF(-SUM(S$20:S717)+S$15&lt;0.000001,0,IF($C718&gt;='H-32A-WP06 - Debt Service'!R$24,'H-32A-WP06 - Debt Service'!R$27/12,0))</f>
        <v>0</v>
      </c>
      <c r="T718" s="376">
        <f>IF(-SUM(T$20:T717)+T$15&lt;0.000001,0,IF($C718&gt;='H-32A-WP06 - Debt Service'!S$24,'H-32A-WP06 - Debt Service'!S$27/12,0))</f>
        <v>0</v>
      </c>
      <c r="U718" s="376">
        <f>IF(-SUM(U$20:U717)+U$15&lt;0.000001,0,IF($C718&gt;='H-32A-WP06 - Debt Service'!T$24,'H-32A-WP06 - Debt Service'!T$27/12,0))</f>
        <v>0</v>
      </c>
      <c r="V718" s="376">
        <f>IF(-SUM(V$20:V717)+V$15&lt;0.000001,0,IF($C718&gt;='H-32A-WP06 - Debt Service'!U$24,'H-32A-WP06 - Debt Service'!U$27/12,0))</f>
        <v>0</v>
      </c>
      <c r="W718" s="376">
        <f>IF(-SUM(W$20:W717)+W$15&lt;0.000001,0,IF($C718&gt;='H-32A-WP06 - Debt Service'!V$24,'H-32A-WP06 - Debt Service'!V$27/12,0))</f>
        <v>0</v>
      </c>
      <c r="X718" s="376">
        <f>IF(-SUM(X$20:X717)+X$15&lt;0.000001,0,IF($C718&gt;='H-32A-WP06 - Debt Service'!W$24,'H-32A-WP06 - Debt Service'!W$27/12,0))</f>
        <v>0</v>
      </c>
      <c r="Y718" s="376">
        <f>IF(-SUM(Y$20:Y717)+Y$15&lt;0.000001,0,IF($C718&gt;='H-32A-WP06 - Debt Service'!X$24,'H-32A-WP06 - Debt Service'!X$27/12,0))</f>
        <v>0</v>
      </c>
      <c r="Z718" s="376">
        <f>IF($C718&gt;='H-32A-WP06 - Debt Service'!Y$24,'H-32A-WP06 - Debt Service'!Y$27/12,0)</f>
        <v>0</v>
      </c>
    </row>
    <row r="719" spans="2:26">
      <c r="B719" s="364">
        <f t="shared" si="40"/>
        <v>2077</v>
      </c>
      <c r="C719" s="390">
        <f t="shared" si="42"/>
        <v>64741</v>
      </c>
      <c r="D719" s="376">
        <f>IF(-SUM(D$20:D718)+D$15&lt;0.000001,0,IF($C719&gt;='H-32A-WP06 - Debt Service'!C$24,'H-32A-WP06 - Debt Service'!C$27/12,0))</f>
        <v>0</v>
      </c>
      <c r="E719" s="376">
        <f>IF(-SUM(E$20:E718)+E$15&lt;0.000001,0,IF($C719&gt;='H-32A-WP06 - Debt Service'!D$24,'H-32A-WP06 - Debt Service'!D$27/12,0))</f>
        <v>0</v>
      </c>
      <c r="F719" s="376">
        <f>IF(-SUM(F$20:F718)+F$15&lt;0.000001,0,IF($C719&gt;='H-32A-WP06 - Debt Service'!E$24,'H-32A-WP06 - Debt Service'!E$27/12,0))</f>
        <v>0</v>
      </c>
      <c r="G719" s="376">
        <f>IF(-SUM(G$20:G718)+G$15&lt;0.000001,0,IF($C719&gt;='H-32A-WP06 - Debt Service'!F$24,'H-32A-WP06 - Debt Service'!F$27/12,0))</f>
        <v>0</v>
      </c>
      <c r="H719" s="376">
        <f>IF(-SUM(H$20:H718)+H$15&lt;0.000001,0,IF($C719&gt;='H-32A-WP06 - Debt Service'!G$24,'H-32A-WP06 - Debt Service'!G$27/12,0))</f>
        <v>0</v>
      </c>
      <c r="I719" s="376">
        <f>IF(-SUM(I$20:I718)+I$15&lt;0.000001,0,IF($C719&gt;='H-32A-WP06 - Debt Service'!H$24,'H-32A-WP06 - Debt Service'!H$27/12,0))</f>
        <v>0</v>
      </c>
      <c r="J719" s="376">
        <f>IF(-SUM(J$20:J718)+J$15&lt;0.000001,0,IF($C719&gt;='H-32A-WP06 - Debt Service'!I$24,'H-32A-WP06 - Debt Service'!I$27/12,0))</f>
        <v>0</v>
      </c>
      <c r="K719" s="376">
        <f>IF(-SUM(K$20:K718)+K$15&lt;0.000001,0,IF($C719&gt;='H-32A-WP06 - Debt Service'!J$24,'H-32A-WP06 - Debt Service'!J$27/12,0))</f>
        <v>0</v>
      </c>
      <c r="L719" s="376">
        <f>IF(-SUM(L$20:L718)+L$15&lt;0.000001,0,IF($C719&gt;='H-32A-WP06 - Debt Service'!K$24,'H-32A-WP06 - Debt Service'!K$27/12,0))</f>
        <v>0</v>
      </c>
      <c r="M719" s="376">
        <f>IF(-SUM(M$20:M718)+M$15&lt;0.000001,0,IF($C719&gt;='H-32A-WP06 - Debt Service'!L$24,'H-32A-WP06 - Debt Service'!L$27/12,0))</f>
        <v>0</v>
      </c>
      <c r="O719" s="364">
        <f t="shared" si="41"/>
        <v>2077</v>
      </c>
      <c r="P719" s="390">
        <f t="shared" si="43"/>
        <v>64741</v>
      </c>
      <c r="Q719" s="376">
        <f>IF(-SUM(Q$20:Q718)+Q$15&lt;0.000001,0,IF($C719&gt;='H-32A-WP06 - Debt Service'!P$24,'H-32A-WP06 - Debt Service'!P$27/12,0))</f>
        <v>0</v>
      </c>
      <c r="R719" s="376">
        <f>IF(-SUM(R$20:R718)+R$15&lt;0.000001,0,IF($C719&gt;='H-32A-WP06 - Debt Service'!Q$24,'H-32A-WP06 - Debt Service'!Q$27/12,0))</f>
        <v>0</v>
      </c>
      <c r="S719" s="376">
        <f>IF(-SUM(S$20:S718)+S$15&lt;0.000001,0,IF($C719&gt;='H-32A-WP06 - Debt Service'!R$24,'H-32A-WP06 - Debt Service'!R$27/12,0))</f>
        <v>0</v>
      </c>
      <c r="T719" s="376">
        <f>IF(-SUM(T$20:T718)+T$15&lt;0.000001,0,IF($C719&gt;='H-32A-WP06 - Debt Service'!S$24,'H-32A-WP06 - Debt Service'!S$27/12,0))</f>
        <v>0</v>
      </c>
      <c r="U719" s="376">
        <f>IF(-SUM(U$20:U718)+U$15&lt;0.000001,0,IF($C719&gt;='H-32A-WP06 - Debt Service'!T$24,'H-32A-WP06 - Debt Service'!T$27/12,0))</f>
        <v>0</v>
      </c>
      <c r="V719" s="376">
        <f>IF(-SUM(V$20:V718)+V$15&lt;0.000001,0,IF($C719&gt;='H-32A-WP06 - Debt Service'!U$24,'H-32A-WP06 - Debt Service'!U$27/12,0))</f>
        <v>0</v>
      </c>
      <c r="W719" s="376">
        <f>IF(-SUM(W$20:W718)+W$15&lt;0.000001,0,IF($C719&gt;='H-32A-WP06 - Debt Service'!V$24,'H-32A-WP06 - Debt Service'!V$27/12,0))</f>
        <v>0</v>
      </c>
      <c r="X719" s="376">
        <f>IF(-SUM(X$20:X718)+X$15&lt;0.000001,0,IF($C719&gt;='H-32A-WP06 - Debt Service'!W$24,'H-32A-WP06 - Debt Service'!W$27/12,0))</f>
        <v>0</v>
      </c>
      <c r="Y719" s="376">
        <f>IF(-SUM(Y$20:Y718)+Y$15&lt;0.000001,0,IF($C719&gt;='H-32A-WP06 - Debt Service'!X$24,'H-32A-WP06 - Debt Service'!X$27/12,0))</f>
        <v>0</v>
      </c>
      <c r="Z719" s="376">
        <f>IF($C719&gt;='H-32A-WP06 - Debt Service'!Y$24,'H-32A-WP06 - Debt Service'!Y$27/12,0)</f>
        <v>0</v>
      </c>
    </row>
    <row r="720" spans="2:26">
      <c r="B720" s="364">
        <f t="shared" si="40"/>
        <v>2077</v>
      </c>
      <c r="C720" s="390">
        <f t="shared" si="42"/>
        <v>64771</v>
      </c>
      <c r="D720" s="376">
        <f>IF(-SUM(D$20:D719)+D$15&lt;0.000001,0,IF($C720&gt;='H-32A-WP06 - Debt Service'!C$24,'H-32A-WP06 - Debt Service'!C$27/12,0))</f>
        <v>0</v>
      </c>
      <c r="E720" s="376">
        <f>IF(-SUM(E$20:E719)+E$15&lt;0.000001,0,IF($C720&gt;='H-32A-WP06 - Debt Service'!D$24,'H-32A-WP06 - Debt Service'!D$27/12,0))</f>
        <v>0</v>
      </c>
      <c r="F720" s="376">
        <f>IF(-SUM(F$20:F719)+F$15&lt;0.000001,0,IF($C720&gt;='H-32A-WP06 - Debt Service'!E$24,'H-32A-WP06 - Debt Service'!E$27/12,0))</f>
        <v>0</v>
      </c>
      <c r="G720" s="376">
        <f>IF(-SUM(G$20:G719)+G$15&lt;0.000001,0,IF($C720&gt;='H-32A-WP06 - Debt Service'!F$24,'H-32A-WP06 - Debt Service'!F$27/12,0))</f>
        <v>0</v>
      </c>
      <c r="H720" s="376">
        <f>IF(-SUM(H$20:H719)+H$15&lt;0.000001,0,IF($C720&gt;='H-32A-WP06 - Debt Service'!G$24,'H-32A-WP06 - Debt Service'!G$27/12,0))</f>
        <v>0</v>
      </c>
      <c r="I720" s="376">
        <f>IF(-SUM(I$20:I719)+I$15&lt;0.000001,0,IF($C720&gt;='H-32A-WP06 - Debt Service'!H$24,'H-32A-WP06 - Debt Service'!H$27/12,0))</f>
        <v>0</v>
      </c>
      <c r="J720" s="376">
        <f>IF(-SUM(J$20:J719)+J$15&lt;0.000001,0,IF($C720&gt;='H-32A-WP06 - Debt Service'!I$24,'H-32A-WP06 - Debt Service'!I$27/12,0))</f>
        <v>0</v>
      </c>
      <c r="K720" s="376">
        <f>IF(-SUM(K$20:K719)+K$15&lt;0.000001,0,IF($C720&gt;='H-32A-WP06 - Debt Service'!J$24,'H-32A-WP06 - Debt Service'!J$27/12,0))</f>
        <v>0</v>
      </c>
      <c r="L720" s="376">
        <f>IF(-SUM(L$20:L719)+L$15&lt;0.000001,0,IF($C720&gt;='H-32A-WP06 - Debt Service'!K$24,'H-32A-WP06 - Debt Service'!K$27/12,0))</f>
        <v>0</v>
      </c>
      <c r="M720" s="376">
        <f>IF(-SUM(M$20:M719)+M$15&lt;0.000001,0,IF($C720&gt;='H-32A-WP06 - Debt Service'!L$24,'H-32A-WP06 - Debt Service'!L$27/12,0))</f>
        <v>0</v>
      </c>
      <c r="O720" s="364">
        <f t="shared" si="41"/>
        <v>2077</v>
      </c>
      <c r="P720" s="390">
        <f t="shared" si="43"/>
        <v>64771</v>
      </c>
      <c r="Q720" s="376">
        <f>IF(-SUM(Q$20:Q719)+Q$15&lt;0.000001,0,IF($C720&gt;='H-32A-WP06 - Debt Service'!P$24,'H-32A-WP06 - Debt Service'!P$27/12,0))</f>
        <v>0</v>
      </c>
      <c r="R720" s="376">
        <f>IF(-SUM(R$20:R719)+R$15&lt;0.000001,0,IF($C720&gt;='H-32A-WP06 - Debt Service'!Q$24,'H-32A-WP06 - Debt Service'!Q$27/12,0))</f>
        <v>0</v>
      </c>
      <c r="S720" s="376">
        <f>IF(-SUM(S$20:S719)+S$15&lt;0.000001,0,IF($C720&gt;='H-32A-WP06 - Debt Service'!R$24,'H-32A-WP06 - Debt Service'!R$27/12,0))</f>
        <v>0</v>
      </c>
      <c r="T720" s="376">
        <f>IF(-SUM(T$20:T719)+T$15&lt;0.000001,0,IF($C720&gt;='H-32A-WP06 - Debt Service'!S$24,'H-32A-WP06 - Debt Service'!S$27/12,0))</f>
        <v>0</v>
      </c>
      <c r="U720" s="376">
        <f>IF(-SUM(U$20:U719)+U$15&lt;0.000001,0,IF($C720&gt;='H-32A-WP06 - Debt Service'!T$24,'H-32A-WP06 - Debt Service'!T$27/12,0))</f>
        <v>0</v>
      </c>
      <c r="V720" s="376">
        <f>IF(-SUM(V$20:V719)+V$15&lt;0.000001,0,IF($C720&gt;='H-32A-WP06 - Debt Service'!U$24,'H-32A-WP06 - Debt Service'!U$27/12,0))</f>
        <v>0</v>
      </c>
      <c r="W720" s="376">
        <f>IF(-SUM(W$20:W719)+W$15&lt;0.000001,0,IF($C720&gt;='H-32A-WP06 - Debt Service'!V$24,'H-32A-WP06 - Debt Service'!V$27/12,0))</f>
        <v>0</v>
      </c>
      <c r="X720" s="376">
        <f>IF(-SUM(X$20:X719)+X$15&lt;0.000001,0,IF($C720&gt;='H-32A-WP06 - Debt Service'!W$24,'H-32A-WP06 - Debt Service'!W$27/12,0))</f>
        <v>0</v>
      </c>
      <c r="Y720" s="376">
        <f>IF(-SUM(Y$20:Y719)+Y$15&lt;0.000001,0,IF($C720&gt;='H-32A-WP06 - Debt Service'!X$24,'H-32A-WP06 - Debt Service'!X$27/12,0))</f>
        <v>0</v>
      </c>
      <c r="Z720" s="376">
        <f>IF($C720&gt;='H-32A-WP06 - Debt Service'!Y$24,'H-32A-WP06 - Debt Service'!Y$27/12,0)</f>
        <v>0</v>
      </c>
    </row>
    <row r="721" spans="2:26">
      <c r="B721" s="364">
        <f t="shared" si="40"/>
        <v>2077</v>
      </c>
      <c r="C721" s="390">
        <f t="shared" si="42"/>
        <v>64802</v>
      </c>
      <c r="D721" s="376">
        <f>IF(-SUM(D$20:D720)+D$15&lt;0.000001,0,IF($C721&gt;='H-32A-WP06 - Debt Service'!C$24,'H-32A-WP06 - Debt Service'!C$27/12,0))</f>
        <v>0</v>
      </c>
      <c r="E721" s="376">
        <f>IF(-SUM(E$20:E720)+E$15&lt;0.000001,0,IF($C721&gt;='H-32A-WP06 - Debt Service'!D$24,'H-32A-WP06 - Debt Service'!D$27/12,0))</f>
        <v>0</v>
      </c>
      <c r="F721" s="376">
        <f>IF(-SUM(F$20:F720)+F$15&lt;0.000001,0,IF($C721&gt;='H-32A-WP06 - Debt Service'!E$24,'H-32A-WP06 - Debt Service'!E$27/12,0))</f>
        <v>0</v>
      </c>
      <c r="G721" s="376">
        <f>IF(-SUM(G$20:G720)+G$15&lt;0.000001,0,IF($C721&gt;='H-32A-WP06 - Debt Service'!F$24,'H-32A-WP06 - Debt Service'!F$27/12,0))</f>
        <v>0</v>
      </c>
      <c r="H721" s="376">
        <f>IF(-SUM(H$20:H720)+H$15&lt;0.000001,0,IF($C721&gt;='H-32A-WP06 - Debt Service'!G$24,'H-32A-WP06 - Debt Service'!G$27/12,0))</f>
        <v>0</v>
      </c>
      <c r="I721" s="376">
        <f>IF(-SUM(I$20:I720)+I$15&lt;0.000001,0,IF($C721&gt;='H-32A-WP06 - Debt Service'!H$24,'H-32A-WP06 - Debt Service'!H$27/12,0))</f>
        <v>0</v>
      </c>
      <c r="J721" s="376">
        <f>IF(-SUM(J$20:J720)+J$15&lt;0.000001,0,IF($C721&gt;='H-32A-WP06 - Debt Service'!I$24,'H-32A-WP06 - Debt Service'!I$27/12,0))</f>
        <v>0</v>
      </c>
      <c r="K721" s="376">
        <f>IF(-SUM(K$20:K720)+K$15&lt;0.000001,0,IF($C721&gt;='H-32A-WP06 - Debt Service'!J$24,'H-32A-WP06 - Debt Service'!J$27/12,0))</f>
        <v>0</v>
      </c>
      <c r="L721" s="376">
        <f>IF(-SUM(L$20:L720)+L$15&lt;0.000001,0,IF($C721&gt;='H-32A-WP06 - Debt Service'!K$24,'H-32A-WP06 - Debt Service'!K$27/12,0))</f>
        <v>0</v>
      </c>
      <c r="M721" s="376">
        <f>IF(-SUM(M$20:M720)+M$15&lt;0.000001,0,IF($C721&gt;='H-32A-WP06 - Debt Service'!L$24,'H-32A-WP06 - Debt Service'!L$27/12,0))</f>
        <v>0</v>
      </c>
      <c r="O721" s="364">
        <f t="shared" si="41"/>
        <v>2077</v>
      </c>
      <c r="P721" s="390">
        <f t="shared" si="43"/>
        <v>64802</v>
      </c>
      <c r="Q721" s="376">
        <f>IF(-SUM(Q$20:Q720)+Q$15&lt;0.000001,0,IF($C721&gt;='H-32A-WP06 - Debt Service'!P$24,'H-32A-WP06 - Debt Service'!P$27/12,0))</f>
        <v>0</v>
      </c>
      <c r="R721" s="376">
        <f>IF(-SUM(R$20:R720)+R$15&lt;0.000001,0,IF($C721&gt;='H-32A-WP06 - Debt Service'!Q$24,'H-32A-WP06 - Debt Service'!Q$27/12,0))</f>
        <v>0</v>
      </c>
      <c r="S721" s="376">
        <f>IF(-SUM(S$20:S720)+S$15&lt;0.000001,0,IF($C721&gt;='H-32A-WP06 - Debt Service'!R$24,'H-32A-WP06 - Debt Service'!R$27/12,0))</f>
        <v>0</v>
      </c>
      <c r="T721" s="376">
        <f>IF(-SUM(T$20:T720)+T$15&lt;0.000001,0,IF($C721&gt;='H-32A-WP06 - Debt Service'!S$24,'H-32A-WP06 - Debt Service'!S$27/12,0))</f>
        <v>0</v>
      </c>
      <c r="U721" s="376">
        <f>IF(-SUM(U$20:U720)+U$15&lt;0.000001,0,IF($C721&gt;='H-32A-WP06 - Debt Service'!T$24,'H-32A-WP06 - Debt Service'!T$27/12,0))</f>
        <v>0</v>
      </c>
      <c r="V721" s="376">
        <f>IF(-SUM(V$20:V720)+V$15&lt;0.000001,0,IF($C721&gt;='H-32A-WP06 - Debt Service'!U$24,'H-32A-WP06 - Debt Service'!U$27/12,0))</f>
        <v>0</v>
      </c>
      <c r="W721" s="376">
        <f>IF(-SUM(W$20:W720)+W$15&lt;0.000001,0,IF($C721&gt;='H-32A-WP06 - Debt Service'!V$24,'H-32A-WP06 - Debt Service'!V$27/12,0))</f>
        <v>0</v>
      </c>
      <c r="X721" s="376">
        <f>IF(-SUM(X$20:X720)+X$15&lt;0.000001,0,IF($C721&gt;='H-32A-WP06 - Debt Service'!W$24,'H-32A-WP06 - Debt Service'!W$27/12,0))</f>
        <v>0</v>
      </c>
      <c r="Y721" s="376">
        <f>IF(-SUM(Y$20:Y720)+Y$15&lt;0.000001,0,IF($C721&gt;='H-32A-WP06 - Debt Service'!X$24,'H-32A-WP06 - Debt Service'!X$27/12,0))</f>
        <v>0</v>
      </c>
      <c r="Z721" s="376">
        <f>IF($C721&gt;='H-32A-WP06 - Debt Service'!Y$24,'H-32A-WP06 - Debt Service'!Y$27/12,0)</f>
        <v>0</v>
      </c>
    </row>
    <row r="722" spans="2:26">
      <c r="B722" s="364">
        <f t="shared" si="40"/>
        <v>2077</v>
      </c>
      <c r="C722" s="390">
        <f t="shared" si="42"/>
        <v>64832</v>
      </c>
      <c r="D722" s="376">
        <f>IF(-SUM(D$20:D721)+D$15&lt;0.000001,0,IF($C722&gt;='H-32A-WP06 - Debt Service'!C$24,'H-32A-WP06 - Debt Service'!C$27/12,0))</f>
        <v>0</v>
      </c>
      <c r="E722" s="376">
        <f>IF(-SUM(E$20:E721)+E$15&lt;0.000001,0,IF($C722&gt;='H-32A-WP06 - Debt Service'!D$24,'H-32A-WP06 - Debt Service'!D$27/12,0))</f>
        <v>0</v>
      </c>
      <c r="F722" s="376">
        <f>IF(-SUM(F$20:F721)+F$15&lt;0.000001,0,IF($C722&gt;='H-32A-WP06 - Debt Service'!E$24,'H-32A-WP06 - Debt Service'!E$27/12,0))</f>
        <v>0</v>
      </c>
      <c r="G722" s="376">
        <f>IF(-SUM(G$20:G721)+G$15&lt;0.000001,0,IF($C722&gt;='H-32A-WP06 - Debt Service'!F$24,'H-32A-WP06 - Debt Service'!F$27/12,0))</f>
        <v>0</v>
      </c>
      <c r="H722" s="376">
        <f>IF(-SUM(H$20:H721)+H$15&lt;0.000001,0,IF($C722&gt;='H-32A-WP06 - Debt Service'!G$24,'H-32A-WP06 - Debt Service'!G$27/12,0))</f>
        <v>0</v>
      </c>
      <c r="I722" s="376">
        <f>IF(-SUM(I$20:I721)+I$15&lt;0.000001,0,IF($C722&gt;='H-32A-WP06 - Debt Service'!H$24,'H-32A-WP06 - Debt Service'!H$27/12,0))</f>
        <v>0</v>
      </c>
      <c r="J722" s="376">
        <f>IF(-SUM(J$20:J721)+J$15&lt;0.000001,0,IF($C722&gt;='H-32A-WP06 - Debt Service'!I$24,'H-32A-WP06 - Debt Service'!I$27/12,0))</f>
        <v>0</v>
      </c>
      <c r="K722" s="376">
        <f>IF(-SUM(K$20:K721)+K$15&lt;0.000001,0,IF($C722&gt;='H-32A-WP06 - Debt Service'!J$24,'H-32A-WP06 - Debt Service'!J$27/12,0))</f>
        <v>0</v>
      </c>
      <c r="L722" s="376">
        <f>IF(-SUM(L$20:L721)+L$15&lt;0.000001,0,IF($C722&gt;='H-32A-WP06 - Debt Service'!K$24,'H-32A-WP06 - Debt Service'!K$27/12,0))</f>
        <v>0</v>
      </c>
      <c r="M722" s="376">
        <f>IF(-SUM(M$20:M721)+M$15&lt;0.000001,0,IF($C722&gt;='H-32A-WP06 - Debt Service'!L$24,'H-32A-WP06 - Debt Service'!L$27/12,0))</f>
        <v>0</v>
      </c>
      <c r="O722" s="364">
        <f t="shared" si="41"/>
        <v>2077</v>
      </c>
      <c r="P722" s="390">
        <f t="shared" si="43"/>
        <v>64832</v>
      </c>
      <c r="Q722" s="376">
        <f>IF(-SUM(Q$20:Q721)+Q$15&lt;0.000001,0,IF($C722&gt;='H-32A-WP06 - Debt Service'!P$24,'H-32A-WP06 - Debt Service'!P$27/12,0))</f>
        <v>0</v>
      </c>
      <c r="R722" s="376">
        <f>IF(-SUM(R$20:R721)+R$15&lt;0.000001,0,IF($C722&gt;='H-32A-WP06 - Debt Service'!Q$24,'H-32A-WP06 - Debt Service'!Q$27/12,0))</f>
        <v>0</v>
      </c>
      <c r="S722" s="376">
        <f>IF(-SUM(S$20:S721)+S$15&lt;0.000001,0,IF($C722&gt;='H-32A-WP06 - Debt Service'!R$24,'H-32A-WP06 - Debt Service'!R$27/12,0))</f>
        <v>0</v>
      </c>
      <c r="T722" s="376">
        <f>IF(-SUM(T$20:T721)+T$15&lt;0.000001,0,IF($C722&gt;='H-32A-WP06 - Debt Service'!S$24,'H-32A-WP06 - Debt Service'!S$27/12,0))</f>
        <v>0</v>
      </c>
      <c r="U722" s="376">
        <f>IF(-SUM(U$20:U721)+U$15&lt;0.000001,0,IF($C722&gt;='H-32A-WP06 - Debt Service'!T$24,'H-32A-WP06 - Debt Service'!T$27/12,0))</f>
        <v>0</v>
      </c>
      <c r="V722" s="376">
        <f>IF(-SUM(V$20:V721)+V$15&lt;0.000001,0,IF($C722&gt;='H-32A-WP06 - Debt Service'!U$24,'H-32A-WP06 - Debt Service'!U$27/12,0))</f>
        <v>0</v>
      </c>
      <c r="W722" s="376">
        <f>IF(-SUM(W$20:W721)+W$15&lt;0.000001,0,IF($C722&gt;='H-32A-WP06 - Debt Service'!V$24,'H-32A-WP06 - Debt Service'!V$27/12,0))</f>
        <v>0</v>
      </c>
      <c r="X722" s="376">
        <f>IF(-SUM(X$20:X721)+X$15&lt;0.000001,0,IF($C722&gt;='H-32A-WP06 - Debt Service'!W$24,'H-32A-WP06 - Debt Service'!W$27/12,0))</f>
        <v>0</v>
      </c>
      <c r="Y722" s="376">
        <f>IF(-SUM(Y$20:Y721)+Y$15&lt;0.000001,0,IF($C722&gt;='H-32A-WP06 - Debt Service'!X$24,'H-32A-WP06 - Debt Service'!X$27/12,0))</f>
        <v>0</v>
      </c>
      <c r="Z722" s="376">
        <f>IF($C722&gt;='H-32A-WP06 - Debt Service'!Y$24,'H-32A-WP06 - Debt Service'!Y$27/12,0)</f>
        <v>0</v>
      </c>
    </row>
    <row r="723" spans="2:26">
      <c r="B723" s="364">
        <f t="shared" si="40"/>
        <v>2077</v>
      </c>
      <c r="C723" s="390">
        <f t="shared" si="42"/>
        <v>64863</v>
      </c>
      <c r="D723" s="376">
        <f>IF(-SUM(D$20:D722)+D$15&lt;0.000001,0,IF($C723&gt;='H-32A-WP06 - Debt Service'!C$24,'H-32A-WP06 - Debt Service'!C$27/12,0))</f>
        <v>0</v>
      </c>
      <c r="E723" s="376">
        <f>IF(-SUM(E$20:E722)+E$15&lt;0.000001,0,IF($C723&gt;='H-32A-WP06 - Debt Service'!D$24,'H-32A-WP06 - Debt Service'!D$27/12,0))</f>
        <v>0</v>
      </c>
      <c r="F723" s="376">
        <f>IF(-SUM(F$20:F722)+F$15&lt;0.000001,0,IF($C723&gt;='H-32A-WP06 - Debt Service'!E$24,'H-32A-WP06 - Debt Service'!E$27/12,0))</f>
        <v>0</v>
      </c>
      <c r="G723" s="376">
        <f>IF(-SUM(G$20:G722)+G$15&lt;0.000001,0,IF($C723&gt;='H-32A-WP06 - Debt Service'!F$24,'H-32A-WP06 - Debt Service'!F$27/12,0))</f>
        <v>0</v>
      </c>
      <c r="H723" s="376">
        <f>IF(-SUM(H$20:H722)+H$15&lt;0.000001,0,IF($C723&gt;='H-32A-WP06 - Debt Service'!G$24,'H-32A-WP06 - Debt Service'!G$27/12,0))</f>
        <v>0</v>
      </c>
      <c r="I723" s="376">
        <f>IF(-SUM(I$20:I722)+I$15&lt;0.000001,0,IF($C723&gt;='H-32A-WP06 - Debt Service'!H$24,'H-32A-WP06 - Debt Service'!H$27/12,0))</f>
        <v>0</v>
      </c>
      <c r="J723" s="376">
        <f>IF(-SUM(J$20:J722)+J$15&lt;0.000001,0,IF($C723&gt;='H-32A-WP06 - Debt Service'!I$24,'H-32A-WP06 - Debt Service'!I$27/12,0))</f>
        <v>0</v>
      </c>
      <c r="K723" s="376">
        <f>IF(-SUM(K$20:K722)+K$15&lt;0.000001,0,IF($C723&gt;='H-32A-WP06 - Debt Service'!J$24,'H-32A-WP06 - Debt Service'!J$27/12,0))</f>
        <v>0</v>
      </c>
      <c r="L723" s="376">
        <f>IF(-SUM(L$20:L722)+L$15&lt;0.000001,0,IF($C723&gt;='H-32A-WP06 - Debt Service'!K$24,'H-32A-WP06 - Debt Service'!K$27/12,0))</f>
        <v>0</v>
      </c>
      <c r="M723" s="376">
        <f>IF(-SUM(M$20:M722)+M$15&lt;0.000001,0,IF($C723&gt;='H-32A-WP06 - Debt Service'!L$24,'H-32A-WP06 - Debt Service'!L$27/12,0))</f>
        <v>0</v>
      </c>
      <c r="O723" s="364">
        <f t="shared" si="41"/>
        <v>2077</v>
      </c>
      <c r="P723" s="390">
        <f t="shared" si="43"/>
        <v>64863</v>
      </c>
      <c r="Q723" s="376">
        <f>IF(-SUM(Q$20:Q722)+Q$15&lt;0.000001,0,IF($C723&gt;='H-32A-WP06 - Debt Service'!P$24,'H-32A-WP06 - Debt Service'!P$27/12,0))</f>
        <v>0</v>
      </c>
      <c r="R723" s="376">
        <f>IF(-SUM(R$20:R722)+R$15&lt;0.000001,0,IF($C723&gt;='H-32A-WP06 - Debt Service'!Q$24,'H-32A-WP06 - Debt Service'!Q$27/12,0))</f>
        <v>0</v>
      </c>
      <c r="S723" s="376">
        <f>IF(-SUM(S$20:S722)+S$15&lt;0.000001,0,IF($C723&gt;='H-32A-WP06 - Debt Service'!R$24,'H-32A-WP06 - Debt Service'!R$27/12,0))</f>
        <v>0</v>
      </c>
      <c r="T723" s="376">
        <f>IF(-SUM(T$20:T722)+T$15&lt;0.000001,0,IF($C723&gt;='H-32A-WP06 - Debt Service'!S$24,'H-32A-WP06 - Debt Service'!S$27/12,0))</f>
        <v>0</v>
      </c>
      <c r="U723" s="376">
        <f>IF(-SUM(U$20:U722)+U$15&lt;0.000001,0,IF($C723&gt;='H-32A-WP06 - Debt Service'!T$24,'H-32A-WP06 - Debt Service'!T$27/12,0))</f>
        <v>0</v>
      </c>
      <c r="V723" s="376">
        <f>IF(-SUM(V$20:V722)+V$15&lt;0.000001,0,IF($C723&gt;='H-32A-WP06 - Debt Service'!U$24,'H-32A-WP06 - Debt Service'!U$27/12,0))</f>
        <v>0</v>
      </c>
      <c r="W723" s="376">
        <f>IF(-SUM(W$20:W722)+W$15&lt;0.000001,0,IF($C723&gt;='H-32A-WP06 - Debt Service'!V$24,'H-32A-WP06 - Debt Service'!V$27/12,0))</f>
        <v>0</v>
      </c>
      <c r="X723" s="376">
        <f>IF(-SUM(X$20:X722)+X$15&lt;0.000001,0,IF($C723&gt;='H-32A-WP06 - Debt Service'!W$24,'H-32A-WP06 - Debt Service'!W$27/12,0))</f>
        <v>0</v>
      </c>
      <c r="Y723" s="376">
        <f>IF(-SUM(Y$20:Y722)+Y$15&lt;0.000001,0,IF($C723&gt;='H-32A-WP06 - Debt Service'!X$24,'H-32A-WP06 - Debt Service'!X$27/12,0))</f>
        <v>0</v>
      </c>
      <c r="Z723" s="376">
        <f>IF($C723&gt;='H-32A-WP06 - Debt Service'!Y$24,'H-32A-WP06 - Debt Service'!Y$27/12,0)</f>
        <v>0</v>
      </c>
    </row>
    <row r="724" spans="2:26">
      <c r="B724" s="364">
        <f t="shared" si="40"/>
        <v>2077</v>
      </c>
      <c r="C724" s="390">
        <f t="shared" si="42"/>
        <v>64894</v>
      </c>
      <c r="D724" s="376">
        <f>IF(-SUM(D$20:D723)+D$15&lt;0.000001,0,IF($C724&gt;='H-32A-WP06 - Debt Service'!C$24,'H-32A-WP06 - Debt Service'!C$27/12,0))</f>
        <v>0</v>
      </c>
      <c r="E724" s="376">
        <f>IF(-SUM(E$20:E723)+E$15&lt;0.000001,0,IF($C724&gt;='H-32A-WP06 - Debt Service'!D$24,'H-32A-WP06 - Debt Service'!D$27/12,0))</f>
        <v>0</v>
      </c>
      <c r="F724" s="376">
        <f>IF(-SUM(F$20:F723)+F$15&lt;0.000001,0,IF($C724&gt;='H-32A-WP06 - Debt Service'!E$24,'H-32A-WP06 - Debt Service'!E$27/12,0))</f>
        <v>0</v>
      </c>
      <c r="G724" s="376">
        <f>IF(-SUM(G$20:G723)+G$15&lt;0.000001,0,IF($C724&gt;='H-32A-WP06 - Debt Service'!F$24,'H-32A-WP06 - Debt Service'!F$27/12,0))</f>
        <v>0</v>
      </c>
      <c r="H724" s="376">
        <f>IF(-SUM(H$20:H723)+H$15&lt;0.000001,0,IF($C724&gt;='H-32A-WP06 - Debt Service'!G$24,'H-32A-WP06 - Debt Service'!G$27/12,0))</f>
        <v>0</v>
      </c>
      <c r="I724" s="376">
        <f>IF(-SUM(I$20:I723)+I$15&lt;0.000001,0,IF($C724&gt;='H-32A-WP06 - Debt Service'!H$24,'H-32A-WP06 - Debt Service'!H$27/12,0))</f>
        <v>0</v>
      </c>
      <c r="J724" s="376">
        <f>IF(-SUM(J$20:J723)+J$15&lt;0.000001,0,IF($C724&gt;='H-32A-WP06 - Debt Service'!I$24,'H-32A-WP06 - Debt Service'!I$27/12,0))</f>
        <v>0</v>
      </c>
      <c r="K724" s="376">
        <f>IF(-SUM(K$20:K723)+K$15&lt;0.000001,0,IF($C724&gt;='H-32A-WP06 - Debt Service'!J$24,'H-32A-WP06 - Debt Service'!J$27/12,0))</f>
        <v>0</v>
      </c>
      <c r="L724" s="376">
        <f>IF(-SUM(L$20:L723)+L$15&lt;0.000001,0,IF($C724&gt;='H-32A-WP06 - Debt Service'!K$24,'H-32A-WP06 - Debt Service'!K$27/12,0))</f>
        <v>0</v>
      </c>
      <c r="M724" s="376">
        <f>IF(-SUM(M$20:M723)+M$15&lt;0.000001,0,IF($C724&gt;='H-32A-WP06 - Debt Service'!L$24,'H-32A-WP06 - Debt Service'!L$27/12,0))</f>
        <v>0</v>
      </c>
      <c r="O724" s="364">
        <f t="shared" si="41"/>
        <v>2077</v>
      </c>
      <c r="P724" s="390">
        <f t="shared" si="43"/>
        <v>64894</v>
      </c>
      <c r="Q724" s="376">
        <f>IF(-SUM(Q$20:Q723)+Q$15&lt;0.000001,0,IF($C724&gt;='H-32A-WP06 - Debt Service'!P$24,'H-32A-WP06 - Debt Service'!P$27/12,0))</f>
        <v>0</v>
      </c>
      <c r="R724" s="376">
        <f>IF(-SUM(R$20:R723)+R$15&lt;0.000001,0,IF($C724&gt;='H-32A-WP06 - Debt Service'!Q$24,'H-32A-WP06 - Debt Service'!Q$27/12,0))</f>
        <v>0</v>
      </c>
      <c r="S724" s="376">
        <f>IF(-SUM(S$20:S723)+S$15&lt;0.000001,0,IF($C724&gt;='H-32A-WP06 - Debt Service'!R$24,'H-32A-WP06 - Debt Service'!R$27/12,0))</f>
        <v>0</v>
      </c>
      <c r="T724" s="376">
        <f>IF(-SUM(T$20:T723)+T$15&lt;0.000001,0,IF($C724&gt;='H-32A-WP06 - Debt Service'!S$24,'H-32A-WP06 - Debt Service'!S$27/12,0))</f>
        <v>0</v>
      </c>
      <c r="U724" s="376">
        <f>IF(-SUM(U$20:U723)+U$15&lt;0.000001,0,IF($C724&gt;='H-32A-WP06 - Debt Service'!T$24,'H-32A-WP06 - Debt Service'!T$27/12,0))</f>
        <v>0</v>
      </c>
      <c r="V724" s="376">
        <f>IF(-SUM(V$20:V723)+V$15&lt;0.000001,0,IF($C724&gt;='H-32A-WP06 - Debt Service'!U$24,'H-32A-WP06 - Debt Service'!U$27/12,0))</f>
        <v>0</v>
      </c>
      <c r="W724" s="376">
        <f>IF(-SUM(W$20:W723)+W$15&lt;0.000001,0,IF($C724&gt;='H-32A-WP06 - Debt Service'!V$24,'H-32A-WP06 - Debt Service'!V$27/12,0))</f>
        <v>0</v>
      </c>
      <c r="X724" s="376">
        <f>IF(-SUM(X$20:X723)+X$15&lt;0.000001,0,IF($C724&gt;='H-32A-WP06 - Debt Service'!W$24,'H-32A-WP06 - Debt Service'!W$27/12,0))</f>
        <v>0</v>
      </c>
      <c r="Y724" s="376">
        <f>IF(-SUM(Y$20:Y723)+Y$15&lt;0.000001,0,IF($C724&gt;='H-32A-WP06 - Debt Service'!X$24,'H-32A-WP06 - Debt Service'!X$27/12,0))</f>
        <v>0</v>
      </c>
      <c r="Z724" s="376">
        <f>IF($C724&gt;='H-32A-WP06 - Debt Service'!Y$24,'H-32A-WP06 - Debt Service'!Y$27/12,0)</f>
        <v>0</v>
      </c>
    </row>
    <row r="725" spans="2:26">
      <c r="B725" s="364">
        <f t="shared" ref="B725:B788" si="44">YEAR(C725)</f>
        <v>2077</v>
      </c>
      <c r="C725" s="390">
        <f t="shared" si="42"/>
        <v>64924</v>
      </c>
      <c r="D725" s="376">
        <f>IF(-SUM(D$20:D724)+D$15&lt;0.000001,0,IF($C725&gt;='H-32A-WP06 - Debt Service'!C$24,'H-32A-WP06 - Debt Service'!C$27/12,0))</f>
        <v>0</v>
      </c>
      <c r="E725" s="376">
        <f>IF(-SUM(E$20:E724)+E$15&lt;0.000001,0,IF($C725&gt;='H-32A-WP06 - Debt Service'!D$24,'H-32A-WP06 - Debt Service'!D$27/12,0))</f>
        <v>0</v>
      </c>
      <c r="F725" s="376">
        <f>IF(-SUM(F$20:F724)+F$15&lt;0.000001,0,IF($C725&gt;='H-32A-WP06 - Debt Service'!E$24,'H-32A-WP06 - Debt Service'!E$27/12,0))</f>
        <v>0</v>
      </c>
      <c r="G725" s="376">
        <f>IF(-SUM(G$20:G724)+G$15&lt;0.000001,0,IF($C725&gt;='H-32A-WP06 - Debt Service'!F$24,'H-32A-WP06 - Debt Service'!F$27/12,0))</f>
        <v>0</v>
      </c>
      <c r="H725" s="376">
        <f>IF(-SUM(H$20:H724)+H$15&lt;0.000001,0,IF($C725&gt;='H-32A-WP06 - Debt Service'!G$24,'H-32A-WP06 - Debt Service'!G$27/12,0))</f>
        <v>0</v>
      </c>
      <c r="I725" s="376">
        <f>IF(-SUM(I$20:I724)+I$15&lt;0.000001,0,IF($C725&gt;='H-32A-WP06 - Debt Service'!H$24,'H-32A-WP06 - Debt Service'!H$27/12,0))</f>
        <v>0</v>
      </c>
      <c r="J725" s="376">
        <f>IF(-SUM(J$20:J724)+J$15&lt;0.000001,0,IF($C725&gt;='H-32A-WP06 - Debt Service'!I$24,'H-32A-WP06 - Debt Service'!I$27/12,0))</f>
        <v>0</v>
      </c>
      <c r="K725" s="376">
        <f>IF(-SUM(K$20:K724)+K$15&lt;0.000001,0,IF($C725&gt;='H-32A-WP06 - Debt Service'!J$24,'H-32A-WP06 - Debt Service'!J$27/12,0))</f>
        <v>0</v>
      </c>
      <c r="L725" s="376">
        <f>IF(-SUM(L$20:L724)+L$15&lt;0.000001,0,IF($C725&gt;='H-32A-WP06 - Debt Service'!K$24,'H-32A-WP06 - Debt Service'!K$27/12,0))</f>
        <v>0</v>
      </c>
      <c r="M725" s="376">
        <f>IF(-SUM(M$20:M724)+M$15&lt;0.000001,0,IF($C725&gt;='H-32A-WP06 - Debt Service'!L$24,'H-32A-WP06 - Debt Service'!L$27/12,0))</f>
        <v>0</v>
      </c>
      <c r="O725" s="364">
        <f t="shared" ref="O725:O788" si="45">YEAR(P725)</f>
        <v>2077</v>
      </c>
      <c r="P725" s="390">
        <f t="shared" si="43"/>
        <v>64924</v>
      </c>
      <c r="Q725" s="376">
        <f>IF(-SUM(Q$20:Q724)+Q$15&lt;0.000001,0,IF($C725&gt;='H-32A-WP06 - Debt Service'!P$24,'H-32A-WP06 - Debt Service'!P$27/12,0))</f>
        <v>0</v>
      </c>
      <c r="R725" s="376">
        <f>IF(-SUM(R$20:R724)+R$15&lt;0.000001,0,IF($C725&gt;='H-32A-WP06 - Debt Service'!Q$24,'H-32A-WP06 - Debt Service'!Q$27/12,0))</f>
        <v>0</v>
      </c>
      <c r="S725" s="376">
        <f>IF(-SUM(S$20:S724)+S$15&lt;0.000001,0,IF($C725&gt;='H-32A-WP06 - Debt Service'!R$24,'H-32A-WP06 - Debt Service'!R$27/12,0))</f>
        <v>0</v>
      </c>
      <c r="T725" s="376">
        <f>IF(-SUM(T$20:T724)+T$15&lt;0.000001,0,IF($C725&gt;='H-32A-WP06 - Debt Service'!S$24,'H-32A-WP06 - Debt Service'!S$27/12,0))</f>
        <v>0</v>
      </c>
      <c r="U725" s="376">
        <f>IF(-SUM(U$20:U724)+U$15&lt;0.000001,0,IF($C725&gt;='H-32A-WP06 - Debt Service'!T$24,'H-32A-WP06 - Debt Service'!T$27/12,0))</f>
        <v>0</v>
      </c>
      <c r="V725" s="376">
        <f>IF(-SUM(V$20:V724)+V$15&lt;0.000001,0,IF($C725&gt;='H-32A-WP06 - Debt Service'!U$24,'H-32A-WP06 - Debt Service'!U$27/12,0))</f>
        <v>0</v>
      </c>
      <c r="W725" s="376">
        <f>IF(-SUM(W$20:W724)+W$15&lt;0.000001,0,IF($C725&gt;='H-32A-WP06 - Debt Service'!V$24,'H-32A-WP06 - Debt Service'!V$27/12,0))</f>
        <v>0</v>
      </c>
      <c r="X725" s="376">
        <f>IF(-SUM(X$20:X724)+X$15&lt;0.000001,0,IF($C725&gt;='H-32A-WP06 - Debt Service'!W$24,'H-32A-WP06 - Debt Service'!W$27/12,0))</f>
        <v>0</v>
      </c>
      <c r="Y725" s="376">
        <f>IF(-SUM(Y$20:Y724)+Y$15&lt;0.000001,0,IF($C725&gt;='H-32A-WP06 - Debt Service'!X$24,'H-32A-WP06 - Debt Service'!X$27/12,0))</f>
        <v>0</v>
      </c>
      <c r="Z725" s="376">
        <f>IF($C725&gt;='H-32A-WP06 - Debt Service'!Y$24,'H-32A-WP06 - Debt Service'!Y$27/12,0)</f>
        <v>0</v>
      </c>
    </row>
    <row r="726" spans="2:26">
      <c r="B726" s="364">
        <f t="shared" si="44"/>
        <v>2077</v>
      </c>
      <c r="C726" s="390">
        <f t="shared" ref="C726:C789" si="46">EOMONTH(C725,0)+1</f>
        <v>64955</v>
      </c>
      <c r="D726" s="376">
        <f>IF(-SUM(D$20:D725)+D$15&lt;0.000001,0,IF($C726&gt;='H-32A-WP06 - Debt Service'!C$24,'H-32A-WP06 - Debt Service'!C$27/12,0))</f>
        <v>0</v>
      </c>
      <c r="E726" s="376">
        <f>IF(-SUM(E$20:E725)+E$15&lt;0.000001,0,IF($C726&gt;='H-32A-WP06 - Debt Service'!D$24,'H-32A-WP06 - Debt Service'!D$27/12,0))</f>
        <v>0</v>
      </c>
      <c r="F726" s="376">
        <f>IF(-SUM(F$20:F725)+F$15&lt;0.000001,0,IF($C726&gt;='H-32A-WP06 - Debt Service'!E$24,'H-32A-WP06 - Debt Service'!E$27/12,0))</f>
        <v>0</v>
      </c>
      <c r="G726" s="376">
        <f>IF(-SUM(G$20:G725)+G$15&lt;0.000001,0,IF($C726&gt;='H-32A-WP06 - Debt Service'!F$24,'H-32A-WP06 - Debt Service'!F$27/12,0))</f>
        <v>0</v>
      </c>
      <c r="H726" s="376">
        <f>IF(-SUM(H$20:H725)+H$15&lt;0.000001,0,IF($C726&gt;='H-32A-WP06 - Debt Service'!G$24,'H-32A-WP06 - Debt Service'!G$27/12,0))</f>
        <v>0</v>
      </c>
      <c r="I726" s="376">
        <f>IF(-SUM(I$20:I725)+I$15&lt;0.000001,0,IF($C726&gt;='H-32A-WP06 - Debt Service'!H$24,'H-32A-WP06 - Debt Service'!H$27/12,0))</f>
        <v>0</v>
      </c>
      <c r="J726" s="376">
        <f>IF(-SUM(J$20:J725)+J$15&lt;0.000001,0,IF($C726&gt;='H-32A-WP06 - Debt Service'!I$24,'H-32A-WP06 - Debt Service'!I$27/12,0))</f>
        <v>0</v>
      </c>
      <c r="K726" s="376">
        <f>IF(-SUM(K$20:K725)+K$15&lt;0.000001,0,IF($C726&gt;='H-32A-WP06 - Debt Service'!J$24,'H-32A-WP06 - Debt Service'!J$27/12,0))</f>
        <v>0</v>
      </c>
      <c r="L726" s="376">
        <f>IF(-SUM(L$20:L725)+L$15&lt;0.000001,0,IF($C726&gt;='H-32A-WP06 - Debt Service'!K$24,'H-32A-WP06 - Debt Service'!K$27/12,0))</f>
        <v>0</v>
      </c>
      <c r="M726" s="376">
        <f>IF(-SUM(M$20:M725)+M$15&lt;0.000001,0,IF($C726&gt;='H-32A-WP06 - Debt Service'!L$24,'H-32A-WP06 - Debt Service'!L$27/12,0))</f>
        <v>0</v>
      </c>
      <c r="O726" s="364">
        <f t="shared" si="45"/>
        <v>2077</v>
      </c>
      <c r="P726" s="390">
        <f t="shared" ref="P726:P789" si="47">EOMONTH(P725,0)+1</f>
        <v>64955</v>
      </c>
      <c r="Q726" s="376">
        <f>IF(-SUM(Q$20:Q725)+Q$15&lt;0.000001,0,IF($C726&gt;='H-32A-WP06 - Debt Service'!P$24,'H-32A-WP06 - Debt Service'!P$27/12,0))</f>
        <v>0</v>
      </c>
      <c r="R726" s="376">
        <f>IF(-SUM(R$20:R725)+R$15&lt;0.000001,0,IF($C726&gt;='H-32A-WP06 - Debt Service'!Q$24,'H-32A-WP06 - Debt Service'!Q$27/12,0))</f>
        <v>0</v>
      </c>
      <c r="S726" s="376">
        <f>IF(-SUM(S$20:S725)+S$15&lt;0.000001,0,IF($C726&gt;='H-32A-WP06 - Debt Service'!R$24,'H-32A-WP06 - Debt Service'!R$27/12,0))</f>
        <v>0</v>
      </c>
      <c r="T726" s="376">
        <f>IF(-SUM(T$20:T725)+T$15&lt;0.000001,0,IF($C726&gt;='H-32A-WP06 - Debt Service'!S$24,'H-32A-WP06 - Debt Service'!S$27/12,0))</f>
        <v>0</v>
      </c>
      <c r="U726" s="376">
        <f>IF(-SUM(U$20:U725)+U$15&lt;0.000001,0,IF($C726&gt;='H-32A-WP06 - Debt Service'!T$24,'H-32A-WP06 - Debt Service'!T$27/12,0))</f>
        <v>0</v>
      </c>
      <c r="V726" s="376">
        <f>IF(-SUM(V$20:V725)+V$15&lt;0.000001,0,IF($C726&gt;='H-32A-WP06 - Debt Service'!U$24,'H-32A-WP06 - Debt Service'!U$27/12,0))</f>
        <v>0</v>
      </c>
      <c r="W726" s="376">
        <f>IF(-SUM(W$20:W725)+W$15&lt;0.000001,0,IF($C726&gt;='H-32A-WP06 - Debt Service'!V$24,'H-32A-WP06 - Debt Service'!V$27/12,0))</f>
        <v>0</v>
      </c>
      <c r="X726" s="376">
        <f>IF(-SUM(X$20:X725)+X$15&lt;0.000001,0,IF($C726&gt;='H-32A-WP06 - Debt Service'!W$24,'H-32A-WP06 - Debt Service'!W$27/12,0))</f>
        <v>0</v>
      </c>
      <c r="Y726" s="376">
        <f>IF(-SUM(Y$20:Y725)+Y$15&lt;0.000001,0,IF($C726&gt;='H-32A-WP06 - Debt Service'!X$24,'H-32A-WP06 - Debt Service'!X$27/12,0))</f>
        <v>0</v>
      </c>
      <c r="Z726" s="376">
        <f>IF($C726&gt;='H-32A-WP06 - Debt Service'!Y$24,'H-32A-WP06 - Debt Service'!Y$27/12,0)</f>
        <v>0</v>
      </c>
    </row>
    <row r="727" spans="2:26">
      <c r="B727" s="364">
        <f t="shared" si="44"/>
        <v>2077</v>
      </c>
      <c r="C727" s="390">
        <f t="shared" si="46"/>
        <v>64985</v>
      </c>
      <c r="D727" s="376">
        <f>IF(-SUM(D$20:D726)+D$15&lt;0.000001,0,IF($C727&gt;='H-32A-WP06 - Debt Service'!C$24,'H-32A-WP06 - Debt Service'!C$27/12,0))</f>
        <v>0</v>
      </c>
      <c r="E727" s="376">
        <f>IF(-SUM(E$20:E726)+E$15&lt;0.000001,0,IF($C727&gt;='H-32A-WP06 - Debt Service'!D$24,'H-32A-WP06 - Debt Service'!D$27/12,0))</f>
        <v>0</v>
      </c>
      <c r="F727" s="376">
        <f>IF(-SUM(F$20:F726)+F$15&lt;0.000001,0,IF($C727&gt;='H-32A-WP06 - Debt Service'!E$24,'H-32A-WP06 - Debt Service'!E$27/12,0))</f>
        <v>0</v>
      </c>
      <c r="G727" s="376">
        <f>IF(-SUM(G$20:G726)+G$15&lt;0.000001,0,IF($C727&gt;='H-32A-WP06 - Debt Service'!F$24,'H-32A-WP06 - Debt Service'!F$27/12,0))</f>
        <v>0</v>
      </c>
      <c r="H727" s="376">
        <f>IF(-SUM(H$20:H726)+H$15&lt;0.000001,0,IF($C727&gt;='H-32A-WP06 - Debt Service'!G$24,'H-32A-WP06 - Debt Service'!G$27/12,0))</f>
        <v>0</v>
      </c>
      <c r="I727" s="376">
        <f>IF(-SUM(I$20:I726)+I$15&lt;0.000001,0,IF($C727&gt;='H-32A-WP06 - Debt Service'!H$24,'H-32A-WP06 - Debt Service'!H$27/12,0))</f>
        <v>0</v>
      </c>
      <c r="J727" s="376">
        <f>IF(-SUM(J$20:J726)+J$15&lt;0.000001,0,IF($C727&gt;='H-32A-WP06 - Debt Service'!I$24,'H-32A-WP06 - Debt Service'!I$27/12,0))</f>
        <v>0</v>
      </c>
      <c r="K727" s="376">
        <f>IF(-SUM(K$20:K726)+K$15&lt;0.000001,0,IF($C727&gt;='H-32A-WP06 - Debt Service'!J$24,'H-32A-WP06 - Debt Service'!J$27/12,0))</f>
        <v>0</v>
      </c>
      <c r="L727" s="376">
        <f>IF(-SUM(L$20:L726)+L$15&lt;0.000001,0,IF($C727&gt;='H-32A-WP06 - Debt Service'!K$24,'H-32A-WP06 - Debt Service'!K$27/12,0))</f>
        <v>0</v>
      </c>
      <c r="M727" s="376">
        <f>IF(-SUM(M$20:M726)+M$15&lt;0.000001,0,IF($C727&gt;='H-32A-WP06 - Debt Service'!L$24,'H-32A-WP06 - Debt Service'!L$27/12,0))</f>
        <v>0</v>
      </c>
      <c r="O727" s="364">
        <f t="shared" si="45"/>
        <v>2077</v>
      </c>
      <c r="P727" s="390">
        <f t="shared" si="47"/>
        <v>64985</v>
      </c>
      <c r="Q727" s="376">
        <f>IF(-SUM(Q$20:Q726)+Q$15&lt;0.000001,0,IF($C727&gt;='H-32A-WP06 - Debt Service'!P$24,'H-32A-WP06 - Debt Service'!P$27/12,0))</f>
        <v>0</v>
      </c>
      <c r="R727" s="376">
        <f>IF(-SUM(R$20:R726)+R$15&lt;0.000001,0,IF($C727&gt;='H-32A-WP06 - Debt Service'!Q$24,'H-32A-WP06 - Debt Service'!Q$27/12,0))</f>
        <v>0</v>
      </c>
      <c r="S727" s="376">
        <f>IF(-SUM(S$20:S726)+S$15&lt;0.000001,0,IF($C727&gt;='H-32A-WP06 - Debt Service'!R$24,'H-32A-WP06 - Debt Service'!R$27/12,0))</f>
        <v>0</v>
      </c>
      <c r="T727" s="376">
        <f>IF(-SUM(T$20:T726)+T$15&lt;0.000001,0,IF($C727&gt;='H-32A-WP06 - Debt Service'!S$24,'H-32A-WP06 - Debt Service'!S$27/12,0))</f>
        <v>0</v>
      </c>
      <c r="U727" s="376">
        <f>IF(-SUM(U$20:U726)+U$15&lt;0.000001,0,IF($C727&gt;='H-32A-WP06 - Debt Service'!T$24,'H-32A-WP06 - Debt Service'!T$27/12,0))</f>
        <v>0</v>
      </c>
      <c r="V727" s="376">
        <f>IF(-SUM(V$20:V726)+V$15&lt;0.000001,0,IF($C727&gt;='H-32A-WP06 - Debt Service'!U$24,'H-32A-WP06 - Debt Service'!U$27/12,0))</f>
        <v>0</v>
      </c>
      <c r="W727" s="376">
        <f>IF(-SUM(W$20:W726)+W$15&lt;0.000001,0,IF($C727&gt;='H-32A-WP06 - Debt Service'!V$24,'H-32A-WP06 - Debt Service'!V$27/12,0))</f>
        <v>0</v>
      </c>
      <c r="X727" s="376">
        <f>IF(-SUM(X$20:X726)+X$15&lt;0.000001,0,IF($C727&gt;='H-32A-WP06 - Debt Service'!W$24,'H-32A-WP06 - Debt Service'!W$27/12,0))</f>
        <v>0</v>
      </c>
      <c r="Y727" s="376">
        <f>IF(-SUM(Y$20:Y726)+Y$15&lt;0.000001,0,IF($C727&gt;='H-32A-WP06 - Debt Service'!X$24,'H-32A-WP06 - Debt Service'!X$27/12,0))</f>
        <v>0</v>
      </c>
      <c r="Z727" s="376">
        <f>IF($C727&gt;='H-32A-WP06 - Debt Service'!Y$24,'H-32A-WP06 - Debt Service'!Y$27/12,0)</f>
        <v>0</v>
      </c>
    </row>
    <row r="728" spans="2:26">
      <c r="B728" s="364">
        <f t="shared" si="44"/>
        <v>2078</v>
      </c>
      <c r="C728" s="390">
        <f t="shared" si="46"/>
        <v>65016</v>
      </c>
      <c r="D728" s="376">
        <f>IF(-SUM(D$20:D727)+D$15&lt;0.000001,0,IF($C728&gt;='H-32A-WP06 - Debt Service'!C$24,'H-32A-WP06 - Debt Service'!C$27/12,0))</f>
        <v>0</v>
      </c>
      <c r="E728" s="376">
        <f>IF(-SUM(E$20:E727)+E$15&lt;0.000001,0,IF($C728&gt;='H-32A-WP06 - Debt Service'!D$24,'H-32A-WP06 - Debt Service'!D$27/12,0))</f>
        <v>0</v>
      </c>
      <c r="F728" s="376">
        <f>IF(-SUM(F$20:F727)+F$15&lt;0.000001,0,IF($C728&gt;='H-32A-WP06 - Debt Service'!E$24,'H-32A-WP06 - Debt Service'!E$27/12,0))</f>
        <v>0</v>
      </c>
      <c r="G728" s="376">
        <f>IF(-SUM(G$20:G727)+G$15&lt;0.000001,0,IF($C728&gt;='H-32A-WP06 - Debt Service'!F$24,'H-32A-WP06 - Debt Service'!F$27/12,0))</f>
        <v>0</v>
      </c>
      <c r="H728" s="376">
        <f>IF(-SUM(H$20:H727)+H$15&lt;0.000001,0,IF($C728&gt;='H-32A-WP06 - Debt Service'!G$24,'H-32A-WP06 - Debt Service'!G$27/12,0))</f>
        <v>0</v>
      </c>
      <c r="I728" s="376">
        <f>IF(-SUM(I$20:I727)+I$15&lt;0.000001,0,IF($C728&gt;='H-32A-WP06 - Debt Service'!H$24,'H-32A-WP06 - Debt Service'!H$27/12,0))</f>
        <v>0</v>
      </c>
      <c r="J728" s="376">
        <f>IF(-SUM(J$20:J727)+J$15&lt;0.000001,0,IF($C728&gt;='H-32A-WP06 - Debt Service'!I$24,'H-32A-WP06 - Debt Service'!I$27/12,0))</f>
        <v>0</v>
      </c>
      <c r="K728" s="376">
        <f>IF(-SUM(K$20:K727)+K$15&lt;0.000001,0,IF($C728&gt;='H-32A-WP06 - Debt Service'!J$24,'H-32A-WP06 - Debt Service'!J$27/12,0))</f>
        <v>0</v>
      </c>
      <c r="L728" s="376">
        <f>IF(-SUM(L$20:L727)+L$15&lt;0.000001,0,IF($C728&gt;='H-32A-WP06 - Debt Service'!K$24,'H-32A-WP06 - Debt Service'!K$27/12,0))</f>
        <v>0</v>
      </c>
      <c r="M728" s="376">
        <f>IF(-SUM(M$20:M727)+M$15&lt;0.000001,0,IF($C728&gt;='H-32A-WP06 - Debt Service'!L$24,'H-32A-WP06 - Debt Service'!L$27/12,0))</f>
        <v>0</v>
      </c>
      <c r="O728" s="364">
        <f t="shared" si="45"/>
        <v>2078</v>
      </c>
      <c r="P728" s="390">
        <f t="shared" si="47"/>
        <v>65016</v>
      </c>
      <c r="Q728" s="376">
        <f>IF(-SUM(Q$20:Q727)+Q$15&lt;0.000001,0,IF($C728&gt;='H-32A-WP06 - Debt Service'!P$24,'H-32A-WP06 - Debt Service'!P$27/12,0))</f>
        <v>0</v>
      </c>
      <c r="R728" s="376">
        <f>IF(-SUM(R$20:R727)+R$15&lt;0.000001,0,IF($C728&gt;='H-32A-WP06 - Debt Service'!Q$24,'H-32A-WP06 - Debt Service'!Q$27/12,0))</f>
        <v>0</v>
      </c>
      <c r="S728" s="376">
        <f>IF(-SUM(S$20:S727)+S$15&lt;0.000001,0,IF($C728&gt;='H-32A-WP06 - Debt Service'!R$24,'H-32A-WP06 - Debt Service'!R$27/12,0))</f>
        <v>0</v>
      </c>
      <c r="T728" s="376">
        <f>IF(-SUM(T$20:T727)+T$15&lt;0.000001,0,IF($C728&gt;='H-32A-WP06 - Debt Service'!S$24,'H-32A-WP06 - Debt Service'!S$27/12,0))</f>
        <v>0</v>
      </c>
      <c r="U728" s="376">
        <f>IF(-SUM(U$20:U727)+U$15&lt;0.000001,0,IF($C728&gt;='H-32A-WP06 - Debt Service'!T$24,'H-32A-WP06 - Debt Service'!T$27/12,0))</f>
        <v>0</v>
      </c>
      <c r="V728" s="376">
        <f>IF(-SUM(V$20:V727)+V$15&lt;0.000001,0,IF($C728&gt;='H-32A-WP06 - Debt Service'!U$24,'H-32A-WP06 - Debt Service'!U$27/12,0))</f>
        <v>0</v>
      </c>
      <c r="W728" s="376">
        <f>IF(-SUM(W$20:W727)+W$15&lt;0.000001,0,IF($C728&gt;='H-32A-WP06 - Debt Service'!V$24,'H-32A-WP06 - Debt Service'!V$27/12,0))</f>
        <v>0</v>
      </c>
      <c r="X728" s="376">
        <f>IF(-SUM(X$20:X727)+X$15&lt;0.000001,0,IF($C728&gt;='H-32A-WP06 - Debt Service'!W$24,'H-32A-WP06 - Debt Service'!W$27/12,0))</f>
        <v>0</v>
      </c>
      <c r="Y728" s="376">
        <f>IF(-SUM(Y$20:Y727)+Y$15&lt;0.000001,0,IF($C728&gt;='H-32A-WP06 - Debt Service'!X$24,'H-32A-WP06 - Debt Service'!X$27/12,0))</f>
        <v>0</v>
      </c>
      <c r="Z728" s="376">
        <f>IF($C728&gt;='H-32A-WP06 - Debt Service'!Y$24,'H-32A-WP06 - Debt Service'!Y$27/12,0)</f>
        <v>0</v>
      </c>
    </row>
    <row r="729" spans="2:26">
      <c r="B729" s="364">
        <f t="shared" si="44"/>
        <v>2078</v>
      </c>
      <c r="C729" s="390">
        <f t="shared" si="46"/>
        <v>65047</v>
      </c>
      <c r="D729" s="376">
        <f>IF(-SUM(D$20:D728)+D$15&lt;0.000001,0,IF($C729&gt;='H-32A-WP06 - Debt Service'!C$24,'H-32A-WP06 - Debt Service'!C$27/12,0))</f>
        <v>0</v>
      </c>
      <c r="E729" s="376">
        <f>IF(-SUM(E$20:E728)+E$15&lt;0.000001,0,IF($C729&gt;='H-32A-WP06 - Debt Service'!D$24,'H-32A-WP06 - Debt Service'!D$27/12,0))</f>
        <v>0</v>
      </c>
      <c r="F729" s="376">
        <f>IF(-SUM(F$20:F728)+F$15&lt;0.000001,0,IF($C729&gt;='H-32A-WP06 - Debt Service'!E$24,'H-32A-WP06 - Debt Service'!E$27/12,0))</f>
        <v>0</v>
      </c>
      <c r="G729" s="376">
        <f>IF(-SUM(G$20:G728)+G$15&lt;0.000001,0,IF($C729&gt;='H-32A-WP06 - Debt Service'!F$24,'H-32A-WP06 - Debt Service'!F$27/12,0))</f>
        <v>0</v>
      </c>
      <c r="H729" s="376">
        <f>IF(-SUM(H$20:H728)+H$15&lt;0.000001,0,IF($C729&gt;='H-32A-WP06 - Debt Service'!G$24,'H-32A-WP06 - Debt Service'!G$27/12,0))</f>
        <v>0</v>
      </c>
      <c r="I729" s="376">
        <f>IF(-SUM(I$20:I728)+I$15&lt;0.000001,0,IF($C729&gt;='H-32A-WP06 - Debt Service'!H$24,'H-32A-WP06 - Debt Service'!H$27/12,0))</f>
        <v>0</v>
      </c>
      <c r="J729" s="376">
        <f>IF(-SUM(J$20:J728)+J$15&lt;0.000001,0,IF($C729&gt;='H-32A-WP06 - Debt Service'!I$24,'H-32A-WP06 - Debt Service'!I$27/12,0))</f>
        <v>0</v>
      </c>
      <c r="K729" s="376">
        <f>IF(-SUM(K$20:K728)+K$15&lt;0.000001,0,IF($C729&gt;='H-32A-WP06 - Debt Service'!J$24,'H-32A-WP06 - Debt Service'!J$27/12,0))</f>
        <v>0</v>
      </c>
      <c r="L729" s="376">
        <f>IF(-SUM(L$20:L728)+L$15&lt;0.000001,0,IF($C729&gt;='H-32A-WP06 - Debt Service'!K$24,'H-32A-WP06 - Debt Service'!K$27/12,0))</f>
        <v>0</v>
      </c>
      <c r="M729" s="376">
        <f>IF(-SUM(M$20:M728)+M$15&lt;0.000001,0,IF($C729&gt;='H-32A-WP06 - Debt Service'!L$24,'H-32A-WP06 - Debt Service'!L$27/12,0))</f>
        <v>0</v>
      </c>
      <c r="O729" s="364">
        <f t="shared" si="45"/>
        <v>2078</v>
      </c>
      <c r="P729" s="390">
        <f t="shared" si="47"/>
        <v>65047</v>
      </c>
      <c r="Q729" s="376">
        <f>IF(-SUM(Q$20:Q728)+Q$15&lt;0.000001,0,IF($C729&gt;='H-32A-WP06 - Debt Service'!P$24,'H-32A-WP06 - Debt Service'!P$27/12,0))</f>
        <v>0</v>
      </c>
      <c r="R729" s="376">
        <f>IF(-SUM(R$20:R728)+R$15&lt;0.000001,0,IF($C729&gt;='H-32A-WP06 - Debt Service'!Q$24,'H-32A-WP06 - Debt Service'!Q$27/12,0))</f>
        <v>0</v>
      </c>
      <c r="S729" s="376">
        <f>IF(-SUM(S$20:S728)+S$15&lt;0.000001,0,IF($C729&gt;='H-32A-WP06 - Debt Service'!R$24,'H-32A-WP06 - Debt Service'!R$27/12,0))</f>
        <v>0</v>
      </c>
      <c r="T729" s="376">
        <f>IF(-SUM(T$20:T728)+T$15&lt;0.000001,0,IF($C729&gt;='H-32A-WP06 - Debt Service'!S$24,'H-32A-WP06 - Debt Service'!S$27/12,0))</f>
        <v>0</v>
      </c>
      <c r="U729" s="376">
        <f>IF(-SUM(U$20:U728)+U$15&lt;0.000001,0,IF($C729&gt;='H-32A-WP06 - Debt Service'!T$24,'H-32A-WP06 - Debt Service'!T$27/12,0))</f>
        <v>0</v>
      </c>
      <c r="V729" s="376">
        <f>IF(-SUM(V$20:V728)+V$15&lt;0.000001,0,IF($C729&gt;='H-32A-WP06 - Debt Service'!U$24,'H-32A-WP06 - Debt Service'!U$27/12,0))</f>
        <v>0</v>
      </c>
      <c r="W729" s="376">
        <f>IF(-SUM(W$20:W728)+W$15&lt;0.000001,0,IF($C729&gt;='H-32A-WP06 - Debt Service'!V$24,'H-32A-WP06 - Debt Service'!V$27/12,0))</f>
        <v>0</v>
      </c>
      <c r="X729" s="376">
        <f>IF(-SUM(X$20:X728)+X$15&lt;0.000001,0,IF($C729&gt;='H-32A-WP06 - Debt Service'!W$24,'H-32A-WP06 - Debt Service'!W$27/12,0))</f>
        <v>0</v>
      </c>
      <c r="Y729" s="376">
        <f>IF(-SUM(Y$20:Y728)+Y$15&lt;0.000001,0,IF($C729&gt;='H-32A-WP06 - Debt Service'!X$24,'H-32A-WP06 - Debt Service'!X$27/12,0))</f>
        <v>0</v>
      </c>
      <c r="Z729" s="376">
        <f>IF($C729&gt;='H-32A-WP06 - Debt Service'!Y$24,'H-32A-WP06 - Debt Service'!Y$27/12,0)</f>
        <v>0</v>
      </c>
    </row>
    <row r="730" spans="2:26">
      <c r="B730" s="364">
        <f t="shared" si="44"/>
        <v>2078</v>
      </c>
      <c r="C730" s="390">
        <f t="shared" si="46"/>
        <v>65075</v>
      </c>
      <c r="D730" s="376">
        <f>IF(-SUM(D$20:D729)+D$15&lt;0.000001,0,IF($C730&gt;='H-32A-WP06 - Debt Service'!C$24,'H-32A-WP06 - Debt Service'!C$27/12,0))</f>
        <v>0</v>
      </c>
      <c r="E730" s="376">
        <f>IF(-SUM(E$20:E729)+E$15&lt;0.000001,0,IF($C730&gt;='H-32A-WP06 - Debt Service'!D$24,'H-32A-WP06 - Debt Service'!D$27/12,0))</f>
        <v>0</v>
      </c>
      <c r="F730" s="376">
        <f>IF(-SUM(F$20:F729)+F$15&lt;0.000001,0,IF($C730&gt;='H-32A-WP06 - Debt Service'!E$24,'H-32A-WP06 - Debt Service'!E$27/12,0))</f>
        <v>0</v>
      </c>
      <c r="G730" s="376">
        <f>IF(-SUM(G$20:G729)+G$15&lt;0.000001,0,IF($C730&gt;='H-32A-WP06 - Debt Service'!F$24,'H-32A-WP06 - Debt Service'!F$27/12,0))</f>
        <v>0</v>
      </c>
      <c r="H730" s="376">
        <f>IF(-SUM(H$20:H729)+H$15&lt;0.000001,0,IF($C730&gt;='H-32A-WP06 - Debt Service'!G$24,'H-32A-WP06 - Debt Service'!G$27/12,0))</f>
        <v>0</v>
      </c>
      <c r="I730" s="376">
        <f>IF(-SUM(I$20:I729)+I$15&lt;0.000001,0,IF($C730&gt;='H-32A-WP06 - Debt Service'!H$24,'H-32A-WP06 - Debt Service'!H$27/12,0))</f>
        <v>0</v>
      </c>
      <c r="J730" s="376">
        <f>IF(-SUM(J$20:J729)+J$15&lt;0.000001,0,IF($C730&gt;='H-32A-WP06 - Debt Service'!I$24,'H-32A-WP06 - Debt Service'!I$27/12,0))</f>
        <v>0</v>
      </c>
      <c r="K730" s="376">
        <f>IF(-SUM(K$20:K729)+K$15&lt;0.000001,0,IF($C730&gt;='H-32A-WP06 - Debt Service'!J$24,'H-32A-WP06 - Debt Service'!J$27/12,0))</f>
        <v>0</v>
      </c>
      <c r="L730" s="376">
        <f>IF(-SUM(L$20:L729)+L$15&lt;0.000001,0,IF($C730&gt;='H-32A-WP06 - Debt Service'!K$24,'H-32A-WP06 - Debt Service'!K$27/12,0))</f>
        <v>0</v>
      </c>
      <c r="M730" s="376">
        <f>IF(-SUM(M$20:M729)+M$15&lt;0.000001,0,IF($C730&gt;='H-32A-WP06 - Debt Service'!L$24,'H-32A-WP06 - Debt Service'!L$27/12,0))</f>
        <v>0</v>
      </c>
      <c r="O730" s="364">
        <f t="shared" si="45"/>
        <v>2078</v>
      </c>
      <c r="P730" s="390">
        <f t="shared" si="47"/>
        <v>65075</v>
      </c>
      <c r="Q730" s="376">
        <f>IF(-SUM(Q$20:Q729)+Q$15&lt;0.000001,0,IF($C730&gt;='H-32A-WP06 - Debt Service'!P$24,'H-32A-WP06 - Debt Service'!P$27/12,0))</f>
        <v>0</v>
      </c>
      <c r="R730" s="376">
        <f>IF(-SUM(R$20:R729)+R$15&lt;0.000001,0,IF($C730&gt;='H-32A-WP06 - Debt Service'!Q$24,'H-32A-WP06 - Debt Service'!Q$27/12,0))</f>
        <v>0</v>
      </c>
      <c r="S730" s="376">
        <f>IF(-SUM(S$20:S729)+S$15&lt;0.000001,0,IF($C730&gt;='H-32A-WP06 - Debt Service'!R$24,'H-32A-WP06 - Debt Service'!R$27/12,0))</f>
        <v>0</v>
      </c>
      <c r="T730" s="376">
        <f>IF(-SUM(T$20:T729)+T$15&lt;0.000001,0,IF($C730&gt;='H-32A-WP06 - Debt Service'!S$24,'H-32A-WP06 - Debt Service'!S$27/12,0))</f>
        <v>0</v>
      </c>
      <c r="U730" s="376">
        <f>IF(-SUM(U$20:U729)+U$15&lt;0.000001,0,IF($C730&gt;='H-32A-WP06 - Debt Service'!T$24,'H-32A-WP06 - Debt Service'!T$27/12,0))</f>
        <v>0</v>
      </c>
      <c r="V730" s="376">
        <f>IF(-SUM(V$20:V729)+V$15&lt;0.000001,0,IF($C730&gt;='H-32A-WP06 - Debt Service'!U$24,'H-32A-WP06 - Debt Service'!U$27/12,0))</f>
        <v>0</v>
      </c>
      <c r="W730" s="376">
        <f>IF(-SUM(W$20:W729)+W$15&lt;0.000001,0,IF($C730&gt;='H-32A-WP06 - Debt Service'!V$24,'H-32A-WP06 - Debt Service'!V$27/12,0))</f>
        <v>0</v>
      </c>
      <c r="X730" s="376">
        <f>IF(-SUM(X$20:X729)+X$15&lt;0.000001,0,IF($C730&gt;='H-32A-WP06 - Debt Service'!W$24,'H-32A-WP06 - Debt Service'!W$27/12,0))</f>
        <v>0</v>
      </c>
      <c r="Y730" s="376">
        <f>IF(-SUM(Y$20:Y729)+Y$15&lt;0.000001,0,IF($C730&gt;='H-32A-WP06 - Debt Service'!X$24,'H-32A-WP06 - Debt Service'!X$27/12,0))</f>
        <v>0</v>
      </c>
      <c r="Z730" s="376">
        <f>IF($C730&gt;='H-32A-WP06 - Debt Service'!Y$24,'H-32A-WP06 - Debt Service'!Y$27/12,0)</f>
        <v>0</v>
      </c>
    </row>
    <row r="731" spans="2:26">
      <c r="B731" s="364">
        <f t="shared" si="44"/>
        <v>2078</v>
      </c>
      <c r="C731" s="390">
        <f t="shared" si="46"/>
        <v>65106</v>
      </c>
      <c r="D731" s="376">
        <f>IF(-SUM(D$20:D730)+D$15&lt;0.000001,0,IF($C731&gt;='H-32A-WP06 - Debt Service'!C$24,'H-32A-WP06 - Debt Service'!C$27/12,0))</f>
        <v>0</v>
      </c>
      <c r="E731" s="376">
        <f>IF(-SUM(E$20:E730)+E$15&lt;0.000001,0,IF($C731&gt;='H-32A-WP06 - Debt Service'!D$24,'H-32A-WP06 - Debt Service'!D$27/12,0))</f>
        <v>0</v>
      </c>
      <c r="F731" s="376">
        <f>IF(-SUM(F$20:F730)+F$15&lt;0.000001,0,IF($C731&gt;='H-32A-WP06 - Debt Service'!E$24,'H-32A-WP06 - Debt Service'!E$27/12,0))</f>
        <v>0</v>
      </c>
      <c r="G731" s="376">
        <f>IF(-SUM(G$20:G730)+G$15&lt;0.000001,0,IF($C731&gt;='H-32A-WP06 - Debt Service'!F$24,'H-32A-WP06 - Debt Service'!F$27/12,0))</f>
        <v>0</v>
      </c>
      <c r="H731" s="376">
        <f>IF(-SUM(H$20:H730)+H$15&lt;0.000001,0,IF($C731&gt;='H-32A-WP06 - Debt Service'!G$24,'H-32A-WP06 - Debt Service'!G$27/12,0))</f>
        <v>0</v>
      </c>
      <c r="I731" s="376">
        <f>IF(-SUM(I$20:I730)+I$15&lt;0.000001,0,IF($C731&gt;='H-32A-WP06 - Debt Service'!H$24,'H-32A-WP06 - Debt Service'!H$27/12,0))</f>
        <v>0</v>
      </c>
      <c r="J731" s="376">
        <f>IF(-SUM(J$20:J730)+J$15&lt;0.000001,0,IF($C731&gt;='H-32A-WP06 - Debt Service'!I$24,'H-32A-WP06 - Debt Service'!I$27/12,0))</f>
        <v>0</v>
      </c>
      <c r="K731" s="376">
        <f>IF(-SUM(K$20:K730)+K$15&lt;0.000001,0,IF($C731&gt;='H-32A-WP06 - Debt Service'!J$24,'H-32A-WP06 - Debt Service'!J$27/12,0))</f>
        <v>0</v>
      </c>
      <c r="L731" s="376">
        <f>IF(-SUM(L$20:L730)+L$15&lt;0.000001,0,IF($C731&gt;='H-32A-WP06 - Debt Service'!K$24,'H-32A-WP06 - Debt Service'!K$27/12,0))</f>
        <v>0</v>
      </c>
      <c r="M731" s="376">
        <f>IF(-SUM(M$20:M730)+M$15&lt;0.000001,0,IF($C731&gt;='H-32A-WP06 - Debt Service'!L$24,'H-32A-WP06 - Debt Service'!L$27/12,0))</f>
        <v>0</v>
      </c>
      <c r="O731" s="364">
        <f t="shared" si="45"/>
        <v>2078</v>
      </c>
      <c r="P731" s="390">
        <f t="shared" si="47"/>
        <v>65106</v>
      </c>
      <c r="Q731" s="376">
        <f>IF(-SUM(Q$20:Q730)+Q$15&lt;0.000001,0,IF($C731&gt;='H-32A-WP06 - Debt Service'!P$24,'H-32A-WP06 - Debt Service'!P$27/12,0))</f>
        <v>0</v>
      </c>
      <c r="R731" s="376">
        <f>IF(-SUM(R$20:R730)+R$15&lt;0.000001,0,IF($C731&gt;='H-32A-WP06 - Debt Service'!Q$24,'H-32A-WP06 - Debt Service'!Q$27/12,0))</f>
        <v>0</v>
      </c>
      <c r="S731" s="376">
        <f>IF(-SUM(S$20:S730)+S$15&lt;0.000001,0,IF($C731&gt;='H-32A-WP06 - Debt Service'!R$24,'H-32A-WP06 - Debt Service'!R$27/12,0))</f>
        <v>0</v>
      </c>
      <c r="T731" s="376">
        <f>IF(-SUM(T$20:T730)+T$15&lt;0.000001,0,IF($C731&gt;='H-32A-WP06 - Debt Service'!S$24,'H-32A-WP06 - Debt Service'!S$27/12,0))</f>
        <v>0</v>
      </c>
      <c r="U731" s="376">
        <f>IF(-SUM(U$20:U730)+U$15&lt;0.000001,0,IF($C731&gt;='H-32A-WP06 - Debt Service'!T$24,'H-32A-WP06 - Debt Service'!T$27/12,0))</f>
        <v>0</v>
      </c>
      <c r="V731" s="376">
        <f>IF(-SUM(V$20:V730)+V$15&lt;0.000001,0,IF($C731&gt;='H-32A-WP06 - Debt Service'!U$24,'H-32A-WP06 - Debt Service'!U$27/12,0))</f>
        <v>0</v>
      </c>
      <c r="W731" s="376">
        <f>IF(-SUM(W$20:W730)+W$15&lt;0.000001,0,IF($C731&gt;='H-32A-WP06 - Debt Service'!V$24,'H-32A-WP06 - Debt Service'!V$27/12,0))</f>
        <v>0</v>
      </c>
      <c r="X731" s="376">
        <f>IF(-SUM(X$20:X730)+X$15&lt;0.000001,0,IF($C731&gt;='H-32A-WP06 - Debt Service'!W$24,'H-32A-WP06 - Debt Service'!W$27/12,0))</f>
        <v>0</v>
      </c>
      <c r="Y731" s="376">
        <f>IF(-SUM(Y$20:Y730)+Y$15&lt;0.000001,0,IF($C731&gt;='H-32A-WP06 - Debt Service'!X$24,'H-32A-WP06 - Debt Service'!X$27/12,0))</f>
        <v>0</v>
      </c>
      <c r="Z731" s="376">
        <f>IF($C731&gt;='H-32A-WP06 - Debt Service'!Y$24,'H-32A-WP06 - Debt Service'!Y$27/12,0)</f>
        <v>0</v>
      </c>
    </row>
    <row r="732" spans="2:26">
      <c r="B732" s="364">
        <f t="shared" si="44"/>
        <v>2078</v>
      </c>
      <c r="C732" s="390">
        <f t="shared" si="46"/>
        <v>65136</v>
      </c>
      <c r="D732" s="376">
        <f>IF(-SUM(D$20:D731)+D$15&lt;0.000001,0,IF($C732&gt;='H-32A-WP06 - Debt Service'!C$24,'H-32A-WP06 - Debt Service'!C$27/12,0))</f>
        <v>0</v>
      </c>
      <c r="E732" s="376">
        <f>IF(-SUM(E$20:E731)+E$15&lt;0.000001,0,IF($C732&gt;='H-32A-WP06 - Debt Service'!D$24,'H-32A-WP06 - Debt Service'!D$27/12,0))</f>
        <v>0</v>
      </c>
      <c r="F732" s="376">
        <f>IF(-SUM(F$20:F731)+F$15&lt;0.000001,0,IF($C732&gt;='H-32A-WP06 - Debt Service'!E$24,'H-32A-WP06 - Debt Service'!E$27/12,0))</f>
        <v>0</v>
      </c>
      <c r="G732" s="376">
        <f>IF(-SUM(G$20:G731)+G$15&lt;0.000001,0,IF($C732&gt;='H-32A-WP06 - Debt Service'!F$24,'H-32A-WP06 - Debt Service'!F$27/12,0))</f>
        <v>0</v>
      </c>
      <c r="H732" s="376">
        <f>IF(-SUM(H$20:H731)+H$15&lt;0.000001,0,IF($C732&gt;='H-32A-WP06 - Debt Service'!G$24,'H-32A-WP06 - Debt Service'!G$27/12,0))</f>
        <v>0</v>
      </c>
      <c r="I732" s="376">
        <f>IF(-SUM(I$20:I731)+I$15&lt;0.000001,0,IF($C732&gt;='H-32A-WP06 - Debt Service'!H$24,'H-32A-WP06 - Debt Service'!H$27/12,0))</f>
        <v>0</v>
      </c>
      <c r="J732" s="376">
        <f>IF(-SUM(J$20:J731)+J$15&lt;0.000001,0,IF($C732&gt;='H-32A-WP06 - Debt Service'!I$24,'H-32A-WP06 - Debt Service'!I$27/12,0))</f>
        <v>0</v>
      </c>
      <c r="K732" s="376">
        <f>IF(-SUM(K$20:K731)+K$15&lt;0.000001,0,IF($C732&gt;='H-32A-WP06 - Debt Service'!J$24,'H-32A-WP06 - Debt Service'!J$27/12,0))</f>
        <v>0</v>
      </c>
      <c r="L732" s="376">
        <f>IF(-SUM(L$20:L731)+L$15&lt;0.000001,0,IF($C732&gt;='H-32A-WP06 - Debt Service'!K$24,'H-32A-WP06 - Debt Service'!K$27/12,0))</f>
        <v>0</v>
      </c>
      <c r="M732" s="376">
        <f>IF(-SUM(M$20:M731)+M$15&lt;0.000001,0,IF($C732&gt;='H-32A-WP06 - Debt Service'!L$24,'H-32A-WP06 - Debt Service'!L$27/12,0))</f>
        <v>0</v>
      </c>
      <c r="O732" s="364">
        <f t="shared" si="45"/>
        <v>2078</v>
      </c>
      <c r="P732" s="390">
        <f t="shared" si="47"/>
        <v>65136</v>
      </c>
      <c r="Q732" s="376">
        <f>IF(-SUM(Q$20:Q731)+Q$15&lt;0.000001,0,IF($C732&gt;='H-32A-WP06 - Debt Service'!P$24,'H-32A-WP06 - Debt Service'!P$27/12,0))</f>
        <v>0</v>
      </c>
      <c r="R732" s="376">
        <f>IF(-SUM(R$20:R731)+R$15&lt;0.000001,0,IF($C732&gt;='H-32A-WP06 - Debt Service'!Q$24,'H-32A-WP06 - Debt Service'!Q$27/12,0))</f>
        <v>0</v>
      </c>
      <c r="S732" s="376">
        <f>IF(-SUM(S$20:S731)+S$15&lt;0.000001,0,IF($C732&gt;='H-32A-WP06 - Debt Service'!R$24,'H-32A-WP06 - Debt Service'!R$27/12,0))</f>
        <v>0</v>
      </c>
      <c r="T732" s="376">
        <f>IF(-SUM(T$20:T731)+T$15&lt;0.000001,0,IF($C732&gt;='H-32A-WP06 - Debt Service'!S$24,'H-32A-WP06 - Debt Service'!S$27/12,0))</f>
        <v>0</v>
      </c>
      <c r="U732" s="376">
        <f>IF(-SUM(U$20:U731)+U$15&lt;0.000001,0,IF($C732&gt;='H-32A-WP06 - Debt Service'!T$24,'H-32A-WP06 - Debt Service'!T$27/12,0))</f>
        <v>0</v>
      </c>
      <c r="V732" s="376">
        <f>IF(-SUM(V$20:V731)+V$15&lt;0.000001,0,IF($C732&gt;='H-32A-WP06 - Debt Service'!U$24,'H-32A-WP06 - Debt Service'!U$27/12,0))</f>
        <v>0</v>
      </c>
      <c r="W732" s="376">
        <f>IF(-SUM(W$20:W731)+W$15&lt;0.000001,0,IF($C732&gt;='H-32A-WP06 - Debt Service'!V$24,'H-32A-WP06 - Debt Service'!V$27/12,0))</f>
        <v>0</v>
      </c>
      <c r="X732" s="376">
        <f>IF(-SUM(X$20:X731)+X$15&lt;0.000001,0,IF($C732&gt;='H-32A-WP06 - Debt Service'!W$24,'H-32A-WP06 - Debt Service'!W$27/12,0))</f>
        <v>0</v>
      </c>
      <c r="Y732" s="376">
        <f>IF(-SUM(Y$20:Y731)+Y$15&lt;0.000001,0,IF($C732&gt;='H-32A-WP06 - Debt Service'!X$24,'H-32A-WP06 - Debt Service'!X$27/12,0))</f>
        <v>0</v>
      </c>
      <c r="Z732" s="376">
        <f>IF($C732&gt;='H-32A-WP06 - Debt Service'!Y$24,'H-32A-WP06 - Debt Service'!Y$27/12,0)</f>
        <v>0</v>
      </c>
    </row>
    <row r="733" spans="2:26">
      <c r="B733" s="364">
        <f t="shared" si="44"/>
        <v>2078</v>
      </c>
      <c r="C733" s="390">
        <f t="shared" si="46"/>
        <v>65167</v>
      </c>
      <c r="D733" s="376">
        <f>IF(-SUM(D$20:D732)+D$15&lt;0.000001,0,IF($C733&gt;='H-32A-WP06 - Debt Service'!C$24,'H-32A-WP06 - Debt Service'!C$27/12,0))</f>
        <v>0</v>
      </c>
      <c r="E733" s="376">
        <f>IF(-SUM(E$20:E732)+E$15&lt;0.000001,0,IF($C733&gt;='H-32A-WP06 - Debt Service'!D$24,'H-32A-WP06 - Debt Service'!D$27/12,0))</f>
        <v>0</v>
      </c>
      <c r="F733" s="376">
        <f>IF(-SUM(F$20:F732)+F$15&lt;0.000001,0,IF($C733&gt;='H-32A-WP06 - Debt Service'!E$24,'H-32A-WP06 - Debt Service'!E$27/12,0))</f>
        <v>0</v>
      </c>
      <c r="G733" s="376">
        <f>IF(-SUM(G$20:G732)+G$15&lt;0.000001,0,IF($C733&gt;='H-32A-WP06 - Debt Service'!F$24,'H-32A-WP06 - Debt Service'!F$27/12,0))</f>
        <v>0</v>
      </c>
      <c r="H733" s="376">
        <f>IF(-SUM(H$20:H732)+H$15&lt;0.000001,0,IF($C733&gt;='H-32A-WP06 - Debt Service'!G$24,'H-32A-WP06 - Debt Service'!G$27/12,0))</f>
        <v>0</v>
      </c>
      <c r="I733" s="376">
        <f>IF(-SUM(I$20:I732)+I$15&lt;0.000001,0,IF($C733&gt;='H-32A-WP06 - Debt Service'!H$24,'H-32A-WP06 - Debt Service'!H$27/12,0))</f>
        <v>0</v>
      </c>
      <c r="J733" s="376">
        <f>IF(-SUM(J$20:J732)+J$15&lt;0.000001,0,IF($C733&gt;='H-32A-WP06 - Debt Service'!I$24,'H-32A-WP06 - Debt Service'!I$27/12,0))</f>
        <v>0</v>
      </c>
      <c r="K733" s="376">
        <f>IF(-SUM(K$20:K732)+K$15&lt;0.000001,0,IF($C733&gt;='H-32A-WP06 - Debt Service'!J$24,'H-32A-WP06 - Debt Service'!J$27/12,0))</f>
        <v>0</v>
      </c>
      <c r="L733" s="376">
        <f>IF(-SUM(L$20:L732)+L$15&lt;0.000001,0,IF($C733&gt;='H-32A-WP06 - Debt Service'!K$24,'H-32A-WP06 - Debt Service'!K$27/12,0))</f>
        <v>0</v>
      </c>
      <c r="M733" s="376">
        <f>IF(-SUM(M$20:M732)+M$15&lt;0.000001,0,IF($C733&gt;='H-32A-WP06 - Debt Service'!L$24,'H-32A-WP06 - Debt Service'!L$27/12,0))</f>
        <v>0</v>
      </c>
      <c r="O733" s="364">
        <f t="shared" si="45"/>
        <v>2078</v>
      </c>
      <c r="P733" s="390">
        <f t="shared" si="47"/>
        <v>65167</v>
      </c>
      <c r="Q733" s="376">
        <f>IF(-SUM(Q$20:Q732)+Q$15&lt;0.000001,0,IF($C733&gt;='H-32A-WP06 - Debt Service'!P$24,'H-32A-WP06 - Debt Service'!P$27/12,0))</f>
        <v>0</v>
      </c>
      <c r="R733" s="376">
        <f>IF(-SUM(R$20:R732)+R$15&lt;0.000001,0,IF($C733&gt;='H-32A-WP06 - Debt Service'!Q$24,'H-32A-WP06 - Debt Service'!Q$27/12,0))</f>
        <v>0</v>
      </c>
      <c r="S733" s="376">
        <f>IF(-SUM(S$20:S732)+S$15&lt;0.000001,0,IF($C733&gt;='H-32A-WP06 - Debt Service'!R$24,'H-32A-WP06 - Debt Service'!R$27/12,0))</f>
        <v>0</v>
      </c>
      <c r="T733" s="376">
        <f>IF(-SUM(T$20:T732)+T$15&lt;0.000001,0,IF($C733&gt;='H-32A-WP06 - Debt Service'!S$24,'H-32A-WP06 - Debt Service'!S$27/12,0))</f>
        <v>0</v>
      </c>
      <c r="U733" s="376">
        <f>IF(-SUM(U$20:U732)+U$15&lt;0.000001,0,IF($C733&gt;='H-32A-WP06 - Debt Service'!T$24,'H-32A-WP06 - Debt Service'!T$27/12,0))</f>
        <v>0</v>
      </c>
      <c r="V733" s="376">
        <f>IF(-SUM(V$20:V732)+V$15&lt;0.000001,0,IF($C733&gt;='H-32A-WP06 - Debt Service'!U$24,'H-32A-WP06 - Debt Service'!U$27/12,0))</f>
        <v>0</v>
      </c>
      <c r="W733" s="376">
        <f>IF(-SUM(W$20:W732)+W$15&lt;0.000001,0,IF($C733&gt;='H-32A-WP06 - Debt Service'!V$24,'H-32A-WP06 - Debt Service'!V$27/12,0))</f>
        <v>0</v>
      </c>
      <c r="X733" s="376">
        <f>IF(-SUM(X$20:X732)+X$15&lt;0.000001,0,IF($C733&gt;='H-32A-WP06 - Debt Service'!W$24,'H-32A-WP06 - Debt Service'!W$27/12,0))</f>
        <v>0</v>
      </c>
      <c r="Y733" s="376">
        <f>IF(-SUM(Y$20:Y732)+Y$15&lt;0.000001,0,IF($C733&gt;='H-32A-WP06 - Debt Service'!X$24,'H-32A-WP06 - Debt Service'!X$27/12,0))</f>
        <v>0</v>
      </c>
      <c r="Z733" s="376">
        <f>IF($C733&gt;='H-32A-WP06 - Debt Service'!Y$24,'H-32A-WP06 - Debt Service'!Y$27/12,0)</f>
        <v>0</v>
      </c>
    </row>
    <row r="734" spans="2:26">
      <c r="B734" s="364">
        <f t="shared" si="44"/>
        <v>2078</v>
      </c>
      <c r="C734" s="390">
        <f t="shared" si="46"/>
        <v>65197</v>
      </c>
      <c r="D734" s="376">
        <f>IF(-SUM(D$20:D733)+D$15&lt;0.000001,0,IF($C734&gt;='H-32A-WP06 - Debt Service'!C$24,'H-32A-WP06 - Debt Service'!C$27/12,0))</f>
        <v>0</v>
      </c>
      <c r="E734" s="376">
        <f>IF(-SUM(E$20:E733)+E$15&lt;0.000001,0,IF($C734&gt;='H-32A-WP06 - Debt Service'!D$24,'H-32A-WP06 - Debt Service'!D$27/12,0))</f>
        <v>0</v>
      </c>
      <c r="F734" s="376">
        <f>IF(-SUM(F$20:F733)+F$15&lt;0.000001,0,IF($C734&gt;='H-32A-WP06 - Debt Service'!E$24,'H-32A-WP06 - Debt Service'!E$27/12,0))</f>
        <v>0</v>
      </c>
      <c r="G734" s="376">
        <f>IF(-SUM(G$20:G733)+G$15&lt;0.000001,0,IF($C734&gt;='H-32A-WP06 - Debt Service'!F$24,'H-32A-WP06 - Debt Service'!F$27/12,0))</f>
        <v>0</v>
      </c>
      <c r="H734" s="376">
        <f>IF(-SUM(H$20:H733)+H$15&lt;0.000001,0,IF($C734&gt;='H-32A-WP06 - Debt Service'!G$24,'H-32A-WP06 - Debt Service'!G$27/12,0))</f>
        <v>0</v>
      </c>
      <c r="I734" s="376">
        <f>IF(-SUM(I$20:I733)+I$15&lt;0.000001,0,IF($C734&gt;='H-32A-WP06 - Debt Service'!H$24,'H-32A-WP06 - Debt Service'!H$27/12,0))</f>
        <v>0</v>
      </c>
      <c r="J734" s="376">
        <f>IF(-SUM(J$20:J733)+J$15&lt;0.000001,0,IF($C734&gt;='H-32A-WP06 - Debt Service'!I$24,'H-32A-WP06 - Debt Service'!I$27/12,0))</f>
        <v>0</v>
      </c>
      <c r="K734" s="376">
        <f>IF(-SUM(K$20:K733)+K$15&lt;0.000001,0,IF($C734&gt;='H-32A-WP06 - Debt Service'!J$24,'H-32A-WP06 - Debt Service'!J$27/12,0))</f>
        <v>0</v>
      </c>
      <c r="L734" s="376">
        <f>IF(-SUM(L$20:L733)+L$15&lt;0.000001,0,IF($C734&gt;='H-32A-WP06 - Debt Service'!K$24,'H-32A-WP06 - Debt Service'!K$27/12,0))</f>
        <v>0</v>
      </c>
      <c r="M734" s="376">
        <f>IF(-SUM(M$20:M733)+M$15&lt;0.000001,0,IF($C734&gt;='H-32A-WP06 - Debt Service'!L$24,'H-32A-WP06 - Debt Service'!L$27/12,0))</f>
        <v>0</v>
      </c>
      <c r="O734" s="364">
        <f t="shared" si="45"/>
        <v>2078</v>
      </c>
      <c r="P734" s="390">
        <f t="shared" si="47"/>
        <v>65197</v>
      </c>
      <c r="Q734" s="376">
        <f>IF(-SUM(Q$20:Q733)+Q$15&lt;0.000001,0,IF($C734&gt;='H-32A-WP06 - Debt Service'!P$24,'H-32A-WP06 - Debt Service'!P$27/12,0))</f>
        <v>0</v>
      </c>
      <c r="R734" s="376">
        <f>IF(-SUM(R$20:R733)+R$15&lt;0.000001,0,IF($C734&gt;='H-32A-WP06 - Debt Service'!Q$24,'H-32A-WP06 - Debt Service'!Q$27/12,0))</f>
        <v>0</v>
      </c>
      <c r="S734" s="376">
        <f>IF(-SUM(S$20:S733)+S$15&lt;0.000001,0,IF($C734&gt;='H-32A-WP06 - Debt Service'!R$24,'H-32A-WP06 - Debt Service'!R$27/12,0))</f>
        <v>0</v>
      </c>
      <c r="T734" s="376">
        <f>IF(-SUM(T$20:T733)+T$15&lt;0.000001,0,IF($C734&gt;='H-32A-WP06 - Debt Service'!S$24,'H-32A-WP06 - Debt Service'!S$27/12,0))</f>
        <v>0</v>
      </c>
      <c r="U734" s="376">
        <f>IF(-SUM(U$20:U733)+U$15&lt;0.000001,0,IF($C734&gt;='H-32A-WP06 - Debt Service'!T$24,'H-32A-WP06 - Debt Service'!T$27/12,0))</f>
        <v>0</v>
      </c>
      <c r="V734" s="376">
        <f>IF(-SUM(V$20:V733)+V$15&lt;0.000001,0,IF($C734&gt;='H-32A-WP06 - Debt Service'!U$24,'H-32A-WP06 - Debt Service'!U$27/12,0))</f>
        <v>0</v>
      </c>
      <c r="W734" s="376">
        <f>IF(-SUM(W$20:W733)+W$15&lt;0.000001,0,IF($C734&gt;='H-32A-WP06 - Debt Service'!V$24,'H-32A-WP06 - Debt Service'!V$27/12,0))</f>
        <v>0</v>
      </c>
      <c r="X734" s="376">
        <f>IF(-SUM(X$20:X733)+X$15&lt;0.000001,0,IF($C734&gt;='H-32A-WP06 - Debt Service'!W$24,'H-32A-WP06 - Debt Service'!W$27/12,0))</f>
        <v>0</v>
      </c>
      <c r="Y734" s="376">
        <f>IF(-SUM(Y$20:Y733)+Y$15&lt;0.000001,0,IF($C734&gt;='H-32A-WP06 - Debt Service'!X$24,'H-32A-WP06 - Debt Service'!X$27/12,0))</f>
        <v>0</v>
      </c>
      <c r="Z734" s="376">
        <f>IF($C734&gt;='H-32A-WP06 - Debt Service'!Y$24,'H-32A-WP06 - Debt Service'!Y$27/12,0)</f>
        <v>0</v>
      </c>
    </row>
    <row r="735" spans="2:26">
      <c r="B735" s="364">
        <f t="shared" si="44"/>
        <v>2078</v>
      </c>
      <c r="C735" s="390">
        <f t="shared" si="46"/>
        <v>65228</v>
      </c>
      <c r="D735" s="376">
        <f>IF(-SUM(D$20:D734)+D$15&lt;0.000001,0,IF($C735&gt;='H-32A-WP06 - Debt Service'!C$24,'H-32A-WP06 - Debt Service'!C$27/12,0))</f>
        <v>0</v>
      </c>
      <c r="E735" s="376">
        <f>IF(-SUM(E$20:E734)+E$15&lt;0.000001,0,IF($C735&gt;='H-32A-WP06 - Debt Service'!D$24,'H-32A-WP06 - Debt Service'!D$27/12,0))</f>
        <v>0</v>
      </c>
      <c r="F735" s="376">
        <f>IF(-SUM(F$20:F734)+F$15&lt;0.000001,0,IF($C735&gt;='H-32A-WP06 - Debt Service'!E$24,'H-32A-WP06 - Debt Service'!E$27/12,0))</f>
        <v>0</v>
      </c>
      <c r="G735" s="376">
        <f>IF(-SUM(G$20:G734)+G$15&lt;0.000001,0,IF($C735&gt;='H-32A-WP06 - Debt Service'!F$24,'H-32A-WP06 - Debt Service'!F$27/12,0))</f>
        <v>0</v>
      </c>
      <c r="H735" s="376">
        <f>IF(-SUM(H$20:H734)+H$15&lt;0.000001,0,IF($C735&gt;='H-32A-WP06 - Debt Service'!G$24,'H-32A-WP06 - Debt Service'!G$27/12,0))</f>
        <v>0</v>
      </c>
      <c r="I735" s="376">
        <f>IF(-SUM(I$20:I734)+I$15&lt;0.000001,0,IF($C735&gt;='H-32A-WP06 - Debt Service'!H$24,'H-32A-WP06 - Debt Service'!H$27/12,0))</f>
        <v>0</v>
      </c>
      <c r="J735" s="376">
        <f>IF(-SUM(J$20:J734)+J$15&lt;0.000001,0,IF($C735&gt;='H-32A-WP06 - Debt Service'!I$24,'H-32A-WP06 - Debt Service'!I$27/12,0))</f>
        <v>0</v>
      </c>
      <c r="K735" s="376">
        <f>IF(-SUM(K$20:K734)+K$15&lt;0.000001,0,IF($C735&gt;='H-32A-WP06 - Debt Service'!J$24,'H-32A-WP06 - Debt Service'!J$27/12,0))</f>
        <v>0</v>
      </c>
      <c r="L735" s="376">
        <f>IF(-SUM(L$20:L734)+L$15&lt;0.000001,0,IF($C735&gt;='H-32A-WP06 - Debt Service'!K$24,'H-32A-WP06 - Debt Service'!K$27/12,0))</f>
        <v>0</v>
      </c>
      <c r="M735" s="376">
        <f>IF(-SUM(M$20:M734)+M$15&lt;0.000001,0,IF($C735&gt;='H-32A-WP06 - Debt Service'!L$24,'H-32A-WP06 - Debt Service'!L$27/12,0))</f>
        <v>0</v>
      </c>
      <c r="O735" s="364">
        <f t="shared" si="45"/>
        <v>2078</v>
      </c>
      <c r="P735" s="390">
        <f t="shared" si="47"/>
        <v>65228</v>
      </c>
      <c r="Q735" s="376">
        <f>IF(-SUM(Q$20:Q734)+Q$15&lt;0.000001,0,IF($C735&gt;='H-32A-WP06 - Debt Service'!P$24,'H-32A-WP06 - Debt Service'!P$27/12,0))</f>
        <v>0</v>
      </c>
      <c r="R735" s="376">
        <f>IF(-SUM(R$20:R734)+R$15&lt;0.000001,0,IF($C735&gt;='H-32A-WP06 - Debt Service'!Q$24,'H-32A-WP06 - Debt Service'!Q$27/12,0))</f>
        <v>0</v>
      </c>
      <c r="S735" s="376">
        <f>IF(-SUM(S$20:S734)+S$15&lt;0.000001,0,IF($C735&gt;='H-32A-WP06 - Debt Service'!R$24,'H-32A-WP06 - Debt Service'!R$27/12,0))</f>
        <v>0</v>
      </c>
      <c r="T735" s="376">
        <f>IF(-SUM(T$20:T734)+T$15&lt;0.000001,0,IF($C735&gt;='H-32A-WP06 - Debt Service'!S$24,'H-32A-WP06 - Debt Service'!S$27/12,0))</f>
        <v>0</v>
      </c>
      <c r="U735" s="376">
        <f>IF(-SUM(U$20:U734)+U$15&lt;0.000001,0,IF($C735&gt;='H-32A-WP06 - Debt Service'!T$24,'H-32A-WP06 - Debt Service'!T$27/12,0))</f>
        <v>0</v>
      </c>
      <c r="V735" s="376">
        <f>IF(-SUM(V$20:V734)+V$15&lt;0.000001,0,IF($C735&gt;='H-32A-WP06 - Debt Service'!U$24,'H-32A-WP06 - Debt Service'!U$27/12,0))</f>
        <v>0</v>
      </c>
      <c r="W735" s="376">
        <f>IF(-SUM(W$20:W734)+W$15&lt;0.000001,0,IF($C735&gt;='H-32A-WP06 - Debt Service'!V$24,'H-32A-WP06 - Debt Service'!V$27/12,0))</f>
        <v>0</v>
      </c>
      <c r="X735" s="376">
        <f>IF(-SUM(X$20:X734)+X$15&lt;0.000001,0,IF($C735&gt;='H-32A-WP06 - Debt Service'!W$24,'H-32A-WP06 - Debt Service'!W$27/12,0))</f>
        <v>0</v>
      </c>
      <c r="Y735" s="376">
        <f>IF(-SUM(Y$20:Y734)+Y$15&lt;0.000001,0,IF($C735&gt;='H-32A-WP06 - Debt Service'!X$24,'H-32A-WP06 - Debt Service'!X$27/12,0))</f>
        <v>0</v>
      </c>
      <c r="Z735" s="376">
        <f>IF($C735&gt;='H-32A-WP06 - Debt Service'!Y$24,'H-32A-WP06 - Debt Service'!Y$27/12,0)</f>
        <v>0</v>
      </c>
    </row>
    <row r="736" spans="2:26">
      <c r="B736" s="364">
        <f t="shared" si="44"/>
        <v>2078</v>
      </c>
      <c r="C736" s="390">
        <f t="shared" si="46"/>
        <v>65259</v>
      </c>
      <c r="D736" s="376">
        <f>IF(-SUM(D$20:D735)+D$15&lt;0.000001,0,IF($C736&gt;='H-32A-WP06 - Debt Service'!C$24,'H-32A-WP06 - Debt Service'!C$27/12,0))</f>
        <v>0</v>
      </c>
      <c r="E736" s="376">
        <f>IF(-SUM(E$20:E735)+E$15&lt;0.000001,0,IF($C736&gt;='H-32A-WP06 - Debt Service'!D$24,'H-32A-WP06 - Debt Service'!D$27/12,0))</f>
        <v>0</v>
      </c>
      <c r="F736" s="376">
        <f>IF(-SUM(F$20:F735)+F$15&lt;0.000001,0,IF($C736&gt;='H-32A-WP06 - Debt Service'!E$24,'H-32A-WP06 - Debt Service'!E$27/12,0))</f>
        <v>0</v>
      </c>
      <c r="G736" s="376">
        <f>IF(-SUM(G$20:G735)+G$15&lt;0.000001,0,IF($C736&gt;='H-32A-WP06 - Debt Service'!F$24,'H-32A-WP06 - Debt Service'!F$27/12,0))</f>
        <v>0</v>
      </c>
      <c r="H736" s="376">
        <f>IF(-SUM(H$20:H735)+H$15&lt;0.000001,0,IF($C736&gt;='H-32A-WP06 - Debt Service'!G$24,'H-32A-WP06 - Debt Service'!G$27/12,0))</f>
        <v>0</v>
      </c>
      <c r="I736" s="376">
        <f>IF(-SUM(I$20:I735)+I$15&lt;0.000001,0,IF($C736&gt;='H-32A-WP06 - Debt Service'!H$24,'H-32A-WP06 - Debt Service'!H$27/12,0))</f>
        <v>0</v>
      </c>
      <c r="J736" s="376">
        <f>IF(-SUM(J$20:J735)+J$15&lt;0.000001,0,IF($C736&gt;='H-32A-WP06 - Debt Service'!I$24,'H-32A-WP06 - Debt Service'!I$27/12,0))</f>
        <v>0</v>
      </c>
      <c r="K736" s="376">
        <f>IF(-SUM(K$20:K735)+K$15&lt;0.000001,0,IF($C736&gt;='H-32A-WP06 - Debt Service'!J$24,'H-32A-WP06 - Debt Service'!J$27/12,0))</f>
        <v>0</v>
      </c>
      <c r="L736" s="376">
        <f>IF(-SUM(L$20:L735)+L$15&lt;0.000001,0,IF($C736&gt;='H-32A-WP06 - Debt Service'!K$24,'H-32A-WP06 - Debt Service'!K$27/12,0))</f>
        <v>0</v>
      </c>
      <c r="M736" s="376">
        <f>IF(-SUM(M$20:M735)+M$15&lt;0.000001,0,IF($C736&gt;='H-32A-WP06 - Debt Service'!L$24,'H-32A-WP06 - Debt Service'!L$27/12,0))</f>
        <v>0</v>
      </c>
      <c r="O736" s="364">
        <f t="shared" si="45"/>
        <v>2078</v>
      </c>
      <c r="P736" s="390">
        <f t="shared" si="47"/>
        <v>65259</v>
      </c>
      <c r="Q736" s="376">
        <f>IF(-SUM(Q$20:Q735)+Q$15&lt;0.000001,0,IF($C736&gt;='H-32A-WP06 - Debt Service'!P$24,'H-32A-WP06 - Debt Service'!P$27/12,0))</f>
        <v>0</v>
      </c>
      <c r="R736" s="376">
        <f>IF(-SUM(R$20:R735)+R$15&lt;0.000001,0,IF($C736&gt;='H-32A-WP06 - Debt Service'!Q$24,'H-32A-WP06 - Debt Service'!Q$27/12,0))</f>
        <v>0</v>
      </c>
      <c r="S736" s="376">
        <f>IF(-SUM(S$20:S735)+S$15&lt;0.000001,0,IF($C736&gt;='H-32A-WP06 - Debt Service'!R$24,'H-32A-WP06 - Debt Service'!R$27/12,0))</f>
        <v>0</v>
      </c>
      <c r="T736" s="376">
        <f>IF(-SUM(T$20:T735)+T$15&lt;0.000001,0,IF($C736&gt;='H-32A-WP06 - Debt Service'!S$24,'H-32A-WP06 - Debt Service'!S$27/12,0))</f>
        <v>0</v>
      </c>
      <c r="U736" s="376">
        <f>IF(-SUM(U$20:U735)+U$15&lt;0.000001,0,IF($C736&gt;='H-32A-WP06 - Debt Service'!T$24,'H-32A-WP06 - Debt Service'!T$27/12,0))</f>
        <v>0</v>
      </c>
      <c r="V736" s="376">
        <f>IF(-SUM(V$20:V735)+V$15&lt;0.000001,0,IF($C736&gt;='H-32A-WP06 - Debt Service'!U$24,'H-32A-WP06 - Debt Service'!U$27/12,0))</f>
        <v>0</v>
      </c>
      <c r="W736" s="376">
        <f>IF(-SUM(W$20:W735)+W$15&lt;0.000001,0,IF($C736&gt;='H-32A-WP06 - Debt Service'!V$24,'H-32A-WP06 - Debt Service'!V$27/12,0))</f>
        <v>0</v>
      </c>
      <c r="X736" s="376">
        <f>IF(-SUM(X$20:X735)+X$15&lt;0.000001,0,IF($C736&gt;='H-32A-WP06 - Debt Service'!W$24,'H-32A-WP06 - Debt Service'!W$27/12,0))</f>
        <v>0</v>
      </c>
      <c r="Y736" s="376">
        <f>IF(-SUM(Y$20:Y735)+Y$15&lt;0.000001,0,IF($C736&gt;='H-32A-WP06 - Debt Service'!X$24,'H-32A-WP06 - Debt Service'!X$27/12,0))</f>
        <v>0</v>
      </c>
      <c r="Z736" s="376">
        <f>IF($C736&gt;='H-32A-WP06 - Debt Service'!Y$24,'H-32A-WP06 - Debt Service'!Y$27/12,0)</f>
        <v>0</v>
      </c>
    </row>
    <row r="737" spans="2:26">
      <c r="B737" s="364">
        <f t="shared" si="44"/>
        <v>2078</v>
      </c>
      <c r="C737" s="390">
        <f t="shared" si="46"/>
        <v>65289</v>
      </c>
      <c r="D737" s="376">
        <f>IF(-SUM(D$20:D736)+D$15&lt;0.000001,0,IF($C737&gt;='H-32A-WP06 - Debt Service'!C$24,'H-32A-WP06 - Debt Service'!C$27/12,0))</f>
        <v>0</v>
      </c>
      <c r="E737" s="376">
        <f>IF(-SUM(E$20:E736)+E$15&lt;0.000001,0,IF($C737&gt;='H-32A-WP06 - Debt Service'!D$24,'H-32A-WP06 - Debt Service'!D$27/12,0))</f>
        <v>0</v>
      </c>
      <c r="F737" s="376">
        <f>IF(-SUM(F$20:F736)+F$15&lt;0.000001,0,IF($C737&gt;='H-32A-WP06 - Debt Service'!E$24,'H-32A-WP06 - Debt Service'!E$27/12,0))</f>
        <v>0</v>
      </c>
      <c r="G737" s="376">
        <f>IF(-SUM(G$20:G736)+G$15&lt;0.000001,0,IF($C737&gt;='H-32A-WP06 - Debt Service'!F$24,'H-32A-WP06 - Debt Service'!F$27/12,0))</f>
        <v>0</v>
      </c>
      <c r="H737" s="376">
        <f>IF(-SUM(H$20:H736)+H$15&lt;0.000001,0,IF($C737&gt;='H-32A-WP06 - Debt Service'!G$24,'H-32A-WP06 - Debt Service'!G$27/12,0))</f>
        <v>0</v>
      </c>
      <c r="I737" s="376">
        <f>IF(-SUM(I$20:I736)+I$15&lt;0.000001,0,IF($C737&gt;='H-32A-WP06 - Debt Service'!H$24,'H-32A-WP06 - Debt Service'!H$27/12,0))</f>
        <v>0</v>
      </c>
      <c r="J737" s="376">
        <f>IF(-SUM(J$20:J736)+J$15&lt;0.000001,0,IF($C737&gt;='H-32A-WP06 - Debt Service'!I$24,'H-32A-WP06 - Debt Service'!I$27/12,0))</f>
        <v>0</v>
      </c>
      <c r="K737" s="376">
        <f>IF(-SUM(K$20:K736)+K$15&lt;0.000001,0,IF($C737&gt;='H-32A-WP06 - Debt Service'!J$24,'H-32A-WP06 - Debt Service'!J$27/12,0))</f>
        <v>0</v>
      </c>
      <c r="L737" s="376">
        <f>IF(-SUM(L$20:L736)+L$15&lt;0.000001,0,IF($C737&gt;='H-32A-WP06 - Debt Service'!K$24,'H-32A-WP06 - Debt Service'!K$27/12,0))</f>
        <v>0</v>
      </c>
      <c r="M737" s="376">
        <f>IF(-SUM(M$20:M736)+M$15&lt;0.000001,0,IF($C737&gt;='H-32A-WP06 - Debt Service'!L$24,'H-32A-WP06 - Debt Service'!L$27/12,0))</f>
        <v>0</v>
      </c>
      <c r="O737" s="364">
        <f t="shared" si="45"/>
        <v>2078</v>
      </c>
      <c r="P737" s="390">
        <f t="shared" si="47"/>
        <v>65289</v>
      </c>
      <c r="Q737" s="376">
        <f>IF(-SUM(Q$20:Q736)+Q$15&lt;0.000001,0,IF($C737&gt;='H-32A-WP06 - Debt Service'!P$24,'H-32A-WP06 - Debt Service'!P$27/12,0))</f>
        <v>0</v>
      </c>
      <c r="R737" s="376">
        <f>IF(-SUM(R$20:R736)+R$15&lt;0.000001,0,IF($C737&gt;='H-32A-WP06 - Debt Service'!Q$24,'H-32A-WP06 - Debt Service'!Q$27/12,0))</f>
        <v>0</v>
      </c>
      <c r="S737" s="376">
        <f>IF(-SUM(S$20:S736)+S$15&lt;0.000001,0,IF($C737&gt;='H-32A-WP06 - Debt Service'!R$24,'H-32A-WP06 - Debt Service'!R$27/12,0))</f>
        <v>0</v>
      </c>
      <c r="T737" s="376">
        <f>IF(-SUM(T$20:T736)+T$15&lt;0.000001,0,IF($C737&gt;='H-32A-WP06 - Debt Service'!S$24,'H-32A-WP06 - Debt Service'!S$27/12,0))</f>
        <v>0</v>
      </c>
      <c r="U737" s="376">
        <f>IF(-SUM(U$20:U736)+U$15&lt;0.000001,0,IF($C737&gt;='H-32A-WP06 - Debt Service'!T$24,'H-32A-WP06 - Debt Service'!T$27/12,0))</f>
        <v>0</v>
      </c>
      <c r="V737" s="376">
        <f>IF(-SUM(V$20:V736)+V$15&lt;0.000001,0,IF($C737&gt;='H-32A-WP06 - Debt Service'!U$24,'H-32A-WP06 - Debt Service'!U$27/12,0))</f>
        <v>0</v>
      </c>
      <c r="W737" s="376">
        <f>IF(-SUM(W$20:W736)+W$15&lt;0.000001,0,IF($C737&gt;='H-32A-WP06 - Debt Service'!V$24,'H-32A-WP06 - Debt Service'!V$27/12,0))</f>
        <v>0</v>
      </c>
      <c r="X737" s="376">
        <f>IF(-SUM(X$20:X736)+X$15&lt;0.000001,0,IF($C737&gt;='H-32A-WP06 - Debt Service'!W$24,'H-32A-WP06 - Debt Service'!W$27/12,0))</f>
        <v>0</v>
      </c>
      <c r="Y737" s="376">
        <f>IF(-SUM(Y$20:Y736)+Y$15&lt;0.000001,0,IF($C737&gt;='H-32A-WP06 - Debt Service'!X$24,'H-32A-WP06 - Debt Service'!X$27/12,0))</f>
        <v>0</v>
      </c>
      <c r="Z737" s="376">
        <f>IF($C737&gt;='H-32A-WP06 - Debt Service'!Y$24,'H-32A-WP06 - Debt Service'!Y$27/12,0)</f>
        <v>0</v>
      </c>
    </row>
    <row r="738" spans="2:26">
      <c r="B738" s="364">
        <f t="shared" si="44"/>
        <v>2078</v>
      </c>
      <c r="C738" s="390">
        <f t="shared" si="46"/>
        <v>65320</v>
      </c>
      <c r="D738" s="376">
        <f>IF(-SUM(D$20:D737)+D$15&lt;0.000001,0,IF($C738&gt;='H-32A-WP06 - Debt Service'!C$24,'H-32A-WP06 - Debt Service'!C$27/12,0))</f>
        <v>0</v>
      </c>
      <c r="E738" s="376">
        <f>IF(-SUM(E$20:E737)+E$15&lt;0.000001,0,IF($C738&gt;='H-32A-WP06 - Debt Service'!D$24,'H-32A-WP06 - Debt Service'!D$27/12,0))</f>
        <v>0</v>
      </c>
      <c r="F738" s="376">
        <f>IF(-SUM(F$20:F737)+F$15&lt;0.000001,0,IF($C738&gt;='H-32A-WP06 - Debt Service'!E$24,'H-32A-WP06 - Debt Service'!E$27/12,0))</f>
        <v>0</v>
      </c>
      <c r="G738" s="376">
        <f>IF(-SUM(G$20:G737)+G$15&lt;0.000001,0,IF($C738&gt;='H-32A-WP06 - Debt Service'!F$24,'H-32A-WP06 - Debt Service'!F$27/12,0))</f>
        <v>0</v>
      </c>
      <c r="H738" s="376">
        <f>IF(-SUM(H$20:H737)+H$15&lt;0.000001,0,IF($C738&gt;='H-32A-WP06 - Debt Service'!G$24,'H-32A-WP06 - Debt Service'!G$27/12,0))</f>
        <v>0</v>
      </c>
      <c r="I738" s="376">
        <f>IF(-SUM(I$20:I737)+I$15&lt;0.000001,0,IF($C738&gt;='H-32A-WP06 - Debt Service'!H$24,'H-32A-WP06 - Debt Service'!H$27/12,0))</f>
        <v>0</v>
      </c>
      <c r="J738" s="376">
        <f>IF(-SUM(J$20:J737)+J$15&lt;0.000001,0,IF($C738&gt;='H-32A-WP06 - Debt Service'!I$24,'H-32A-WP06 - Debt Service'!I$27/12,0))</f>
        <v>0</v>
      </c>
      <c r="K738" s="376">
        <f>IF(-SUM(K$20:K737)+K$15&lt;0.000001,0,IF($C738&gt;='H-32A-WP06 - Debt Service'!J$24,'H-32A-WP06 - Debt Service'!J$27/12,0))</f>
        <v>0</v>
      </c>
      <c r="L738" s="376">
        <f>IF(-SUM(L$20:L737)+L$15&lt;0.000001,0,IF($C738&gt;='H-32A-WP06 - Debt Service'!K$24,'H-32A-WP06 - Debt Service'!K$27/12,0))</f>
        <v>0</v>
      </c>
      <c r="M738" s="376">
        <f>IF(-SUM(M$20:M737)+M$15&lt;0.000001,0,IF($C738&gt;='H-32A-WP06 - Debt Service'!L$24,'H-32A-WP06 - Debt Service'!L$27/12,0))</f>
        <v>0</v>
      </c>
      <c r="O738" s="364">
        <f t="shared" si="45"/>
        <v>2078</v>
      </c>
      <c r="P738" s="390">
        <f t="shared" si="47"/>
        <v>65320</v>
      </c>
      <c r="Q738" s="376">
        <f>IF(-SUM(Q$20:Q737)+Q$15&lt;0.000001,0,IF($C738&gt;='H-32A-WP06 - Debt Service'!P$24,'H-32A-WP06 - Debt Service'!P$27/12,0))</f>
        <v>0</v>
      </c>
      <c r="R738" s="376">
        <f>IF(-SUM(R$20:R737)+R$15&lt;0.000001,0,IF($C738&gt;='H-32A-WP06 - Debt Service'!Q$24,'H-32A-WP06 - Debt Service'!Q$27/12,0))</f>
        <v>0</v>
      </c>
      <c r="S738" s="376">
        <f>IF(-SUM(S$20:S737)+S$15&lt;0.000001,0,IF($C738&gt;='H-32A-WP06 - Debt Service'!R$24,'H-32A-WP06 - Debt Service'!R$27/12,0))</f>
        <v>0</v>
      </c>
      <c r="T738" s="376">
        <f>IF(-SUM(T$20:T737)+T$15&lt;0.000001,0,IF($C738&gt;='H-32A-WP06 - Debt Service'!S$24,'H-32A-WP06 - Debt Service'!S$27/12,0))</f>
        <v>0</v>
      </c>
      <c r="U738" s="376">
        <f>IF(-SUM(U$20:U737)+U$15&lt;0.000001,0,IF($C738&gt;='H-32A-WP06 - Debt Service'!T$24,'H-32A-WP06 - Debt Service'!T$27/12,0))</f>
        <v>0</v>
      </c>
      <c r="V738" s="376">
        <f>IF(-SUM(V$20:V737)+V$15&lt;0.000001,0,IF($C738&gt;='H-32A-WP06 - Debt Service'!U$24,'H-32A-WP06 - Debt Service'!U$27/12,0))</f>
        <v>0</v>
      </c>
      <c r="W738" s="376">
        <f>IF(-SUM(W$20:W737)+W$15&lt;0.000001,0,IF($C738&gt;='H-32A-WP06 - Debt Service'!V$24,'H-32A-WP06 - Debt Service'!V$27/12,0))</f>
        <v>0</v>
      </c>
      <c r="X738" s="376">
        <f>IF(-SUM(X$20:X737)+X$15&lt;0.000001,0,IF($C738&gt;='H-32A-WP06 - Debt Service'!W$24,'H-32A-WP06 - Debt Service'!W$27/12,0))</f>
        <v>0</v>
      </c>
      <c r="Y738" s="376">
        <f>IF(-SUM(Y$20:Y737)+Y$15&lt;0.000001,0,IF($C738&gt;='H-32A-WP06 - Debt Service'!X$24,'H-32A-WP06 - Debt Service'!X$27/12,0))</f>
        <v>0</v>
      </c>
      <c r="Z738" s="376">
        <f>IF($C738&gt;='H-32A-WP06 - Debt Service'!Y$24,'H-32A-WP06 - Debt Service'!Y$27/12,0)</f>
        <v>0</v>
      </c>
    </row>
    <row r="739" spans="2:26">
      <c r="B739" s="364">
        <f t="shared" si="44"/>
        <v>2078</v>
      </c>
      <c r="C739" s="390">
        <f t="shared" si="46"/>
        <v>65350</v>
      </c>
      <c r="D739" s="376">
        <f>IF(-SUM(D$20:D738)+D$15&lt;0.000001,0,IF($C739&gt;='H-32A-WP06 - Debt Service'!C$24,'H-32A-WP06 - Debt Service'!C$27/12,0))</f>
        <v>0</v>
      </c>
      <c r="E739" s="376">
        <f>IF(-SUM(E$20:E738)+E$15&lt;0.000001,0,IF($C739&gt;='H-32A-WP06 - Debt Service'!D$24,'H-32A-WP06 - Debt Service'!D$27/12,0))</f>
        <v>0</v>
      </c>
      <c r="F739" s="376">
        <f>IF(-SUM(F$20:F738)+F$15&lt;0.000001,0,IF($C739&gt;='H-32A-WP06 - Debt Service'!E$24,'H-32A-WP06 - Debt Service'!E$27/12,0))</f>
        <v>0</v>
      </c>
      <c r="G739" s="376">
        <f>IF(-SUM(G$20:G738)+G$15&lt;0.000001,0,IF($C739&gt;='H-32A-WP06 - Debt Service'!F$24,'H-32A-WP06 - Debt Service'!F$27/12,0))</f>
        <v>0</v>
      </c>
      <c r="H739" s="376">
        <f>IF(-SUM(H$20:H738)+H$15&lt;0.000001,0,IF($C739&gt;='H-32A-WP06 - Debt Service'!G$24,'H-32A-WP06 - Debt Service'!G$27/12,0))</f>
        <v>0</v>
      </c>
      <c r="I739" s="376">
        <f>IF(-SUM(I$20:I738)+I$15&lt;0.000001,0,IF($C739&gt;='H-32A-WP06 - Debt Service'!H$24,'H-32A-WP06 - Debt Service'!H$27/12,0))</f>
        <v>0</v>
      </c>
      <c r="J739" s="376">
        <f>IF(-SUM(J$20:J738)+J$15&lt;0.000001,0,IF($C739&gt;='H-32A-WP06 - Debt Service'!I$24,'H-32A-WP06 - Debt Service'!I$27/12,0))</f>
        <v>0</v>
      </c>
      <c r="K739" s="376">
        <f>IF(-SUM(K$20:K738)+K$15&lt;0.000001,0,IF($C739&gt;='H-32A-WP06 - Debt Service'!J$24,'H-32A-WP06 - Debt Service'!J$27/12,0))</f>
        <v>0</v>
      </c>
      <c r="L739" s="376">
        <f>IF(-SUM(L$20:L738)+L$15&lt;0.000001,0,IF($C739&gt;='H-32A-WP06 - Debt Service'!K$24,'H-32A-WP06 - Debt Service'!K$27/12,0))</f>
        <v>0</v>
      </c>
      <c r="M739" s="376">
        <f>IF(-SUM(M$20:M738)+M$15&lt;0.000001,0,IF($C739&gt;='H-32A-WP06 - Debt Service'!L$24,'H-32A-WP06 - Debt Service'!L$27/12,0))</f>
        <v>0</v>
      </c>
      <c r="O739" s="364">
        <f t="shared" si="45"/>
        <v>2078</v>
      </c>
      <c r="P739" s="390">
        <f t="shared" si="47"/>
        <v>65350</v>
      </c>
      <c r="Q739" s="376">
        <f>IF(-SUM(Q$20:Q738)+Q$15&lt;0.000001,0,IF($C739&gt;='H-32A-WP06 - Debt Service'!P$24,'H-32A-WP06 - Debt Service'!P$27/12,0))</f>
        <v>0</v>
      </c>
      <c r="R739" s="376">
        <f>IF(-SUM(R$20:R738)+R$15&lt;0.000001,0,IF($C739&gt;='H-32A-WP06 - Debt Service'!Q$24,'H-32A-WP06 - Debt Service'!Q$27/12,0))</f>
        <v>0</v>
      </c>
      <c r="S739" s="376">
        <f>IF(-SUM(S$20:S738)+S$15&lt;0.000001,0,IF($C739&gt;='H-32A-WP06 - Debt Service'!R$24,'H-32A-WP06 - Debt Service'!R$27/12,0))</f>
        <v>0</v>
      </c>
      <c r="T739" s="376">
        <f>IF(-SUM(T$20:T738)+T$15&lt;0.000001,0,IF($C739&gt;='H-32A-WP06 - Debt Service'!S$24,'H-32A-WP06 - Debt Service'!S$27/12,0))</f>
        <v>0</v>
      </c>
      <c r="U739" s="376">
        <f>IF(-SUM(U$20:U738)+U$15&lt;0.000001,0,IF($C739&gt;='H-32A-WP06 - Debt Service'!T$24,'H-32A-WP06 - Debt Service'!T$27/12,0))</f>
        <v>0</v>
      </c>
      <c r="V739" s="376">
        <f>IF(-SUM(V$20:V738)+V$15&lt;0.000001,0,IF($C739&gt;='H-32A-WP06 - Debt Service'!U$24,'H-32A-WP06 - Debt Service'!U$27/12,0))</f>
        <v>0</v>
      </c>
      <c r="W739" s="376">
        <f>IF(-SUM(W$20:W738)+W$15&lt;0.000001,0,IF($C739&gt;='H-32A-WP06 - Debt Service'!V$24,'H-32A-WP06 - Debt Service'!V$27/12,0))</f>
        <v>0</v>
      </c>
      <c r="X739" s="376">
        <f>IF(-SUM(X$20:X738)+X$15&lt;0.000001,0,IF($C739&gt;='H-32A-WP06 - Debt Service'!W$24,'H-32A-WP06 - Debt Service'!W$27/12,0))</f>
        <v>0</v>
      </c>
      <c r="Y739" s="376">
        <f>IF(-SUM(Y$20:Y738)+Y$15&lt;0.000001,0,IF($C739&gt;='H-32A-WP06 - Debt Service'!X$24,'H-32A-WP06 - Debt Service'!X$27/12,0))</f>
        <v>0</v>
      </c>
      <c r="Z739" s="376">
        <f>IF($C739&gt;='H-32A-WP06 - Debt Service'!Y$24,'H-32A-WP06 - Debt Service'!Y$27/12,0)</f>
        <v>0</v>
      </c>
    </row>
    <row r="740" spans="2:26">
      <c r="B740" s="364">
        <f t="shared" si="44"/>
        <v>2079</v>
      </c>
      <c r="C740" s="390">
        <f t="shared" si="46"/>
        <v>65381</v>
      </c>
      <c r="D740" s="376">
        <f>IF(-SUM(D$20:D739)+D$15&lt;0.000001,0,IF($C740&gt;='H-32A-WP06 - Debt Service'!C$24,'H-32A-WP06 - Debt Service'!C$27/12,0))</f>
        <v>0</v>
      </c>
      <c r="E740" s="376">
        <f>IF(-SUM(E$20:E739)+E$15&lt;0.000001,0,IF($C740&gt;='H-32A-WP06 - Debt Service'!D$24,'H-32A-WP06 - Debt Service'!D$27/12,0))</f>
        <v>0</v>
      </c>
      <c r="F740" s="376">
        <f>IF(-SUM(F$20:F739)+F$15&lt;0.000001,0,IF($C740&gt;='H-32A-WP06 - Debt Service'!E$24,'H-32A-WP06 - Debt Service'!E$27/12,0))</f>
        <v>0</v>
      </c>
      <c r="G740" s="376">
        <f>IF(-SUM(G$20:G739)+G$15&lt;0.000001,0,IF($C740&gt;='H-32A-WP06 - Debt Service'!F$24,'H-32A-WP06 - Debt Service'!F$27/12,0))</f>
        <v>0</v>
      </c>
      <c r="H740" s="376">
        <f>IF(-SUM(H$20:H739)+H$15&lt;0.000001,0,IF($C740&gt;='H-32A-WP06 - Debt Service'!G$24,'H-32A-WP06 - Debt Service'!G$27/12,0))</f>
        <v>0</v>
      </c>
      <c r="I740" s="376">
        <f>IF(-SUM(I$20:I739)+I$15&lt;0.000001,0,IF($C740&gt;='H-32A-WP06 - Debt Service'!H$24,'H-32A-WP06 - Debt Service'!H$27/12,0))</f>
        <v>0</v>
      </c>
      <c r="J740" s="376">
        <f>IF(-SUM(J$20:J739)+J$15&lt;0.000001,0,IF($C740&gt;='H-32A-WP06 - Debt Service'!I$24,'H-32A-WP06 - Debt Service'!I$27/12,0))</f>
        <v>0</v>
      </c>
      <c r="K740" s="376">
        <f>IF(-SUM(K$20:K739)+K$15&lt;0.000001,0,IF($C740&gt;='H-32A-WP06 - Debt Service'!J$24,'H-32A-WP06 - Debt Service'!J$27/12,0))</f>
        <v>0</v>
      </c>
      <c r="L740" s="376">
        <f>IF(-SUM(L$20:L739)+L$15&lt;0.000001,0,IF($C740&gt;='H-32A-WP06 - Debt Service'!K$24,'H-32A-WP06 - Debt Service'!K$27/12,0))</f>
        <v>0</v>
      </c>
      <c r="M740" s="376">
        <f>IF(-SUM(M$20:M739)+M$15&lt;0.000001,0,IF($C740&gt;='H-32A-WP06 - Debt Service'!L$24,'H-32A-WP06 - Debt Service'!L$27/12,0))</f>
        <v>0</v>
      </c>
      <c r="O740" s="364">
        <f t="shared" si="45"/>
        <v>2079</v>
      </c>
      <c r="P740" s="390">
        <f t="shared" si="47"/>
        <v>65381</v>
      </c>
      <c r="Q740" s="376">
        <f>IF(-SUM(Q$20:Q739)+Q$15&lt;0.000001,0,IF($C740&gt;='H-32A-WP06 - Debt Service'!P$24,'H-32A-WP06 - Debt Service'!P$27/12,0))</f>
        <v>0</v>
      </c>
      <c r="R740" s="376">
        <f>IF(-SUM(R$20:R739)+R$15&lt;0.000001,0,IF($C740&gt;='H-32A-WP06 - Debt Service'!Q$24,'H-32A-WP06 - Debt Service'!Q$27/12,0))</f>
        <v>0</v>
      </c>
      <c r="S740" s="376">
        <f>IF(-SUM(S$20:S739)+S$15&lt;0.000001,0,IF($C740&gt;='H-32A-WP06 - Debt Service'!R$24,'H-32A-WP06 - Debt Service'!R$27/12,0))</f>
        <v>0</v>
      </c>
      <c r="T740" s="376">
        <f>IF(-SUM(T$20:T739)+T$15&lt;0.000001,0,IF($C740&gt;='H-32A-WP06 - Debt Service'!S$24,'H-32A-WP06 - Debt Service'!S$27/12,0))</f>
        <v>0</v>
      </c>
      <c r="U740" s="376">
        <f>IF(-SUM(U$20:U739)+U$15&lt;0.000001,0,IF($C740&gt;='H-32A-WP06 - Debt Service'!T$24,'H-32A-WP06 - Debt Service'!T$27/12,0))</f>
        <v>0</v>
      </c>
      <c r="V740" s="376">
        <f>IF(-SUM(V$20:V739)+V$15&lt;0.000001,0,IF($C740&gt;='H-32A-WP06 - Debt Service'!U$24,'H-32A-WP06 - Debt Service'!U$27/12,0))</f>
        <v>0</v>
      </c>
      <c r="W740" s="376">
        <f>IF(-SUM(W$20:W739)+W$15&lt;0.000001,0,IF($C740&gt;='H-32A-WP06 - Debt Service'!V$24,'H-32A-WP06 - Debt Service'!V$27/12,0))</f>
        <v>0</v>
      </c>
      <c r="X740" s="376">
        <f>IF(-SUM(X$20:X739)+X$15&lt;0.000001,0,IF($C740&gt;='H-32A-WP06 - Debt Service'!W$24,'H-32A-WP06 - Debt Service'!W$27/12,0))</f>
        <v>0</v>
      </c>
      <c r="Y740" s="376">
        <f>IF(-SUM(Y$20:Y739)+Y$15&lt;0.000001,0,IF($C740&gt;='H-32A-WP06 - Debt Service'!X$24,'H-32A-WP06 - Debt Service'!X$27/12,0))</f>
        <v>0</v>
      </c>
      <c r="Z740" s="376">
        <f>IF($C740&gt;='H-32A-WP06 - Debt Service'!Y$24,'H-32A-WP06 - Debt Service'!Y$27/12,0)</f>
        <v>0</v>
      </c>
    </row>
    <row r="741" spans="2:26">
      <c r="B741" s="364">
        <f t="shared" si="44"/>
        <v>2079</v>
      </c>
      <c r="C741" s="390">
        <f t="shared" si="46"/>
        <v>65412</v>
      </c>
      <c r="D741" s="376">
        <f>IF(-SUM(D$20:D740)+D$15&lt;0.000001,0,IF($C741&gt;='H-32A-WP06 - Debt Service'!C$24,'H-32A-WP06 - Debt Service'!C$27/12,0))</f>
        <v>0</v>
      </c>
      <c r="E741" s="376">
        <f>IF(-SUM(E$20:E740)+E$15&lt;0.000001,0,IF($C741&gt;='H-32A-WP06 - Debt Service'!D$24,'H-32A-WP06 - Debt Service'!D$27/12,0))</f>
        <v>0</v>
      </c>
      <c r="F741" s="376">
        <f>IF(-SUM(F$20:F740)+F$15&lt;0.000001,0,IF($C741&gt;='H-32A-WP06 - Debt Service'!E$24,'H-32A-WP06 - Debt Service'!E$27/12,0))</f>
        <v>0</v>
      </c>
      <c r="G741" s="376">
        <f>IF(-SUM(G$20:G740)+G$15&lt;0.000001,0,IF($C741&gt;='H-32A-WP06 - Debt Service'!F$24,'H-32A-WP06 - Debt Service'!F$27/12,0))</f>
        <v>0</v>
      </c>
      <c r="H741" s="376">
        <f>IF(-SUM(H$20:H740)+H$15&lt;0.000001,0,IF($C741&gt;='H-32A-WP06 - Debt Service'!G$24,'H-32A-WP06 - Debt Service'!G$27/12,0))</f>
        <v>0</v>
      </c>
      <c r="I741" s="376">
        <f>IF(-SUM(I$20:I740)+I$15&lt;0.000001,0,IF($C741&gt;='H-32A-WP06 - Debt Service'!H$24,'H-32A-WP06 - Debt Service'!H$27/12,0))</f>
        <v>0</v>
      </c>
      <c r="J741" s="376">
        <f>IF(-SUM(J$20:J740)+J$15&lt;0.000001,0,IF($C741&gt;='H-32A-WP06 - Debt Service'!I$24,'H-32A-WP06 - Debt Service'!I$27/12,0))</f>
        <v>0</v>
      </c>
      <c r="K741" s="376">
        <f>IF(-SUM(K$20:K740)+K$15&lt;0.000001,0,IF($C741&gt;='H-32A-WP06 - Debt Service'!J$24,'H-32A-WP06 - Debt Service'!J$27/12,0))</f>
        <v>0</v>
      </c>
      <c r="L741" s="376">
        <f>IF(-SUM(L$20:L740)+L$15&lt;0.000001,0,IF($C741&gt;='H-32A-WP06 - Debt Service'!K$24,'H-32A-WP06 - Debt Service'!K$27/12,0))</f>
        <v>0</v>
      </c>
      <c r="M741" s="376">
        <f>IF(-SUM(M$20:M740)+M$15&lt;0.000001,0,IF($C741&gt;='H-32A-WP06 - Debt Service'!L$24,'H-32A-WP06 - Debt Service'!L$27/12,0))</f>
        <v>0</v>
      </c>
      <c r="O741" s="364">
        <f t="shared" si="45"/>
        <v>2079</v>
      </c>
      <c r="P741" s="390">
        <f t="shared" si="47"/>
        <v>65412</v>
      </c>
      <c r="Q741" s="376">
        <f>IF(-SUM(Q$20:Q740)+Q$15&lt;0.000001,0,IF($C741&gt;='H-32A-WP06 - Debt Service'!P$24,'H-32A-WP06 - Debt Service'!P$27/12,0))</f>
        <v>0</v>
      </c>
      <c r="R741" s="376">
        <f>IF(-SUM(R$20:R740)+R$15&lt;0.000001,0,IF($C741&gt;='H-32A-WP06 - Debt Service'!Q$24,'H-32A-WP06 - Debt Service'!Q$27/12,0))</f>
        <v>0</v>
      </c>
      <c r="S741" s="376">
        <f>IF(-SUM(S$20:S740)+S$15&lt;0.000001,0,IF($C741&gt;='H-32A-WP06 - Debt Service'!R$24,'H-32A-WP06 - Debt Service'!R$27/12,0))</f>
        <v>0</v>
      </c>
      <c r="T741" s="376">
        <f>IF(-SUM(T$20:T740)+T$15&lt;0.000001,0,IF($C741&gt;='H-32A-WP06 - Debt Service'!S$24,'H-32A-WP06 - Debt Service'!S$27/12,0))</f>
        <v>0</v>
      </c>
      <c r="U741" s="376">
        <f>IF(-SUM(U$20:U740)+U$15&lt;0.000001,0,IF($C741&gt;='H-32A-WP06 - Debt Service'!T$24,'H-32A-WP06 - Debt Service'!T$27/12,0))</f>
        <v>0</v>
      </c>
      <c r="V741" s="376">
        <f>IF(-SUM(V$20:V740)+V$15&lt;0.000001,0,IF($C741&gt;='H-32A-WP06 - Debt Service'!U$24,'H-32A-WP06 - Debt Service'!U$27/12,0))</f>
        <v>0</v>
      </c>
      <c r="W741" s="376">
        <f>IF(-SUM(W$20:W740)+W$15&lt;0.000001,0,IF($C741&gt;='H-32A-WP06 - Debt Service'!V$24,'H-32A-WP06 - Debt Service'!V$27/12,0))</f>
        <v>0</v>
      </c>
      <c r="X741" s="376">
        <f>IF(-SUM(X$20:X740)+X$15&lt;0.000001,0,IF($C741&gt;='H-32A-WP06 - Debt Service'!W$24,'H-32A-WP06 - Debt Service'!W$27/12,0))</f>
        <v>0</v>
      </c>
      <c r="Y741" s="376">
        <f>IF(-SUM(Y$20:Y740)+Y$15&lt;0.000001,0,IF($C741&gt;='H-32A-WP06 - Debt Service'!X$24,'H-32A-WP06 - Debt Service'!X$27/12,0))</f>
        <v>0</v>
      </c>
      <c r="Z741" s="376">
        <f>IF($C741&gt;='H-32A-WP06 - Debt Service'!Y$24,'H-32A-WP06 - Debt Service'!Y$27/12,0)</f>
        <v>0</v>
      </c>
    </row>
    <row r="742" spans="2:26">
      <c r="B742" s="364">
        <f t="shared" si="44"/>
        <v>2079</v>
      </c>
      <c r="C742" s="390">
        <f t="shared" si="46"/>
        <v>65440</v>
      </c>
      <c r="D742" s="376">
        <f>IF(-SUM(D$20:D741)+D$15&lt;0.000001,0,IF($C742&gt;='H-32A-WP06 - Debt Service'!C$24,'H-32A-WP06 - Debt Service'!C$27/12,0))</f>
        <v>0</v>
      </c>
      <c r="E742" s="376">
        <f>IF(-SUM(E$20:E741)+E$15&lt;0.000001,0,IF($C742&gt;='H-32A-WP06 - Debt Service'!D$24,'H-32A-WP06 - Debt Service'!D$27/12,0))</f>
        <v>0</v>
      </c>
      <c r="F742" s="376">
        <f>IF(-SUM(F$20:F741)+F$15&lt;0.000001,0,IF($C742&gt;='H-32A-WP06 - Debt Service'!E$24,'H-32A-WP06 - Debt Service'!E$27/12,0))</f>
        <v>0</v>
      </c>
      <c r="G742" s="376">
        <f>IF(-SUM(G$20:G741)+G$15&lt;0.000001,0,IF($C742&gt;='H-32A-WP06 - Debt Service'!F$24,'H-32A-WP06 - Debt Service'!F$27/12,0))</f>
        <v>0</v>
      </c>
      <c r="H742" s="376">
        <f>IF(-SUM(H$20:H741)+H$15&lt;0.000001,0,IF($C742&gt;='H-32A-WP06 - Debt Service'!G$24,'H-32A-WP06 - Debt Service'!G$27/12,0))</f>
        <v>0</v>
      </c>
      <c r="I742" s="376">
        <f>IF(-SUM(I$20:I741)+I$15&lt;0.000001,0,IF($C742&gt;='H-32A-WP06 - Debt Service'!H$24,'H-32A-WP06 - Debt Service'!H$27/12,0))</f>
        <v>0</v>
      </c>
      <c r="J742" s="376">
        <f>IF(-SUM(J$20:J741)+J$15&lt;0.000001,0,IF($C742&gt;='H-32A-WP06 - Debt Service'!I$24,'H-32A-WP06 - Debt Service'!I$27/12,0))</f>
        <v>0</v>
      </c>
      <c r="K742" s="376">
        <f>IF(-SUM(K$20:K741)+K$15&lt;0.000001,0,IF($C742&gt;='H-32A-WP06 - Debt Service'!J$24,'H-32A-WP06 - Debt Service'!J$27/12,0))</f>
        <v>0</v>
      </c>
      <c r="L742" s="376">
        <f>IF(-SUM(L$20:L741)+L$15&lt;0.000001,0,IF($C742&gt;='H-32A-WP06 - Debt Service'!K$24,'H-32A-WP06 - Debt Service'!K$27/12,0))</f>
        <v>0</v>
      </c>
      <c r="M742" s="376">
        <f>IF(-SUM(M$20:M741)+M$15&lt;0.000001,0,IF($C742&gt;='H-32A-WP06 - Debt Service'!L$24,'H-32A-WP06 - Debt Service'!L$27/12,0))</f>
        <v>0</v>
      </c>
      <c r="O742" s="364">
        <f t="shared" si="45"/>
        <v>2079</v>
      </c>
      <c r="P742" s="390">
        <f t="shared" si="47"/>
        <v>65440</v>
      </c>
      <c r="Q742" s="376">
        <f>IF(-SUM(Q$20:Q741)+Q$15&lt;0.000001,0,IF($C742&gt;='H-32A-WP06 - Debt Service'!P$24,'H-32A-WP06 - Debt Service'!P$27/12,0))</f>
        <v>0</v>
      </c>
      <c r="R742" s="376">
        <f>IF(-SUM(R$20:R741)+R$15&lt;0.000001,0,IF($C742&gt;='H-32A-WP06 - Debt Service'!Q$24,'H-32A-WP06 - Debt Service'!Q$27/12,0))</f>
        <v>0</v>
      </c>
      <c r="S742" s="376">
        <f>IF(-SUM(S$20:S741)+S$15&lt;0.000001,0,IF($C742&gt;='H-32A-WP06 - Debt Service'!R$24,'H-32A-WP06 - Debt Service'!R$27/12,0))</f>
        <v>0</v>
      </c>
      <c r="T742" s="376">
        <f>IF(-SUM(T$20:T741)+T$15&lt;0.000001,0,IF($C742&gt;='H-32A-WP06 - Debt Service'!S$24,'H-32A-WP06 - Debt Service'!S$27/12,0))</f>
        <v>0</v>
      </c>
      <c r="U742" s="376">
        <f>IF(-SUM(U$20:U741)+U$15&lt;0.000001,0,IF($C742&gt;='H-32A-WP06 - Debt Service'!T$24,'H-32A-WP06 - Debt Service'!T$27/12,0))</f>
        <v>0</v>
      </c>
      <c r="V742" s="376">
        <f>IF(-SUM(V$20:V741)+V$15&lt;0.000001,0,IF($C742&gt;='H-32A-WP06 - Debt Service'!U$24,'H-32A-WP06 - Debt Service'!U$27/12,0))</f>
        <v>0</v>
      </c>
      <c r="W742" s="376">
        <f>IF(-SUM(W$20:W741)+W$15&lt;0.000001,0,IF($C742&gt;='H-32A-WP06 - Debt Service'!V$24,'H-32A-WP06 - Debt Service'!V$27/12,0))</f>
        <v>0</v>
      </c>
      <c r="X742" s="376">
        <f>IF(-SUM(X$20:X741)+X$15&lt;0.000001,0,IF($C742&gt;='H-32A-WP06 - Debt Service'!W$24,'H-32A-WP06 - Debt Service'!W$27/12,0))</f>
        <v>0</v>
      </c>
      <c r="Y742" s="376">
        <f>IF(-SUM(Y$20:Y741)+Y$15&lt;0.000001,0,IF($C742&gt;='H-32A-WP06 - Debt Service'!X$24,'H-32A-WP06 - Debt Service'!X$27/12,0))</f>
        <v>0</v>
      </c>
      <c r="Z742" s="376">
        <f>IF($C742&gt;='H-32A-WP06 - Debt Service'!Y$24,'H-32A-WP06 - Debt Service'!Y$27/12,0)</f>
        <v>0</v>
      </c>
    </row>
    <row r="743" spans="2:26">
      <c r="B743" s="364">
        <f t="shared" si="44"/>
        <v>2079</v>
      </c>
      <c r="C743" s="390">
        <f t="shared" si="46"/>
        <v>65471</v>
      </c>
      <c r="D743" s="376">
        <f>IF(-SUM(D$20:D742)+D$15&lt;0.000001,0,IF($C743&gt;='H-32A-WP06 - Debt Service'!C$24,'H-32A-WP06 - Debt Service'!C$27/12,0))</f>
        <v>0</v>
      </c>
      <c r="E743" s="376">
        <f>IF(-SUM(E$20:E742)+E$15&lt;0.000001,0,IF($C743&gt;='H-32A-WP06 - Debt Service'!D$24,'H-32A-WP06 - Debt Service'!D$27/12,0))</f>
        <v>0</v>
      </c>
      <c r="F743" s="376">
        <f>IF(-SUM(F$20:F742)+F$15&lt;0.000001,0,IF($C743&gt;='H-32A-WP06 - Debt Service'!E$24,'H-32A-WP06 - Debt Service'!E$27/12,0))</f>
        <v>0</v>
      </c>
      <c r="G743" s="376">
        <f>IF(-SUM(G$20:G742)+G$15&lt;0.000001,0,IF($C743&gt;='H-32A-WP06 - Debt Service'!F$24,'H-32A-WP06 - Debt Service'!F$27/12,0))</f>
        <v>0</v>
      </c>
      <c r="H743" s="376">
        <f>IF(-SUM(H$20:H742)+H$15&lt;0.000001,0,IF($C743&gt;='H-32A-WP06 - Debt Service'!G$24,'H-32A-WP06 - Debt Service'!G$27/12,0))</f>
        <v>0</v>
      </c>
      <c r="I743" s="376">
        <f>IF(-SUM(I$20:I742)+I$15&lt;0.000001,0,IF($C743&gt;='H-32A-WP06 - Debt Service'!H$24,'H-32A-WP06 - Debt Service'!H$27/12,0))</f>
        <v>0</v>
      </c>
      <c r="J743" s="376">
        <f>IF(-SUM(J$20:J742)+J$15&lt;0.000001,0,IF($C743&gt;='H-32A-WP06 - Debt Service'!I$24,'H-32A-WP06 - Debt Service'!I$27/12,0))</f>
        <v>0</v>
      </c>
      <c r="K743" s="376">
        <f>IF(-SUM(K$20:K742)+K$15&lt;0.000001,0,IF($C743&gt;='H-32A-WP06 - Debt Service'!J$24,'H-32A-WP06 - Debt Service'!J$27/12,0))</f>
        <v>0</v>
      </c>
      <c r="L743" s="376">
        <f>IF(-SUM(L$20:L742)+L$15&lt;0.000001,0,IF($C743&gt;='H-32A-WP06 - Debt Service'!K$24,'H-32A-WP06 - Debt Service'!K$27/12,0))</f>
        <v>0</v>
      </c>
      <c r="M743" s="376">
        <f>IF(-SUM(M$20:M742)+M$15&lt;0.000001,0,IF($C743&gt;='H-32A-WP06 - Debt Service'!L$24,'H-32A-WP06 - Debt Service'!L$27/12,0))</f>
        <v>0</v>
      </c>
      <c r="O743" s="364">
        <f t="shared" si="45"/>
        <v>2079</v>
      </c>
      <c r="P743" s="390">
        <f t="shared" si="47"/>
        <v>65471</v>
      </c>
      <c r="Q743" s="376">
        <f>IF(-SUM(Q$20:Q742)+Q$15&lt;0.000001,0,IF($C743&gt;='H-32A-WP06 - Debt Service'!P$24,'H-32A-WP06 - Debt Service'!P$27/12,0))</f>
        <v>0</v>
      </c>
      <c r="R743" s="376">
        <f>IF(-SUM(R$20:R742)+R$15&lt;0.000001,0,IF($C743&gt;='H-32A-WP06 - Debt Service'!Q$24,'H-32A-WP06 - Debt Service'!Q$27/12,0))</f>
        <v>0</v>
      </c>
      <c r="S743" s="376">
        <f>IF(-SUM(S$20:S742)+S$15&lt;0.000001,0,IF($C743&gt;='H-32A-WP06 - Debt Service'!R$24,'H-32A-WP06 - Debt Service'!R$27/12,0))</f>
        <v>0</v>
      </c>
      <c r="T743" s="376">
        <f>IF(-SUM(T$20:T742)+T$15&lt;0.000001,0,IF($C743&gt;='H-32A-WP06 - Debt Service'!S$24,'H-32A-WP06 - Debt Service'!S$27/12,0))</f>
        <v>0</v>
      </c>
      <c r="U743" s="376">
        <f>IF(-SUM(U$20:U742)+U$15&lt;0.000001,0,IF($C743&gt;='H-32A-WP06 - Debt Service'!T$24,'H-32A-WP06 - Debt Service'!T$27/12,0))</f>
        <v>0</v>
      </c>
      <c r="V743" s="376">
        <f>IF(-SUM(V$20:V742)+V$15&lt;0.000001,0,IF($C743&gt;='H-32A-WP06 - Debt Service'!U$24,'H-32A-WP06 - Debt Service'!U$27/12,0))</f>
        <v>0</v>
      </c>
      <c r="W743" s="376">
        <f>IF(-SUM(W$20:W742)+W$15&lt;0.000001,0,IF($C743&gt;='H-32A-WP06 - Debt Service'!V$24,'H-32A-WP06 - Debt Service'!V$27/12,0))</f>
        <v>0</v>
      </c>
      <c r="X743" s="376">
        <f>IF(-SUM(X$20:X742)+X$15&lt;0.000001,0,IF($C743&gt;='H-32A-WP06 - Debt Service'!W$24,'H-32A-WP06 - Debt Service'!W$27/12,0))</f>
        <v>0</v>
      </c>
      <c r="Y743" s="376">
        <f>IF(-SUM(Y$20:Y742)+Y$15&lt;0.000001,0,IF($C743&gt;='H-32A-WP06 - Debt Service'!X$24,'H-32A-WP06 - Debt Service'!X$27/12,0))</f>
        <v>0</v>
      </c>
      <c r="Z743" s="376">
        <f>IF($C743&gt;='H-32A-WP06 - Debt Service'!Y$24,'H-32A-WP06 - Debt Service'!Y$27/12,0)</f>
        <v>0</v>
      </c>
    </row>
    <row r="744" spans="2:26">
      <c r="B744" s="364">
        <f t="shared" si="44"/>
        <v>2079</v>
      </c>
      <c r="C744" s="390">
        <f t="shared" si="46"/>
        <v>65501</v>
      </c>
      <c r="D744" s="376">
        <f>IF(-SUM(D$20:D743)+D$15&lt;0.000001,0,IF($C744&gt;='H-32A-WP06 - Debt Service'!C$24,'H-32A-WP06 - Debt Service'!C$27/12,0))</f>
        <v>0</v>
      </c>
      <c r="E744" s="376">
        <f>IF(-SUM(E$20:E743)+E$15&lt;0.000001,0,IF($C744&gt;='H-32A-WP06 - Debt Service'!D$24,'H-32A-WP06 - Debt Service'!D$27/12,0))</f>
        <v>0</v>
      </c>
      <c r="F744" s="376">
        <f>IF(-SUM(F$20:F743)+F$15&lt;0.000001,0,IF($C744&gt;='H-32A-WP06 - Debt Service'!E$24,'H-32A-WP06 - Debt Service'!E$27/12,0))</f>
        <v>0</v>
      </c>
      <c r="G744" s="376">
        <f>IF(-SUM(G$20:G743)+G$15&lt;0.000001,0,IF($C744&gt;='H-32A-WP06 - Debt Service'!F$24,'H-32A-WP06 - Debt Service'!F$27/12,0))</f>
        <v>0</v>
      </c>
      <c r="H744" s="376">
        <f>IF(-SUM(H$20:H743)+H$15&lt;0.000001,0,IF($C744&gt;='H-32A-WP06 - Debt Service'!G$24,'H-32A-WP06 - Debt Service'!G$27/12,0))</f>
        <v>0</v>
      </c>
      <c r="I744" s="376">
        <f>IF(-SUM(I$20:I743)+I$15&lt;0.000001,0,IF($C744&gt;='H-32A-WP06 - Debt Service'!H$24,'H-32A-WP06 - Debt Service'!H$27/12,0))</f>
        <v>0</v>
      </c>
      <c r="J744" s="376">
        <f>IF(-SUM(J$20:J743)+J$15&lt;0.000001,0,IF($C744&gt;='H-32A-WP06 - Debt Service'!I$24,'H-32A-WP06 - Debt Service'!I$27/12,0))</f>
        <v>0</v>
      </c>
      <c r="K744" s="376">
        <f>IF(-SUM(K$20:K743)+K$15&lt;0.000001,0,IF($C744&gt;='H-32A-WP06 - Debt Service'!J$24,'H-32A-WP06 - Debt Service'!J$27/12,0))</f>
        <v>0</v>
      </c>
      <c r="L744" s="376">
        <f>IF(-SUM(L$20:L743)+L$15&lt;0.000001,0,IF($C744&gt;='H-32A-WP06 - Debt Service'!K$24,'H-32A-WP06 - Debt Service'!K$27/12,0))</f>
        <v>0</v>
      </c>
      <c r="M744" s="376">
        <f>IF(-SUM(M$20:M743)+M$15&lt;0.000001,0,IF($C744&gt;='H-32A-WP06 - Debt Service'!L$24,'H-32A-WP06 - Debt Service'!L$27/12,0))</f>
        <v>0</v>
      </c>
      <c r="O744" s="364">
        <f t="shared" si="45"/>
        <v>2079</v>
      </c>
      <c r="P744" s="390">
        <f t="shared" si="47"/>
        <v>65501</v>
      </c>
      <c r="Q744" s="376">
        <f>IF(-SUM(Q$20:Q743)+Q$15&lt;0.000001,0,IF($C744&gt;='H-32A-WP06 - Debt Service'!P$24,'H-32A-WP06 - Debt Service'!P$27/12,0))</f>
        <v>0</v>
      </c>
      <c r="R744" s="376">
        <f>IF(-SUM(R$20:R743)+R$15&lt;0.000001,0,IF($C744&gt;='H-32A-WP06 - Debt Service'!Q$24,'H-32A-WP06 - Debt Service'!Q$27/12,0))</f>
        <v>0</v>
      </c>
      <c r="S744" s="376">
        <f>IF(-SUM(S$20:S743)+S$15&lt;0.000001,0,IF($C744&gt;='H-32A-WP06 - Debt Service'!R$24,'H-32A-WP06 - Debt Service'!R$27/12,0))</f>
        <v>0</v>
      </c>
      <c r="T744" s="376">
        <f>IF(-SUM(T$20:T743)+T$15&lt;0.000001,0,IF($C744&gt;='H-32A-WP06 - Debt Service'!S$24,'H-32A-WP06 - Debt Service'!S$27/12,0))</f>
        <v>0</v>
      </c>
      <c r="U744" s="376">
        <f>IF(-SUM(U$20:U743)+U$15&lt;0.000001,0,IF($C744&gt;='H-32A-WP06 - Debt Service'!T$24,'H-32A-WP06 - Debt Service'!T$27/12,0))</f>
        <v>0</v>
      </c>
      <c r="V744" s="376">
        <f>IF(-SUM(V$20:V743)+V$15&lt;0.000001,0,IF($C744&gt;='H-32A-WP06 - Debt Service'!U$24,'H-32A-WP06 - Debt Service'!U$27/12,0))</f>
        <v>0</v>
      </c>
      <c r="W744" s="376">
        <f>IF(-SUM(W$20:W743)+W$15&lt;0.000001,0,IF($C744&gt;='H-32A-WP06 - Debt Service'!V$24,'H-32A-WP06 - Debt Service'!V$27/12,0))</f>
        <v>0</v>
      </c>
      <c r="X744" s="376">
        <f>IF(-SUM(X$20:X743)+X$15&lt;0.000001,0,IF($C744&gt;='H-32A-WP06 - Debt Service'!W$24,'H-32A-WP06 - Debt Service'!W$27/12,0))</f>
        <v>0</v>
      </c>
      <c r="Y744" s="376">
        <f>IF(-SUM(Y$20:Y743)+Y$15&lt;0.000001,0,IF($C744&gt;='H-32A-WP06 - Debt Service'!X$24,'H-32A-WP06 - Debt Service'!X$27/12,0))</f>
        <v>0</v>
      </c>
      <c r="Z744" s="376">
        <f>IF($C744&gt;='H-32A-WP06 - Debt Service'!Y$24,'H-32A-WP06 - Debt Service'!Y$27/12,0)</f>
        <v>0</v>
      </c>
    </row>
    <row r="745" spans="2:26">
      <c r="B745" s="364">
        <f t="shared" si="44"/>
        <v>2079</v>
      </c>
      <c r="C745" s="390">
        <f t="shared" si="46"/>
        <v>65532</v>
      </c>
      <c r="D745" s="376">
        <f>IF(-SUM(D$20:D744)+D$15&lt;0.000001,0,IF($C745&gt;='H-32A-WP06 - Debt Service'!C$24,'H-32A-WP06 - Debt Service'!C$27/12,0))</f>
        <v>0</v>
      </c>
      <c r="E745" s="376">
        <f>IF(-SUM(E$20:E744)+E$15&lt;0.000001,0,IF($C745&gt;='H-32A-WP06 - Debt Service'!D$24,'H-32A-WP06 - Debt Service'!D$27/12,0))</f>
        <v>0</v>
      </c>
      <c r="F745" s="376">
        <f>IF(-SUM(F$20:F744)+F$15&lt;0.000001,0,IF($C745&gt;='H-32A-WP06 - Debt Service'!E$24,'H-32A-WP06 - Debt Service'!E$27/12,0))</f>
        <v>0</v>
      </c>
      <c r="G745" s="376">
        <f>IF(-SUM(G$20:G744)+G$15&lt;0.000001,0,IF($C745&gt;='H-32A-WP06 - Debt Service'!F$24,'H-32A-WP06 - Debt Service'!F$27/12,0))</f>
        <v>0</v>
      </c>
      <c r="H745" s="376">
        <f>IF(-SUM(H$20:H744)+H$15&lt;0.000001,0,IF($C745&gt;='H-32A-WP06 - Debt Service'!G$24,'H-32A-WP06 - Debt Service'!G$27/12,0))</f>
        <v>0</v>
      </c>
      <c r="I745" s="376">
        <f>IF(-SUM(I$20:I744)+I$15&lt;0.000001,0,IF($C745&gt;='H-32A-WP06 - Debt Service'!H$24,'H-32A-WP06 - Debt Service'!H$27/12,0))</f>
        <v>0</v>
      </c>
      <c r="J745" s="376">
        <f>IF(-SUM(J$20:J744)+J$15&lt;0.000001,0,IF($C745&gt;='H-32A-WP06 - Debt Service'!I$24,'H-32A-WP06 - Debt Service'!I$27/12,0))</f>
        <v>0</v>
      </c>
      <c r="K745" s="376">
        <f>IF(-SUM(K$20:K744)+K$15&lt;0.000001,0,IF($C745&gt;='H-32A-WP06 - Debt Service'!J$24,'H-32A-WP06 - Debt Service'!J$27/12,0))</f>
        <v>0</v>
      </c>
      <c r="L745" s="376">
        <f>IF(-SUM(L$20:L744)+L$15&lt;0.000001,0,IF($C745&gt;='H-32A-WP06 - Debt Service'!K$24,'H-32A-WP06 - Debt Service'!K$27/12,0))</f>
        <v>0</v>
      </c>
      <c r="M745" s="376">
        <f>IF(-SUM(M$20:M744)+M$15&lt;0.000001,0,IF($C745&gt;='H-32A-WP06 - Debt Service'!L$24,'H-32A-WP06 - Debt Service'!L$27/12,0))</f>
        <v>0</v>
      </c>
      <c r="O745" s="364">
        <f t="shared" si="45"/>
        <v>2079</v>
      </c>
      <c r="P745" s="390">
        <f t="shared" si="47"/>
        <v>65532</v>
      </c>
      <c r="Q745" s="376">
        <f>IF(-SUM(Q$20:Q744)+Q$15&lt;0.000001,0,IF($C745&gt;='H-32A-WP06 - Debt Service'!P$24,'H-32A-WP06 - Debt Service'!P$27/12,0))</f>
        <v>0</v>
      </c>
      <c r="R745" s="376">
        <f>IF(-SUM(R$20:R744)+R$15&lt;0.000001,0,IF($C745&gt;='H-32A-WP06 - Debt Service'!Q$24,'H-32A-WP06 - Debt Service'!Q$27/12,0))</f>
        <v>0</v>
      </c>
      <c r="S745" s="376">
        <f>IF(-SUM(S$20:S744)+S$15&lt;0.000001,0,IF($C745&gt;='H-32A-WP06 - Debt Service'!R$24,'H-32A-WP06 - Debt Service'!R$27/12,0))</f>
        <v>0</v>
      </c>
      <c r="T745" s="376">
        <f>IF(-SUM(T$20:T744)+T$15&lt;0.000001,0,IF($C745&gt;='H-32A-WP06 - Debt Service'!S$24,'H-32A-WP06 - Debt Service'!S$27/12,0))</f>
        <v>0</v>
      </c>
      <c r="U745" s="376">
        <f>IF(-SUM(U$20:U744)+U$15&lt;0.000001,0,IF($C745&gt;='H-32A-WP06 - Debt Service'!T$24,'H-32A-WP06 - Debt Service'!T$27/12,0))</f>
        <v>0</v>
      </c>
      <c r="V745" s="376">
        <f>IF(-SUM(V$20:V744)+V$15&lt;0.000001,0,IF($C745&gt;='H-32A-WP06 - Debt Service'!U$24,'H-32A-WP06 - Debt Service'!U$27/12,0))</f>
        <v>0</v>
      </c>
      <c r="W745" s="376">
        <f>IF(-SUM(W$20:W744)+W$15&lt;0.000001,0,IF($C745&gt;='H-32A-WP06 - Debt Service'!V$24,'H-32A-WP06 - Debt Service'!V$27/12,0))</f>
        <v>0</v>
      </c>
      <c r="X745" s="376">
        <f>IF(-SUM(X$20:X744)+X$15&lt;0.000001,0,IF($C745&gt;='H-32A-WP06 - Debt Service'!W$24,'H-32A-WP06 - Debt Service'!W$27/12,0))</f>
        <v>0</v>
      </c>
      <c r="Y745" s="376">
        <f>IF(-SUM(Y$20:Y744)+Y$15&lt;0.000001,0,IF($C745&gt;='H-32A-WP06 - Debt Service'!X$24,'H-32A-WP06 - Debt Service'!X$27/12,0))</f>
        <v>0</v>
      </c>
      <c r="Z745" s="376">
        <f>IF($C745&gt;='H-32A-WP06 - Debt Service'!Y$24,'H-32A-WP06 - Debt Service'!Y$27/12,0)</f>
        <v>0</v>
      </c>
    </row>
    <row r="746" spans="2:26">
      <c r="B746" s="364">
        <f t="shared" si="44"/>
        <v>2079</v>
      </c>
      <c r="C746" s="390">
        <f t="shared" si="46"/>
        <v>65562</v>
      </c>
      <c r="D746" s="376">
        <f>IF(-SUM(D$20:D745)+D$15&lt;0.000001,0,IF($C746&gt;='H-32A-WP06 - Debt Service'!C$24,'H-32A-WP06 - Debt Service'!C$27/12,0))</f>
        <v>0</v>
      </c>
      <c r="E746" s="376">
        <f>IF(-SUM(E$20:E745)+E$15&lt;0.000001,0,IF($C746&gt;='H-32A-WP06 - Debt Service'!D$24,'H-32A-WP06 - Debt Service'!D$27/12,0))</f>
        <v>0</v>
      </c>
      <c r="F746" s="376">
        <f>IF(-SUM(F$20:F745)+F$15&lt;0.000001,0,IF($C746&gt;='H-32A-WP06 - Debt Service'!E$24,'H-32A-WP06 - Debt Service'!E$27/12,0))</f>
        <v>0</v>
      </c>
      <c r="G746" s="376">
        <f>IF(-SUM(G$20:G745)+G$15&lt;0.000001,0,IF($C746&gt;='H-32A-WP06 - Debt Service'!F$24,'H-32A-WP06 - Debt Service'!F$27/12,0))</f>
        <v>0</v>
      </c>
      <c r="H746" s="376">
        <f>IF(-SUM(H$20:H745)+H$15&lt;0.000001,0,IF($C746&gt;='H-32A-WP06 - Debt Service'!G$24,'H-32A-WP06 - Debt Service'!G$27/12,0))</f>
        <v>0</v>
      </c>
      <c r="I746" s="376">
        <f>IF(-SUM(I$20:I745)+I$15&lt;0.000001,0,IF($C746&gt;='H-32A-WP06 - Debt Service'!H$24,'H-32A-WP06 - Debt Service'!H$27/12,0))</f>
        <v>0</v>
      </c>
      <c r="J746" s="376">
        <f>IF(-SUM(J$20:J745)+J$15&lt;0.000001,0,IF($C746&gt;='H-32A-WP06 - Debt Service'!I$24,'H-32A-WP06 - Debt Service'!I$27/12,0))</f>
        <v>0</v>
      </c>
      <c r="K746" s="376">
        <f>IF(-SUM(K$20:K745)+K$15&lt;0.000001,0,IF($C746&gt;='H-32A-WP06 - Debt Service'!J$24,'H-32A-WP06 - Debt Service'!J$27/12,0))</f>
        <v>0</v>
      </c>
      <c r="L746" s="376">
        <f>IF(-SUM(L$20:L745)+L$15&lt;0.000001,0,IF($C746&gt;='H-32A-WP06 - Debt Service'!K$24,'H-32A-WP06 - Debt Service'!K$27/12,0))</f>
        <v>0</v>
      </c>
      <c r="M746" s="376">
        <f>IF(-SUM(M$20:M745)+M$15&lt;0.000001,0,IF($C746&gt;='H-32A-WP06 - Debt Service'!L$24,'H-32A-WP06 - Debt Service'!L$27/12,0))</f>
        <v>0</v>
      </c>
      <c r="O746" s="364">
        <f t="shared" si="45"/>
        <v>2079</v>
      </c>
      <c r="P746" s="390">
        <f t="shared" si="47"/>
        <v>65562</v>
      </c>
      <c r="Q746" s="376">
        <f>IF(-SUM(Q$20:Q745)+Q$15&lt;0.000001,0,IF($C746&gt;='H-32A-WP06 - Debt Service'!P$24,'H-32A-WP06 - Debt Service'!P$27/12,0))</f>
        <v>0</v>
      </c>
      <c r="R746" s="376">
        <f>IF(-SUM(R$20:R745)+R$15&lt;0.000001,0,IF($C746&gt;='H-32A-WP06 - Debt Service'!Q$24,'H-32A-WP06 - Debt Service'!Q$27/12,0))</f>
        <v>0</v>
      </c>
      <c r="S746" s="376">
        <f>IF(-SUM(S$20:S745)+S$15&lt;0.000001,0,IF($C746&gt;='H-32A-WP06 - Debt Service'!R$24,'H-32A-WP06 - Debt Service'!R$27/12,0))</f>
        <v>0</v>
      </c>
      <c r="T746" s="376">
        <f>IF(-SUM(T$20:T745)+T$15&lt;0.000001,0,IF($C746&gt;='H-32A-WP06 - Debt Service'!S$24,'H-32A-WP06 - Debt Service'!S$27/12,0))</f>
        <v>0</v>
      </c>
      <c r="U746" s="376">
        <f>IF(-SUM(U$20:U745)+U$15&lt;0.000001,0,IF($C746&gt;='H-32A-WP06 - Debt Service'!T$24,'H-32A-WP06 - Debt Service'!T$27/12,0))</f>
        <v>0</v>
      </c>
      <c r="V746" s="376">
        <f>IF(-SUM(V$20:V745)+V$15&lt;0.000001,0,IF($C746&gt;='H-32A-WP06 - Debt Service'!U$24,'H-32A-WP06 - Debt Service'!U$27/12,0))</f>
        <v>0</v>
      </c>
      <c r="W746" s="376">
        <f>IF(-SUM(W$20:W745)+W$15&lt;0.000001,0,IF($C746&gt;='H-32A-WP06 - Debt Service'!V$24,'H-32A-WP06 - Debt Service'!V$27/12,0))</f>
        <v>0</v>
      </c>
      <c r="X746" s="376">
        <f>IF(-SUM(X$20:X745)+X$15&lt;0.000001,0,IF($C746&gt;='H-32A-WP06 - Debt Service'!W$24,'H-32A-WP06 - Debt Service'!W$27/12,0))</f>
        <v>0</v>
      </c>
      <c r="Y746" s="376">
        <f>IF(-SUM(Y$20:Y745)+Y$15&lt;0.000001,0,IF($C746&gt;='H-32A-WP06 - Debt Service'!X$24,'H-32A-WP06 - Debt Service'!X$27/12,0))</f>
        <v>0</v>
      </c>
      <c r="Z746" s="376">
        <f>IF($C746&gt;='H-32A-WP06 - Debt Service'!Y$24,'H-32A-WP06 - Debt Service'!Y$27/12,0)</f>
        <v>0</v>
      </c>
    </row>
    <row r="747" spans="2:26">
      <c r="B747" s="364">
        <f t="shared" si="44"/>
        <v>2079</v>
      </c>
      <c r="C747" s="390">
        <f t="shared" si="46"/>
        <v>65593</v>
      </c>
      <c r="D747" s="376">
        <f>IF(-SUM(D$20:D746)+D$15&lt;0.000001,0,IF($C747&gt;='H-32A-WP06 - Debt Service'!C$24,'H-32A-WP06 - Debt Service'!C$27/12,0))</f>
        <v>0</v>
      </c>
      <c r="E747" s="376">
        <f>IF(-SUM(E$20:E746)+E$15&lt;0.000001,0,IF($C747&gt;='H-32A-WP06 - Debt Service'!D$24,'H-32A-WP06 - Debt Service'!D$27/12,0))</f>
        <v>0</v>
      </c>
      <c r="F747" s="376">
        <f>IF(-SUM(F$20:F746)+F$15&lt;0.000001,0,IF($C747&gt;='H-32A-WP06 - Debt Service'!E$24,'H-32A-WP06 - Debt Service'!E$27/12,0))</f>
        <v>0</v>
      </c>
      <c r="G747" s="376">
        <f>IF(-SUM(G$20:G746)+G$15&lt;0.000001,0,IF($C747&gt;='H-32A-WP06 - Debt Service'!F$24,'H-32A-WP06 - Debt Service'!F$27/12,0))</f>
        <v>0</v>
      </c>
      <c r="H747" s="376">
        <f>IF(-SUM(H$20:H746)+H$15&lt;0.000001,0,IF($C747&gt;='H-32A-WP06 - Debt Service'!G$24,'H-32A-WP06 - Debt Service'!G$27/12,0))</f>
        <v>0</v>
      </c>
      <c r="I747" s="376">
        <f>IF(-SUM(I$20:I746)+I$15&lt;0.000001,0,IF($C747&gt;='H-32A-WP06 - Debt Service'!H$24,'H-32A-WP06 - Debt Service'!H$27/12,0))</f>
        <v>0</v>
      </c>
      <c r="J747" s="376">
        <f>IF(-SUM(J$20:J746)+J$15&lt;0.000001,0,IF($C747&gt;='H-32A-WP06 - Debt Service'!I$24,'H-32A-WP06 - Debt Service'!I$27/12,0))</f>
        <v>0</v>
      </c>
      <c r="K747" s="376">
        <f>IF(-SUM(K$20:K746)+K$15&lt;0.000001,0,IF($C747&gt;='H-32A-WP06 - Debt Service'!J$24,'H-32A-WP06 - Debt Service'!J$27/12,0))</f>
        <v>0</v>
      </c>
      <c r="L747" s="376">
        <f>IF(-SUM(L$20:L746)+L$15&lt;0.000001,0,IF($C747&gt;='H-32A-WP06 - Debt Service'!K$24,'H-32A-WP06 - Debt Service'!K$27/12,0))</f>
        <v>0</v>
      </c>
      <c r="M747" s="376">
        <f>IF(-SUM(M$20:M746)+M$15&lt;0.000001,0,IF($C747&gt;='H-32A-WP06 - Debt Service'!L$24,'H-32A-WP06 - Debt Service'!L$27/12,0))</f>
        <v>0</v>
      </c>
      <c r="O747" s="364">
        <f t="shared" si="45"/>
        <v>2079</v>
      </c>
      <c r="P747" s="390">
        <f t="shared" si="47"/>
        <v>65593</v>
      </c>
      <c r="Q747" s="376">
        <f>IF(-SUM(Q$20:Q746)+Q$15&lt;0.000001,0,IF($C747&gt;='H-32A-WP06 - Debt Service'!P$24,'H-32A-WP06 - Debt Service'!P$27/12,0))</f>
        <v>0</v>
      </c>
      <c r="R747" s="376">
        <f>IF(-SUM(R$20:R746)+R$15&lt;0.000001,0,IF($C747&gt;='H-32A-WP06 - Debt Service'!Q$24,'H-32A-WP06 - Debt Service'!Q$27/12,0))</f>
        <v>0</v>
      </c>
      <c r="S747" s="376">
        <f>IF(-SUM(S$20:S746)+S$15&lt;0.000001,0,IF($C747&gt;='H-32A-WP06 - Debt Service'!R$24,'H-32A-WP06 - Debt Service'!R$27/12,0))</f>
        <v>0</v>
      </c>
      <c r="T747" s="376">
        <f>IF(-SUM(T$20:T746)+T$15&lt;0.000001,0,IF($C747&gt;='H-32A-WP06 - Debt Service'!S$24,'H-32A-WP06 - Debt Service'!S$27/12,0))</f>
        <v>0</v>
      </c>
      <c r="U747" s="376">
        <f>IF(-SUM(U$20:U746)+U$15&lt;0.000001,0,IF($C747&gt;='H-32A-WP06 - Debt Service'!T$24,'H-32A-WP06 - Debt Service'!T$27/12,0))</f>
        <v>0</v>
      </c>
      <c r="V747" s="376">
        <f>IF(-SUM(V$20:V746)+V$15&lt;0.000001,0,IF($C747&gt;='H-32A-WP06 - Debt Service'!U$24,'H-32A-WP06 - Debt Service'!U$27/12,0))</f>
        <v>0</v>
      </c>
      <c r="W747" s="376">
        <f>IF(-SUM(W$20:W746)+W$15&lt;0.000001,0,IF($C747&gt;='H-32A-WP06 - Debt Service'!V$24,'H-32A-WP06 - Debt Service'!V$27/12,0))</f>
        <v>0</v>
      </c>
      <c r="X747" s="376">
        <f>IF(-SUM(X$20:X746)+X$15&lt;0.000001,0,IF($C747&gt;='H-32A-WP06 - Debt Service'!W$24,'H-32A-WP06 - Debt Service'!W$27/12,0))</f>
        <v>0</v>
      </c>
      <c r="Y747" s="376">
        <f>IF(-SUM(Y$20:Y746)+Y$15&lt;0.000001,0,IF($C747&gt;='H-32A-WP06 - Debt Service'!X$24,'H-32A-WP06 - Debt Service'!X$27/12,0))</f>
        <v>0</v>
      </c>
      <c r="Z747" s="376">
        <f>IF($C747&gt;='H-32A-WP06 - Debt Service'!Y$24,'H-32A-WP06 - Debt Service'!Y$27/12,0)</f>
        <v>0</v>
      </c>
    </row>
    <row r="748" spans="2:26">
      <c r="B748" s="364">
        <f t="shared" si="44"/>
        <v>2079</v>
      </c>
      <c r="C748" s="390">
        <f t="shared" si="46"/>
        <v>65624</v>
      </c>
      <c r="D748" s="376">
        <f>IF(-SUM(D$20:D747)+D$15&lt;0.000001,0,IF($C748&gt;='H-32A-WP06 - Debt Service'!C$24,'H-32A-WP06 - Debt Service'!C$27/12,0))</f>
        <v>0</v>
      </c>
      <c r="E748" s="376">
        <f>IF(-SUM(E$20:E747)+E$15&lt;0.000001,0,IF($C748&gt;='H-32A-WP06 - Debt Service'!D$24,'H-32A-WP06 - Debt Service'!D$27/12,0))</f>
        <v>0</v>
      </c>
      <c r="F748" s="376">
        <f>IF(-SUM(F$20:F747)+F$15&lt;0.000001,0,IF($C748&gt;='H-32A-WP06 - Debt Service'!E$24,'H-32A-WP06 - Debt Service'!E$27/12,0))</f>
        <v>0</v>
      </c>
      <c r="G748" s="376">
        <f>IF(-SUM(G$20:G747)+G$15&lt;0.000001,0,IF($C748&gt;='H-32A-WP06 - Debt Service'!F$24,'H-32A-WP06 - Debt Service'!F$27/12,0))</f>
        <v>0</v>
      </c>
      <c r="H748" s="376">
        <f>IF(-SUM(H$20:H747)+H$15&lt;0.000001,0,IF($C748&gt;='H-32A-WP06 - Debt Service'!G$24,'H-32A-WP06 - Debt Service'!G$27/12,0))</f>
        <v>0</v>
      </c>
      <c r="I748" s="376">
        <f>IF(-SUM(I$20:I747)+I$15&lt;0.000001,0,IF($C748&gt;='H-32A-WP06 - Debt Service'!H$24,'H-32A-WP06 - Debt Service'!H$27/12,0))</f>
        <v>0</v>
      </c>
      <c r="J748" s="376">
        <f>IF(-SUM(J$20:J747)+J$15&lt;0.000001,0,IF($C748&gt;='H-32A-WP06 - Debt Service'!I$24,'H-32A-WP06 - Debt Service'!I$27/12,0))</f>
        <v>0</v>
      </c>
      <c r="K748" s="376">
        <f>IF(-SUM(K$20:K747)+K$15&lt;0.000001,0,IF($C748&gt;='H-32A-WP06 - Debt Service'!J$24,'H-32A-WP06 - Debt Service'!J$27/12,0))</f>
        <v>0</v>
      </c>
      <c r="L748" s="376">
        <f>IF(-SUM(L$20:L747)+L$15&lt;0.000001,0,IF($C748&gt;='H-32A-WP06 - Debt Service'!K$24,'H-32A-WP06 - Debt Service'!K$27/12,0))</f>
        <v>0</v>
      </c>
      <c r="M748" s="376">
        <f>IF(-SUM(M$20:M747)+M$15&lt;0.000001,0,IF($C748&gt;='H-32A-WP06 - Debt Service'!L$24,'H-32A-WP06 - Debt Service'!L$27/12,0))</f>
        <v>0</v>
      </c>
      <c r="O748" s="364">
        <f t="shared" si="45"/>
        <v>2079</v>
      </c>
      <c r="P748" s="390">
        <f t="shared" si="47"/>
        <v>65624</v>
      </c>
      <c r="Q748" s="376">
        <f>IF(-SUM(Q$20:Q747)+Q$15&lt;0.000001,0,IF($C748&gt;='H-32A-WP06 - Debt Service'!P$24,'H-32A-WP06 - Debt Service'!P$27/12,0))</f>
        <v>0</v>
      </c>
      <c r="R748" s="376">
        <f>IF(-SUM(R$20:R747)+R$15&lt;0.000001,0,IF($C748&gt;='H-32A-WP06 - Debt Service'!Q$24,'H-32A-WP06 - Debt Service'!Q$27/12,0))</f>
        <v>0</v>
      </c>
      <c r="S748" s="376">
        <f>IF(-SUM(S$20:S747)+S$15&lt;0.000001,0,IF($C748&gt;='H-32A-WP06 - Debt Service'!R$24,'H-32A-WP06 - Debt Service'!R$27/12,0))</f>
        <v>0</v>
      </c>
      <c r="T748" s="376">
        <f>IF(-SUM(T$20:T747)+T$15&lt;0.000001,0,IF($C748&gt;='H-32A-WP06 - Debt Service'!S$24,'H-32A-WP06 - Debt Service'!S$27/12,0))</f>
        <v>0</v>
      </c>
      <c r="U748" s="376">
        <f>IF(-SUM(U$20:U747)+U$15&lt;0.000001,0,IF($C748&gt;='H-32A-WP06 - Debt Service'!T$24,'H-32A-WP06 - Debt Service'!T$27/12,0))</f>
        <v>0</v>
      </c>
      <c r="V748" s="376">
        <f>IF(-SUM(V$20:V747)+V$15&lt;0.000001,0,IF($C748&gt;='H-32A-WP06 - Debt Service'!U$24,'H-32A-WP06 - Debt Service'!U$27/12,0))</f>
        <v>0</v>
      </c>
      <c r="W748" s="376">
        <f>IF(-SUM(W$20:W747)+W$15&lt;0.000001,0,IF($C748&gt;='H-32A-WP06 - Debt Service'!V$24,'H-32A-WP06 - Debt Service'!V$27/12,0))</f>
        <v>0</v>
      </c>
      <c r="X748" s="376">
        <f>IF(-SUM(X$20:X747)+X$15&lt;0.000001,0,IF($C748&gt;='H-32A-WP06 - Debt Service'!W$24,'H-32A-WP06 - Debt Service'!W$27/12,0))</f>
        <v>0</v>
      </c>
      <c r="Y748" s="376">
        <f>IF(-SUM(Y$20:Y747)+Y$15&lt;0.000001,0,IF($C748&gt;='H-32A-WP06 - Debt Service'!X$24,'H-32A-WP06 - Debt Service'!X$27/12,0))</f>
        <v>0</v>
      </c>
      <c r="Z748" s="376">
        <f>IF($C748&gt;='H-32A-WP06 - Debt Service'!Y$24,'H-32A-WP06 - Debt Service'!Y$27/12,0)</f>
        <v>0</v>
      </c>
    </row>
    <row r="749" spans="2:26">
      <c r="B749" s="364">
        <f t="shared" si="44"/>
        <v>2079</v>
      </c>
      <c r="C749" s="390">
        <f t="shared" si="46"/>
        <v>65654</v>
      </c>
      <c r="D749" s="376">
        <f>IF(-SUM(D$20:D748)+D$15&lt;0.000001,0,IF($C749&gt;='H-32A-WP06 - Debt Service'!C$24,'H-32A-WP06 - Debt Service'!C$27/12,0))</f>
        <v>0</v>
      </c>
      <c r="E749" s="376">
        <f>IF(-SUM(E$20:E748)+E$15&lt;0.000001,0,IF($C749&gt;='H-32A-WP06 - Debt Service'!D$24,'H-32A-WP06 - Debt Service'!D$27/12,0))</f>
        <v>0</v>
      </c>
      <c r="F749" s="376">
        <f>IF(-SUM(F$20:F748)+F$15&lt;0.000001,0,IF($C749&gt;='H-32A-WP06 - Debt Service'!E$24,'H-32A-WP06 - Debt Service'!E$27/12,0))</f>
        <v>0</v>
      </c>
      <c r="G749" s="376">
        <f>IF(-SUM(G$20:G748)+G$15&lt;0.000001,0,IF($C749&gt;='H-32A-WP06 - Debt Service'!F$24,'H-32A-WP06 - Debt Service'!F$27/12,0))</f>
        <v>0</v>
      </c>
      <c r="H749" s="376">
        <f>IF(-SUM(H$20:H748)+H$15&lt;0.000001,0,IF($C749&gt;='H-32A-WP06 - Debt Service'!G$24,'H-32A-WP06 - Debt Service'!G$27/12,0))</f>
        <v>0</v>
      </c>
      <c r="I749" s="376">
        <f>IF(-SUM(I$20:I748)+I$15&lt;0.000001,0,IF($C749&gt;='H-32A-WP06 - Debt Service'!H$24,'H-32A-WP06 - Debt Service'!H$27/12,0))</f>
        <v>0</v>
      </c>
      <c r="J749" s="376">
        <f>IF(-SUM(J$20:J748)+J$15&lt;0.000001,0,IF($C749&gt;='H-32A-WP06 - Debt Service'!I$24,'H-32A-WP06 - Debt Service'!I$27/12,0))</f>
        <v>0</v>
      </c>
      <c r="K749" s="376">
        <f>IF(-SUM(K$20:K748)+K$15&lt;0.000001,0,IF($C749&gt;='H-32A-WP06 - Debt Service'!J$24,'H-32A-WP06 - Debt Service'!J$27/12,0))</f>
        <v>0</v>
      </c>
      <c r="L749" s="376">
        <f>IF(-SUM(L$20:L748)+L$15&lt;0.000001,0,IF($C749&gt;='H-32A-WP06 - Debt Service'!K$24,'H-32A-WP06 - Debt Service'!K$27/12,0))</f>
        <v>0</v>
      </c>
      <c r="M749" s="376">
        <f>IF(-SUM(M$20:M748)+M$15&lt;0.000001,0,IF($C749&gt;='H-32A-WP06 - Debt Service'!L$24,'H-32A-WP06 - Debt Service'!L$27/12,0))</f>
        <v>0</v>
      </c>
      <c r="O749" s="364">
        <f t="shared" si="45"/>
        <v>2079</v>
      </c>
      <c r="P749" s="390">
        <f t="shared" si="47"/>
        <v>65654</v>
      </c>
      <c r="Q749" s="376">
        <f>IF(-SUM(Q$20:Q748)+Q$15&lt;0.000001,0,IF($C749&gt;='H-32A-WP06 - Debt Service'!P$24,'H-32A-WP06 - Debt Service'!P$27/12,0))</f>
        <v>0</v>
      </c>
      <c r="R749" s="376">
        <f>IF(-SUM(R$20:R748)+R$15&lt;0.000001,0,IF($C749&gt;='H-32A-WP06 - Debt Service'!Q$24,'H-32A-WP06 - Debt Service'!Q$27/12,0))</f>
        <v>0</v>
      </c>
      <c r="S749" s="376">
        <f>IF(-SUM(S$20:S748)+S$15&lt;0.000001,0,IF($C749&gt;='H-32A-WP06 - Debt Service'!R$24,'H-32A-WP06 - Debt Service'!R$27/12,0))</f>
        <v>0</v>
      </c>
      <c r="T749" s="376">
        <f>IF(-SUM(T$20:T748)+T$15&lt;0.000001,0,IF($C749&gt;='H-32A-WP06 - Debt Service'!S$24,'H-32A-WP06 - Debt Service'!S$27/12,0))</f>
        <v>0</v>
      </c>
      <c r="U749" s="376">
        <f>IF(-SUM(U$20:U748)+U$15&lt;0.000001,0,IF($C749&gt;='H-32A-WP06 - Debt Service'!T$24,'H-32A-WP06 - Debt Service'!T$27/12,0))</f>
        <v>0</v>
      </c>
      <c r="V749" s="376">
        <f>IF(-SUM(V$20:V748)+V$15&lt;0.000001,0,IF($C749&gt;='H-32A-WP06 - Debt Service'!U$24,'H-32A-WP06 - Debt Service'!U$27/12,0))</f>
        <v>0</v>
      </c>
      <c r="W749" s="376">
        <f>IF(-SUM(W$20:W748)+W$15&lt;0.000001,0,IF($C749&gt;='H-32A-WP06 - Debt Service'!V$24,'H-32A-WP06 - Debt Service'!V$27/12,0))</f>
        <v>0</v>
      </c>
      <c r="X749" s="376">
        <f>IF(-SUM(X$20:X748)+X$15&lt;0.000001,0,IF($C749&gt;='H-32A-WP06 - Debt Service'!W$24,'H-32A-WP06 - Debt Service'!W$27/12,0))</f>
        <v>0</v>
      </c>
      <c r="Y749" s="376">
        <f>IF(-SUM(Y$20:Y748)+Y$15&lt;0.000001,0,IF($C749&gt;='H-32A-WP06 - Debt Service'!X$24,'H-32A-WP06 - Debt Service'!X$27/12,0))</f>
        <v>0</v>
      </c>
      <c r="Z749" s="376">
        <f>IF($C749&gt;='H-32A-WP06 - Debt Service'!Y$24,'H-32A-WP06 - Debt Service'!Y$27/12,0)</f>
        <v>0</v>
      </c>
    </row>
    <row r="750" spans="2:26">
      <c r="B750" s="364">
        <f t="shared" si="44"/>
        <v>2079</v>
      </c>
      <c r="C750" s="390">
        <f t="shared" si="46"/>
        <v>65685</v>
      </c>
      <c r="D750" s="376">
        <f>IF(-SUM(D$20:D749)+D$15&lt;0.000001,0,IF($C750&gt;='H-32A-WP06 - Debt Service'!C$24,'H-32A-WP06 - Debt Service'!C$27/12,0))</f>
        <v>0</v>
      </c>
      <c r="E750" s="376">
        <f>IF(-SUM(E$20:E749)+E$15&lt;0.000001,0,IF($C750&gt;='H-32A-WP06 - Debt Service'!D$24,'H-32A-WP06 - Debt Service'!D$27/12,0))</f>
        <v>0</v>
      </c>
      <c r="F750" s="376">
        <f>IF(-SUM(F$20:F749)+F$15&lt;0.000001,0,IF($C750&gt;='H-32A-WP06 - Debt Service'!E$24,'H-32A-WP06 - Debt Service'!E$27/12,0))</f>
        <v>0</v>
      </c>
      <c r="G750" s="376">
        <f>IF(-SUM(G$20:G749)+G$15&lt;0.000001,0,IF($C750&gt;='H-32A-WP06 - Debt Service'!F$24,'H-32A-WP06 - Debt Service'!F$27/12,0))</f>
        <v>0</v>
      </c>
      <c r="H750" s="376">
        <f>IF(-SUM(H$20:H749)+H$15&lt;0.000001,0,IF($C750&gt;='H-32A-WP06 - Debt Service'!G$24,'H-32A-WP06 - Debt Service'!G$27/12,0))</f>
        <v>0</v>
      </c>
      <c r="I750" s="376">
        <f>IF(-SUM(I$20:I749)+I$15&lt;0.000001,0,IF($C750&gt;='H-32A-WP06 - Debt Service'!H$24,'H-32A-WP06 - Debt Service'!H$27/12,0))</f>
        <v>0</v>
      </c>
      <c r="J750" s="376">
        <f>IF(-SUM(J$20:J749)+J$15&lt;0.000001,0,IF($C750&gt;='H-32A-WP06 - Debt Service'!I$24,'H-32A-WP06 - Debt Service'!I$27/12,0))</f>
        <v>0</v>
      </c>
      <c r="K750" s="376">
        <f>IF(-SUM(K$20:K749)+K$15&lt;0.000001,0,IF($C750&gt;='H-32A-WP06 - Debt Service'!J$24,'H-32A-WP06 - Debt Service'!J$27/12,0))</f>
        <v>0</v>
      </c>
      <c r="L750" s="376">
        <f>IF(-SUM(L$20:L749)+L$15&lt;0.000001,0,IF($C750&gt;='H-32A-WP06 - Debt Service'!K$24,'H-32A-WP06 - Debt Service'!K$27/12,0))</f>
        <v>0</v>
      </c>
      <c r="M750" s="376">
        <f>IF(-SUM(M$20:M749)+M$15&lt;0.000001,0,IF($C750&gt;='H-32A-WP06 - Debt Service'!L$24,'H-32A-WP06 - Debt Service'!L$27/12,0))</f>
        <v>0</v>
      </c>
      <c r="O750" s="364">
        <f t="shared" si="45"/>
        <v>2079</v>
      </c>
      <c r="P750" s="390">
        <f t="shared" si="47"/>
        <v>65685</v>
      </c>
      <c r="Q750" s="376">
        <f>IF(-SUM(Q$20:Q749)+Q$15&lt;0.000001,0,IF($C750&gt;='H-32A-WP06 - Debt Service'!P$24,'H-32A-WP06 - Debt Service'!P$27/12,0))</f>
        <v>0</v>
      </c>
      <c r="R750" s="376">
        <f>IF(-SUM(R$20:R749)+R$15&lt;0.000001,0,IF($C750&gt;='H-32A-WP06 - Debt Service'!Q$24,'H-32A-WP06 - Debt Service'!Q$27/12,0))</f>
        <v>0</v>
      </c>
      <c r="S750" s="376">
        <f>IF(-SUM(S$20:S749)+S$15&lt;0.000001,0,IF($C750&gt;='H-32A-WP06 - Debt Service'!R$24,'H-32A-WP06 - Debt Service'!R$27/12,0))</f>
        <v>0</v>
      </c>
      <c r="T750" s="376">
        <f>IF(-SUM(T$20:T749)+T$15&lt;0.000001,0,IF($C750&gt;='H-32A-WP06 - Debt Service'!S$24,'H-32A-WP06 - Debt Service'!S$27/12,0))</f>
        <v>0</v>
      </c>
      <c r="U750" s="376">
        <f>IF(-SUM(U$20:U749)+U$15&lt;0.000001,0,IF($C750&gt;='H-32A-WP06 - Debt Service'!T$24,'H-32A-WP06 - Debt Service'!T$27/12,0))</f>
        <v>0</v>
      </c>
      <c r="V750" s="376">
        <f>IF(-SUM(V$20:V749)+V$15&lt;0.000001,0,IF($C750&gt;='H-32A-WP06 - Debt Service'!U$24,'H-32A-WP06 - Debt Service'!U$27/12,0))</f>
        <v>0</v>
      </c>
      <c r="W750" s="376">
        <f>IF(-SUM(W$20:W749)+W$15&lt;0.000001,0,IF($C750&gt;='H-32A-WP06 - Debt Service'!V$24,'H-32A-WP06 - Debt Service'!V$27/12,0))</f>
        <v>0</v>
      </c>
      <c r="X750" s="376">
        <f>IF(-SUM(X$20:X749)+X$15&lt;0.000001,0,IF($C750&gt;='H-32A-WP06 - Debt Service'!W$24,'H-32A-WP06 - Debt Service'!W$27/12,0))</f>
        <v>0</v>
      </c>
      <c r="Y750" s="376">
        <f>IF(-SUM(Y$20:Y749)+Y$15&lt;0.000001,0,IF($C750&gt;='H-32A-WP06 - Debt Service'!X$24,'H-32A-WP06 - Debt Service'!X$27/12,0))</f>
        <v>0</v>
      </c>
      <c r="Z750" s="376">
        <f>IF($C750&gt;='H-32A-WP06 - Debt Service'!Y$24,'H-32A-WP06 - Debt Service'!Y$27/12,0)</f>
        <v>0</v>
      </c>
    </row>
    <row r="751" spans="2:26">
      <c r="B751" s="364">
        <f t="shared" si="44"/>
        <v>2079</v>
      </c>
      <c r="C751" s="390">
        <f t="shared" si="46"/>
        <v>65715</v>
      </c>
      <c r="D751" s="376">
        <f>IF(-SUM(D$20:D750)+D$15&lt;0.000001,0,IF($C751&gt;='H-32A-WP06 - Debt Service'!C$24,'H-32A-WP06 - Debt Service'!C$27/12,0))</f>
        <v>0</v>
      </c>
      <c r="E751" s="376">
        <f>IF(-SUM(E$20:E750)+E$15&lt;0.000001,0,IF($C751&gt;='H-32A-WP06 - Debt Service'!D$24,'H-32A-WP06 - Debt Service'!D$27/12,0))</f>
        <v>0</v>
      </c>
      <c r="F751" s="376">
        <f>IF(-SUM(F$20:F750)+F$15&lt;0.000001,0,IF($C751&gt;='H-32A-WP06 - Debt Service'!E$24,'H-32A-WP06 - Debt Service'!E$27/12,0))</f>
        <v>0</v>
      </c>
      <c r="G751" s="376">
        <f>IF(-SUM(G$20:G750)+G$15&lt;0.000001,0,IF($C751&gt;='H-32A-WP06 - Debt Service'!F$24,'H-32A-WP06 - Debt Service'!F$27/12,0))</f>
        <v>0</v>
      </c>
      <c r="H751" s="376">
        <f>IF(-SUM(H$20:H750)+H$15&lt;0.000001,0,IF($C751&gt;='H-32A-WP06 - Debt Service'!G$24,'H-32A-WP06 - Debt Service'!G$27/12,0))</f>
        <v>0</v>
      </c>
      <c r="I751" s="376">
        <f>IF(-SUM(I$20:I750)+I$15&lt;0.000001,0,IF($C751&gt;='H-32A-WP06 - Debt Service'!H$24,'H-32A-WP06 - Debt Service'!H$27/12,0))</f>
        <v>0</v>
      </c>
      <c r="J751" s="376">
        <f>IF(-SUM(J$20:J750)+J$15&lt;0.000001,0,IF($C751&gt;='H-32A-WP06 - Debt Service'!I$24,'H-32A-WP06 - Debt Service'!I$27/12,0))</f>
        <v>0</v>
      </c>
      <c r="K751" s="376">
        <f>IF(-SUM(K$20:K750)+K$15&lt;0.000001,0,IF($C751&gt;='H-32A-WP06 - Debt Service'!J$24,'H-32A-WP06 - Debt Service'!J$27/12,0))</f>
        <v>0</v>
      </c>
      <c r="L751" s="376">
        <f>IF(-SUM(L$20:L750)+L$15&lt;0.000001,0,IF($C751&gt;='H-32A-WP06 - Debt Service'!K$24,'H-32A-WP06 - Debt Service'!K$27/12,0))</f>
        <v>0</v>
      </c>
      <c r="M751" s="376">
        <f>IF(-SUM(M$20:M750)+M$15&lt;0.000001,0,IF($C751&gt;='H-32A-WP06 - Debt Service'!L$24,'H-32A-WP06 - Debt Service'!L$27/12,0))</f>
        <v>0</v>
      </c>
      <c r="O751" s="364">
        <f t="shared" si="45"/>
        <v>2079</v>
      </c>
      <c r="P751" s="390">
        <f t="shared" si="47"/>
        <v>65715</v>
      </c>
      <c r="Q751" s="376">
        <f>IF(-SUM(Q$20:Q750)+Q$15&lt;0.000001,0,IF($C751&gt;='H-32A-WP06 - Debt Service'!P$24,'H-32A-WP06 - Debt Service'!P$27/12,0))</f>
        <v>0</v>
      </c>
      <c r="R751" s="376">
        <f>IF(-SUM(R$20:R750)+R$15&lt;0.000001,0,IF($C751&gt;='H-32A-WP06 - Debt Service'!Q$24,'H-32A-WP06 - Debt Service'!Q$27/12,0))</f>
        <v>0</v>
      </c>
      <c r="S751" s="376">
        <f>IF(-SUM(S$20:S750)+S$15&lt;0.000001,0,IF($C751&gt;='H-32A-WP06 - Debt Service'!R$24,'H-32A-WP06 - Debt Service'!R$27/12,0))</f>
        <v>0</v>
      </c>
      <c r="T751" s="376">
        <f>IF(-SUM(T$20:T750)+T$15&lt;0.000001,0,IF($C751&gt;='H-32A-WP06 - Debt Service'!S$24,'H-32A-WP06 - Debt Service'!S$27/12,0))</f>
        <v>0</v>
      </c>
      <c r="U751" s="376">
        <f>IF(-SUM(U$20:U750)+U$15&lt;0.000001,0,IF($C751&gt;='H-32A-WP06 - Debt Service'!T$24,'H-32A-WP06 - Debt Service'!T$27/12,0))</f>
        <v>0</v>
      </c>
      <c r="V751" s="376">
        <f>IF(-SUM(V$20:V750)+V$15&lt;0.000001,0,IF($C751&gt;='H-32A-WP06 - Debt Service'!U$24,'H-32A-WP06 - Debt Service'!U$27/12,0))</f>
        <v>0</v>
      </c>
      <c r="W751" s="376">
        <f>IF(-SUM(W$20:W750)+W$15&lt;0.000001,0,IF($C751&gt;='H-32A-WP06 - Debt Service'!V$24,'H-32A-WP06 - Debt Service'!V$27/12,0))</f>
        <v>0</v>
      </c>
      <c r="X751" s="376">
        <f>IF(-SUM(X$20:X750)+X$15&lt;0.000001,0,IF($C751&gt;='H-32A-WP06 - Debt Service'!W$24,'H-32A-WP06 - Debt Service'!W$27/12,0))</f>
        <v>0</v>
      </c>
      <c r="Y751" s="376">
        <f>IF(-SUM(Y$20:Y750)+Y$15&lt;0.000001,0,IF($C751&gt;='H-32A-WP06 - Debt Service'!X$24,'H-32A-WP06 - Debt Service'!X$27/12,0))</f>
        <v>0</v>
      </c>
      <c r="Z751" s="376">
        <f>IF($C751&gt;='H-32A-WP06 - Debt Service'!Y$24,'H-32A-WP06 - Debt Service'!Y$27/12,0)</f>
        <v>0</v>
      </c>
    </row>
    <row r="752" spans="2:26">
      <c r="B752" s="364">
        <f t="shared" si="44"/>
        <v>2080</v>
      </c>
      <c r="C752" s="390">
        <f t="shared" si="46"/>
        <v>65746</v>
      </c>
      <c r="D752" s="376">
        <f>IF(-SUM(D$20:D751)+D$15&lt;0.000001,0,IF($C752&gt;='H-32A-WP06 - Debt Service'!C$24,'H-32A-WP06 - Debt Service'!C$27/12,0))</f>
        <v>0</v>
      </c>
      <c r="E752" s="376">
        <f>IF(-SUM(E$20:E751)+E$15&lt;0.000001,0,IF($C752&gt;='H-32A-WP06 - Debt Service'!D$24,'H-32A-WP06 - Debt Service'!D$27/12,0))</f>
        <v>0</v>
      </c>
      <c r="F752" s="376">
        <f>IF(-SUM(F$20:F751)+F$15&lt;0.000001,0,IF($C752&gt;='H-32A-WP06 - Debt Service'!E$24,'H-32A-WP06 - Debt Service'!E$27/12,0))</f>
        <v>0</v>
      </c>
      <c r="G752" s="376">
        <f>IF(-SUM(G$20:G751)+G$15&lt;0.000001,0,IF($C752&gt;='H-32A-WP06 - Debt Service'!F$24,'H-32A-WP06 - Debt Service'!F$27/12,0))</f>
        <v>0</v>
      </c>
      <c r="H752" s="376">
        <f>IF(-SUM(H$20:H751)+H$15&lt;0.000001,0,IF($C752&gt;='H-32A-WP06 - Debt Service'!G$24,'H-32A-WP06 - Debt Service'!G$27/12,0))</f>
        <v>0</v>
      </c>
      <c r="I752" s="376">
        <f>IF(-SUM(I$20:I751)+I$15&lt;0.000001,0,IF($C752&gt;='H-32A-WP06 - Debt Service'!H$24,'H-32A-WP06 - Debt Service'!H$27/12,0))</f>
        <v>0</v>
      </c>
      <c r="J752" s="376">
        <f>IF(-SUM(J$20:J751)+J$15&lt;0.000001,0,IF($C752&gt;='H-32A-WP06 - Debt Service'!I$24,'H-32A-WP06 - Debt Service'!I$27/12,0))</f>
        <v>0</v>
      </c>
      <c r="K752" s="376">
        <f>IF(-SUM(K$20:K751)+K$15&lt;0.000001,0,IF($C752&gt;='H-32A-WP06 - Debt Service'!J$24,'H-32A-WP06 - Debt Service'!J$27/12,0))</f>
        <v>0</v>
      </c>
      <c r="L752" s="376">
        <f>IF(-SUM(L$20:L751)+L$15&lt;0.000001,0,IF($C752&gt;='H-32A-WP06 - Debt Service'!K$24,'H-32A-WP06 - Debt Service'!K$27/12,0))</f>
        <v>0</v>
      </c>
      <c r="M752" s="376">
        <f>IF(-SUM(M$20:M751)+M$15&lt;0.000001,0,IF($C752&gt;='H-32A-WP06 - Debt Service'!L$24,'H-32A-WP06 - Debt Service'!L$27/12,0))</f>
        <v>0</v>
      </c>
      <c r="O752" s="364">
        <f t="shared" si="45"/>
        <v>2080</v>
      </c>
      <c r="P752" s="390">
        <f t="shared" si="47"/>
        <v>65746</v>
      </c>
      <c r="Q752" s="376">
        <f>IF(-SUM(Q$20:Q751)+Q$15&lt;0.000001,0,IF($C752&gt;='H-32A-WP06 - Debt Service'!P$24,'H-32A-WP06 - Debt Service'!P$27/12,0))</f>
        <v>0</v>
      </c>
      <c r="R752" s="376">
        <f>IF(-SUM(R$20:R751)+R$15&lt;0.000001,0,IF($C752&gt;='H-32A-WP06 - Debt Service'!Q$24,'H-32A-WP06 - Debt Service'!Q$27/12,0))</f>
        <v>0</v>
      </c>
      <c r="S752" s="376">
        <f>IF(-SUM(S$20:S751)+S$15&lt;0.000001,0,IF($C752&gt;='H-32A-WP06 - Debt Service'!R$24,'H-32A-WP06 - Debt Service'!R$27/12,0))</f>
        <v>0</v>
      </c>
      <c r="T752" s="376">
        <f>IF(-SUM(T$20:T751)+T$15&lt;0.000001,0,IF($C752&gt;='H-32A-WP06 - Debt Service'!S$24,'H-32A-WP06 - Debt Service'!S$27/12,0))</f>
        <v>0</v>
      </c>
      <c r="U752" s="376">
        <f>IF(-SUM(U$20:U751)+U$15&lt;0.000001,0,IF($C752&gt;='H-32A-WP06 - Debt Service'!T$24,'H-32A-WP06 - Debt Service'!T$27/12,0))</f>
        <v>0</v>
      </c>
      <c r="V752" s="376">
        <f>IF(-SUM(V$20:V751)+V$15&lt;0.000001,0,IF($C752&gt;='H-32A-WP06 - Debt Service'!U$24,'H-32A-WP06 - Debt Service'!U$27/12,0))</f>
        <v>0</v>
      </c>
      <c r="W752" s="376">
        <f>IF(-SUM(W$20:W751)+W$15&lt;0.000001,0,IF($C752&gt;='H-32A-WP06 - Debt Service'!V$24,'H-32A-WP06 - Debt Service'!V$27/12,0))</f>
        <v>0</v>
      </c>
      <c r="X752" s="376">
        <f>IF(-SUM(X$20:X751)+X$15&lt;0.000001,0,IF($C752&gt;='H-32A-WP06 - Debt Service'!W$24,'H-32A-WP06 - Debt Service'!W$27/12,0))</f>
        <v>0</v>
      </c>
      <c r="Y752" s="376">
        <f>IF(-SUM(Y$20:Y751)+Y$15&lt;0.000001,0,IF($C752&gt;='H-32A-WP06 - Debt Service'!X$24,'H-32A-WP06 - Debt Service'!X$27/12,0))</f>
        <v>0</v>
      </c>
      <c r="Z752" s="376">
        <f>IF($C752&gt;='H-32A-WP06 - Debt Service'!Y$24,'H-32A-WP06 - Debt Service'!Y$27/12,0)</f>
        <v>0</v>
      </c>
    </row>
    <row r="753" spans="2:26">
      <c r="B753" s="364">
        <f t="shared" si="44"/>
        <v>2080</v>
      </c>
      <c r="C753" s="390">
        <f t="shared" si="46"/>
        <v>65777</v>
      </c>
      <c r="D753" s="376">
        <f>IF(-SUM(D$20:D752)+D$15&lt;0.000001,0,IF($C753&gt;='H-32A-WP06 - Debt Service'!C$24,'H-32A-WP06 - Debt Service'!C$27/12,0))</f>
        <v>0</v>
      </c>
      <c r="E753" s="376">
        <f>IF(-SUM(E$20:E752)+E$15&lt;0.000001,0,IF($C753&gt;='H-32A-WP06 - Debt Service'!D$24,'H-32A-WP06 - Debt Service'!D$27/12,0))</f>
        <v>0</v>
      </c>
      <c r="F753" s="376">
        <f>IF(-SUM(F$20:F752)+F$15&lt;0.000001,0,IF($C753&gt;='H-32A-WP06 - Debt Service'!E$24,'H-32A-WP06 - Debt Service'!E$27/12,0))</f>
        <v>0</v>
      </c>
      <c r="G753" s="376">
        <f>IF(-SUM(G$20:G752)+G$15&lt;0.000001,0,IF($C753&gt;='H-32A-WP06 - Debt Service'!F$24,'H-32A-WP06 - Debt Service'!F$27/12,0))</f>
        <v>0</v>
      </c>
      <c r="H753" s="376">
        <f>IF(-SUM(H$20:H752)+H$15&lt;0.000001,0,IF($C753&gt;='H-32A-WP06 - Debt Service'!G$24,'H-32A-WP06 - Debt Service'!G$27/12,0))</f>
        <v>0</v>
      </c>
      <c r="I753" s="376">
        <f>IF(-SUM(I$20:I752)+I$15&lt;0.000001,0,IF($C753&gt;='H-32A-WP06 - Debt Service'!H$24,'H-32A-WP06 - Debt Service'!H$27/12,0))</f>
        <v>0</v>
      </c>
      <c r="J753" s="376">
        <f>IF(-SUM(J$20:J752)+J$15&lt;0.000001,0,IF($C753&gt;='H-32A-WP06 - Debt Service'!I$24,'H-32A-WP06 - Debt Service'!I$27/12,0))</f>
        <v>0</v>
      </c>
      <c r="K753" s="376">
        <f>IF(-SUM(K$20:K752)+K$15&lt;0.000001,0,IF($C753&gt;='H-32A-WP06 - Debt Service'!J$24,'H-32A-WP06 - Debt Service'!J$27/12,0))</f>
        <v>0</v>
      </c>
      <c r="L753" s="376">
        <f>IF(-SUM(L$20:L752)+L$15&lt;0.000001,0,IF($C753&gt;='H-32A-WP06 - Debt Service'!K$24,'H-32A-WP06 - Debt Service'!K$27/12,0))</f>
        <v>0</v>
      </c>
      <c r="M753" s="376">
        <f>IF(-SUM(M$20:M752)+M$15&lt;0.000001,0,IF($C753&gt;='H-32A-WP06 - Debt Service'!L$24,'H-32A-WP06 - Debt Service'!L$27/12,0))</f>
        <v>0</v>
      </c>
      <c r="O753" s="364">
        <f t="shared" si="45"/>
        <v>2080</v>
      </c>
      <c r="P753" s="390">
        <f t="shared" si="47"/>
        <v>65777</v>
      </c>
      <c r="Q753" s="376">
        <f>IF(-SUM(Q$20:Q752)+Q$15&lt;0.000001,0,IF($C753&gt;='H-32A-WP06 - Debt Service'!P$24,'H-32A-WP06 - Debt Service'!P$27/12,0))</f>
        <v>0</v>
      </c>
      <c r="R753" s="376">
        <f>IF(-SUM(R$20:R752)+R$15&lt;0.000001,0,IF($C753&gt;='H-32A-WP06 - Debt Service'!Q$24,'H-32A-WP06 - Debt Service'!Q$27/12,0))</f>
        <v>0</v>
      </c>
      <c r="S753" s="376">
        <f>IF(-SUM(S$20:S752)+S$15&lt;0.000001,0,IF($C753&gt;='H-32A-WP06 - Debt Service'!R$24,'H-32A-WP06 - Debt Service'!R$27/12,0))</f>
        <v>0</v>
      </c>
      <c r="T753" s="376">
        <f>IF(-SUM(T$20:T752)+T$15&lt;0.000001,0,IF($C753&gt;='H-32A-WP06 - Debt Service'!S$24,'H-32A-WP06 - Debt Service'!S$27/12,0))</f>
        <v>0</v>
      </c>
      <c r="U753" s="376">
        <f>IF(-SUM(U$20:U752)+U$15&lt;0.000001,0,IF($C753&gt;='H-32A-WP06 - Debt Service'!T$24,'H-32A-WP06 - Debt Service'!T$27/12,0))</f>
        <v>0</v>
      </c>
      <c r="V753" s="376">
        <f>IF(-SUM(V$20:V752)+V$15&lt;0.000001,0,IF($C753&gt;='H-32A-WP06 - Debt Service'!U$24,'H-32A-WP06 - Debt Service'!U$27/12,0))</f>
        <v>0</v>
      </c>
      <c r="W753" s="376">
        <f>IF(-SUM(W$20:W752)+W$15&lt;0.000001,0,IF($C753&gt;='H-32A-WP06 - Debt Service'!V$24,'H-32A-WP06 - Debt Service'!V$27/12,0))</f>
        <v>0</v>
      </c>
      <c r="X753" s="376">
        <f>IF(-SUM(X$20:X752)+X$15&lt;0.000001,0,IF($C753&gt;='H-32A-WP06 - Debt Service'!W$24,'H-32A-WP06 - Debt Service'!W$27/12,0))</f>
        <v>0</v>
      </c>
      <c r="Y753" s="376">
        <f>IF(-SUM(Y$20:Y752)+Y$15&lt;0.000001,0,IF($C753&gt;='H-32A-WP06 - Debt Service'!X$24,'H-32A-WP06 - Debt Service'!X$27/12,0))</f>
        <v>0</v>
      </c>
      <c r="Z753" s="376">
        <f>IF($C753&gt;='H-32A-WP06 - Debt Service'!Y$24,'H-32A-WP06 - Debt Service'!Y$27/12,0)</f>
        <v>0</v>
      </c>
    </row>
    <row r="754" spans="2:26">
      <c r="B754" s="364">
        <f t="shared" si="44"/>
        <v>2080</v>
      </c>
      <c r="C754" s="390">
        <f t="shared" si="46"/>
        <v>65806</v>
      </c>
      <c r="D754" s="376">
        <f>IF(-SUM(D$20:D753)+D$15&lt;0.000001,0,IF($C754&gt;='H-32A-WP06 - Debt Service'!C$24,'H-32A-WP06 - Debt Service'!C$27/12,0))</f>
        <v>0</v>
      </c>
      <c r="E754" s="376">
        <f>IF(-SUM(E$20:E753)+E$15&lt;0.000001,0,IF($C754&gt;='H-32A-WP06 - Debt Service'!D$24,'H-32A-WP06 - Debt Service'!D$27/12,0))</f>
        <v>0</v>
      </c>
      <c r="F754" s="376">
        <f>IF(-SUM(F$20:F753)+F$15&lt;0.000001,0,IF($C754&gt;='H-32A-WP06 - Debt Service'!E$24,'H-32A-WP06 - Debt Service'!E$27/12,0))</f>
        <v>0</v>
      </c>
      <c r="G754" s="376">
        <f>IF(-SUM(G$20:G753)+G$15&lt;0.000001,0,IF($C754&gt;='H-32A-WP06 - Debt Service'!F$24,'H-32A-WP06 - Debt Service'!F$27/12,0))</f>
        <v>0</v>
      </c>
      <c r="H754" s="376">
        <f>IF(-SUM(H$20:H753)+H$15&lt;0.000001,0,IF($C754&gt;='H-32A-WP06 - Debt Service'!G$24,'H-32A-WP06 - Debt Service'!G$27/12,0))</f>
        <v>0</v>
      </c>
      <c r="I754" s="376">
        <f>IF(-SUM(I$20:I753)+I$15&lt;0.000001,0,IF($C754&gt;='H-32A-WP06 - Debt Service'!H$24,'H-32A-WP06 - Debt Service'!H$27/12,0))</f>
        <v>0</v>
      </c>
      <c r="J754" s="376">
        <f>IF(-SUM(J$20:J753)+J$15&lt;0.000001,0,IF($C754&gt;='H-32A-WP06 - Debt Service'!I$24,'H-32A-WP06 - Debt Service'!I$27/12,0))</f>
        <v>0</v>
      </c>
      <c r="K754" s="376">
        <f>IF(-SUM(K$20:K753)+K$15&lt;0.000001,0,IF($C754&gt;='H-32A-WP06 - Debt Service'!J$24,'H-32A-WP06 - Debt Service'!J$27/12,0))</f>
        <v>0</v>
      </c>
      <c r="L754" s="376">
        <f>IF(-SUM(L$20:L753)+L$15&lt;0.000001,0,IF($C754&gt;='H-32A-WP06 - Debt Service'!K$24,'H-32A-WP06 - Debt Service'!K$27/12,0))</f>
        <v>0</v>
      </c>
      <c r="M754" s="376">
        <f>IF(-SUM(M$20:M753)+M$15&lt;0.000001,0,IF($C754&gt;='H-32A-WP06 - Debt Service'!L$24,'H-32A-WP06 - Debt Service'!L$27/12,0))</f>
        <v>0</v>
      </c>
      <c r="O754" s="364">
        <f t="shared" si="45"/>
        <v>2080</v>
      </c>
      <c r="P754" s="390">
        <f t="shared" si="47"/>
        <v>65806</v>
      </c>
      <c r="Q754" s="376">
        <f>IF(-SUM(Q$20:Q753)+Q$15&lt;0.000001,0,IF($C754&gt;='H-32A-WP06 - Debt Service'!P$24,'H-32A-WP06 - Debt Service'!P$27/12,0))</f>
        <v>0</v>
      </c>
      <c r="R754" s="376">
        <f>IF(-SUM(R$20:R753)+R$15&lt;0.000001,0,IF($C754&gt;='H-32A-WP06 - Debt Service'!Q$24,'H-32A-WP06 - Debt Service'!Q$27/12,0))</f>
        <v>0</v>
      </c>
      <c r="S754" s="376">
        <f>IF(-SUM(S$20:S753)+S$15&lt;0.000001,0,IF($C754&gt;='H-32A-WP06 - Debt Service'!R$24,'H-32A-WP06 - Debt Service'!R$27/12,0))</f>
        <v>0</v>
      </c>
      <c r="T754" s="376">
        <f>IF(-SUM(T$20:T753)+T$15&lt;0.000001,0,IF($C754&gt;='H-32A-WP06 - Debt Service'!S$24,'H-32A-WP06 - Debt Service'!S$27/12,0))</f>
        <v>0</v>
      </c>
      <c r="U754" s="376">
        <f>IF(-SUM(U$20:U753)+U$15&lt;0.000001,0,IF($C754&gt;='H-32A-WP06 - Debt Service'!T$24,'H-32A-WP06 - Debt Service'!T$27/12,0))</f>
        <v>0</v>
      </c>
      <c r="V754" s="376">
        <f>IF(-SUM(V$20:V753)+V$15&lt;0.000001,0,IF($C754&gt;='H-32A-WP06 - Debt Service'!U$24,'H-32A-WP06 - Debt Service'!U$27/12,0))</f>
        <v>0</v>
      </c>
      <c r="W754" s="376">
        <f>IF(-SUM(W$20:W753)+W$15&lt;0.000001,0,IF($C754&gt;='H-32A-WP06 - Debt Service'!V$24,'H-32A-WP06 - Debt Service'!V$27/12,0))</f>
        <v>0</v>
      </c>
      <c r="X754" s="376">
        <f>IF(-SUM(X$20:X753)+X$15&lt;0.000001,0,IF($C754&gt;='H-32A-WP06 - Debt Service'!W$24,'H-32A-WP06 - Debt Service'!W$27/12,0))</f>
        <v>0</v>
      </c>
      <c r="Y754" s="376">
        <f>IF(-SUM(Y$20:Y753)+Y$15&lt;0.000001,0,IF($C754&gt;='H-32A-WP06 - Debt Service'!X$24,'H-32A-WP06 - Debt Service'!X$27/12,0))</f>
        <v>0</v>
      </c>
      <c r="Z754" s="376">
        <f>IF($C754&gt;='H-32A-WP06 - Debt Service'!Y$24,'H-32A-WP06 - Debt Service'!Y$27/12,0)</f>
        <v>0</v>
      </c>
    </row>
    <row r="755" spans="2:26">
      <c r="B755" s="364">
        <f t="shared" si="44"/>
        <v>2080</v>
      </c>
      <c r="C755" s="390">
        <f t="shared" si="46"/>
        <v>65837</v>
      </c>
      <c r="D755" s="376">
        <f>IF(-SUM(D$20:D754)+D$15&lt;0.000001,0,IF($C755&gt;='H-32A-WP06 - Debt Service'!C$24,'H-32A-WP06 - Debt Service'!C$27/12,0))</f>
        <v>0</v>
      </c>
      <c r="E755" s="376">
        <f>IF(-SUM(E$20:E754)+E$15&lt;0.000001,0,IF($C755&gt;='H-32A-WP06 - Debt Service'!D$24,'H-32A-WP06 - Debt Service'!D$27/12,0))</f>
        <v>0</v>
      </c>
      <c r="F755" s="376">
        <f>IF(-SUM(F$20:F754)+F$15&lt;0.000001,0,IF($C755&gt;='H-32A-WP06 - Debt Service'!E$24,'H-32A-WP06 - Debt Service'!E$27/12,0))</f>
        <v>0</v>
      </c>
      <c r="G755" s="376">
        <f>IF(-SUM(G$20:G754)+G$15&lt;0.000001,0,IF($C755&gt;='H-32A-WP06 - Debt Service'!F$24,'H-32A-WP06 - Debt Service'!F$27/12,0))</f>
        <v>0</v>
      </c>
      <c r="H755" s="376">
        <f>IF(-SUM(H$20:H754)+H$15&lt;0.000001,0,IF($C755&gt;='H-32A-WP06 - Debt Service'!G$24,'H-32A-WP06 - Debt Service'!G$27/12,0))</f>
        <v>0</v>
      </c>
      <c r="I755" s="376">
        <f>IF(-SUM(I$20:I754)+I$15&lt;0.000001,0,IF($C755&gt;='H-32A-WP06 - Debt Service'!H$24,'H-32A-WP06 - Debt Service'!H$27/12,0))</f>
        <v>0</v>
      </c>
      <c r="J755" s="376">
        <f>IF(-SUM(J$20:J754)+J$15&lt;0.000001,0,IF($C755&gt;='H-32A-WP06 - Debt Service'!I$24,'H-32A-WP06 - Debt Service'!I$27/12,0))</f>
        <v>0</v>
      </c>
      <c r="K755" s="376">
        <f>IF(-SUM(K$20:K754)+K$15&lt;0.000001,0,IF($C755&gt;='H-32A-WP06 - Debt Service'!J$24,'H-32A-WP06 - Debt Service'!J$27/12,0))</f>
        <v>0</v>
      </c>
      <c r="L755" s="376">
        <f>IF(-SUM(L$20:L754)+L$15&lt;0.000001,0,IF($C755&gt;='H-32A-WP06 - Debt Service'!K$24,'H-32A-WP06 - Debt Service'!K$27/12,0))</f>
        <v>0</v>
      </c>
      <c r="M755" s="376">
        <f>IF(-SUM(M$20:M754)+M$15&lt;0.000001,0,IF($C755&gt;='H-32A-WP06 - Debt Service'!L$24,'H-32A-WP06 - Debt Service'!L$27/12,0))</f>
        <v>0</v>
      </c>
      <c r="O755" s="364">
        <f t="shared" si="45"/>
        <v>2080</v>
      </c>
      <c r="P755" s="390">
        <f t="shared" si="47"/>
        <v>65837</v>
      </c>
      <c r="Q755" s="376">
        <f>IF(-SUM(Q$20:Q754)+Q$15&lt;0.000001,0,IF($C755&gt;='H-32A-WP06 - Debt Service'!P$24,'H-32A-WP06 - Debt Service'!P$27/12,0))</f>
        <v>0</v>
      </c>
      <c r="R755" s="376">
        <f>IF(-SUM(R$20:R754)+R$15&lt;0.000001,0,IF($C755&gt;='H-32A-WP06 - Debt Service'!Q$24,'H-32A-WP06 - Debt Service'!Q$27/12,0))</f>
        <v>0</v>
      </c>
      <c r="S755" s="376">
        <f>IF(-SUM(S$20:S754)+S$15&lt;0.000001,0,IF($C755&gt;='H-32A-WP06 - Debt Service'!R$24,'H-32A-WP06 - Debt Service'!R$27/12,0))</f>
        <v>0</v>
      </c>
      <c r="T755" s="376">
        <f>IF(-SUM(T$20:T754)+T$15&lt;0.000001,0,IF($C755&gt;='H-32A-WP06 - Debt Service'!S$24,'H-32A-WP06 - Debt Service'!S$27/12,0))</f>
        <v>0</v>
      </c>
      <c r="U755" s="376">
        <f>IF(-SUM(U$20:U754)+U$15&lt;0.000001,0,IF($C755&gt;='H-32A-WP06 - Debt Service'!T$24,'H-32A-WP06 - Debt Service'!T$27/12,0))</f>
        <v>0</v>
      </c>
      <c r="V755" s="376">
        <f>IF(-SUM(V$20:V754)+V$15&lt;0.000001,0,IF($C755&gt;='H-32A-WP06 - Debt Service'!U$24,'H-32A-WP06 - Debt Service'!U$27/12,0))</f>
        <v>0</v>
      </c>
      <c r="W755" s="376">
        <f>IF(-SUM(W$20:W754)+W$15&lt;0.000001,0,IF($C755&gt;='H-32A-WP06 - Debt Service'!V$24,'H-32A-WP06 - Debt Service'!V$27/12,0))</f>
        <v>0</v>
      </c>
      <c r="X755" s="376">
        <f>IF(-SUM(X$20:X754)+X$15&lt;0.000001,0,IF($C755&gt;='H-32A-WP06 - Debt Service'!W$24,'H-32A-WP06 - Debt Service'!W$27/12,0))</f>
        <v>0</v>
      </c>
      <c r="Y755" s="376">
        <f>IF(-SUM(Y$20:Y754)+Y$15&lt;0.000001,0,IF($C755&gt;='H-32A-WP06 - Debt Service'!X$24,'H-32A-WP06 - Debt Service'!X$27/12,0))</f>
        <v>0</v>
      </c>
      <c r="Z755" s="376">
        <f>IF($C755&gt;='H-32A-WP06 - Debt Service'!Y$24,'H-32A-WP06 - Debt Service'!Y$27/12,0)</f>
        <v>0</v>
      </c>
    </row>
    <row r="756" spans="2:26">
      <c r="B756" s="364">
        <f t="shared" si="44"/>
        <v>2080</v>
      </c>
      <c r="C756" s="390">
        <f t="shared" si="46"/>
        <v>65867</v>
      </c>
      <c r="D756" s="376">
        <f>IF(-SUM(D$20:D755)+D$15&lt;0.000001,0,IF($C756&gt;='H-32A-WP06 - Debt Service'!C$24,'H-32A-WP06 - Debt Service'!C$27/12,0))</f>
        <v>0</v>
      </c>
      <c r="E756" s="376">
        <f>IF(-SUM(E$20:E755)+E$15&lt;0.000001,0,IF($C756&gt;='H-32A-WP06 - Debt Service'!D$24,'H-32A-WP06 - Debt Service'!D$27/12,0))</f>
        <v>0</v>
      </c>
      <c r="F756" s="376">
        <f>IF(-SUM(F$20:F755)+F$15&lt;0.000001,0,IF($C756&gt;='H-32A-WP06 - Debt Service'!E$24,'H-32A-WP06 - Debt Service'!E$27/12,0))</f>
        <v>0</v>
      </c>
      <c r="G756" s="376">
        <f>IF(-SUM(G$20:G755)+G$15&lt;0.000001,0,IF($C756&gt;='H-32A-WP06 - Debt Service'!F$24,'H-32A-WP06 - Debt Service'!F$27/12,0))</f>
        <v>0</v>
      </c>
      <c r="H756" s="376">
        <f>IF(-SUM(H$20:H755)+H$15&lt;0.000001,0,IF($C756&gt;='H-32A-WP06 - Debt Service'!G$24,'H-32A-WP06 - Debt Service'!G$27/12,0))</f>
        <v>0</v>
      </c>
      <c r="I756" s="376">
        <f>IF(-SUM(I$20:I755)+I$15&lt;0.000001,0,IF($C756&gt;='H-32A-WP06 - Debt Service'!H$24,'H-32A-WP06 - Debt Service'!H$27/12,0))</f>
        <v>0</v>
      </c>
      <c r="J756" s="376">
        <f>IF(-SUM(J$20:J755)+J$15&lt;0.000001,0,IF($C756&gt;='H-32A-WP06 - Debt Service'!I$24,'H-32A-WP06 - Debt Service'!I$27/12,0))</f>
        <v>0</v>
      </c>
      <c r="K756" s="376">
        <f>IF(-SUM(K$20:K755)+K$15&lt;0.000001,0,IF($C756&gt;='H-32A-WP06 - Debt Service'!J$24,'H-32A-WP06 - Debt Service'!J$27/12,0))</f>
        <v>0</v>
      </c>
      <c r="L756" s="376">
        <f>IF(-SUM(L$20:L755)+L$15&lt;0.000001,0,IF($C756&gt;='H-32A-WP06 - Debt Service'!K$24,'H-32A-WP06 - Debt Service'!K$27/12,0))</f>
        <v>0</v>
      </c>
      <c r="M756" s="376">
        <f>IF(-SUM(M$20:M755)+M$15&lt;0.000001,0,IF($C756&gt;='H-32A-WP06 - Debt Service'!L$24,'H-32A-WP06 - Debt Service'!L$27/12,0))</f>
        <v>0</v>
      </c>
      <c r="O756" s="364">
        <f t="shared" si="45"/>
        <v>2080</v>
      </c>
      <c r="P756" s="390">
        <f t="shared" si="47"/>
        <v>65867</v>
      </c>
      <c r="Q756" s="376">
        <f>IF(-SUM(Q$20:Q755)+Q$15&lt;0.000001,0,IF($C756&gt;='H-32A-WP06 - Debt Service'!P$24,'H-32A-WP06 - Debt Service'!P$27/12,0))</f>
        <v>0</v>
      </c>
      <c r="R756" s="376">
        <f>IF(-SUM(R$20:R755)+R$15&lt;0.000001,0,IF($C756&gt;='H-32A-WP06 - Debt Service'!Q$24,'H-32A-WP06 - Debt Service'!Q$27/12,0))</f>
        <v>0</v>
      </c>
      <c r="S756" s="376">
        <f>IF(-SUM(S$20:S755)+S$15&lt;0.000001,0,IF($C756&gt;='H-32A-WP06 - Debt Service'!R$24,'H-32A-WP06 - Debt Service'!R$27/12,0))</f>
        <v>0</v>
      </c>
      <c r="T756" s="376">
        <f>IF(-SUM(T$20:T755)+T$15&lt;0.000001,0,IF($C756&gt;='H-32A-WP06 - Debt Service'!S$24,'H-32A-WP06 - Debt Service'!S$27/12,0))</f>
        <v>0</v>
      </c>
      <c r="U756" s="376">
        <f>IF(-SUM(U$20:U755)+U$15&lt;0.000001,0,IF($C756&gt;='H-32A-WP06 - Debt Service'!T$24,'H-32A-WP06 - Debt Service'!T$27/12,0))</f>
        <v>0</v>
      </c>
      <c r="V756" s="376">
        <f>IF(-SUM(V$20:V755)+V$15&lt;0.000001,0,IF($C756&gt;='H-32A-WP06 - Debt Service'!U$24,'H-32A-WP06 - Debt Service'!U$27/12,0))</f>
        <v>0</v>
      </c>
      <c r="W756" s="376">
        <f>IF(-SUM(W$20:W755)+W$15&lt;0.000001,0,IF($C756&gt;='H-32A-WP06 - Debt Service'!V$24,'H-32A-WP06 - Debt Service'!V$27/12,0))</f>
        <v>0</v>
      </c>
      <c r="X756" s="376">
        <f>IF(-SUM(X$20:X755)+X$15&lt;0.000001,0,IF($C756&gt;='H-32A-WP06 - Debt Service'!W$24,'H-32A-WP06 - Debt Service'!W$27/12,0))</f>
        <v>0</v>
      </c>
      <c r="Y756" s="376">
        <f>IF(-SUM(Y$20:Y755)+Y$15&lt;0.000001,0,IF($C756&gt;='H-32A-WP06 - Debt Service'!X$24,'H-32A-WP06 - Debt Service'!X$27/12,0))</f>
        <v>0</v>
      </c>
      <c r="Z756" s="376">
        <f>IF($C756&gt;='H-32A-WP06 - Debt Service'!Y$24,'H-32A-WP06 - Debt Service'!Y$27/12,0)</f>
        <v>0</v>
      </c>
    </row>
    <row r="757" spans="2:26">
      <c r="B757" s="364">
        <f t="shared" si="44"/>
        <v>2080</v>
      </c>
      <c r="C757" s="390">
        <f t="shared" si="46"/>
        <v>65898</v>
      </c>
      <c r="D757" s="376">
        <f>IF(-SUM(D$20:D756)+D$15&lt;0.000001,0,IF($C757&gt;='H-32A-WP06 - Debt Service'!C$24,'H-32A-WP06 - Debt Service'!C$27/12,0))</f>
        <v>0</v>
      </c>
      <c r="E757" s="376">
        <f>IF(-SUM(E$20:E756)+E$15&lt;0.000001,0,IF($C757&gt;='H-32A-WP06 - Debt Service'!D$24,'H-32A-WP06 - Debt Service'!D$27/12,0))</f>
        <v>0</v>
      </c>
      <c r="F757" s="376">
        <f>IF(-SUM(F$20:F756)+F$15&lt;0.000001,0,IF($C757&gt;='H-32A-WP06 - Debt Service'!E$24,'H-32A-WP06 - Debt Service'!E$27/12,0))</f>
        <v>0</v>
      </c>
      <c r="G757" s="376">
        <f>IF(-SUM(G$20:G756)+G$15&lt;0.000001,0,IF($C757&gt;='H-32A-WP06 - Debt Service'!F$24,'H-32A-WP06 - Debt Service'!F$27/12,0))</f>
        <v>0</v>
      </c>
      <c r="H757" s="376">
        <f>IF(-SUM(H$20:H756)+H$15&lt;0.000001,0,IF($C757&gt;='H-32A-WP06 - Debt Service'!G$24,'H-32A-WP06 - Debt Service'!G$27/12,0))</f>
        <v>0</v>
      </c>
      <c r="I757" s="376">
        <f>IF(-SUM(I$20:I756)+I$15&lt;0.000001,0,IF($C757&gt;='H-32A-WP06 - Debt Service'!H$24,'H-32A-WP06 - Debt Service'!H$27/12,0))</f>
        <v>0</v>
      </c>
      <c r="J757" s="376">
        <f>IF(-SUM(J$20:J756)+J$15&lt;0.000001,0,IF($C757&gt;='H-32A-WP06 - Debt Service'!I$24,'H-32A-WP06 - Debt Service'!I$27/12,0))</f>
        <v>0</v>
      </c>
      <c r="K757" s="376">
        <f>IF(-SUM(K$20:K756)+K$15&lt;0.000001,0,IF($C757&gt;='H-32A-WP06 - Debt Service'!J$24,'H-32A-WP06 - Debt Service'!J$27/12,0))</f>
        <v>0</v>
      </c>
      <c r="L757" s="376">
        <f>IF(-SUM(L$20:L756)+L$15&lt;0.000001,0,IF($C757&gt;='H-32A-WP06 - Debt Service'!K$24,'H-32A-WP06 - Debt Service'!K$27/12,0))</f>
        <v>0</v>
      </c>
      <c r="M757" s="376">
        <f>IF(-SUM(M$20:M756)+M$15&lt;0.000001,0,IF($C757&gt;='H-32A-WP06 - Debt Service'!L$24,'H-32A-WP06 - Debt Service'!L$27/12,0))</f>
        <v>0</v>
      </c>
      <c r="O757" s="364">
        <f t="shared" si="45"/>
        <v>2080</v>
      </c>
      <c r="P757" s="390">
        <f t="shared" si="47"/>
        <v>65898</v>
      </c>
      <c r="Q757" s="376">
        <f>IF(-SUM(Q$20:Q756)+Q$15&lt;0.000001,0,IF($C757&gt;='H-32A-WP06 - Debt Service'!P$24,'H-32A-WP06 - Debt Service'!P$27/12,0))</f>
        <v>0</v>
      </c>
      <c r="R757" s="376">
        <f>IF(-SUM(R$20:R756)+R$15&lt;0.000001,0,IF($C757&gt;='H-32A-WP06 - Debt Service'!Q$24,'H-32A-WP06 - Debt Service'!Q$27/12,0))</f>
        <v>0</v>
      </c>
      <c r="S757" s="376">
        <f>IF(-SUM(S$20:S756)+S$15&lt;0.000001,0,IF($C757&gt;='H-32A-WP06 - Debt Service'!R$24,'H-32A-WP06 - Debt Service'!R$27/12,0))</f>
        <v>0</v>
      </c>
      <c r="T757" s="376">
        <f>IF(-SUM(T$20:T756)+T$15&lt;0.000001,0,IF($C757&gt;='H-32A-WP06 - Debt Service'!S$24,'H-32A-WP06 - Debt Service'!S$27/12,0))</f>
        <v>0</v>
      </c>
      <c r="U757" s="376">
        <f>IF(-SUM(U$20:U756)+U$15&lt;0.000001,0,IF($C757&gt;='H-32A-WP06 - Debt Service'!T$24,'H-32A-WP06 - Debt Service'!T$27/12,0))</f>
        <v>0</v>
      </c>
      <c r="V757" s="376">
        <f>IF(-SUM(V$20:V756)+V$15&lt;0.000001,0,IF($C757&gt;='H-32A-WP06 - Debt Service'!U$24,'H-32A-WP06 - Debt Service'!U$27/12,0))</f>
        <v>0</v>
      </c>
      <c r="W757" s="376">
        <f>IF(-SUM(W$20:W756)+W$15&lt;0.000001,0,IF($C757&gt;='H-32A-WP06 - Debt Service'!V$24,'H-32A-WP06 - Debt Service'!V$27/12,0))</f>
        <v>0</v>
      </c>
      <c r="X757" s="376">
        <f>IF(-SUM(X$20:X756)+X$15&lt;0.000001,0,IF($C757&gt;='H-32A-WP06 - Debt Service'!W$24,'H-32A-WP06 - Debt Service'!W$27/12,0))</f>
        <v>0</v>
      </c>
      <c r="Y757" s="376">
        <f>IF(-SUM(Y$20:Y756)+Y$15&lt;0.000001,0,IF($C757&gt;='H-32A-WP06 - Debt Service'!X$24,'H-32A-WP06 - Debt Service'!X$27/12,0))</f>
        <v>0</v>
      </c>
      <c r="Z757" s="376">
        <f>IF($C757&gt;='H-32A-WP06 - Debt Service'!Y$24,'H-32A-WP06 - Debt Service'!Y$27/12,0)</f>
        <v>0</v>
      </c>
    </row>
    <row r="758" spans="2:26">
      <c r="B758" s="364">
        <f t="shared" si="44"/>
        <v>2080</v>
      </c>
      <c r="C758" s="390">
        <f t="shared" si="46"/>
        <v>65928</v>
      </c>
      <c r="D758" s="376">
        <f>IF(-SUM(D$20:D757)+D$15&lt;0.000001,0,IF($C758&gt;='H-32A-WP06 - Debt Service'!C$24,'H-32A-WP06 - Debt Service'!C$27/12,0))</f>
        <v>0</v>
      </c>
      <c r="E758" s="376">
        <f>IF(-SUM(E$20:E757)+E$15&lt;0.000001,0,IF($C758&gt;='H-32A-WP06 - Debt Service'!D$24,'H-32A-WP06 - Debt Service'!D$27/12,0))</f>
        <v>0</v>
      </c>
      <c r="F758" s="376">
        <f>IF(-SUM(F$20:F757)+F$15&lt;0.000001,0,IF($C758&gt;='H-32A-WP06 - Debt Service'!E$24,'H-32A-WP06 - Debt Service'!E$27/12,0))</f>
        <v>0</v>
      </c>
      <c r="G758" s="376">
        <f>IF(-SUM(G$20:G757)+G$15&lt;0.000001,0,IF($C758&gt;='H-32A-WP06 - Debt Service'!F$24,'H-32A-WP06 - Debt Service'!F$27/12,0))</f>
        <v>0</v>
      </c>
      <c r="H758" s="376">
        <f>IF(-SUM(H$20:H757)+H$15&lt;0.000001,0,IF($C758&gt;='H-32A-WP06 - Debt Service'!G$24,'H-32A-WP06 - Debt Service'!G$27/12,0))</f>
        <v>0</v>
      </c>
      <c r="I758" s="376">
        <f>IF(-SUM(I$20:I757)+I$15&lt;0.000001,0,IF($C758&gt;='H-32A-WP06 - Debt Service'!H$24,'H-32A-WP06 - Debt Service'!H$27/12,0))</f>
        <v>0</v>
      </c>
      <c r="J758" s="376">
        <f>IF(-SUM(J$20:J757)+J$15&lt;0.000001,0,IF($C758&gt;='H-32A-WP06 - Debt Service'!I$24,'H-32A-WP06 - Debt Service'!I$27/12,0))</f>
        <v>0</v>
      </c>
      <c r="K758" s="376">
        <f>IF(-SUM(K$20:K757)+K$15&lt;0.000001,0,IF($C758&gt;='H-32A-WP06 - Debt Service'!J$24,'H-32A-WP06 - Debt Service'!J$27/12,0))</f>
        <v>0</v>
      </c>
      <c r="L758" s="376">
        <f>IF(-SUM(L$20:L757)+L$15&lt;0.000001,0,IF($C758&gt;='H-32A-WP06 - Debt Service'!K$24,'H-32A-WP06 - Debt Service'!K$27/12,0))</f>
        <v>0</v>
      </c>
      <c r="M758" s="376">
        <f>IF(-SUM(M$20:M757)+M$15&lt;0.000001,0,IF($C758&gt;='H-32A-WP06 - Debt Service'!L$24,'H-32A-WP06 - Debt Service'!L$27/12,0))</f>
        <v>0</v>
      </c>
      <c r="O758" s="364">
        <f t="shared" si="45"/>
        <v>2080</v>
      </c>
      <c r="P758" s="390">
        <f t="shared" si="47"/>
        <v>65928</v>
      </c>
      <c r="Q758" s="376">
        <f>IF(-SUM(Q$20:Q757)+Q$15&lt;0.000001,0,IF($C758&gt;='H-32A-WP06 - Debt Service'!P$24,'H-32A-WP06 - Debt Service'!P$27/12,0))</f>
        <v>0</v>
      </c>
      <c r="R758" s="376">
        <f>IF(-SUM(R$20:R757)+R$15&lt;0.000001,0,IF($C758&gt;='H-32A-WP06 - Debt Service'!Q$24,'H-32A-WP06 - Debt Service'!Q$27/12,0))</f>
        <v>0</v>
      </c>
      <c r="S758" s="376">
        <f>IF(-SUM(S$20:S757)+S$15&lt;0.000001,0,IF($C758&gt;='H-32A-WP06 - Debt Service'!R$24,'H-32A-WP06 - Debt Service'!R$27/12,0))</f>
        <v>0</v>
      </c>
      <c r="T758" s="376">
        <f>IF(-SUM(T$20:T757)+T$15&lt;0.000001,0,IF($C758&gt;='H-32A-WP06 - Debt Service'!S$24,'H-32A-WP06 - Debt Service'!S$27/12,0))</f>
        <v>0</v>
      </c>
      <c r="U758" s="376">
        <f>IF(-SUM(U$20:U757)+U$15&lt;0.000001,0,IF($C758&gt;='H-32A-WP06 - Debt Service'!T$24,'H-32A-WP06 - Debt Service'!T$27/12,0))</f>
        <v>0</v>
      </c>
      <c r="V758" s="376">
        <f>IF(-SUM(V$20:V757)+V$15&lt;0.000001,0,IF($C758&gt;='H-32A-WP06 - Debt Service'!U$24,'H-32A-WP06 - Debt Service'!U$27/12,0))</f>
        <v>0</v>
      </c>
      <c r="W758" s="376">
        <f>IF(-SUM(W$20:W757)+W$15&lt;0.000001,0,IF($C758&gt;='H-32A-WP06 - Debt Service'!V$24,'H-32A-WP06 - Debt Service'!V$27/12,0))</f>
        <v>0</v>
      </c>
      <c r="X758" s="376">
        <f>IF(-SUM(X$20:X757)+X$15&lt;0.000001,0,IF($C758&gt;='H-32A-WP06 - Debt Service'!W$24,'H-32A-WP06 - Debt Service'!W$27/12,0))</f>
        <v>0</v>
      </c>
      <c r="Y758" s="376">
        <f>IF(-SUM(Y$20:Y757)+Y$15&lt;0.000001,0,IF($C758&gt;='H-32A-WP06 - Debt Service'!X$24,'H-32A-WP06 - Debt Service'!X$27/12,0))</f>
        <v>0</v>
      </c>
      <c r="Z758" s="376">
        <f>IF($C758&gt;='H-32A-WP06 - Debt Service'!Y$24,'H-32A-WP06 - Debt Service'!Y$27/12,0)</f>
        <v>0</v>
      </c>
    </row>
    <row r="759" spans="2:26">
      <c r="B759" s="364">
        <f t="shared" si="44"/>
        <v>2080</v>
      </c>
      <c r="C759" s="390">
        <f t="shared" si="46"/>
        <v>65959</v>
      </c>
      <c r="D759" s="376">
        <f>IF(-SUM(D$20:D758)+D$15&lt;0.000001,0,IF($C759&gt;='H-32A-WP06 - Debt Service'!C$24,'H-32A-WP06 - Debt Service'!C$27/12,0))</f>
        <v>0</v>
      </c>
      <c r="E759" s="376">
        <f>IF(-SUM(E$20:E758)+E$15&lt;0.000001,0,IF($C759&gt;='H-32A-WP06 - Debt Service'!D$24,'H-32A-WP06 - Debt Service'!D$27/12,0))</f>
        <v>0</v>
      </c>
      <c r="F759" s="376">
        <f>IF(-SUM(F$20:F758)+F$15&lt;0.000001,0,IF($C759&gt;='H-32A-WP06 - Debt Service'!E$24,'H-32A-WP06 - Debt Service'!E$27/12,0))</f>
        <v>0</v>
      </c>
      <c r="G759" s="376">
        <f>IF(-SUM(G$20:G758)+G$15&lt;0.000001,0,IF($C759&gt;='H-32A-WP06 - Debt Service'!F$24,'H-32A-WP06 - Debt Service'!F$27/12,0))</f>
        <v>0</v>
      </c>
      <c r="H759" s="376">
        <f>IF(-SUM(H$20:H758)+H$15&lt;0.000001,0,IF($C759&gt;='H-32A-WP06 - Debt Service'!G$24,'H-32A-WP06 - Debt Service'!G$27/12,0))</f>
        <v>0</v>
      </c>
      <c r="I759" s="376">
        <f>IF(-SUM(I$20:I758)+I$15&lt;0.000001,0,IF($C759&gt;='H-32A-WP06 - Debt Service'!H$24,'H-32A-WP06 - Debt Service'!H$27/12,0))</f>
        <v>0</v>
      </c>
      <c r="J759" s="376">
        <f>IF(-SUM(J$20:J758)+J$15&lt;0.000001,0,IF($C759&gt;='H-32A-WP06 - Debt Service'!I$24,'H-32A-WP06 - Debt Service'!I$27/12,0))</f>
        <v>0</v>
      </c>
      <c r="K759" s="376">
        <f>IF(-SUM(K$20:K758)+K$15&lt;0.000001,0,IF($C759&gt;='H-32A-WP06 - Debt Service'!J$24,'H-32A-WP06 - Debt Service'!J$27/12,0))</f>
        <v>0</v>
      </c>
      <c r="L759" s="376">
        <f>IF(-SUM(L$20:L758)+L$15&lt;0.000001,0,IF($C759&gt;='H-32A-WP06 - Debt Service'!K$24,'H-32A-WP06 - Debt Service'!K$27/12,0))</f>
        <v>0</v>
      </c>
      <c r="M759" s="376">
        <f>IF(-SUM(M$20:M758)+M$15&lt;0.000001,0,IF($C759&gt;='H-32A-WP06 - Debt Service'!L$24,'H-32A-WP06 - Debt Service'!L$27/12,0))</f>
        <v>0</v>
      </c>
      <c r="O759" s="364">
        <f t="shared" si="45"/>
        <v>2080</v>
      </c>
      <c r="P759" s="390">
        <f t="shared" si="47"/>
        <v>65959</v>
      </c>
      <c r="Q759" s="376">
        <f>IF(-SUM(Q$20:Q758)+Q$15&lt;0.000001,0,IF($C759&gt;='H-32A-WP06 - Debt Service'!P$24,'H-32A-WP06 - Debt Service'!P$27/12,0))</f>
        <v>0</v>
      </c>
      <c r="R759" s="376">
        <f>IF(-SUM(R$20:R758)+R$15&lt;0.000001,0,IF($C759&gt;='H-32A-WP06 - Debt Service'!Q$24,'H-32A-WP06 - Debt Service'!Q$27/12,0))</f>
        <v>0</v>
      </c>
      <c r="S759" s="376">
        <f>IF(-SUM(S$20:S758)+S$15&lt;0.000001,0,IF($C759&gt;='H-32A-WP06 - Debt Service'!R$24,'H-32A-WP06 - Debt Service'!R$27/12,0))</f>
        <v>0</v>
      </c>
      <c r="T759" s="376">
        <f>IF(-SUM(T$20:T758)+T$15&lt;0.000001,0,IF($C759&gt;='H-32A-WP06 - Debt Service'!S$24,'H-32A-WP06 - Debt Service'!S$27/12,0))</f>
        <v>0</v>
      </c>
      <c r="U759" s="376">
        <f>IF(-SUM(U$20:U758)+U$15&lt;0.000001,0,IF($C759&gt;='H-32A-WP06 - Debt Service'!T$24,'H-32A-WP06 - Debt Service'!T$27/12,0))</f>
        <v>0</v>
      </c>
      <c r="V759" s="376">
        <f>IF(-SUM(V$20:V758)+V$15&lt;0.000001,0,IF($C759&gt;='H-32A-WP06 - Debt Service'!U$24,'H-32A-WP06 - Debt Service'!U$27/12,0))</f>
        <v>0</v>
      </c>
      <c r="W759" s="376">
        <f>IF(-SUM(W$20:W758)+W$15&lt;0.000001,0,IF($C759&gt;='H-32A-WP06 - Debt Service'!V$24,'H-32A-WP06 - Debt Service'!V$27/12,0))</f>
        <v>0</v>
      </c>
      <c r="X759" s="376">
        <f>IF(-SUM(X$20:X758)+X$15&lt;0.000001,0,IF($C759&gt;='H-32A-WP06 - Debt Service'!W$24,'H-32A-WP06 - Debt Service'!W$27/12,0))</f>
        <v>0</v>
      </c>
      <c r="Y759" s="376">
        <f>IF(-SUM(Y$20:Y758)+Y$15&lt;0.000001,0,IF($C759&gt;='H-32A-WP06 - Debt Service'!X$24,'H-32A-WP06 - Debt Service'!X$27/12,0))</f>
        <v>0</v>
      </c>
      <c r="Z759" s="376">
        <f>IF($C759&gt;='H-32A-WP06 - Debt Service'!Y$24,'H-32A-WP06 - Debt Service'!Y$27/12,0)</f>
        <v>0</v>
      </c>
    </row>
    <row r="760" spans="2:26">
      <c r="B760" s="364">
        <f t="shared" si="44"/>
        <v>2080</v>
      </c>
      <c r="C760" s="390">
        <f t="shared" si="46"/>
        <v>65990</v>
      </c>
      <c r="D760" s="376">
        <f>IF(-SUM(D$20:D759)+D$15&lt;0.000001,0,IF($C760&gt;='H-32A-WP06 - Debt Service'!C$24,'H-32A-WP06 - Debt Service'!C$27/12,0))</f>
        <v>0</v>
      </c>
      <c r="E760" s="376">
        <f>IF(-SUM(E$20:E759)+E$15&lt;0.000001,0,IF($C760&gt;='H-32A-WP06 - Debt Service'!D$24,'H-32A-WP06 - Debt Service'!D$27/12,0))</f>
        <v>0</v>
      </c>
      <c r="F760" s="376">
        <f>IF(-SUM(F$20:F759)+F$15&lt;0.000001,0,IF($C760&gt;='H-32A-WP06 - Debt Service'!E$24,'H-32A-WP06 - Debt Service'!E$27/12,0))</f>
        <v>0</v>
      </c>
      <c r="G760" s="376">
        <f>IF(-SUM(G$20:G759)+G$15&lt;0.000001,0,IF($C760&gt;='H-32A-WP06 - Debt Service'!F$24,'H-32A-WP06 - Debt Service'!F$27/12,0))</f>
        <v>0</v>
      </c>
      <c r="H760" s="376">
        <f>IF(-SUM(H$20:H759)+H$15&lt;0.000001,0,IF($C760&gt;='H-32A-WP06 - Debt Service'!G$24,'H-32A-WP06 - Debt Service'!G$27/12,0))</f>
        <v>0</v>
      </c>
      <c r="I760" s="376">
        <f>IF(-SUM(I$20:I759)+I$15&lt;0.000001,0,IF($C760&gt;='H-32A-WP06 - Debt Service'!H$24,'H-32A-WP06 - Debt Service'!H$27/12,0))</f>
        <v>0</v>
      </c>
      <c r="J760" s="376">
        <f>IF(-SUM(J$20:J759)+J$15&lt;0.000001,0,IF($C760&gt;='H-32A-WP06 - Debt Service'!I$24,'H-32A-WP06 - Debt Service'!I$27/12,0))</f>
        <v>0</v>
      </c>
      <c r="K760" s="376">
        <f>IF(-SUM(K$20:K759)+K$15&lt;0.000001,0,IF($C760&gt;='H-32A-WP06 - Debt Service'!J$24,'H-32A-WP06 - Debt Service'!J$27/12,0))</f>
        <v>0</v>
      </c>
      <c r="L760" s="376">
        <f>IF(-SUM(L$20:L759)+L$15&lt;0.000001,0,IF($C760&gt;='H-32A-WP06 - Debt Service'!K$24,'H-32A-WP06 - Debt Service'!K$27/12,0))</f>
        <v>0</v>
      </c>
      <c r="M760" s="376">
        <f>IF(-SUM(M$20:M759)+M$15&lt;0.000001,0,IF($C760&gt;='H-32A-WP06 - Debt Service'!L$24,'H-32A-WP06 - Debt Service'!L$27/12,0))</f>
        <v>0</v>
      </c>
      <c r="O760" s="364">
        <f t="shared" si="45"/>
        <v>2080</v>
      </c>
      <c r="P760" s="390">
        <f t="shared" si="47"/>
        <v>65990</v>
      </c>
      <c r="Q760" s="376">
        <f>IF(-SUM(Q$20:Q759)+Q$15&lt;0.000001,0,IF($C760&gt;='H-32A-WP06 - Debt Service'!P$24,'H-32A-WP06 - Debt Service'!P$27/12,0))</f>
        <v>0</v>
      </c>
      <c r="R760" s="376">
        <f>IF(-SUM(R$20:R759)+R$15&lt;0.000001,0,IF($C760&gt;='H-32A-WP06 - Debt Service'!Q$24,'H-32A-WP06 - Debt Service'!Q$27/12,0))</f>
        <v>0</v>
      </c>
      <c r="S760" s="376">
        <f>IF(-SUM(S$20:S759)+S$15&lt;0.000001,0,IF($C760&gt;='H-32A-WP06 - Debt Service'!R$24,'H-32A-WP06 - Debt Service'!R$27/12,0))</f>
        <v>0</v>
      </c>
      <c r="T760" s="376">
        <f>IF(-SUM(T$20:T759)+T$15&lt;0.000001,0,IF($C760&gt;='H-32A-WP06 - Debt Service'!S$24,'H-32A-WP06 - Debt Service'!S$27/12,0))</f>
        <v>0</v>
      </c>
      <c r="U760" s="376">
        <f>IF(-SUM(U$20:U759)+U$15&lt;0.000001,0,IF($C760&gt;='H-32A-WP06 - Debt Service'!T$24,'H-32A-WP06 - Debt Service'!T$27/12,0))</f>
        <v>0</v>
      </c>
      <c r="V760" s="376">
        <f>IF(-SUM(V$20:V759)+V$15&lt;0.000001,0,IF($C760&gt;='H-32A-WP06 - Debt Service'!U$24,'H-32A-WP06 - Debt Service'!U$27/12,0))</f>
        <v>0</v>
      </c>
      <c r="W760" s="376">
        <f>IF(-SUM(W$20:W759)+W$15&lt;0.000001,0,IF($C760&gt;='H-32A-WP06 - Debt Service'!V$24,'H-32A-WP06 - Debt Service'!V$27/12,0))</f>
        <v>0</v>
      </c>
      <c r="X760" s="376">
        <f>IF(-SUM(X$20:X759)+X$15&lt;0.000001,0,IF($C760&gt;='H-32A-WP06 - Debt Service'!W$24,'H-32A-WP06 - Debt Service'!W$27/12,0))</f>
        <v>0</v>
      </c>
      <c r="Y760" s="376">
        <f>IF(-SUM(Y$20:Y759)+Y$15&lt;0.000001,0,IF($C760&gt;='H-32A-WP06 - Debt Service'!X$24,'H-32A-WP06 - Debt Service'!X$27/12,0))</f>
        <v>0</v>
      </c>
      <c r="Z760" s="376">
        <f>IF($C760&gt;='H-32A-WP06 - Debt Service'!Y$24,'H-32A-WP06 - Debt Service'!Y$27/12,0)</f>
        <v>0</v>
      </c>
    </row>
    <row r="761" spans="2:26">
      <c r="B761" s="364">
        <f t="shared" si="44"/>
        <v>2080</v>
      </c>
      <c r="C761" s="390">
        <f t="shared" si="46"/>
        <v>66020</v>
      </c>
      <c r="D761" s="376">
        <f>IF(-SUM(D$20:D760)+D$15&lt;0.000001,0,IF($C761&gt;='H-32A-WP06 - Debt Service'!C$24,'H-32A-WP06 - Debt Service'!C$27/12,0))</f>
        <v>0</v>
      </c>
      <c r="E761" s="376">
        <f>IF(-SUM(E$20:E760)+E$15&lt;0.000001,0,IF($C761&gt;='H-32A-WP06 - Debt Service'!D$24,'H-32A-WP06 - Debt Service'!D$27/12,0))</f>
        <v>0</v>
      </c>
      <c r="F761" s="376">
        <f>IF(-SUM(F$20:F760)+F$15&lt;0.000001,0,IF($C761&gt;='H-32A-WP06 - Debt Service'!E$24,'H-32A-WP06 - Debt Service'!E$27/12,0))</f>
        <v>0</v>
      </c>
      <c r="G761" s="376">
        <f>IF(-SUM(G$20:G760)+G$15&lt;0.000001,0,IF($C761&gt;='H-32A-WP06 - Debt Service'!F$24,'H-32A-WP06 - Debt Service'!F$27/12,0))</f>
        <v>0</v>
      </c>
      <c r="H761" s="376">
        <f>IF(-SUM(H$20:H760)+H$15&lt;0.000001,0,IF($C761&gt;='H-32A-WP06 - Debt Service'!G$24,'H-32A-WP06 - Debt Service'!G$27/12,0))</f>
        <v>0</v>
      </c>
      <c r="I761" s="376">
        <f>IF(-SUM(I$20:I760)+I$15&lt;0.000001,0,IF($C761&gt;='H-32A-WP06 - Debt Service'!H$24,'H-32A-WP06 - Debt Service'!H$27/12,0))</f>
        <v>0</v>
      </c>
      <c r="J761" s="376">
        <f>IF(-SUM(J$20:J760)+J$15&lt;0.000001,0,IF($C761&gt;='H-32A-WP06 - Debt Service'!I$24,'H-32A-WP06 - Debt Service'!I$27/12,0))</f>
        <v>0</v>
      </c>
      <c r="K761" s="376">
        <f>IF(-SUM(K$20:K760)+K$15&lt;0.000001,0,IF($C761&gt;='H-32A-WP06 - Debt Service'!J$24,'H-32A-WP06 - Debt Service'!J$27/12,0))</f>
        <v>0</v>
      </c>
      <c r="L761" s="376">
        <f>IF(-SUM(L$20:L760)+L$15&lt;0.000001,0,IF($C761&gt;='H-32A-WP06 - Debt Service'!K$24,'H-32A-WP06 - Debt Service'!K$27/12,0))</f>
        <v>0</v>
      </c>
      <c r="M761" s="376">
        <f>IF(-SUM(M$20:M760)+M$15&lt;0.000001,0,IF($C761&gt;='H-32A-WP06 - Debt Service'!L$24,'H-32A-WP06 - Debt Service'!L$27/12,0))</f>
        <v>0</v>
      </c>
      <c r="O761" s="364">
        <f t="shared" si="45"/>
        <v>2080</v>
      </c>
      <c r="P761" s="390">
        <f t="shared" si="47"/>
        <v>66020</v>
      </c>
      <c r="Q761" s="376">
        <f>IF(-SUM(Q$20:Q760)+Q$15&lt;0.000001,0,IF($C761&gt;='H-32A-WP06 - Debt Service'!P$24,'H-32A-WP06 - Debt Service'!P$27/12,0))</f>
        <v>0</v>
      </c>
      <c r="R761" s="376">
        <f>IF(-SUM(R$20:R760)+R$15&lt;0.000001,0,IF($C761&gt;='H-32A-WP06 - Debt Service'!Q$24,'H-32A-WP06 - Debt Service'!Q$27/12,0))</f>
        <v>0</v>
      </c>
      <c r="S761" s="376">
        <f>IF(-SUM(S$20:S760)+S$15&lt;0.000001,0,IF($C761&gt;='H-32A-WP06 - Debt Service'!R$24,'H-32A-WP06 - Debt Service'!R$27/12,0))</f>
        <v>0</v>
      </c>
      <c r="T761" s="376">
        <f>IF(-SUM(T$20:T760)+T$15&lt;0.000001,0,IF($C761&gt;='H-32A-WP06 - Debt Service'!S$24,'H-32A-WP06 - Debt Service'!S$27/12,0))</f>
        <v>0</v>
      </c>
      <c r="U761" s="376">
        <f>IF(-SUM(U$20:U760)+U$15&lt;0.000001,0,IF($C761&gt;='H-32A-WP06 - Debt Service'!T$24,'H-32A-WP06 - Debt Service'!T$27/12,0))</f>
        <v>0</v>
      </c>
      <c r="V761" s="376">
        <f>IF(-SUM(V$20:V760)+V$15&lt;0.000001,0,IF($C761&gt;='H-32A-WP06 - Debt Service'!U$24,'H-32A-WP06 - Debt Service'!U$27/12,0))</f>
        <v>0</v>
      </c>
      <c r="W761" s="376">
        <f>IF(-SUM(W$20:W760)+W$15&lt;0.000001,0,IF($C761&gt;='H-32A-WP06 - Debt Service'!V$24,'H-32A-WP06 - Debt Service'!V$27/12,0))</f>
        <v>0</v>
      </c>
      <c r="X761" s="376">
        <f>IF(-SUM(X$20:X760)+X$15&lt;0.000001,0,IF($C761&gt;='H-32A-WP06 - Debt Service'!W$24,'H-32A-WP06 - Debt Service'!W$27/12,0))</f>
        <v>0</v>
      </c>
      <c r="Y761" s="376">
        <f>IF(-SUM(Y$20:Y760)+Y$15&lt;0.000001,0,IF($C761&gt;='H-32A-WP06 - Debt Service'!X$24,'H-32A-WP06 - Debt Service'!X$27/12,0))</f>
        <v>0</v>
      </c>
      <c r="Z761" s="376">
        <f>IF($C761&gt;='H-32A-WP06 - Debt Service'!Y$24,'H-32A-WP06 - Debt Service'!Y$27/12,0)</f>
        <v>0</v>
      </c>
    </row>
    <row r="762" spans="2:26">
      <c r="B762" s="364">
        <f t="shared" si="44"/>
        <v>2080</v>
      </c>
      <c r="C762" s="390">
        <f t="shared" si="46"/>
        <v>66051</v>
      </c>
      <c r="D762" s="376">
        <f>IF(-SUM(D$20:D761)+D$15&lt;0.000001,0,IF($C762&gt;='H-32A-WP06 - Debt Service'!C$24,'H-32A-WP06 - Debt Service'!C$27/12,0))</f>
        <v>0</v>
      </c>
      <c r="E762" s="376">
        <f>IF(-SUM(E$20:E761)+E$15&lt;0.000001,0,IF($C762&gt;='H-32A-WP06 - Debt Service'!D$24,'H-32A-WP06 - Debt Service'!D$27/12,0))</f>
        <v>0</v>
      </c>
      <c r="F762" s="376">
        <f>IF(-SUM(F$20:F761)+F$15&lt;0.000001,0,IF($C762&gt;='H-32A-WP06 - Debt Service'!E$24,'H-32A-WP06 - Debt Service'!E$27/12,0))</f>
        <v>0</v>
      </c>
      <c r="G762" s="376">
        <f>IF(-SUM(G$20:G761)+G$15&lt;0.000001,0,IF($C762&gt;='H-32A-WP06 - Debt Service'!F$24,'H-32A-WP06 - Debt Service'!F$27/12,0))</f>
        <v>0</v>
      </c>
      <c r="H762" s="376">
        <f>IF(-SUM(H$20:H761)+H$15&lt;0.000001,0,IF($C762&gt;='H-32A-WP06 - Debt Service'!G$24,'H-32A-WP06 - Debt Service'!G$27/12,0))</f>
        <v>0</v>
      </c>
      <c r="I762" s="376">
        <f>IF(-SUM(I$20:I761)+I$15&lt;0.000001,0,IF($C762&gt;='H-32A-WP06 - Debt Service'!H$24,'H-32A-WP06 - Debt Service'!H$27/12,0))</f>
        <v>0</v>
      </c>
      <c r="J762" s="376">
        <f>IF(-SUM(J$20:J761)+J$15&lt;0.000001,0,IF($C762&gt;='H-32A-WP06 - Debt Service'!I$24,'H-32A-WP06 - Debt Service'!I$27/12,0))</f>
        <v>0</v>
      </c>
      <c r="K762" s="376">
        <f>IF(-SUM(K$20:K761)+K$15&lt;0.000001,0,IF($C762&gt;='H-32A-WP06 - Debt Service'!J$24,'H-32A-WP06 - Debt Service'!J$27/12,0))</f>
        <v>0</v>
      </c>
      <c r="L762" s="376">
        <f>IF(-SUM(L$20:L761)+L$15&lt;0.000001,0,IF($C762&gt;='H-32A-WP06 - Debt Service'!K$24,'H-32A-WP06 - Debt Service'!K$27/12,0))</f>
        <v>0</v>
      </c>
      <c r="M762" s="376">
        <f>IF(-SUM(M$20:M761)+M$15&lt;0.000001,0,IF($C762&gt;='H-32A-WP06 - Debt Service'!L$24,'H-32A-WP06 - Debt Service'!L$27/12,0))</f>
        <v>0</v>
      </c>
      <c r="O762" s="364">
        <f t="shared" si="45"/>
        <v>2080</v>
      </c>
      <c r="P762" s="390">
        <f t="shared" si="47"/>
        <v>66051</v>
      </c>
      <c r="Q762" s="376">
        <f>IF(-SUM(Q$20:Q761)+Q$15&lt;0.000001,0,IF($C762&gt;='H-32A-WP06 - Debt Service'!P$24,'H-32A-WP06 - Debt Service'!P$27/12,0))</f>
        <v>0</v>
      </c>
      <c r="R762" s="376">
        <f>IF(-SUM(R$20:R761)+R$15&lt;0.000001,0,IF($C762&gt;='H-32A-WP06 - Debt Service'!Q$24,'H-32A-WP06 - Debt Service'!Q$27/12,0))</f>
        <v>0</v>
      </c>
      <c r="S762" s="376">
        <f>IF(-SUM(S$20:S761)+S$15&lt;0.000001,0,IF($C762&gt;='H-32A-WP06 - Debt Service'!R$24,'H-32A-WP06 - Debt Service'!R$27/12,0))</f>
        <v>0</v>
      </c>
      <c r="T762" s="376">
        <f>IF(-SUM(T$20:T761)+T$15&lt;0.000001,0,IF($C762&gt;='H-32A-WP06 - Debt Service'!S$24,'H-32A-WP06 - Debt Service'!S$27/12,0))</f>
        <v>0</v>
      </c>
      <c r="U762" s="376">
        <f>IF(-SUM(U$20:U761)+U$15&lt;0.000001,0,IF($C762&gt;='H-32A-WP06 - Debt Service'!T$24,'H-32A-WP06 - Debt Service'!T$27/12,0))</f>
        <v>0</v>
      </c>
      <c r="V762" s="376">
        <f>IF(-SUM(V$20:V761)+V$15&lt;0.000001,0,IF($C762&gt;='H-32A-WP06 - Debt Service'!U$24,'H-32A-WP06 - Debt Service'!U$27/12,0))</f>
        <v>0</v>
      </c>
      <c r="W762" s="376">
        <f>IF(-SUM(W$20:W761)+W$15&lt;0.000001,0,IF($C762&gt;='H-32A-WP06 - Debt Service'!V$24,'H-32A-WP06 - Debt Service'!V$27/12,0))</f>
        <v>0</v>
      </c>
      <c r="X762" s="376">
        <f>IF(-SUM(X$20:X761)+X$15&lt;0.000001,0,IF($C762&gt;='H-32A-WP06 - Debt Service'!W$24,'H-32A-WP06 - Debt Service'!W$27/12,0))</f>
        <v>0</v>
      </c>
      <c r="Y762" s="376">
        <f>IF(-SUM(Y$20:Y761)+Y$15&lt;0.000001,0,IF($C762&gt;='H-32A-WP06 - Debt Service'!X$24,'H-32A-WP06 - Debt Service'!X$27/12,0))</f>
        <v>0</v>
      </c>
      <c r="Z762" s="376">
        <f>IF($C762&gt;='H-32A-WP06 - Debt Service'!Y$24,'H-32A-WP06 - Debt Service'!Y$27/12,0)</f>
        <v>0</v>
      </c>
    </row>
    <row r="763" spans="2:26">
      <c r="B763" s="364">
        <f t="shared" si="44"/>
        <v>2080</v>
      </c>
      <c r="C763" s="390">
        <f t="shared" si="46"/>
        <v>66081</v>
      </c>
      <c r="D763" s="376">
        <f>IF(-SUM(D$20:D762)+D$15&lt;0.000001,0,IF($C763&gt;='H-32A-WP06 - Debt Service'!C$24,'H-32A-WP06 - Debt Service'!C$27/12,0))</f>
        <v>0</v>
      </c>
      <c r="E763" s="376">
        <f>IF(-SUM(E$20:E762)+E$15&lt;0.000001,0,IF($C763&gt;='H-32A-WP06 - Debt Service'!D$24,'H-32A-WP06 - Debt Service'!D$27/12,0))</f>
        <v>0</v>
      </c>
      <c r="F763" s="376">
        <f>IF(-SUM(F$20:F762)+F$15&lt;0.000001,0,IF($C763&gt;='H-32A-WP06 - Debt Service'!E$24,'H-32A-WP06 - Debt Service'!E$27/12,0))</f>
        <v>0</v>
      </c>
      <c r="G763" s="376">
        <f>IF(-SUM(G$20:G762)+G$15&lt;0.000001,0,IF($C763&gt;='H-32A-WP06 - Debt Service'!F$24,'H-32A-WP06 - Debt Service'!F$27/12,0))</f>
        <v>0</v>
      </c>
      <c r="H763" s="376">
        <f>IF(-SUM(H$20:H762)+H$15&lt;0.000001,0,IF($C763&gt;='H-32A-WP06 - Debt Service'!G$24,'H-32A-WP06 - Debt Service'!G$27/12,0))</f>
        <v>0</v>
      </c>
      <c r="I763" s="376">
        <f>IF(-SUM(I$20:I762)+I$15&lt;0.000001,0,IF($C763&gt;='H-32A-WP06 - Debt Service'!H$24,'H-32A-WP06 - Debt Service'!H$27/12,0))</f>
        <v>0</v>
      </c>
      <c r="J763" s="376">
        <f>IF(-SUM(J$20:J762)+J$15&lt;0.000001,0,IF($C763&gt;='H-32A-WP06 - Debt Service'!I$24,'H-32A-WP06 - Debt Service'!I$27/12,0))</f>
        <v>0</v>
      </c>
      <c r="K763" s="376">
        <f>IF(-SUM(K$20:K762)+K$15&lt;0.000001,0,IF($C763&gt;='H-32A-WP06 - Debt Service'!J$24,'H-32A-WP06 - Debt Service'!J$27/12,0))</f>
        <v>0</v>
      </c>
      <c r="L763" s="376">
        <f>IF(-SUM(L$20:L762)+L$15&lt;0.000001,0,IF($C763&gt;='H-32A-WP06 - Debt Service'!K$24,'H-32A-WP06 - Debt Service'!K$27/12,0))</f>
        <v>0</v>
      </c>
      <c r="M763" s="376">
        <f>IF(-SUM(M$20:M762)+M$15&lt;0.000001,0,IF($C763&gt;='H-32A-WP06 - Debt Service'!L$24,'H-32A-WP06 - Debt Service'!L$27/12,0))</f>
        <v>0</v>
      </c>
      <c r="O763" s="364">
        <f t="shared" si="45"/>
        <v>2080</v>
      </c>
      <c r="P763" s="390">
        <f t="shared" si="47"/>
        <v>66081</v>
      </c>
      <c r="Q763" s="376">
        <f>IF(-SUM(Q$20:Q762)+Q$15&lt;0.000001,0,IF($C763&gt;='H-32A-WP06 - Debt Service'!P$24,'H-32A-WP06 - Debt Service'!P$27/12,0))</f>
        <v>0</v>
      </c>
      <c r="R763" s="376">
        <f>IF(-SUM(R$20:R762)+R$15&lt;0.000001,0,IF($C763&gt;='H-32A-WP06 - Debt Service'!Q$24,'H-32A-WP06 - Debt Service'!Q$27/12,0))</f>
        <v>0</v>
      </c>
      <c r="S763" s="376">
        <f>IF(-SUM(S$20:S762)+S$15&lt;0.000001,0,IF($C763&gt;='H-32A-WP06 - Debt Service'!R$24,'H-32A-WP06 - Debt Service'!R$27/12,0))</f>
        <v>0</v>
      </c>
      <c r="T763" s="376">
        <f>IF(-SUM(T$20:T762)+T$15&lt;0.000001,0,IF($C763&gt;='H-32A-WP06 - Debt Service'!S$24,'H-32A-WP06 - Debt Service'!S$27/12,0))</f>
        <v>0</v>
      </c>
      <c r="U763" s="376">
        <f>IF(-SUM(U$20:U762)+U$15&lt;0.000001,0,IF($C763&gt;='H-32A-WP06 - Debt Service'!T$24,'H-32A-WP06 - Debt Service'!T$27/12,0))</f>
        <v>0</v>
      </c>
      <c r="V763" s="376">
        <f>IF(-SUM(V$20:V762)+V$15&lt;0.000001,0,IF($C763&gt;='H-32A-WP06 - Debt Service'!U$24,'H-32A-WP06 - Debt Service'!U$27/12,0))</f>
        <v>0</v>
      </c>
      <c r="W763" s="376">
        <f>IF(-SUM(W$20:W762)+W$15&lt;0.000001,0,IF($C763&gt;='H-32A-WP06 - Debt Service'!V$24,'H-32A-WP06 - Debt Service'!V$27/12,0))</f>
        <v>0</v>
      </c>
      <c r="X763" s="376">
        <f>IF(-SUM(X$20:X762)+X$15&lt;0.000001,0,IF($C763&gt;='H-32A-WP06 - Debt Service'!W$24,'H-32A-WP06 - Debt Service'!W$27/12,0))</f>
        <v>0</v>
      </c>
      <c r="Y763" s="376">
        <f>IF(-SUM(Y$20:Y762)+Y$15&lt;0.000001,0,IF($C763&gt;='H-32A-WP06 - Debt Service'!X$24,'H-32A-WP06 - Debt Service'!X$27/12,0))</f>
        <v>0</v>
      </c>
      <c r="Z763" s="376">
        <f>IF($C763&gt;='H-32A-WP06 - Debt Service'!Y$24,'H-32A-WP06 - Debt Service'!Y$27/12,0)</f>
        <v>0</v>
      </c>
    </row>
    <row r="764" spans="2:26">
      <c r="B764" s="364">
        <f t="shared" si="44"/>
        <v>2081</v>
      </c>
      <c r="C764" s="390">
        <f t="shared" si="46"/>
        <v>66112</v>
      </c>
      <c r="D764" s="376">
        <f>IF(-SUM(D$20:D763)+D$15&lt;0.000001,0,IF($C764&gt;='H-32A-WP06 - Debt Service'!C$24,'H-32A-WP06 - Debt Service'!C$27/12,0))</f>
        <v>0</v>
      </c>
      <c r="E764" s="376">
        <f>IF(-SUM(E$20:E763)+E$15&lt;0.000001,0,IF($C764&gt;='H-32A-WP06 - Debt Service'!D$24,'H-32A-WP06 - Debt Service'!D$27/12,0))</f>
        <v>0</v>
      </c>
      <c r="F764" s="376">
        <f>IF(-SUM(F$20:F763)+F$15&lt;0.000001,0,IF($C764&gt;='H-32A-WP06 - Debt Service'!E$24,'H-32A-WP06 - Debt Service'!E$27/12,0))</f>
        <v>0</v>
      </c>
      <c r="G764" s="376">
        <f>IF(-SUM(G$20:G763)+G$15&lt;0.000001,0,IF($C764&gt;='H-32A-WP06 - Debt Service'!F$24,'H-32A-WP06 - Debt Service'!F$27/12,0))</f>
        <v>0</v>
      </c>
      <c r="H764" s="376">
        <f>IF(-SUM(H$20:H763)+H$15&lt;0.000001,0,IF($C764&gt;='H-32A-WP06 - Debt Service'!G$24,'H-32A-WP06 - Debt Service'!G$27/12,0))</f>
        <v>0</v>
      </c>
      <c r="I764" s="376">
        <f>IF(-SUM(I$20:I763)+I$15&lt;0.000001,0,IF($C764&gt;='H-32A-WP06 - Debt Service'!H$24,'H-32A-WP06 - Debt Service'!H$27/12,0))</f>
        <v>0</v>
      </c>
      <c r="J764" s="376">
        <f>IF(-SUM(J$20:J763)+J$15&lt;0.000001,0,IF($C764&gt;='H-32A-WP06 - Debt Service'!I$24,'H-32A-WP06 - Debt Service'!I$27/12,0))</f>
        <v>0</v>
      </c>
      <c r="K764" s="376">
        <f>IF(-SUM(K$20:K763)+K$15&lt;0.000001,0,IF($C764&gt;='H-32A-WP06 - Debt Service'!J$24,'H-32A-WP06 - Debt Service'!J$27/12,0))</f>
        <v>0</v>
      </c>
      <c r="L764" s="376">
        <f>IF(-SUM(L$20:L763)+L$15&lt;0.000001,0,IF($C764&gt;='H-32A-WP06 - Debt Service'!K$24,'H-32A-WP06 - Debt Service'!K$27/12,0))</f>
        <v>0</v>
      </c>
      <c r="M764" s="376">
        <f>IF(-SUM(M$20:M763)+M$15&lt;0.000001,0,IF($C764&gt;='H-32A-WP06 - Debt Service'!L$24,'H-32A-WP06 - Debt Service'!L$27/12,0))</f>
        <v>0</v>
      </c>
      <c r="O764" s="364">
        <f t="shared" si="45"/>
        <v>2081</v>
      </c>
      <c r="P764" s="390">
        <f t="shared" si="47"/>
        <v>66112</v>
      </c>
      <c r="Q764" s="376">
        <f>IF(-SUM(Q$20:Q763)+Q$15&lt;0.000001,0,IF($C764&gt;='H-32A-WP06 - Debt Service'!P$24,'H-32A-WP06 - Debt Service'!P$27/12,0))</f>
        <v>0</v>
      </c>
      <c r="R764" s="376">
        <f>IF(-SUM(R$20:R763)+R$15&lt;0.000001,0,IF($C764&gt;='H-32A-WP06 - Debt Service'!Q$24,'H-32A-WP06 - Debt Service'!Q$27/12,0))</f>
        <v>0</v>
      </c>
      <c r="S764" s="376">
        <f>IF(-SUM(S$20:S763)+S$15&lt;0.000001,0,IF($C764&gt;='H-32A-WP06 - Debt Service'!R$24,'H-32A-WP06 - Debt Service'!R$27/12,0))</f>
        <v>0</v>
      </c>
      <c r="T764" s="376">
        <f>IF(-SUM(T$20:T763)+T$15&lt;0.000001,0,IF($C764&gt;='H-32A-WP06 - Debt Service'!S$24,'H-32A-WP06 - Debt Service'!S$27/12,0))</f>
        <v>0</v>
      </c>
      <c r="U764" s="376">
        <f>IF(-SUM(U$20:U763)+U$15&lt;0.000001,0,IF($C764&gt;='H-32A-WP06 - Debt Service'!T$24,'H-32A-WP06 - Debt Service'!T$27/12,0))</f>
        <v>0</v>
      </c>
      <c r="V764" s="376">
        <f>IF(-SUM(V$20:V763)+V$15&lt;0.000001,0,IF($C764&gt;='H-32A-WP06 - Debt Service'!U$24,'H-32A-WP06 - Debt Service'!U$27/12,0))</f>
        <v>0</v>
      </c>
      <c r="W764" s="376">
        <f>IF(-SUM(W$20:W763)+W$15&lt;0.000001,0,IF($C764&gt;='H-32A-WP06 - Debt Service'!V$24,'H-32A-WP06 - Debt Service'!V$27/12,0))</f>
        <v>0</v>
      </c>
      <c r="X764" s="376">
        <f>IF(-SUM(X$20:X763)+X$15&lt;0.000001,0,IF($C764&gt;='H-32A-WP06 - Debt Service'!W$24,'H-32A-WP06 - Debt Service'!W$27/12,0))</f>
        <v>0</v>
      </c>
      <c r="Y764" s="376">
        <f>IF(-SUM(Y$20:Y763)+Y$15&lt;0.000001,0,IF($C764&gt;='H-32A-WP06 - Debt Service'!X$24,'H-32A-WP06 - Debt Service'!X$27/12,0))</f>
        <v>0</v>
      </c>
      <c r="Z764" s="376">
        <f>IF($C764&gt;='H-32A-WP06 - Debt Service'!Y$24,'H-32A-WP06 - Debt Service'!Y$27/12,0)</f>
        <v>0</v>
      </c>
    </row>
    <row r="765" spans="2:26">
      <c r="B765" s="364">
        <f t="shared" si="44"/>
        <v>2081</v>
      </c>
      <c r="C765" s="390">
        <f t="shared" si="46"/>
        <v>66143</v>
      </c>
      <c r="D765" s="376">
        <f>IF(-SUM(D$20:D764)+D$15&lt;0.000001,0,IF($C765&gt;='H-32A-WP06 - Debt Service'!C$24,'H-32A-WP06 - Debt Service'!C$27/12,0))</f>
        <v>0</v>
      </c>
      <c r="E765" s="376">
        <f>IF(-SUM(E$20:E764)+E$15&lt;0.000001,0,IF($C765&gt;='H-32A-WP06 - Debt Service'!D$24,'H-32A-WP06 - Debt Service'!D$27/12,0))</f>
        <v>0</v>
      </c>
      <c r="F765" s="376">
        <f>IF(-SUM(F$20:F764)+F$15&lt;0.000001,0,IF($C765&gt;='H-32A-WP06 - Debt Service'!E$24,'H-32A-WP06 - Debt Service'!E$27/12,0))</f>
        <v>0</v>
      </c>
      <c r="G765" s="376">
        <f>IF(-SUM(G$20:G764)+G$15&lt;0.000001,0,IF($C765&gt;='H-32A-WP06 - Debt Service'!F$24,'H-32A-WP06 - Debt Service'!F$27/12,0))</f>
        <v>0</v>
      </c>
      <c r="H765" s="376">
        <f>IF(-SUM(H$20:H764)+H$15&lt;0.000001,0,IF($C765&gt;='H-32A-WP06 - Debt Service'!G$24,'H-32A-WP06 - Debt Service'!G$27/12,0))</f>
        <v>0</v>
      </c>
      <c r="I765" s="376">
        <f>IF(-SUM(I$20:I764)+I$15&lt;0.000001,0,IF($C765&gt;='H-32A-WP06 - Debt Service'!H$24,'H-32A-WP06 - Debt Service'!H$27/12,0))</f>
        <v>0</v>
      </c>
      <c r="J765" s="376">
        <f>IF(-SUM(J$20:J764)+J$15&lt;0.000001,0,IF($C765&gt;='H-32A-WP06 - Debt Service'!I$24,'H-32A-WP06 - Debt Service'!I$27/12,0))</f>
        <v>0</v>
      </c>
      <c r="K765" s="376">
        <f>IF(-SUM(K$20:K764)+K$15&lt;0.000001,0,IF($C765&gt;='H-32A-WP06 - Debt Service'!J$24,'H-32A-WP06 - Debt Service'!J$27/12,0))</f>
        <v>0</v>
      </c>
      <c r="L765" s="376">
        <f>IF(-SUM(L$20:L764)+L$15&lt;0.000001,0,IF($C765&gt;='H-32A-WP06 - Debt Service'!K$24,'H-32A-WP06 - Debt Service'!K$27/12,0))</f>
        <v>0</v>
      </c>
      <c r="M765" s="376">
        <f>IF(-SUM(M$20:M764)+M$15&lt;0.000001,0,IF($C765&gt;='H-32A-WP06 - Debt Service'!L$24,'H-32A-WP06 - Debt Service'!L$27/12,0))</f>
        <v>0</v>
      </c>
      <c r="O765" s="364">
        <f t="shared" si="45"/>
        <v>2081</v>
      </c>
      <c r="P765" s="390">
        <f t="shared" si="47"/>
        <v>66143</v>
      </c>
      <c r="Q765" s="376">
        <f>IF(-SUM(Q$20:Q764)+Q$15&lt;0.000001,0,IF($C765&gt;='H-32A-WP06 - Debt Service'!P$24,'H-32A-WP06 - Debt Service'!P$27/12,0))</f>
        <v>0</v>
      </c>
      <c r="R765" s="376">
        <f>IF(-SUM(R$20:R764)+R$15&lt;0.000001,0,IF($C765&gt;='H-32A-WP06 - Debt Service'!Q$24,'H-32A-WP06 - Debt Service'!Q$27/12,0))</f>
        <v>0</v>
      </c>
      <c r="S765" s="376">
        <f>IF(-SUM(S$20:S764)+S$15&lt;0.000001,0,IF($C765&gt;='H-32A-WP06 - Debt Service'!R$24,'H-32A-WP06 - Debt Service'!R$27/12,0))</f>
        <v>0</v>
      </c>
      <c r="T765" s="376">
        <f>IF(-SUM(T$20:T764)+T$15&lt;0.000001,0,IF($C765&gt;='H-32A-WP06 - Debt Service'!S$24,'H-32A-WP06 - Debt Service'!S$27/12,0))</f>
        <v>0</v>
      </c>
      <c r="U765" s="376">
        <f>IF(-SUM(U$20:U764)+U$15&lt;0.000001,0,IF($C765&gt;='H-32A-WP06 - Debt Service'!T$24,'H-32A-WP06 - Debt Service'!T$27/12,0))</f>
        <v>0</v>
      </c>
      <c r="V765" s="376">
        <f>IF(-SUM(V$20:V764)+V$15&lt;0.000001,0,IF($C765&gt;='H-32A-WP06 - Debt Service'!U$24,'H-32A-WP06 - Debt Service'!U$27/12,0))</f>
        <v>0</v>
      </c>
      <c r="W765" s="376">
        <f>IF(-SUM(W$20:W764)+W$15&lt;0.000001,0,IF($C765&gt;='H-32A-WP06 - Debt Service'!V$24,'H-32A-WP06 - Debt Service'!V$27/12,0))</f>
        <v>0</v>
      </c>
      <c r="X765" s="376">
        <f>IF(-SUM(X$20:X764)+X$15&lt;0.000001,0,IF($C765&gt;='H-32A-WP06 - Debt Service'!W$24,'H-32A-WP06 - Debt Service'!W$27/12,0))</f>
        <v>0</v>
      </c>
      <c r="Y765" s="376">
        <f>IF(-SUM(Y$20:Y764)+Y$15&lt;0.000001,0,IF($C765&gt;='H-32A-WP06 - Debt Service'!X$24,'H-32A-WP06 - Debt Service'!X$27/12,0))</f>
        <v>0</v>
      </c>
      <c r="Z765" s="376">
        <f>IF($C765&gt;='H-32A-WP06 - Debt Service'!Y$24,'H-32A-WP06 - Debt Service'!Y$27/12,0)</f>
        <v>0</v>
      </c>
    </row>
    <row r="766" spans="2:26">
      <c r="B766" s="364">
        <f t="shared" si="44"/>
        <v>2081</v>
      </c>
      <c r="C766" s="390">
        <f t="shared" si="46"/>
        <v>66171</v>
      </c>
      <c r="D766" s="376">
        <f>IF(-SUM(D$20:D765)+D$15&lt;0.000001,0,IF($C766&gt;='H-32A-WP06 - Debt Service'!C$24,'H-32A-WP06 - Debt Service'!C$27/12,0))</f>
        <v>0</v>
      </c>
      <c r="E766" s="376">
        <f>IF(-SUM(E$20:E765)+E$15&lt;0.000001,0,IF($C766&gt;='H-32A-WP06 - Debt Service'!D$24,'H-32A-WP06 - Debt Service'!D$27/12,0))</f>
        <v>0</v>
      </c>
      <c r="F766" s="376">
        <f>IF(-SUM(F$20:F765)+F$15&lt;0.000001,0,IF($C766&gt;='H-32A-WP06 - Debt Service'!E$24,'H-32A-WP06 - Debt Service'!E$27/12,0))</f>
        <v>0</v>
      </c>
      <c r="G766" s="376">
        <f>IF(-SUM(G$20:G765)+G$15&lt;0.000001,0,IF($C766&gt;='H-32A-WP06 - Debt Service'!F$24,'H-32A-WP06 - Debt Service'!F$27/12,0))</f>
        <v>0</v>
      </c>
      <c r="H766" s="376">
        <f>IF(-SUM(H$20:H765)+H$15&lt;0.000001,0,IF($C766&gt;='H-32A-WP06 - Debt Service'!G$24,'H-32A-WP06 - Debt Service'!G$27/12,0))</f>
        <v>0</v>
      </c>
      <c r="I766" s="376">
        <f>IF(-SUM(I$20:I765)+I$15&lt;0.000001,0,IF($C766&gt;='H-32A-WP06 - Debt Service'!H$24,'H-32A-WP06 - Debt Service'!H$27/12,0))</f>
        <v>0</v>
      </c>
      <c r="J766" s="376">
        <f>IF(-SUM(J$20:J765)+J$15&lt;0.000001,0,IF($C766&gt;='H-32A-WP06 - Debt Service'!I$24,'H-32A-WP06 - Debt Service'!I$27/12,0))</f>
        <v>0</v>
      </c>
      <c r="K766" s="376">
        <f>IF(-SUM(K$20:K765)+K$15&lt;0.000001,0,IF($C766&gt;='H-32A-WP06 - Debt Service'!J$24,'H-32A-WP06 - Debt Service'!J$27/12,0))</f>
        <v>0</v>
      </c>
      <c r="L766" s="376">
        <f>IF(-SUM(L$20:L765)+L$15&lt;0.000001,0,IF($C766&gt;='H-32A-WP06 - Debt Service'!K$24,'H-32A-WP06 - Debt Service'!K$27/12,0))</f>
        <v>0</v>
      </c>
      <c r="M766" s="376">
        <f>IF(-SUM(M$20:M765)+M$15&lt;0.000001,0,IF($C766&gt;='H-32A-WP06 - Debt Service'!L$24,'H-32A-WP06 - Debt Service'!L$27/12,0))</f>
        <v>0</v>
      </c>
      <c r="O766" s="364">
        <f t="shared" si="45"/>
        <v>2081</v>
      </c>
      <c r="P766" s="390">
        <f t="shared" si="47"/>
        <v>66171</v>
      </c>
      <c r="Q766" s="376">
        <f>IF(-SUM(Q$20:Q765)+Q$15&lt;0.000001,0,IF($C766&gt;='H-32A-WP06 - Debt Service'!P$24,'H-32A-WP06 - Debt Service'!P$27/12,0))</f>
        <v>0</v>
      </c>
      <c r="R766" s="376">
        <f>IF(-SUM(R$20:R765)+R$15&lt;0.000001,0,IF($C766&gt;='H-32A-WP06 - Debt Service'!Q$24,'H-32A-WP06 - Debt Service'!Q$27/12,0))</f>
        <v>0</v>
      </c>
      <c r="S766" s="376">
        <f>IF(-SUM(S$20:S765)+S$15&lt;0.000001,0,IF($C766&gt;='H-32A-WP06 - Debt Service'!R$24,'H-32A-WP06 - Debt Service'!R$27/12,0))</f>
        <v>0</v>
      </c>
      <c r="T766" s="376">
        <f>IF(-SUM(T$20:T765)+T$15&lt;0.000001,0,IF($C766&gt;='H-32A-WP06 - Debt Service'!S$24,'H-32A-WP06 - Debt Service'!S$27/12,0))</f>
        <v>0</v>
      </c>
      <c r="U766" s="376">
        <f>IF(-SUM(U$20:U765)+U$15&lt;0.000001,0,IF($C766&gt;='H-32A-WP06 - Debt Service'!T$24,'H-32A-WP06 - Debt Service'!T$27/12,0))</f>
        <v>0</v>
      </c>
      <c r="V766" s="376">
        <f>IF(-SUM(V$20:V765)+V$15&lt;0.000001,0,IF($C766&gt;='H-32A-WP06 - Debt Service'!U$24,'H-32A-WP06 - Debt Service'!U$27/12,0))</f>
        <v>0</v>
      </c>
      <c r="W766" s="376">
        <f>IF(-SUM(W$20:W765)+W$15&lt;0.000001,0,IF($C766&gt;='H-32A-WP06 - Debt Service'!V$24,'H-32A-WP06 - Debt Service'!V$27/12,0))</f>
        <v>0</v>
      </c>
      <c r="X766" s="376">
        <f>IF(-SUM(X$20:X765)+X$15&lt;0.000001,0,IF($C766&gt;='H-32A-WP06 - Debt Service'!W$24,'H-32A-WP06 - Debt Service'!W$27/12,0))</f>
        <v>0</v>
      </c>
      <c r="Y766" s="376">
        <f>IF(-SUM(Y$20:Y765)+Y$15&lt;0.000001,0,IF($C766&gt;='H-32A-WP06 - Debt Service'!X$24,'H-32A-WP06 - Debt Service'!X$27/12,0))</f>
        <v>0</v>
      </c>
      <c r="Z766" s="376">
        <f>IF($C766&gt;='H-32A-WP06 - Debt Service'!Y$24,'H-32A-WP06 - Debt Service'!Y$27/12,0)</f>
        <v>0</v>
      </c>
    </row>
    <row r="767" spans="2:26">
      <c r="B767" s="364">
        <f t="shared" si="44"/>
        <v>2081</v>
      </c>
      <c r="C767" s="390">
        <f t="shared" si="46"/>
        <v>66202</v>
      </c>
      <c r="D767" s="376">
        <f>IF(-SUM(D$20:D766)+D$15&lt;0.000001,0,IF($C767&gt;='H-32A-WP06 - Debt Service'!C$24,'H-32A-WP06 - Debt Service'!C$27/12,0))</f>
        <v>0</v>
      </c>
      <c r="E767" s="376">
        <f>IF(-SUM(E$20:E766)+E$15&lt;0.000001,0,IF($C767&gt;='H-32A-WP06 - Debt Service'!D$24,'H-32A-WP06 - Debt Service'!D$27/12,0))</f>
        <v>0</v>
      </c>
      <c r="F767" s="376">
        <f>IF(-SUM(F$20:F766)+F$15&lt;0.000001,0,IF($C767&gt;='H-32A-WP06 - Debt Service'!E$24,'H-32A-WP06 - Debt Service'!E$27/12,0))</f>
        <v>0</v>
      </c>
      <c r="G767" s="376">
        <f>IF(-SUM(G$20:G766)+G$15&lt;0.000001,0,IF($C767&gt;='H-32A-WP06 - Debt Service'!F$24,'H-32A-WP06 - Debt Service'!F$27/12,0))</f>
        <v>0</v>
      </c>
      <c r="H767" s="376">
        <f>IF(-SUM(H$20:H766)+H$15&lt;0.000001,0,IF($C767&gt;='H-32A-WP06 - Debt Service'!G$24,'H-32A-WP06 - Debt Service'!G$27/12,0))</f>
        <v>0</v>
      </c>
      <c r="I767" s="376">
        <f>IF(-SUM(I$20:I766)+I$15&lt;0.000001,0,IF($C767&gt;='H-32A-WP06 - Debt Service'!H$24,'H-32A-WP06 - Debt Service'!H$27/12,0))</f>
        <v>0</v>
      </c>
      <c r="J767" s="376">
        <f>IF(-SUM(J$20:J766)+J$15&lt;0.000001,0,IF($C767&gt;='H-32A-WP06 - Debt Service'!I$24,'H-32A-WP06 - Debt Service'!I$27/12,0))</f>
        <v>0</v>
      </c>
      <c r="K767" s="376">
        <f>IF(-SUM(K$20:K766)+K$15&lt;0.000001,0,IF($C767&gt;='H-32A-WP06 - Debt Service'!J$24,'H-32A-WP06 - Debt Service'!J$27/12,0))</f>
        <v>0</v>
      </c>
      <c r="L767" s="376">
        <f>IF(-SUM(L$20:L766)+L$15&lt;0.000001,0,IF($C767&gt;='H-32A-WP06 - Debt Service'!K$24,'H-32A-WP06 - Debt Service'!K$27/12,0))</f>
        <v>0</v>
      </c>
      <c r="M767" s="376">
        <f>IF(-SUM(M$20:M766)+M$15&lt;0.000001,0,IF($C767&gt;='H-32A-WP06 - Debt Service'!L$24,'H-32A-WP06 - Debt Service'!L$27/12,0))</f>
        <v>0</v>
      </c>
      <c r="O767" s="364">
        <f t="shared" si="45"/>
        <v>2081</v>
      </c>
      <c r="P767" s="390">
        <f t="shared" si="47"/>
        <v>66202</v>
      </c>
      <c r="Q767" s="376">
        <f>IF(-SUM(Q$20:Q766)+Q$15&lt;0.000001,0,IF($C767&gt;='H-32A-WP06 - Debt Service'!P$24,'H-32A-WP06 - Debt Service'!P$27/12,0))</f>
        <v>0</v>
      </c>
      <c r="R767" s="376">
        <f>IF(-SUM(R$20:R766)+R$15&lt;0.000001,0,IF($C767&gt;='H-32A-WP06 - Debt Service'!Q$24,'H-32A-WP06 - Debt Service'!Q$27/12,0))</f>
        <v>0</v>
      </c>
      <c r="S767" s="376">
        <f>IF(-SUM(S$20:S766)+S$15&lt;0.000001,0,IF($C767&gt;='H-32A-WP06 - Debt Service'!R$24,'H-32A-WP06 - Debt Service'!R$27/12,0))</f>
        <v>0</v>
      </c>
      <c r="T767" s="376">
        <f>IF(-SUM(T$20:T766)+T$15&lt;0.000001,0,IF($C767&gt;='H-32A-WP06 - Debt Service'!S$24,'H-32A-WP06 - Debt Service'!S$27/12,0))</f>
        <v>0</v>
      </c>
      <c r="U767" s="376">
        <f>IF(-SUM(U$20:U766)+U$15&lt;0.000001,0,IF($C767&gt;='H-32A-WP06 - Debt Service'!T$24,'H-32A-WP06 - Debt Service'!T$27/12,0))</f>
        <v>0</v>
      </c>
      <c r="V767" s="376">
        <f>IF(-SUM(V$20:V766)+V$15&lt;0.000001,0,IF($C767&gt;='H-32A-WP06 - Debt Service'!U$24,'H-32A-WP06 - Debt Service'!U$27/12,0))</f>
        <v>0</v>
      </c>
      <c r="W767" s="376">
        <f>IF(-SUM(W$20:W766)+W$15&lt;0.000001,0,IF($C767&gt;='H-32A-WP06 - Debt Service'!V$24,'H-32A-WP06 - Debt Service'!V$27/12,0))</f>
        <v>0</v>
      </c>
      <c r="X767" s="376">
        <f>IF(-SUM(X$20:X766)+X$15&lt;0.000001,0,IF($C767&gt;='H-32A-WP06 - Debt Service'!W$24,'H-32A-WP06 - Debt Service'!W$27/12,0))</f>
        <v>0</v>
      </c>
      <c r="Y767" s="376">
        <f>IF(-SUM(Y$20:Y766)+Y$15&lt;0.000001,0,IF($C767&gt;='H-32A-WP06 - Debt Service'!X$24,'H-32A-WP06 - Debt Service'!X$27/12,0))</f>
        <v>0</v>
      </c>
      <c r="Z767" s="376">
        <f>IF($C767&gt;='H-32A-WP06 - Debt Service'!Y$24,'H-32A-WP06 - Debt Service'!Y$27/12,0)</f>
        <v>0</v>
      </c>
    </row>
    <row r="768" spans="2:26">
      <c r="B768" s="364">
        <f t="shared" si="44"/>
        <v>2081</v>
      </c>
      <c r="C768" s="390">
        <f t="shared" si="46"/>
        <v>66232</v>
      </c>
      <c r="D768" s="376">
        <f>IF(-SUM(D$20:D767)+D$15&lt;0.000001,0,IF($C768&gt;='H-32A-WP06 - Debt Service'!C$24,'H-32A-WP06 - Debt Service'!C$27/12,0))</f>
        <v>0</v>
      </c>
      <c r="E768" s="376">
        <f>IF(-SUM(E$20:E767)+E$15&lt;0.000001,0,IF($C768&gt;='H-32A-WP06 - Debt Service'!D$24,'H-32A-WP06 - Debt Service'!D$27/12,0))</f>
        <v>0</v>
      </c>
      <c r="F768" s="376">
        <f>IF(-SUM(F$20:F767)+F$15&lt;0.000001,0,IF($C768&gt;='H-32A-WP06 - Debt Service'!E$24,'H-32A-WP06 - Debt Service'!E$27/12,0))</f>
        <v>0</v>
      </c>
      <c r="G768" s="376">
        <f>IF(-SUM(G$20:G767)+G$15&lt;0.000001,0,IF($C768&gt;='H-32A-WP06 - Debt Service'!F$24,'H-32A-WP06 - Debt Service'!F$27/12,0))</f>
        <v>0</v>
      </c>
      <c r="H768" s="376">
        <f>IF(-SUM(H$20:H767)+H$15&lt;0.000001,0,IF($C768&gt;='H-32A-WP06 - Debt Service'!G$24,'H-32A-WP06 - Debt Service'!G$27/12,0))</f>
        <v>0</v>
      </c>
      <c r="I768" s="376">
        <f>IF(-SUM(I$20:I767)+I$15&lt;0.000001,0,IF($C768&gt;='H-32A-WP06 - Debt Service'!H$24,'H-32A-WP06 - Debt Service'!H$27/12,0))</f>
        <v>0</v>
      </c>
      <c r="J768" s="376">
        <f>IF(-SUM(J$20:J767)+J$15&lt;0.000001,0,IF($C768&gt;='H-32A-WP06 - Debt Service'!I$24,'H-32A-WP06 - Debt Service'!I$27/12,0))</f>
        <v>0</v>
      </c>
      <c r="K768" s="376">
        <f>IF(-SUM(K$20:K767)+K$15&lt;0.000001,0,IF($C768&gt;='H-32A-WP06 - Debt Service'!J$24,'H-32A-WP06 - Debt Service'!J$27/12,0))</f>
        <v>0</v>
      </c>
      <c r="L768" s="376">
        <f>IF(-SUM(L$20:L767)+L$15&lt;0.000001,0,IF($C768&gt;='H-32A-WP06 - Debt Service'!K$24,'H-32A-WP06 - Debt Service'!K$27/12,0))</f>
        <v>0</v>
      </c>
      <c r="M768" s="376">
        <f>IF(-SUM(M$20:M767)+M$15&lt;0.000001,0,IF($C768&gt;='H-32A-WP06 - Debt Service'!L$24,'H-32A-WP06 - Debt Service'!L$27/12,0))</f>
        <v>0</v>
      </c>
      <c r="O768" s="364">
        <f t="shared" si="45"/>
        <v>2081</v>
      </c>
      <c r="P768" s="390">
        <f t="shared" si="47"/>
        <v>66232</v>
      </c>
      <c r="Q768" s="376">
        <f>IF(-SUM(Q$20:Q767)+Q$15&lt;0.000001,0,IF($C768&gt;='H-32A-WP06 - Debt Service'!P$24,'H-32A-WP06 - Debt Service'!P$27/12,0))</f>
        <v>0</v>
      </c>
      <c r="R768" s="376">
        <f>IF(-SUM(R$20:R767)+R$15&lt;0.000001,0,IF($C768&gt;='H-32A-WP06 - Debt Service'!Q$24,'H-32A-WP06 - Debt Service'!Q$27/12,0))</f>
        <v>0</v>
      </c>
      <c r="S768" s="376">
        <f>IF(-SUM(S$20:S767)+S$15&lt;0.000001,0,IF($C768&gt;='H-32A-WP06 - Debt Service'!R$24,'H-32A-WP06 - Debt Service'!R$27/12,0))</f>
        <v>0</v>
      </c>
      <c r="T768" s="376">
        <f>IF(-SUM(T$20:T767)+T$15&lt;0.000001,0,IF($C768&gt;='H-32A-WP06 - Debt Service'!S$24,'H-32A-WP06 - Debt Service'!S$27/12,0))</f>
        <v>0</v>
      </c>
      <c r="U768" s="376">
        <f>IF(-SUM(U$20:U767)+U$15&lt;0.000001,0,IF($C768&gt;='H-32A-WP06 - Debt Service'!T$24,'H-32A-WP06 - Debt Service'!T$27/12,0))</f>
        <v>0</v>
      </c>
      <c r="V768" s="376">
        <f>IF(-SUM(V$20:V767)+V$15&lt;0.000001,0,IF($C768&gt;='H-32A-WP06 - Debt Service'!U$24,'H-32A-WP06 - Debt Service'!U$27/12,0))</f>
        <v>0</v>
      </c>
      <c r="W768" s="376">
        <f>IF(-SUM(W$20:W767)+W$15&lt;0.000001,0,IF($C768&gt;='H-32A-WP06 - Debt Service'!V$24,'H-32A-WP06 - Debt Service'!V$27/12,0))</f>
        <v>0</v>
      </c>
      <c r="X768" s="376">
        <f>IF(-SUM(X$20:X767)+X$15&lt;0.000001,0,IF($C768&gt;='H-32A-WP06 - Debt Service'!W$24,'H-32A-WP06 - Debt Service'!W$27/12,0))</f>
        <v>0</v>
      </c>
      <c r="Y768" s="376">
        <f>IF(-SUM(Y$20:Y767)+Y$15&lt;0.000001,0,IF($C768&gt;='H-32A-WP06 - Debt Service'!X$24,'H-32A-WP06 - Debt Service'!X$27/12,0))</f>
        <v>0</v>
      </c>
      <c r="Z768" s="376">
        <f>IF($C768&gt;='H-32A-WP06 - Debt Service'!Y$24,'H-32A-WP06 - Debt Service'!Y$27/12,0)</f>
        <v>0</v>
      </c>
    </row>
    <row r="769" spans="2:26">
      <c r="B769" s="364">
        <f t="shared" si="44"/>
        <v>2081</v>
      </c>
      <c r="C769" s="390">
        <f t="shared" si="46"/>
        <v>66263</v>
      </c>
      <c r="D769" s="376">
        <f>IF(-SUM(D$20:D768)+D$15&lt;0.000001,0,IF($C769&gt;='H-32A-WP06 - Debt Service'!C$24,'H-32A-WP06 - Debt Service'!C$27/12,0))</f>
        <v>0</v>
      </c>
      <c r="E769" s="376">
        <f>IF(-SUM(E$20:E768)+E$15&lt;0.000001,0,IF($C769&gt;='H-32A-WP06 - Debt Service'!D$24,'H-32A-WP06 - Debt Service'!D$27/12,0))</f>
        <v>0</v>
      </c>
      <c r="F769" s="376">
        <f>IF(-SUM(F$20:F768)+F$15&lt;0.000001,0,IF($C769&gt;='H-32A-WP06 - Debt Service'!E$24,'H-32A-WP06 - Debt Service'!E$27/12,0))</f>
        <v>0</v>
      </c>
      <c r="G769" s="376">
        <f>IF(-SUM(G$20:G768)+G$15&lt;0.000001,0,IF($C769&gt;='H-32A-WP06 - Debt Service'!F$24,'H-32A-WP06 - Debt Service'!F$27/12,0))</f>
        <v>0</v>
      </c>
      <c r="H769" s="376">
        <f>IF(-SUM(H$20:H768)+H$15&lt;0.000001,0,IF($C769&gt;='H-32A-WP06 - Debt Service'!G$24,'H-32A-WP06 - Debt Service'!G$27/12,0))</f>
        <v>0</v>
      </c>
      <c r="I769" s="376">
        <f>IF(-SUM(I$20:I768)+I$15&lt;0.000001,0,IF($C769&gt;='H-32A-WP06 - Debt Service'!H$24,'H-32A-WP06 - Debt Service'!H$27/12,0))</f>
        <v>0</v>
      </c>
      <c r="J769" s="376">
        <f>IF(-SUM(J$20:J768)+J$15&lt;0.000001,0,IF($C769&gt;='H-32A-WP06 - Debt Service'!I$24,'H-32A-WP06 - Debt Service'!I$27/12,0))</f>
        <v>0</v>
      </c>
      <c r="K769" s="376">
        <f>IF(-SUM(K$20:K768)+K$15&lt;0.000001,0,IF($C769&gt;='H-32A-WP06 - Debt Service'!J$24,'H-32A-WP06 - Debt Service'!J$27/12,0))</f>
        <v>0</v>
      </c>
      <c r="L769" s="376">
        <f>IF(-SUM(L$20:L768)+L$15&lt;0.000001,0,IF($C769&gt;='H-32A-WP06 - Debt Service'!K$24,'H-32A-WP06 - Debt Service'!K$27/12,0))</f>
        <v>0</v>
      </c>
      <c r="M769" s="376">
        <f>IF(-SUM(M$20:M768)+M$15&lt;0.000001,0,IF($C769&gt;='H-32A-WP06 - Debt Service'!L$24,'H-32A-WP06 - Debt Service'!L$27/12,0))</f>
        <v>0</v>
      </c>
      <c r="O769" s="364">
        <f t="shared" si="45"/>
        <v>2081</v>
      </c>
      <c r="P769" s="390">
        <f t="shared" si="47"/>
        <v>66263</v>
      </c>
      <c r="Q769" s="376">
        <f>IF(-SUM(Q$20:Q768)+Q$15&lt;0.000001,0,IF($C769&gt;='H-32A-WP06 - Debt Service'!P$24,'H-32A-WP06 - Debt Service'!P$27/12,0))</f>
        <v>0</v>
      </c>
      <c r="R769" s="376">
        <f>IF(-SUM(R$20:R768)+R$15&lt;0.000001,0,IF($C769&gt;='H-32A-WP06 - Debt Service'!Q$24,'H-32A-WP06 - Debt Service'!Q$27/12,0))</f>
        <v>0</v>
      </c>
      <c r="S769" s="376">
        <f>IF(-SUM(S$20:S768)+S$15&lt;0.000001,0,IF($C769&gt;='H-32A-WP06 - Debt Service'!R$24,'H-32A-WP06 - Debt Service'!R$27/12,0))</f>
        <v>0</v>
      </c>
      <c r="T769" s="376">
        <f>IF(-SUM(T$20:T768)+T$15&lt;0.000001,0,IF($C769&gt;='H-32A-WP06 - Debt Service'!S$24,'H-32A-WP06 - Debt Service'!S$27/12,0))</f>
        <v>0</v>
      </c>
      <c r="U769" s="376">
        <f>IF(-SUM(U$20:U768)+U$15&lt;0.000001,0,IF($C769&gt;='H-32A-WP06 - Debt Service'!T$24,'H-32A-WP06 - Debt Service'!T$27/12,0))</f>
        <v>0</v>
      </c>
      <c r="V769" s="376">
        <f>IF(-SUM(V$20:V768)+V$15&lt;0.000001,0,IF($C769&gt;='H-32A-WP06 - Debt Service'!U$24,'H-32A-WP06 - Debt Service'!U$27/12,0))</f>
        <v>0</v>
      </c>
      <c r="W769" s="376">
        <f>IF(-SUM(W$20:W768)+W$15&lt;0.000001,0,IF($C769&gt;='H-32A-WP06 - Debt Service'!V$24,'H-32A-WP06 - Debt Service'!V$27/12,0))</f>
        <v>0</v>
      </c>
      <c r="X769" s="376">
        <f>IF(-SUM(X$20:X768)+X$15&lt;0.000001,0,IF($C769&gt;='H-32A-WP06 - Debt Service'!W$24,'H-32A-WP06 - Debt Service'!W$27/12,0))</f>
        <v>0</v>
      </c>
      <c r="Y769" s="376">
        <f>IF(-SUM(Y$20:Y768)+Y$15&lt;0.000001,0,IF($C769&gt;='H-32A-WP06 - Debt Service'!X$24,'H-32A-WP06 - Debt Service'!X$27/12,0))</f>
        <v>0</v>
      </c>
      <c r="Z769" s="376">
        <f>IF($C769&gt;='H-32A-WP06 - Debt Service'!Y$24,'H-32A-WP06 - Debt Service'!Y$27/12,0)</f>
        <v>0</v>
      </c>
    </row>
    <row r="770" spans="2:26">
      <c r="B770" s="364">
        <f t="shared" si="44"/>
        <v>2081</v>
      </c>
      <c r="C770" s="390">
        <f t="shared" si="46"/>
        <v>66293</v>
      </c>
      <c r="D770" s="376">
        <f>IF(-SUM(D$20:D769)+D$15&lt;0.000001,0,IF($C770&gt;='H-32A-WP06 - Debt Service'!C$24,'H-32A-WP06 - Debt Service'!C$27/12,0))</f>
        <v>0</v>
      </c>
      <c r="E770" s="376">
        <f>IF(-SUM(E$20:E769)+E$15&lt;0.000001,0,IF($C770&gt;='H-32A-WP06 - Debt Service'!D$24,'H-32A-WP06 - Debt Service'!D$27/12,0))</f>
        <v>0</v>
      </c>
      <c r="F770" s="376">
        <f>IF(-SUM(F$20:F769)+F$15&lt;0.000001,0,IF($C770&gt;='H-32A-WP06 - Debt Service'!E$24,'H-32A-WP06 - Debt Service'!E$27/12,0))</f>
        <v>0</v>
      </c>
      <c r="G770" s="376">
        <f>IF(-SUM(G$20:G769)+G$15&lt;0.000001,0,IF($C770&gt;='H-32A-WP06 - Debt Service'!F$24,'H-32A-WP06 - Debt Service'!F$27/12,0))</f>
        <v>0</v>
      </c>
      <c r="H770" s="376">
        <f>IF(-SUM(H$20:H769)+H$15&lt;0.000001,0,IF($C770&gt;='H-32A-WP06 - Debt Service'!G$24,'H-32A-WP06 - Debt Service'!G$27/12,0))</f>
        <v>0</v>
      </c>
      <c r="I770" s="376">
        <f>IF(-SUM(I$20:I769)+I$15&lt;0.000001,0,IF($C770&gt;='H-32A-WP06 - Debt Service'!H$24,'H-32A-WP06 - Debt Service'!H$27/12,0))</f>
        <v>0</v>
      </c>
      <c r="J770" s="376">
        <f>IF(-SUM(J$20:J769)+J$15&lt;0.000001,0,IF($C770&gt;='H-32A-WP06 - Debt Service'!I$24,'H-32A-WP06 - Debt Service'!I$27/12,0))</f>
        <v>0</v>
      </c>
      <c r="K770" s="376">
        <f>IF(-SUM(K$20:K769)+K$15&lt;0.000001,0,IF($C770&gt;='H-32A-WP06 - Debt Service'!J$24,'H-32A-WP06 - Debt Service'!J$27/12,0))</f>
        <v>0</v>
      </c>
      <c r="L770" s="376">
        <f>IF(-SUM(L$20:L769)+L$15&lt;0.000001,0,IF($C770&gt;='H-32A-WP06 - Debt Service'!K$24,'H-32A-WP06 - Debt Service'!K$27/12,0))</f>
        <v>0</v>
      </c>
      <c r="M770" s="376">
        <f>IF(-SUM(M$20:M769)+M$15&lt;0.000001,0,IF($C770&gt;='H-32A-WP06 - Debt Service'!L$24,'H-32A-WP06 - Debt Service'!L$27/12,0))</f>
        <v>0</v>
      </c>
      <c r="O770" s="364">
        <f t="shared" si="45"/>
        <v>2081</v>
      </c>
      <c r="P770" s="390">
        <f t="shared" si="47"/>
        <v>66293</v>
      </c>
      <c r="Q770" s="376">
        <f>IF(-SUM(Q$20:Q769)+Q$15&lt;0.000001,0,IF($C770&gt;='H-32A-WP06 - Debt Service'!P$24,'H-32A-WP06 - Debt Service'!P$27/12,0))</f>
        <v>0</v>
      </c>
      <c r="R770" s="376">
        <f>IF(-SUM(R$20:R769)+R$15&lt;0.000001,0,IF($C770&gt;='H-32A-WP06 - Debt Service'!Q$24,'H-32A-WP06 - Debt Service'!Q$27/12,0))</f>
        <v>0</v>
      </c>
      <c r="S770" s="376">
        <f>IF(-SUM(S$20:S769)+S$15&lt;0.000001,0,IF($C770&gt;='H-32A-WP06 - Debt Service'!R$24,'H-32A-WP06 - Debt Service'!R$27/12,0))</f>
        <v>0</v>
      </c>
      <c r="T770" s="376">
        <f>IF(-SUM(T$20:T769)+T$15&lt;0.000001,0,IF($C770&gt;='H-32A-WP06 - Debt Service'!S$24,'H-32A-WP06 - Debt Service'!S$27/12,0))</f>
        <v>0</v>
      </c>
      <c r="U770" s="376">
        <f>IF(-SUM(U$20:U769)+U$15&lt;0.000001,0,IF($C770&gt;='H-32A-WP06 - Debt Service'!T$24,'H-32A-WP06 - Debt Service'!T$27/12,0))</f>
        <v>0</v>
      </c>
      <c r="V770" s="376">
        <f>IF(-SUM(V$20:V769)+V$15&lt;0.000001,0,IF($C770&gt;='H-32A-WP06 - Debt Service'!U$24,'H-32A-WP06 - Debt Service'!U$27/12,0))</f>
        <v>0</v>
      </c>
      <c r="W770" s="376">
        <f>IF(-SUM(W$20:W769)+W$15&lt;0.000001,0,IF($C770&gt;='H-32A-WP06 - Debt Service'!V$24,'H-32A-WP06 - Debt Service'!V$27/12,0))</f>
        <v>0</v>
      </c>
      <c r="X770" s="376">
        <f>IF(-SUM(X$20:X769)+X$15&lt;0.000001,0,IF($C770&gt;='H-32A-WP06 - Debt Service'!W$24,'H-32A-WP06 - Debt Service'!W$27/12,0))</f>
        <v>0</v>
      </c>
      <c r="Y770" s="376">
        <f>IF(-SUM(Y$20:Y769)+Y$15&lt;0.000001,0,IF($C770&gt;='H-32A-WP06 - Debt Service'!X$24,'H-32A-WP06 - Debt Service'!X$27/12,0))</f>
        <v>0</v>
      </c>
      <c r="Z770" s="376">
        <f>IF($C770&gt;='H-32A-WP06 - Debt Service'!Y$24,'H-32A-WP06 - Debt Service'!Y$27/12,0)</f>
        <v>0</v>
      </c>
    </row>
    <row r="771" spans="2:26">
      <c r="B771" s="364">
        <f t="shared" si="44"/>
        <v>2081</v>
      </c>
      <c r="C771" s="390">
        <f t="shared" si="46"/>
        <v>66324</v>
      </c>
      <c r="D771" s="376">
        <f>IF(-SUM(D$20:D770)+D$15&lt;0.000001,0,IF($C771&gt;='H-32A-WP06 - Debt Service'!C$24,'H-32A-WP06 - Debt Service'!C$27/12,0))</f>
        <v>0</v>
      </c>
      <c r="E771" s="376">
        <f>IF(-SUM(E$20:E770)+E$15&lt;0.000001,0,IF($C771&gt;='H-32A-WP06 - Debt Service'!D$24,'H-32A-WP06 - Debt Service'!D$27/12,0))</f>
        <v>0</v>
      </c>
      <c r="F771" s="376">
        <f>IF(-SUM(F$20:F770)+F$15&lt;0.000001,0,IF($C771&gt;='H-32A-WP06 - Debt Service'!E$24,'H-32A-WP06 - Debt Service'!E$27/12,0))</f>
        <v>0</v>
      </c>
      <c r="G771" s="376">
        <f>IF(-SUM(G$20:G770)+G$15&lt;0.000001,0,IF($C771&gt;='H-32A-WP06 - Debt Service'!F$24,'H-32A-WP06 - Debt Service'!F$27/12,0))</f>
        <v>0</v>
      </c>
      <c r="H771" s="376">
        <f>IF(-SUM(H$20:H770)+H$15&lt;0.000001,0,IF($C771&gt;='H-32A-WP06 - Debt Service'!G$24,'H-32A-WP06 - Debt Service'!G$27/12,0))</f>
        <v>0</v>
      </c>
      <c r="I771" s="376">
        <f>IF(-SUM(I$20:I770)+I$15&lt;0.000001,0,IF($C771&gt;='H-32A-WP06 - Debt Service'!H$24,'H-32A-WP06 - Debt Service'!H$27/12,0))</f>
        <v>0</v>
      </c>
      <c r="J771" s="376">
        <f>IF(-SUM(J$20:J770)+J$15&lt;0.000001,0,IF($C771&gt;='H-32A-WP06 - Debt Service'!I$24,'H-32A-WP06 - Debt Service'!I$27/12,0))</f>
        <v>0</v>
      </c>
      <c r="K771" s="376">
        <f>IF(-SUM(K$20:K770)+K$15&lt;0.000001,0,IF($C771&gt;='H-32A-WP06 - Debt Service'!J$24,'H-32A-WP06 - Debt Service'!J$27/12,0))</f>
        <v>0</v>
      </c>
      <c r="L771" s="376">
        <f>IF(-SUM(L$20:L770)+L$15&lt;0.000001,0,IF($C771&gt;='H-32A-WP06 - Debt Service'!K$24,'H-32A-WP06 - Debt Service'!K$27/12,0))</f>
        <v>0</v>
      </c>
      <c r="M771" s="376">
        <f>IF(-SUM(M$20:M770)+M$15&lt;0.000001,0,IF($C771&gt;='H-32A-WP06 - Debt Service'!L$24,'H-32A-WP06 - Debt Service'!L$27/12,0))</f>
        <v>0</v>
      </c>
      <c r="O771" s="364">
        <f t="shared" si="45"/>
        <v>2081</v>
      </c>
      <c r="P771" s="390">
        <f t="shared" si="47"/>
        <v>66324</v>
      </c>
      <c r="Q771" s="376">
        <f>IF(-SUM(Q$20:Q770)+Q$15&lt;0.000001,0,IF($C771&gt;='H-32A-WP06 - Debt Service'!P$24,'H-32A-WP06 - Debt Service'!P$27/12,0))</f>
        <v>0</v>
      </c>
      <c r="R771" s="376">
        <f>IF(-SUM(R$20:R770)+R$15&lt;0.000001,0,IF($C771&gt;='H-32A-WP06 - Debt Service'!Q$24,'H-32A-WP06 - Debt Service'!Q$27/12,0))</f>
        <v>0</v>
      </c>
      <c r="S771" s="376">
        <f>IF(-SUM(S$20:S770)+S$15&lt;0.000001,0,IF($C771&gt;='H-32A-WP06 - Debt Service'!R$24,'H-32A-WP06 - Debt Service'!R$27/12,0))</f>
        <v>0</v>
      </c>
      <c r="T771" s="376">
        <f>IF(-SUM(T$20:T770)+T$15&lt;0.000001,0,IF($C771&gt;='H-32A-WP06 - Debt Service'!S$24,'H-32A-WP06 - Debt Service'!S$27/12,0))</f>
        <v>0</v>
      </c>
      <c r="U771" s="376">
        <f>IF(-SUM(U$20:U770)+U$15&lt;0.000001,0,IF($C771&gt;='H-32A-WP06 - Debt Service'!T$24,'H-32A-WP06 - Debt Service'!T$27/12,0))</f>
        <v>0</v>
      </c>
      <c r="V771" s="376">
        <f>IF(-SUM(V$20:V770)+V$15&lt;0.000001,0,IF($C771&gt;='H-32A-WP06 - Debt Service'!U$24,'H-32A-WP06 - Debt Service'!U$27/12,0))</f>
        <v>0</v>
      </c>
      <c r="W771" s="376">
        <f>IF(-SUM(W$20:W770)+W$15&lt;0.000001,0,IF($C771&gt;='H-32A-WP06 - Debt Service'!V$24,'H-32A-WP06 - Debt Service'!V$27/12,0))</f>
        <v>0</v>
      </c>
      <c r="X771" s="376">
        <f>IF(-SUM(X$20:X770)+X$15&lt;0.000001,0,IF($C771&gt;='H-32A-WP06 - Debt Service'!W$24,'H-32A-WP06 - Debt Service'!W$27/12,0))</f>
        <v>0</v>
      </c>
      <c r="Y771" s="376">
        <f>IF(-SUM(Y$20:Y770)+Y$15&lt;0.000001,0,IF($C771&gt;='H-32A-WP06 - Debt Service'!X$24,'H-32A-WP06 - Debt Service'!X$27/12,0))</f>
        <v>0</v>
      </c>
      <c r="Z771" s="376">
        <f>IF($C771&gt;='H-32A-WP06 - Debt Service'!Y$24,'H-32A-WP06 - Debt Service'!Y$27/12,0)</f>
        <v>0</v>
      </c>
    </row>
    <row r="772" spans="2:26">
      <c r="B772" s="364">
        <f t="shared" si="44"/>
        <v>2081</v>
      </c>
      <c r="C772" s="390">
        <f t="shared" si="46"/>
        <v>66355</v>
      </c>
      <c r="D772" s="376">
        <f>IF(-SUM(D$20:D771)+D$15&lt;0.000001,0,IF($C772&gt;='H-32A-WP06 - Debt Service'!C$24,'H-32A-WP06 - Debt Service'!C$27/12,0))</f>
        <v>0</v>
      </c>
      <c r="E772" s="376">
        <f>IF(-SUM(E$20:E771)+E$15&lt;0.000001,0,IF($C772&gt;='H-32A-WP06 - Debt Service'!D$24,'H-32A-WP06 - Debt Service'!D$27/12,0))</f>
        <v>0</v>
      </c>
      <c r="F772" s="376">
        <f>IF(-SUM(F$20:F771)+F$15&lt;0.000001,0,IF($C772&gt;='H-32A-WP06 - Debt Service'!E$24,'H-32A-WP06 - Debt Service'!E$27/12,0))</f>
        <v>0</v>
      </c>
      <c r="G772" s="376">
        <f>IF(-SUM(G$20:G771)+G$15&lt;0.000001,0,IF($C772&gt;='H-32A-WP06 - Debt Service'!F$24,'H-32A-WP06 - Debt Service'!F$27/12,0))</f>
        <v>0</v>
      </c>
      <c r="H772" s="376">
        <f>IF(-SUM(H$20:H771)+H$15&lt;0.000001,0,IF($C772&gt;='H-32A-WP06 - Debt Service'!G$24,'H-32A-WP06 - Debt Service'!G$27/12,0))</f>
        <v>0</v>
      </c>
      <c r="I772" s="376">
        <f>IF(-SUM(I$20:I771)+I$15&lt;0.000001,0,IF($C772&gt;='H-32A-WP06 - Debt Service'!H$24,'H-32A-WP06 - Debt Service'!H$27/12,0))</f>
        <v>0</v>
      </c>
      <c r="J772" s="376">
        <f>IF(-SUM(J$20:J771)+J$15&lt;0.000001,0,IF($C772&gt;='H-32A-WP06 - Debt Service'!I$24,'H-32A-WP06 - Debt Service'!I$27/12,0))</f>
        <v>0</v>
      </c>
      <c r="K772" s="376">
        <f>IF(-SUM(K$20:K771)+K$15&lt;0.000001,0,IF($C772&gt;='H-32A-WP06 - Debt Service'!J$24,'H-32A-WP06 - Debt Service'!J$27/12,0))</f>
        <v>0</v>
      </c>
      <c r="L772" s="376">
        <f>IF(-SUM(L$20:L771)+L$15&lt;0.000001,0,IF($C772&gt;='H-32A-WP06 - Debt Service'!K$24,'H-32A-WP06 - Debt Service'!K$27/12,0))</f>
        <v>0</v>
      </c>
      <c r="M772" s="376">
        <f>IF(-SUM(M$20:M771)+M$15&lt;0.000001,0,IF($C772&gt;='H-32A-WP06 - Debt Service'!L$24,'H-32A-WP06 - Debt Service'!L$27/12,0))</f>
        <v>0</v>
      </c>
      <c r="O772" s="364">
        <f t="shared" si="45"/>
        <v>2081</v>
      </c>
      <c r="P772" s="390">
        <f t="shared" si="47"/>
        <v>66355</v>
      </c>
      <c r="Q772" s="376">
        <f>IF(-SUM(Q$20:Q771)+Q$15&lt;0.000001,0,IF($C772&gt;='H-32A-WP06 - Debt Service'!P$24,'H-32A-WP06 - Debt Service'!P$27/12,0))</f>
        <v>0</v>
      </c>
      <c r="R772" s="376">
        <f>IF(-SUM(R$20:R771)+R$15&lt;0.000001,0,IF($C772&gt;='H-32A-WP06 - Debt Service'!Q$24,'H-32A-WP06 - Debt Service'!Q$27/12,0))</f>
        <v>0</v>
      </c>
      <c r="S772" s="376">
        <f>IF(-SUM(S$20:S771)+S$15&lt;0.000001,0,IF($C772&gt;='H-32A-WP06 - Debt Service'!R$24,'H-32A-WP06 - Debt Service'!R$27/12,0))</f>
        <v>0</v>
      </c>
      <c r="T772" s="376">
        <f>IF(-SUM(T$20:T771)+T$15&lt;0.000001,0,IF($C772&gt;='H-32A-WP06 - Debt Service'!S$24,'H-32A-WP06 - Debt Service'!S$27/12,0))</f>
        <v>0</v>
      </c>
      <c r="U772" s="376">
        <f>IF(-SUM(U$20:U771)+U$15&lt;0.000001,0,IF($C772&gt;='H-32A-WP06 - Debt Service'!T$24,'H-32A-WP06 - Debt Service'!T$27/12,0))</f>
        <v>0</v>
      </c>
      <c r="V772" s="376">
        <f>IF(-SUM(V$20:V771)+V$15&lt;0.000001,0,IF($C772&gt;='H-32A-WP06 - Debt Service'!U$24,'H-32A-WP06 - Debt Service'!U$27/12,0))</f>
        <v>0</v>
      </c>
      <c r="W772" s="376">
        <f>IF(-SUM(W$20:W771)+W$15&lt;0.000001,0,IF($C772&gt;='H-32A-WP06 - Debt Service'!V$24,'H-32A-WP06 - Debt Service'!V$27/12,0))</f>
        <v>0</v>
      </c>
      <c r="X772" s="376">
        <f>IF(-SUM(X$20:X771)+X$15&lt;0.000001,0,IF($C772&gt;='H-32A-WP06 - Debt Service'!W$24,'H-32A-WP06 - Debt Service'!W$27/12,0))</f>
        <v>0</v>
      </c>
      <c r="Y772" s="376">
        <f>IF(-SUM(Y$20:Y771)+Y$15&lt;0.000001,0,IF($C772&gt;='H-32A-WP06 - Debt Service'!X$24,'H-32A-WP06 - Debt Service'!X$27/12,0))</f>
        <v>0</v>
      </c>
      <c r="Z772" s="376">
        <f>IF($C772&gt;='H-32A-WP06 - Debt Service'!Y$24,'H-32A-WP06 - Debt Service'!Y$27/12,0)</f>
        <v>0</v>
      </c>
    </row>
    <row r="773" spans="2:26">
      <c r="B773" s="364">
        <f t="shared" si="44"/>
        <v>2081</v>
      </c>
      <c r="C773" s="390">
        <f t="shared" si="46"/>
        <v>66385</v>
      </c>
      <c r="D773" s="376">
        <f>IF(-SUM(D$20:D772)+D$15&lt;0.000001,0,IF($C773&gt;='H-32A-WP06 - Debt Service'!C$24,'H-32A-WP06 - Debt Service'!C$27/12,0))</f>
        <v>0</v>
      </c>
      <c r="E773" s="376">
        <f>IF(-SUM(E$20:E772)+E$15&lt;0.000001,0,IF($C773&gt;='H-32A-WP06 - Debt Service'!D$24,'H-32A-WP06 - Debt Service'!D$27/12,0))</f>
        <v>0</v>
      </c>
      <c r="F773" s="376">
        <f>IF(-SUM(F$20:F772)+F$15&lt;0.000001,0,IF($C773&gt;='H-32A-WP06 - Debt Service'!E$24,'H-32A-WP06 - Debt Service'!E$27/12,0))</f>
        <v>0</v>
      </c>
      <c r="G773" s="376">
        <f>IF(-SUM(G$20:G772)+G$15&lt;0.000001,0,IF($C773&gt;='H-32A-WP06 - Debt Service'!F$24,'H-32A-WP06 - Debt Service'!F$27/12,0))</f>
        <v>0</v>
      </c>
      <c r="H773" s="376">
        <f>IF(-SUM(H$20:H772)+H$15&lt;0.000001,0,IF($C773&gt;='H-32A-WP06 - Debt Service'!G$24,'H-32A-WP06 - Debt Service'!G$27/12,0))</f>
        <v>0</v>
      </c>
      <c r="I773" s="376">
        <f>IF(-SUM(I$20:I772)+I$15&lt;0.000001,0,IF($C773&gt;='H-32A-WP06 - Debt Service'!H$24,'H-32A-WP06 - Debt Service'!H$27/12,0))</f>
        <v>0</v>
      </c>
      <c r="J773" s="376">
        <f>IF(-SUM(J$20:J772)+J$15&lt;0.000001,0,IF($C773&gt;='H-32A-WP06 - Debt Service'!I$24,'H-32A-WP06 - Debt Service'!I$27/12,0))</f>
        <v>0</v>
      </c>
      <c r="K773" s="376">
        <f>IF(-SUM(K$20:K772)+K$15&lt;0.000001,0,IF($C773&gt;='H-32A-WP06 - Debt Service'!J$24,'H-32A-WP06 - Debt Service'!J$27/12,0))</f>
        <v>0</v>
      </c>
      <c r="L773" s="376">
        <f>IF(-SUM(L$20:L772)+L$15&lt;0.000001,0,IF($C773&gt;='H-32A-WP06 - Debt Service'!K$24,'H-32A-WP06 - Debt Service'!K$27/12,0))</f>
        <v>0</v>
      </c>
      <c r="M773" s="376">
        <f>IF(-SUM(M$20:M772)+M$15&lt;0.000001,0,IF($C773&gt;='H-32A-WP06 - Debt Service'!L$24,'H-32A-WP06 - Debt Service'!L$27/12,0))</f>
        <v>0</v>
      </c>
      <c r="O773" s="364">
        <f t="shared" si="45"/>
        <v>2081</v>
      </c>
      <c r="P773" s="390">
        <f t="shared" si="47"/>
        <v>66385</v>
      </c>
      <c r="Q773" s="376">
        <f>IF(-SUM(Q$20:Q772)+Q$15&lt;0.000001,0,IF($C773&gt;='H-32A-WP06 - Debt Service'!P$24,'H-32A-WP06 - Debt Service'!P$27/12,0))</f>
        <v>0</v>
      </c>
      <c r="R773" s="376">
        <f>IF(-SUM(R$20:R772)+R$15&lt;0.000001,0,IF($C773&gt;='H-32A-WP06 - Debt Service'!Q$24,'H-32A-WP06 - Debt Service'!Q$27/12,0))</f>
        <v>0</v>
      </c>
      <c r="S773" s="376">
        <f>IF(-SUM(S$20:S772)+S$15&lt;0.000001,0,IF($C773&gt;='H-32A-WP06 - Debt Service'!R$24,'H-32A-WP06 - Debt Service'!R$27/12,0))</f>
        <v>0</v>
      </c>
      <c r="T773" s="376">
        <f>IF(-SUM(T$20:T772)+T$15&lt;0.000001,0,IF($C773&gt;='H-32A-WP06 - Debt Service'!S$24,'H-32A-WP06 - Debt Service'!S$27/12,0))</f>
        <v>0</v>
      </c>
      <c r="U773" s="376">
        <f>IF(-SUM(U$20:U772)+U$15&lt;0.000001,0,IF($C773&gt;='H-32A-WP06 - Debt Service'!T$24,'H-32A-WP06 - Debt Service'!T$27/12,0))</f>
        <v>0</v>
      </c>
      <c r="V773" s="376">
        <f>IF(-SUM(V$20:V772)+V$15&lt;0.000001,0,IF($C773&gt;='H-32A-WP06 - Debt Service'!U$24,'H-32A-WP06 - Debt Service'!U$27/12,0))</f>
        <v>0</v>
      </c>
      <c r="W773" s="376">
        <f>IF(-SUM(W$20:W772)+W$15&lt;0.000001,0,IF($C773&gt;='H-32A-WP06 - Debt Service'!V$24,'H-32A-WP06 - Debt Service'!V$27/12,0))</f>
        <v>0</v>
      </c>
      <c r="X773" s="376">
        <f>IF(-SUM(X$20:X772)+X$15&lt;0.000001,0,IF($C773&gt;='H-32A-WP06 - Debt Service'!W$24,'H-32A-WP06 - Debt Service'!W$27/12,0))</f>
        <v>0</v>
      </c>
      <c r="Y773" s="376">
        <f>IF(-SUM(Y$20:Y772)+Y$15&lt;0.000001,0,IF($C773&gt;='H-32A-WP06 - Debt Service'!X$24,'H-32A-WP06 - Debt Service'!X$27/12,0))</f>
        <v>0</v>
      </c>
      <c r="Z773" s="376">
        <f>IF($C773&gt;='H-32A-WP06 - Debt Service'!Y$24,'H-32A-WP06 - Debt Service'!Y$27/12,0)</f>
        <v>0</v>
      </c>
    </row>
    <row r="774" spans="2:26">
      <c r="B774" s="364">
        <f t="shared" si="44"/>
        <v>2081</v>
      </c>
      <c r="C774" s="390">
        <f t="shared" si="46"/>
        <v>66416</v>
      </c>
      <c r="D774" s="376">
        <f>IF(-SUM(D$20:D773)+D$15&lt;0.000001,0,IF($C774&gt;='H-32A-WP06 - Debt Service'!C$24,'H-32A-WP06 - Debt Service'!C$27/12,0))</f>
        <v>0</v>
      </c>
      <c r="E774" s="376">
        <f>IF(-SUM(E$20:E773)+E$15&lt;0.000001,0,IF($C774&gt;='H-32A-WP06 - Debt Service'!D$24,'H-32A-WP06 - Debt Service'!D$27/12,0))</f>
        <v>0</v>
      </c>
      <c r="F774" s="376">
        <f>IF(-SUM(F$20:F773)+F$15&lt;0.000001,0,IF($C774&gt;='H-32A-WP06 - Debt Service'!E$24,'H-32A-WP06 - Debt Service'!E$27/12,0))</f>
        <v>0</v>
      </c>
      <c r="G774" s="376">
        <f>IF(-SUM(G$20:G773)+G$15&lt;0.000001,0,IF($C774&gt;='H-32A-WP06 - Debt Service'!F$24,'H-32A-WP06 - Debt Service'!F$27/12,0))</f>
        <v>0</v>
      </c>
      <c r="H774" s="376">
        <f>IF(-SUM(H$20:H773)+H$15&lt;0.000001,0,IF($C774&gt;='H-32A-WP06 - Debt Service'!G$24,'H-32A-WP06 - Debt Service'!G$27/12,0))</f>
        <v>0</v>
      </c>
      <c r="I774" s="376">
        <f>IF(-SUM(I$20:I773)+I$15&lt;0.000001,0,IF($C774&gt;='H-32A-WP06 - Debt Service'!H$24,'H-32A-WP06 - Debt Service'!H$27/12,0))</f>
        <v>0</v>
      </c>
      <c r="J774" s="376">
        <f>IF(-SUM(J$20:J773)+J$15&lt;0.000001,0,IF($C774&gt;='H-32A-WP06 - Debt Service'!I$24,'H-32A-WP06 - Debt Service'!I$27/12,0))</f>
        <v>0</v>
      </c>
      <c r="K774" s="376">
        <f>IF(-SUM(K$20:K773)+K$15&lt;0.000001,0,IF($C774&gt;='H-32A-WP06 - Debt Service'!J$24,'H-32A-WP06 - Debt Service'!J$27/12,0))</f>
        <v>0</v>
      </c>
      <c r="L774" s="376">
        <f>IF(-SUM(L$20:L773)+L$15&lt;0.000001,0,IF($C774&gt;='H-32A-WP06 - Debt Service'!K$24,'H-32A-WP06 - Debt Service'!K$27/12,0))</f>
        <v>0</v>
      </c>
      <c r="M774" s="376">
        <f>IF(-SUM(M$20:M773)+M$15&lt;0.000001,0,IF($C774&gt;='H-32A-WP06 - Debt Service'!L$24,'H-32A-WP06 - Debt Service'!L$27/12,0))</f>
        <v>0</v>
      </c>
      <c r="O774" s="364">
        <f t="shared" si="45"/>
        <v>2081</v>
      </c>
      <c r="P774" s="390">
        <f t="shared" si="47"/>
        <v>66416</v>
      </c>
      <c r="Q774" s="376">
        <f>IF(-SUM(Q$20:Q773)+Q$15&lt;0.000001,0,IF($C774&gt;='H-32A-WP06 - Debt Service'!P$24,'H-32A-WP06 - Debt Service'!P$27/12,0))</f>
        <v>0</v>
      </c>
      <c r="R774" s="376">
        <f>IF(-SUM(R$20:R773)+R$15&lt;0.000001,0,IF($C774&gt;='H-32A-WP06 - Debt Service'!Q$24,'H-32A-WP06 - Debt Service'!Q$27/12,0))</f>
        <v>0</v>
      </c>
      <c r="S774" s="376">
        <f>IF(-SUM(S$20:S773)+S$15&lt;0.000001,0,IF($C774&gt;='H-32A-WP06 - Debt Service'!R$24,'H-32A-WP06 - Debt Service'!R$27/12,0))</f>
        <v>0</v>
      </c>
      <c r="T774" s="376">
        <f>IF(-SUM(T$20:T773)+T$15&lt;0.000001,0,IF($C774&gt;='H-32A-WP06 - Debt Service'!S$24,'H-32A-WP06 - Debt Service'!S$27/12,0))</f>
        <v>0</v>
      </c>
      <c r="U774" s="376">
        <f>IF(-SUM(U$20:U773)+U$15&lt;0.000001,0,IF($C774&gt;='H-32A-WP06 - Debt Service'!T$24,'H-32A-WP06 - Debt Service'!T$27/12,0))</f>
        <v>0</v>
      </c>
      <c r="V774" s="376">
        <f>IF(-SUM(V$20:V773)+V$15&lt;0.000001,0,IF($C774&gt;='H-32A-WP06 - Debt Service'!U$24,'H-32A-WP06 - Debt Service'!U$27/12,0))</f>
        <v>0</v>
      </c>
      <c r="W774" s="376">
        <f>IF(-SUM(W$20:W773)+W$15&lt;0.000001,0,IF($C774&gt;='H-32A-WP06 - Debt Service'!V$24,'H-32A-WP06 - Debt Service'!V$27/12,0))</f>
        <v>0</v>
      </c>
      <c r="X774" s="376">
        <f>IF(-SUM(X$20:X773)+X$15&lt;0.000001,0,IF($C774&gt;='H-32A-WP06 - Debt Service'!W$24,'H-32A-WP06 - Debt Service'!W$27/12,0))</f>
        <v>0</v>
      </c>
      <c r="Y774" s="376">
        <f>IF(-SUM(Y$20:Y773)+Y$15&lt;0.000001,0,IF($C774&gt;='H-32A-WP06 - Debt Service'!X$24,'H-32A-WP06 - Debt Service'!X$27/12,0))</f>
        <v>0</v>
      </c>
      <c r="Z774" s="376">
        <f>IF($C774&gt;='H-32A-WP06 - Debt Service'!Y$24,'H-32A-WP06 - Debt Service'!Y$27/12,0)</f>
        <v>0</v>
      </c>
    </row>
    <row r="775" spans="2:26">
      <c r="B775" s="364">
        <f t="shared" si="44"/>
        <v>2081</v>
      </c>
      <c r="C775" s="390">
        <f t="shared" si="46"/>
        <v>66446</v>
      </c>
      <c r="D775" s="376">
        <f>IF(-SUM(D$20:D774)+D$15&lt;0.000001,0,IF($C775&gt;='H-32A-WP06 - Debt Service'!C$24,'H-32A-WP06 - Debt Service'!C$27/12,0))</f>
        <v>0</v>
      </c>
      <c r="E775" s="376">
        <f>IF(-SUM(E$20:E774)+E$15&lt;0.000001,0,IF($C775&gt;='H-32A-WP06 - Debt Service'!D$24,'H-32A-WP06 - Debt Service'!D$27/12,0))</f>
        <v>0</v>
      </c>
      <c r="F775" s="376">
        <f>IF(-SUM(F$20:F774)+F$15&lt;0.000001,0,IF($C775&gt;='H-32A-WP06 - Debt Service'!E$24,'H-32A-WP06 - Debt Service'!E$27/12,0))</f>
        <v>0</v>
      </c>
      <c r="G775" s="376">
        <f>IF(-SUM(G$20:G774)+G$15&lt;0.000001,0,IF($C775&gt;='H-32A-WP06 - Debt Service'!F$24,'H-32A-WP06 - Debt Service'!F$27/12,0))</f>
        <v>0</v>
      </c>
      <c r="H775" s="376">
        <f>IF(-SUM(H$20:H774)+H$15&lt;0.000001,0,IF($C775&gt;='H-32A-WP06 - Debt Service'!G$24,'H-32A-WP06 - Debt Service'!G$27/12,0))</f>
        <v>0</v>
      </c>
      <c r="I775" s="376">
        <f>IF(-SUM(I$20:I774)+I$15&lt;0.000001,0,IF($C775&gt;='H-32A-WP06 - Debt Service'!H$24,'H-32A-WP06 - Debt Service'!H$27/12,0))</f>
        <v>0</v>
      </c>
      <c r="J775" s="376">
        <f>IF(-SUM(J$20:J774)+J$15&lt;0.000001,0,IF($C775&gt;='H-32A-WP06 - Debt Service'!I$24,'H-32A-WP06 - Debt Service'!I$27/12,0))</f>
        <v>0</v>
      </c>
      <c r="K775" s="376">
        <f>IF(-SUM(K$20:K774)+K$15&lt;0.000001,0,IF($C775&gt;='H-32A-WP06 - Debt Service'!J$24,'H-32A-WP06 - Debt Service'!J$27/12,0))</f>
        <v>0</v>
      </c>
      <c r="L775" s="376">
        <f>IF(-SUM(L$20:L774)+L$15&lt;0.000001,0,IF($C775&gt;='H-32A-WP06 - Debt Service'!K$24,'H-32A-WP06 - Debt Service'!K$27/12,0))</f>
        <v>0</v>
      </c>
      <c r="M775" s="376">
        <f>IF(-SUM(M$20:M774)+M$15&lt;0.000001,0,IF($C775&gt;='H-32A-WP06 - Debt Service'!L$24,'H-32A-WP06 - Debt Service'!L$27/12,0))</f>
        <v>0</v>
      </c>
      <c r="O775" s="364">
        <f t="shared" si="45"/>
        <v>2081</v>
      </c>
      <c r="P775" s="390">
        <f t="shared" si="47"/>
        <v>66446</v>
      </c>
      <c r="Q775" s="376">
        <f>IF(-SUM(Q$20:Q774)+Q$15&lt;0.000001,0,IF($C775&gt;='H-32A-WP06 - Debt Service'!P$24,'H-32A-WP06 - Debt Service'!P$27/12,0))</f>
        <v>0</v>
      </c>
      <c r="R775" s="376">
        <f>IF(-SUM(R$20:R774)+R$15&lt;0.000001,0,IF($C775&gt;='H-32A-WP06 - Debt Service'!Q$24,'H-32A-WP06 - Debt Service'!Q$27/12,0))</f>
        <v>0</v>
      </c>
      <c r="S775" s="376">
        <f>IF(-SUM(S$20:S774)+S$15&lt;0.000001,0,IF($C775&gt;='H-32A-WP06 - Debt Service'!R$24,'H-32A-WP06 - Debt Service'!R$27/12,0))</f>
        <v>0</v>
      </c>
      <c r="T775" s="376">
        <f>IF(-SUM(T$20:T774)+T$15&lt;0.000001,0,IF($C775&gt;='H-32A-WP06 - Debt Service'!S$24,'H-32A-WP06 - Debt Service'!S$27/12,0))</f>
        <v>0</v>
      </c>
      <c r="U775" s="376">
        <f>IF(-SUM(U$20:U774)+U$15&lt;0.000001,0,IF($C775&gt;='H-32A-WP06 - Debt Service'!T$24,'H-32A-WP06 - Debt Service'!T$27/12,0))</f>
        <v>0</v>
      </c>
      <c r="V775" s="376">
        <f>IF(-SUM(V$20:V774)+V$15&lt;0.000001,0,IF($C775&gt;='H-32A-WP06 - Debt Service'!U$24,'H-32A-WP06 - Debt Service'!U$27/12,0))</f>
        <v>0</v>
      </c>
      <c r="W775" s="376">
        <f>IF(-SUM(W$20:W774)+W$15&lt;0.000001,0,IF($C775&gt;='H-32A-WP06 - Debt Service'!V$24,'H-32A-WP06 - Debt Service'!V$27/12,0))</f>
        <v>0</v>
      </c>
      <c r="X775" s="376">
        <f>IF(-SUM(X$20:X774)+X$15&lt;0.000001,0,IF($C775&gt;='H-32A-WP06 - Debt Service'!W$24,'H-32A-WP06 - Debt Service'!W$27/12,0))</f>
        <v>0</v>
      </c>
      <c r="Y775" s="376">
        <f>IF(-SUM(Y$20:Y774)+Y$15&lt;0.000001,0,IF($C775&gt;='H-32A-WP06 - Debt Service'!X$24,'H-32A-WP06 - Debt Service'!X$27/12,0))</f>
        <v>0</v>
      </c>
      <c r="Z775" s="376">
        <f>IF($C775&gt;='H-32A-WP06 - Debt Service'!Y$24,'H-32A-WP06 - Debt Service'!Y$27/12,0)</f>
        <v>0</v>
      </c>
    </row>
    <row r="776" spans="2:26">
      <c r="B776" s="364">
        <f t="shared" si="44"/>
        <v>2082</v>
      </c>
      <c r="C776" s="390">
        <f t="shared" si="46"/>
        <v>66477</v>
      </c>
      <c r="D776" s="376">
        <f>IF(-SUM(D$20:D775)+D$15&lt;0.000001,0,IF($C776&gt;='H-32A-WP06 - Debt Service'!C$24,'H-32A-WP06 - Debt Service'!C$27/12,0))</f>
        <v>0</v>
      </c>
      <c r="E776" s="376">
        <f>IF(-SUM(E$20:E775)+E$15&lt;0.000001,0,IF($C776&gt;='H-32A-WP06 - Debt Service'!D$24,'H-32A-WP06 - Debt Service'!D$27/12,0))</f>
        <v>0</v>
      </c>
      <c r="F776" s="376">
        <f>IF(-SUM(F$20:F775)+F$15&lt;0.000001,0,IF($C776&gt;='H-32A-WP06 - Debt Service'!E$24,'H-32A-WP06 - Debt Service'!E$27/12,0))</f>
        <v>0</v>
      </c>
      <c r="G776" s="376">
        <f>IF(-SUM(G$20:G775)+G$15&lt;0.000001,0,IF($C776&gt;='H-32A-WP06 - Debt Service'!F$24,'H-32A-WP06 - Debt Service'!F$27/12,0))</f>
        <v>0</v>
      </c>
      <c r="H776" s="376">
        <f>IF(-SUM(H$20:H775)+H$15&lt;0.000001,0,IF($C776&gt;='H-32A-WP06 - Debt Service'!G$24,'H-32A-WP06 - Debt Service'!G$27/12,0))</f>
        <v>0</v>
      </c>
      <c r="I776" s="376">
        <f>IF(-SUM(I$20:I775)+I$15&lt;0.000001,0,IF($C776&gt;='H-32A-WP06 - Debt Service'!H$24,'H-32A-WP06 - Debt Service'!H$27/12,0))</f>
        <v>0</v>
      </c>
      <c r="J776" s="376">
        <f>IF(-SUM(J$20:J775)+J$15&lt;0.000001,0,IF($C776&gt;='H-32A-WP06 - Debt Service'!I$24,'H-32A-WP06 - Debt Service'!I$27/12,0))</f>
        <v>0</v>
      </c>
      <c r="K776" s="376">
        <f>IF(-SUM(K$20:K775)+K$15&lt;0.000001,0,IF($C776&gt;='H-32A-WP06 - Debt Service'!J$24,'H-32A-WP06 - Debt Service'!J$27/12,0))</f>
        <v>0</v>
      </c>
      <c r="L776" s="376">
        <f>IF(-SUM(L$20:L775)+L$15&lt;0.000001,0,IF($C776&gt;='H-32A-WP06 - Debt Service'!K$24,'H-32A-WP06 - Debt Service'!K$27/12,0))</f>
        <v>0</v>
      </c>
      <c r="M776" s="376">
        <f>IF(-SUM(M$20:M775)+M$15&lt;0.000001,0,IF($C776&gt;='H-32A-WP06 - Debt Service'!L$24,'H-32A-WP06 - Debt Service'!L$27/12,0))</f>
        <v>0</v>
      </c>
      <c r="O776" s="364">
        <f t="shared" si="45"/>
        <v>2082</v>
      </c>
      <c r="P776" s="390">
        <f t="shared" si="47"/>
        <v>66477</v>
      </c>
      <c r="Q776" s="376">
        <f>IF(-SUM(Q$20:Q775)+Q$15&lt;0.000001,0,IF($C776&gt;='H-32A-WP06 - Debt Service'!P$24,'H-32A-WP06 - Debt Service'!P$27/12,0))</f>
        <v>0</v>
      </c>
      <c r="R776" s="376">
        <f>IF(-SUM(R$20:R775)+R$15&lt;0.000001,0,IF($C776&gt;='H-32A-WP06 - Debt Service'!Q$24,'H-32A-WP06 - Debt Service'!Q$27/12,0))</f>
        <v>0</v>
      </c>
      <c r="S776" s="376">
        <f>IF(-SUM(S$20:S775)+S$15&lt;0.000001,0,IF($C776&gt;='H-32A-WP06 - Debt Service'!R$24,'H-32A-WP06 - Debt Service'!R$27/12,0))</f>
        <v>0</v>
      </c>
      <c r="T776" s="376">
        <f>IF(-SUM(T$20:T775)+T$15&lt;0.000001,0,IF($C776&gt;='H-32A-WP06 - Debt Service'!S$24,'H-32A-WP06 - Debt Service'!S$27/12,0))</f>
        <v>0</v>
      </c>
      <c r="U776" s="376">
        <f>IF(-SUM(U$20:U775)+U$15&lt;0.000001,0,IF($C776&gt;='H-32A-WP06 - Debt Service'!T$24,'H-32A-WP06 - Debt Service'!T$27/12,0))</f>
        <v>0</v>
      </c>
      <c r="V776" s="376">
        <f>IF(-SUM(V$20:V775)+V$15&lt;0.000001,0,IF($C776&gt;='H-32A-WP06 - Debt Service'!U$24,'H-32A-WP06 - Debt Service'!U$27/12,0))</f>
        <v>0</v>
      </c>
      <c r="W776" s="376">
        <f>IF(-SUM(W$20:W775)+W$15&lt;0.000001,0,IF($C776&gt;='H-32A-WP06 - Debt Service'!V$24,'H-32A-WP06 - Debt Service'!V$27/12,0))</f>
        <v>0</v>
      </c>
      <c r="X776" s="376">
        <f>IF(-SUM(X$20:X775)+X$15&lt;0.000001,0,IF($C776&gt;='H-32A-WP06 - Debt Service'!W$24,'H-32A-WP06 - Debt Service'!W$27/12,0))</f>
        <v>0</v>
      </c>
      <c r="Y776" s="376">
        <f>IF(-SUM(Y$20:Y775)+Y$15&lt;0.000001,0,IF($C776&gt;='H-32A-WP06 - Debt Service'!X$24,'H-32A-WP06 - Debt Service'!X$27/12,0))</f>
        <v>0</v>
      </c>
      <c r="Z776" s="376">
        <f>IF($C776&gt;='H-32A-WP06 - Debt Service'!Y$24,'H-32A-WP06 - Debt Service'!Y$27/12,0)</f>
        <v>0</v>
      </c>
    </row>
    <row r="777" spans="2:26">
      <c r="B777" s="364">
        <f t="shared" si="44"/>
        <v>2082</v>
      </c>
      <c r="C777" s="390">
        <f t="shared" si="46"/>
        <v>66508</v>
      </c>
      <c r="D777" s="376">
        <f>IF(-SUM(D$20:D776)+D$15&lt;0.000001,0,IF($C777&gt;='H-32A-WP06 - Debt Service'!C$24,'H-32A-WP06 - Debt Service'!C$27/12,0))</f>
        <v>0</v>
      </c>
      <c r="E777" s="376">
        <f>IF(-SUM(E$20:E776)+E$15&lt;0.000001,0,IF($C777&gt;='H-32A-WP06 - Debt Service'!D$24,'H-32A-WP06 - Debt Service'!D$27/12,0))</f>
        <v>0</v>
      </c>
      <c r="F777" s="376">
        <f>IF(-SUM(F$20:F776)+F$15&lt;0.000001,0,IF($C777&gt;='H-32A-WP06 - Debt Service'!E$24,'H-32A-WP06 - Debt Service'!E$27/12,0))</f>
        <v>0</v>
      </c>
      <c r="G777" s="376">
        <f>IF(-SUM(G$20:G776)+G$15&lt;0.000001,0,IF($C777&gt;='H-32A-WP06 - Debt Service'!F$24,'H-32A-WP06 - Debt Service'!F$27/12,0))</f>
        <v>0</v>
      </c>
      <c r="H777" s="376">
        <f>IF(-SUM(H$20:H776)+H$15&lt;0.000001,0,IF($C777&gt;='H-32A-WP06 - Debt Service'!G$24,'H-32A-WP06 - Debt Service'!G$27/12,0))</f>
        <v>0</v>
      </c>
      <c r="I777" s="376">
        <f>IF(-SUM(I$20:I776)+I$15&lt;0.000001,0,IF($C777&gt;='H-32A-WP06 - Debt Service'!H$24,'H-32A-WP06 - Debt Service'!H$27/12,0))</f>
        <v>0</v>
      </c>
      <c r="J777" s="376">
        <f>IF(-SUM(J$20:J776)+J$15&lt;0.000001,0,IF($C777&gt;='H-32A-WP06 - Debt Service'!I$24,'H-32A-WP06 - Debt Service'!I$27/12,0))</f>
        <v>0</v>
      </c>
      <c r="K777" s="376">
        <f>IF(-SUM(K$20:K776)+K$15&lt;0.000001,0,IF($C777&gt;='H-32A-WP06 - Debt Service'!J$24,'H-32A-WP06 - Debt Service'!J$27/12,0))</f>
        <v>0</v>
      </c>
      <c r="L777" s="376">
        <f>IF(-SUM(L$20:L776)+L$15&lt;0.000001,0,IF($C777&gt;='H-32A-WP06 - Debt Service'!K$24,'H-32A-WP06 - Debt Service'!K$27/12,0))</f>
        <v>0</v>
      </c>
      <c r="M777" s="376">
        <f>IF(-SUM(M$20:M776)+M$15&lt;0.000001,0,IF($C777&gt;='H-32A-WP06 - Debt Service'!L$24,'H-32A-WP06 - Debt Service'!L$27/12,0))</f>
        <v>0</v>
      </c>
      <c r="O777" s="364">
        <f t="shared" si="45"/>
        <v>2082</v>
      </c>
      <c r="P777" s="390">
        <f t="shared" si="47"/>
        <v>66508</v>
      </c>
      <c r="Q777" s="376">
        <f>IF(-SUM(Q$20:Q776)+Q$15&lt;0.000001,0,IF($C777&gt;='H-32A-WP06 - Debt Service'!P$24,'H-32A-WP06 - Debt Service'!P$27/12,0))</f>
        <v>0</v>
      </c>
      <c r="R777" s="376">
        <f>IF(-SUM(R$20:R776)+R$15&lt;0.000001,0,IF($C777&gt;='H-32A-WP06 - Debt Service'!Q$24,'H-32A-WP06 - Debt Service'!Q$27/12,0))</f>
        <v>0</v>
      </c>
      <c r="S777" s="376">
        <f>IF(-SUM(S$20:S776)+S$15&lt;0.000001,0,IF($C777&gt;='H-32A-WP06 - Debt Service'!R$24,'H-32A-WP06 - Debt Service'!R$27/12,0))</f>
        <v>0</v>
      </c>
      <c r="T777" s="376">
        <f>IF(-SUM(T$20:T776)+T$15&lt;0.000001,0,IF($C777&gt;='H-32A-WP06 - Debt Service'!S$24,'H-32A-WP06 - Debt Service'!S$27/12,0))</f>
        <v>0</v>
      </c>
      <c r="U777" s="376">
        <f>IF(-SUM(U$20:U776)+U$15&lt;0.000001,0,IF($C777&gt;='H-32A-WP06 - Debt Service'!T$24,'H-32A-WP06 - Debt Service'!T$27/12,0))</f>
        <v>0</v>
      </c>
      <c r="V777" s="376">
        <f>IF(-SUM(V$20:V776)+V$15&lt;0.000001,0,IF($C777&gt;='H-32A-WP06 - Debt Service'!U$24,'H-32A-WP06 - Debt Service'!U$27/12,0))</f>
        <v>0</v>
      </c>
      <c r="W777" s="376">
        <f>IF(-SUM(W$20:W776)+W$15&lt;0.000001,0,IF($C777&gt;='H-32A-WP06 - Debt Service'!V$24,'H-32A-WP06 - Debt Service'!V$27/12,0))</f>
        <v>0</v>
      </c>
      <c r="X777" s="376">
        <f>IF(-SUM(X$20:X776)+X$15&lt;0.000001,0,IF($C777&gt;='H-32A-WP06 - Debt Service'!W$24,'H-32A-WP06 - Debt Service'!W$27/12,0))</f>
        <v>0</v>
      </c>
      <c r="Y777" s="376">
        <f>IF(-SUM(Y$20:Y776)+Y$15&lt;0.000001,0,IF($C777&gt;='H-32A-WP06 - Debt Service'!X$24,'H-32A-WP06 - Debt Service'!X$27/12,0))</f>
        <v>0</v>
      </c>
      <c r="Z777" s="376">
        <f>IF($C777&gt;='H-32A-WP06 - Debt Service'!Y$24,'H-32A-WP06 - Debt Service'!Y$27/12,0)</f>
        <v>0</v>
      </c>
    </row>
    <row r="778" spans="2:26">
      <c r="B778" s="364">
        <f t="shared" si="44"/>
        <v>2082</v>
      </c>
      <c r="C778" s="390">
        <f t="shared" si="46"/>
        <v>66536</v>
      </c>
      <c r="D778" s="376">
        <f>IF(-SUM(D$20:D777)+D$15&lt;0.000001,0,IF($C778&gt;='H-32A-WP06 - Debt Service'!C$24,'H-32A-WP06 - Debt Service'!C$27/12,0))</f>
        <v>0</v>
      </c>
      <c r="E778" s="376">
        <f>IF(-SUM(E$20:E777)+E$15&lt;0.000001,0,IF($C778&gt;='H-32A-WP06 - Debt Service'!D$24,'H-32A-WP06 - Debt Service'!D$27/12,0))</f>
        <v>0</v>
      </c>
      <c r="F778" s="376">
        <f>IF(-SUM(F$20:F777)+F$15&lt;0.000001,0,IF($C778&gt;='H-32A-WP06 - Debt Service'!E$24,'H-32A-WP06 - Debt Service'!E$27/12,0))</f>
        <v>0</v>
      </c>
      <c r="G778" s="376">
        <f>IF(-SUM(G$20:G777)+G$15&lt;0.000001,0,IF($C778&gt;='H-32A-WP06 - Debt Service'!F$24,'H-32A-WP06 - Debt Service'!F$27/12,0))</f>
        <v>0</v>
      </c>
      <c r="H778" s="376">
        <f>IF(-SUM(H$20:H777)+H$15&lt;0.000001,0,IF($C778&gt;='H-32A-WP06 - Debt Service'!G$24,'H-32A-WP06 - Debt Service'!G$27/12,0))</f>
        <v>0</v>
      </c>
      <c r="I778" s="376">
        <f>IF(-SUM(I$20:I777)+I$15&lt;0.000001,0,IF($C778&gt;='H-32A-WP06 - Debt Service'!H$24,'H-32A-WP06 - Debt Service'!H$27/12,0))</f>
        <v>0</v>
      </c>
      <c r="J778" s="376">
        <f>IF(-SUM(J$20:J777)+J$15&lt;0.000001,0,IF($C778&gt;='H-32A-WP06 - Debt Service'!I$24,'H-32A-WP06 - Debt Service'!I$27/12,0))</f>
        <v>0</v>
      </c>
      <c r="K778" s="376">
        <f>IF(-SUM(K$20:K777)+K$15&lt;0.000001,0,IF($C778&gt;='H-32A-WP06 - Debt Service'!J$24,'H-32A-WP06 - Debt Service'!J$27/12,0))</f>
        <v>0</v>
      </c>
      <c r="L778" s="376">
        <f>IF(-SUM(L$20:L777)+L$15&lt;0.000001,0,IF($C778&gt;='H-32A-WP06 - Debt Service'!K$24,'H-32A-WP06 - Debt Service'!K$27/12,0))</f>
        <v>0</v>
      </c>
      <c r="M778" s="376">
        <f>IF(-SUM(M$20:M777)+M$15&lt;0.000001,0,IF($C778&gt;='H-32A-WP06 - Debt Service'!L$24,'H-32A-WP06 - Debt Service'!L$27/12,0))</f>
        <v>0</v>
      </c>
      <c r="O778" s="364">
        <f t="shared" si="45"/>
        <v>2082</v>
      </c>
      <c r="P778" s="390">
        <f t="shared" si="47"/>
        <v>66536</v>
      </c>
      <c r="Q778" s="376">
        <f>IF(-SUM(Q$20:Q777)+Q$15&lt;0.000001,0,IF($C778&gt;='H-32A-WP06 - Debt Service'!P$24,'H-32A-WP06 - Debt Service'!P$27/12,0))</f>
        <v>0</v>
      </c>
      <c r="R778" s="376">
        <f>IF(-SUM(R$20:R777)+R$15&lt;0.000001,0,IF($C778&gt;='H-32A-WP06 - Debt Service'!Q$24,'H-32A-WP06 - Debt Service'!Q$27/12,0))</f>
        <v>0</v>
      </c>
      <c r="S778" s="376">
        <f>IF(-SUM(S$20:S777)+S$15&lt;0.000001,0,IF($C778&gt;='H-32A-WP06 - Debt Service'!R$24,'H-32A-WP06 - Debt Service'!R$27/12,0))</f>
        <v>0</v>
      </c>
      <c r="T778" s="376">
        <f>IF(-SUM(T$20:T777)+T$15&lt;0.000001,0,IF($C778&gt;='H-32A-WP06 - Debt Service'!S$24,'H-32A-WP06 - Debt Service'!S$27/12,0))</f>
        <v>0</v>
      </c>
      <c r="U778" s="376">
        <f>IF(-SUM(U$20:U777)+U$15&lt;0.000001,0,IF($C778&gt;='H-32A-WP06 - Debt Service'!T$24,'H-32A-WP06 - Debt Service'!T$27/12,0))</f>
        <v>0</v>
      </c>
      <c r="V778" s="376">
        <f>IF(-SUM(V$20:V777)+V$15&lt;0.000001,0,IF($C778&gt;='H-32A-WP06 - Debt Service'!U$24,'H-32A-WP06 - Debt Service'!U$27/12,0))</f>
        <v>0</v>
      </c>
      <c r="W778" s="376">
        <f>IF(-SUM(W$20:W777)+W$15&lt;0.000001,0,IF($C778&gt;='H-32A-WP06 - Debt Service'!V$24,'H-32A-WP06 - Debt Service'!V$27/12,0))</f>
        <v>0</v>
      </c>
      <c r="X778" s="376">
        <f>IF(-SUM(X$20:X777)+X$15&lt;0.000001,0,IF($C778&gt;='H-32A-WP06 - Debt Service'!W$24,'H-32A-WP06 - Debt Service'!W$27/12,0))</f>
        <v>0</v>
      </c>
      <c r="Y778" s="376">
        <f>IF(-SUM(Y$20:Y777)+Y$15&lt;0.000001,0,IF($C778&gt;='H-32A-WP06 - Debt Service'!X$24,'H-32A-WP06 - Debt Service'!X$27/12,0))</f>
        <v>0</v>
      </c>
      <c r="Z778" s="376">
        <f>IF($C778&gt;='H-32A-WP06 - Debt Service'!Y$24,'H-32A-WP06 - Debt Service'!Y$27/12,0)</f>
        <v>0</v>
      </c>
    </row>
    <row r="779" spans="2:26">
      <c r="B779" s="364">
        <f t="shared" si="44"/>
        <v>2082</v>
      </c>
      <c r="C779" s="390">
        <f t="shared" si="46"/>
        <v>66567</v>
      </c>
      <c r="D779" s="376">
        <f>IF(-SUM(D$20:D778)+D$15&lt;0.000001,0,IF($C779&gt;='H-32A-WP06 - Debt Service'!C$24,'H-32A-WP06 - Debt Service'!C$27/12,0))</f>
        <v>0</v>
      </c>
      <c r="E779" s="376">
        <f>IF(-SUM(E$20:E778)+E$15&lt;0.000001,0,IF($C779&gt;='H-32A-WP06 - Debt Service'!D$24,'H-32A-WP06 - Debt Service'!D$27/12,0))</f>
        <v>0</v>
      </c>
      <c r="F779" s="376">
        <f>IF(-SUM(F$20:F778)+F$15&lt;0.000001,0,IF($C779&gt;='H-32A-WP06 - Debt Service'!E$24,'H-32A-WP06 - Debt Service'!E$27/12,0))</f>
        <v>0</v>
      </c>
      <c r="G779" s="376">
        <f>IF(-SUM(G$20:G778)+G$15&lt;0.000001,0,IF($C779&gt;='H-32A-WP06 - Debt Service'!F$24,'H-32A-WP06 - Debt Service'!F$27/12,0))</f>
        <v>0</v>
      </c>
      <c r="H779" s="376">
        <f>IF(-SUM(H$20:H778)+H$15&lt;0.000001,0,IF($C779&gt;='H-32A-WP06 - Debt Service'!G$24,'H-32A-WP06 - Debt Service'!G$27/12,0))</f>
        <v>0</v>
      </c>
      <c r="I779" s="376">
        <f>IF(-SUM(I$20:I778)+I$15&lt;0.000001,0,IF($C779&gt;='H-32A-WP06 - Debt Service'!H$24,'H-32A-WP06 - Debt Service'!H$27/12,0))</f>
        <v>0</v>
      </c>
      <c r="J779" s="376">
        <f>IF(-SUM(J$20:J778)+J$15&lt;0.000001,0,IF($C779&gt;='H-32A-WP06 - Debt Service'!I$24,'H-32A-WP06 - Debt Service'!I$27/12,0))</f>
        <v>0</v>
      </c>
      <c r="K779" s="376">
        <f>IF(-SUM(K$20:K778)+K$15&lt;0.000001,0,IF($C779&gt;='H-32A-WP06 - Debt Service'!J$24,'H-32A-WP06 - Debt Service'!J$27/12,0))</f>
        <v>0</v>
      </c>
      <c r="L779" s="376">
        <f>IF(-SUM(L$20:L778)+L$15&lt;0.000001,0,IF($C779&gt;='H-32A-WP06 - Debt Service'!K$24,'H-32A-WP06 - Debt Service'!K$27/12,0))</f>
        <v>0</v>
      </c>
      <c r="M779" s="376">
        <f>IF(-SUM(M$20:M778)+M$15&lt;0.000001,0,IF($C779&gt;='H-32A-WP06 - Debt Service'!L$24,'H-32A-WP06 - Debt Service'!L$27/12,0))</f>
        <v>0</v>
      </c>
      <c r="O779" s="364">
        <f t="shared" si="45"/>
        <v>2082</v>
      </c>
      <c r="P779" s="390">
        <f t="shared" si="47"/>
        <v>66567</v>
      </c>
      <c r="Q779" s="376">
        <f>IF(-SUM(Q$20:Q778)+Q$15&lt;0.000001,0,IF($C779&gt;='H-32A-WP06 - Debt Service'!P$24,'H-32A-WP06 - Debt Service'!P$27/12,0))</f>
        <v>0</v>
      </c>
      <c r="R779" s="376">
        <f>IF(-SUM(R$20:R778)+R$15&lt;0.000001,0,IF($C779&gt;='H-32A-WP06 - Debt Service'!Q$24,'H-32A-WP06 - Debt Service'!Q$27/12,0))</f>
        <v>0</v>
      </c>
      <c r="S779" s="376">
        <f>IF(-SUM(S$20:S778)+S$15&lt;0.000001,0,IF($C779&gt;='H-32A-WP06 - Debt Service'!R$24,'H-32A-WP06 - Debt Service'!R$27/12,0))</f>
        <v>0</v>
      </c>
      <c r="T779" s="376">
        <f>IF(-SUM(T$20:T778)+T$15&lt;0.000001,0,IF($C779&gt;='H-32A-WP06 - Debt Service'!S$24,'H-32A-WP06 - Debt Service'!S$27/12,0))</f>
        <v>0</v>
      </c>
      <c r="U779" s="376">
        <f>IF(-SUM(U$20:U778)+U$15&lt;0.000001,0,IF($C779&gt;='H-32A-WP06 - Debt Service'!T$24,'H-32A-WP06 - Debt Service'!T$27/12,0))</f>
        <v>0</v>
      </c>
      <c r="V779" s="376">
        <f>IF(-SUM(V$20:V778)+V$15&lt;0.000001,0,IF($C779&gt;='H-32A-WP06 - Debt Service'!U$24,'H-32A-WP06 - Debt Service'!U$27/12,0))</f>
        <v>0</v>
      </c>
      <c r="W779" s="376">
        <f>IF(-SUM(W$20:W778)+W$15&lt;0.000001,0,IF($C779&gt;='H-32A-WP06 - Debt Service'!V$24,'H-32A-WP06 - Debt Service'!V$27/12,0))</f>
        <v>0</v>
      </c>
      <c r="X779" s="376">
        <f>IF(-SUM(X$20:X778)+X$15&lt;0.000001,0,IF($C779&gt;='H-32A-WP06 - Debt Service'!W$24,'H-32A-WP06 - Debt Service'!W$27/12,0))</f>
        <v>0</v>
      </c>
      <c r="Y779" s="376">
        <f>IF(-SUM(Y$20:Y778)+Y$15&lt;0.000001,0,IF($C779&gt;='H-32A-WP06 - Debt Service'!X$24,'H-32A-WP06 - Debt Service'!X$27/12,0))</f>
        <v>0</v>
      </c>
      <c r="Z779" s="376">
        <f>IF($C779&gt;='H-32A-WP06 - Debt Service'!Y$24,'H-32A-WP06 - Debt Service'!Y$27/12,0)</f>
        <v>0</v>
      </c>
    </row>
    <row r="780" spans="2:26">
      <c r="B780" s="364">
        <f t="shared" si="44"/>
        <v>2082</v>
      </c>
      <c r="C780" s="390">
        <f t="shared" si="46"/>
        <v>66597</v>
      </c>
      <c r="D780" s="376">
        <f>IF(-SUM(D$20:D779)+D$15&lt;0.000001,0,IF($C780&gt;='H-32A-WP06 - Debt Service'!C$24,'H-32A-WP06 - Debt Service'!C$27/12,0))</f>
        <v>0</v>
      </c>
      <c r="E780" s="376">
        <f>IF(-SUM(E$20:E779)+E$15&lt;0.000001,0,IF($C780&gt;='H-32A-WP06 - Debt Service'!D$24,'H-32A-WP06 - Debt Service'!D$27/12,0))</f>
        <v>0</v>
      </c>
      <c r="F780" s="376">
        <f>IF(-SUM(F$20:F779)+F$15&lt;0.000001,0,IF($C780&gt;='H-32A-WP06 - Debt Service'!E$24,'H-32A-WP06 - Debt Service'!E$27/12,0))</f>
        <v>0</v>
      </c>
      <c r="G780" s="376">
        <f>IF(-SUM(G$20:G779)+G$15&lt;0.000001,0,IF($C780&gt;='H-32A-WP06 - Debt Service'!F$24,'H-32A-WP06 - Debt Service'!F$27/12,0))</f>
        <v>0</v>
      </c>
      <c r="H780" s="376">
        <f>IF(-SUM(H$20:H779)+H$15&lt;0.000001,0,IF($C780&gt;='H-32A-WP06 - Debt Service'!G$24,'H-32A-WP06 - Debt Service'!G$27/12,0))</f>
        <v>0</v>
      </c>
      <c r="I780" s="376">
        <f>IF(-SUM(I$20:I779)+I$15&lt;0.000001,0,IF($C780&gt;='H-32A-WP06 - Debt Service'!H$24,'H-32A-WP06 - Debt Service'!H$27/12,0))</f>
        <v>0</v>
      </c>
      <c r="J780" s="376">
        <f>IF(-SUM(J$20:J779)+J$15&lt;0.000001,0,IF($C780&gt;='H-32A-WP06 - Debt Service'!I$24,'H-32A-WP06 - Debt Service'!I$27/12,0))</f>
        <v>0</v>
      </c>
      <c r="K780" s="376">
        <f>IF(-SUM(K$20:K779)+K$15&lt;0.000001,0,IF($C780&gt;='H-32A-WP06 - Debt Service'!J$24,'H-32A-WP06 - Debt Service'!J$27/12,0))</f>
        <v>0</v>
      </c>
      <c r="L780" s="376">
        <f>IF(-SUM(L$20:L779)+L$15&lt;0.000001,0,IF($C780&gt;='H-32A-WP06 - Debt Service'!K$24,'H-32A-WP06 - Debt Service'!K$27/12,0))</f>
        <v>0</v>
      </c>
      <c r="M780" s="376">
        <f>IF(-SUM(M$20:M779)+M$15&lt;0.000001,0,IF($C780&gt;='H-32A-WP06 - Debt Service'!L$24,'H-32A-WP06 - Debt Service'!L$27/12,0))</f>
        <v>0</v>
      </c>
      <c r="O780" s="364">
        <f t="shared" si="45"/>
        <v>2082</v>
      </c>
      <c r="P780" s="390">
        <f t="shared" si="47"/>
        <v>66597</v>
      </c>
      <c r="Q780" s="376">
        <f>IF(-SUM(Q$20:Q779)+Q$15&lt;0.000001,0,IF($C780&gt;='H-32A-WP06 - Debt Service'!P$24,'H-32A-WP06 - Debt Service'!P$27/12,0))</f>
        <v>0</v>
      </c>
      <c r="R780" s="376">
        <f>IF(-SUM(R$20:R779)+R$15&lt;0.000001,0,IF($C780&gt;='H-32A-WP06 - Debt Service'!Q$24,'H-32A-WP06 - Debt Service'!Q$27/12,0))</f>
        <v>0</v>
      </c>
      <c r="S780" s="376">
        <f>IF(-SUM(S$20:S779)+S$15&lt;0.000001,0,IF($C780&gt;='H-32A-WP06 - Debt Service'!R$24,'H-32A-WP06 - Debt Service'!R$27/12,0))</f>
        <v>0</v>
      </c>
      <c r="T780" s="376">
        <f>IF(-SUM(T$20:T779)+T$15&lt;0.000001,0,IF($C780&gt;='H-32A-WP06 - Debt Service'!S$24,'H-32A-WP06 - Debt Service'!S$27/12,0))</f>
        <v>0</v>
      </c>
      <c r="U780" s="376">
        <f>IF(-SUM(U$20:U779)+U$15&lt;0.000001,0,IF($C780&gt;='H-32A-WP06 - Debt Service'!T$24,'H-32A-WP06 - Debt Service'!T$27/12,0))</f>
        <v>0</v>
      </c>
      <c r="V780" s="376">
        <f>IF(-SUM(V$20:V779)+V$15&lt;0.000001,0,IF($C780&gt;='H-32A-WP06 - Debt Service'!U$24,'H-32A-WP06 - Debt Service'!U$27/12,0))</f>
        <v>0</v>
      </c>
      <c r="W780" s="376">
        <f>IF(-SUM(W$20:W779)+W$15&lt;0.000001,0,IF($C780&gt;='H-32A-WP06 - Debt Service'!V$24,'H-32A-WP06 - Debt Service'!V$27/12,0))</f>
        <v>0</v>
      </c>
      <c r="X780" s="376">
        <f>IF(-SUM(X$20:X779)+X$15&lt;0.000001,0,IF($C780&gt;='H-32A-WP06 - Debt Service'!W$24,'H-32A-WP06 - Debt Service'!W$27/12,0))</f>
        <v>0</v>
      </c>
      <c r="Y780" s="376">
        <f>IF(-SUM(Y$20:Y779)+Y$15&lt;0.000001,0,IF($C780&gt;='H-32A-WP06 - Debt Service'!X$24,'H-32A-WP06 - Debt Service'!X$27/12,0))</f>
        <v>0</v>
      </c>
      <c r="Z780" s="376">
        <f>IF($C780&gt;='H-32A-WP06 - Debt Service'!Y$24,'H-32A-WP06 - Debt Service'!Y$27/12,0)</f>
        <v>0</v>
      </c>
    </row>
    <row r="781" spans="2:26">
      <c r="B781" s="364">
        <f t="shared" si="44"/>
        <v>2082</v>
      </c>
      <c r="C781" s="390">
        <f t="shared" si="46"/>
        <v>66628</v>
      </c>
      <c r="D781" s="376">
        <f>IF(-SUM(D$20:D780)+D$15&lt;0.000001,0,IF($C781&gt;='H-32A-WP06 - Debt Service'!C$24,'H-32A-WP06 - Debt Service'!C$27/12,0))</f>
        <v>0</v>
      </c>
      <c r="E781" s="376">
        <f>IF(-SUM(E$20:E780)+E$15&lt;0.000001,0,IF($C781&gt;='H-32A-WP06 - Debt Service'!D$24,'H-32A-WP06 - Debt Service'!D$27/12,0))</f>
        <v>0</v>
      </c>
      <c r="F781" s="376">
        <f>IF(-SUM(F$20:F780)+F$15&lt;0.000001,0,IF($C781&gt;='H-32A-WP06 - Debt Service'!E$24,'H-32A-WP06 - Debt Service'!E$27/12,0))</f>
        <v>0</v>
      </c>
      <c r="G781" s="376">
        <f>IF(-SUM(G$20:G780)+G$15&lt;0.000001,0,IF($C781&gt;='H-32A-WP06 - Debt Service'!F$24,'H-32A-WP06 - Debt Service'!F$27/12,0))</f>
        <v>0</v>
      </c>
      <c r="H781" s="376">
        <f>IF(-SUM(H$20:H780)+H$15&lt;0.000001,0,IF($C781&gt;='H-32A-WP06 - Debt Service'!G$24,'H-32A-WP06 - Debt Service'!G$27/12,0))</f>
        <v>0</v>
      </c>
      <c r="I781" s="376">
        <f>IF(-SUM(I$20:I780)+I$15&lt;0.000001,0,IF($C781&gt;='H-32A-WP06 - Debt Service'!H$24,'H-32A-WP06 - Debt Service'!H$27/12,0))</f>
        <v>0</v>
      </c>
      <c r="J781" s="376">
        <f>IF(-SUM(J$20:J780)+J$15&lt;0.000001,0,IF($C781&gt;='H-32A-WP06 - Debt Service'!I$24,'H-32A-WP06 - Debt Service'!I$27/12,0))</f>
        <v>0</v>
      </c>
      <c r="K781" s="376">
        <f>IF(-SUM(K$20:K780)+K$15&lt;0.000001,0,IF($C781&gt;='H-32A-WP06 - Debt Service'!J$24,'H-32A-WP06 - Debt Service'!J$27/12,0))</f>
        <v>0</v>
      </c>
      <c r="L781" s="376">
        <f>IF(-SUM(L$20:L780)+L$15&lt;0.000001,0,IF($C781&gt;='H-32A-WP06 - Debt Service'!K$24,'H-32A-WP06 - Debt Service'!K$27/12,0))</f>
        <v>0</v>
      </c>
      <c r="M781" s="376">
        <f>IF(-SUM(M$20:M780)+M$15&lt;0.000001,0,IF($C781&gt;='H-32A-WP06 - Debt Service'!L$24,'H-32A-WP06 - Debt Service'!L$27/12,0))</f>
        <v>0</v>
      </c>
      <c r="O781" s="364">
        <f t="shared" si="45"/>
        <v>2082</v>
      </c>
      <c r="P781" s="390">
        <f t="shared" si="47"/>
        <v>66628</v>
      </c>
      <c r="Q781" s="376">
        <f>IF(-SUM(Q$20:Q780)+Q$15&lt;0.000001,0,IF($C781&gt;='H-32A-WP06 - Debt Service'!P$24,'H-32A-WP06 - Debt Service'!P$27/12,0))</f>
        <v>0</v>
      </c>
      <c r="R781" s="376">
        <f>IF(-SUM(R$20:R780)+R$15&lt;0.000001,0,IF($C781&gt;='H-32A-WP06 - Debt Service'!Q$24,'H-32A-WP06 - Debt Service'!Q$27/12,0))</f>
        <v>0</v>
      </c>
      <c r="S781" s="376">
        <f>IF(-SUM(S$20:S780)+S$15&lt;0.000001,0,IF($C781&gt;='H-32A-WP06 - Debt Service'!R$24,'H-32A-WP06 - Debt Service'!R$27/12,0))</f>
        <v>0</v>
      </c>
      <c r="T781" s="376">
        <f>IF(-SUM(T$20:T780)+T$15&lt;0.000001,0,IF($C781&gt;='H-32A-WP06 - Debt Service'!S$24,'H-32A-WP06 - Debt Service'!S$27/12,0))</f>
        <v>0</v>
      </c>
      <c r="U781" s="376">
        <f>IF(-SUM(U$20:U780)+U$15&lt;0.000001,0,IF($C781&gt;='H-32A-WP06 - Debt Service'!T$24,'H-32A-WP06 - Debt Service'!T$27/12,0))</f>
        <v>0</v>
      </c>
      <c r="V781" s="376">
        <f>IF(-SUM(V$20:V780)+V$15&lt;0.000001,0,IF($C781&gt;='H-32A-WP06 - Debt Service'!U$24,'H-32A-WP06 - Debt Service'!U$27/12,0))</f>
        <v>0</v>
      </c>
      <c r="W781" s="376">
        <f>IF(-SUM(W$20:W780)+W$15&lt;0.000001,0,IF($C781&gt;='H-32A-WP06 - Debt Service'!V$24,'H-32A-WP06 - Debt Service'!V$27/12,0))</f>
        <v>0</v>
      </c>
      <c r="X781" s="376">
        <f>IF(-SUM(X$20:X780)+X$15&lt;0.000001,0,IF($C781&gt;='H-32A-WP06 - Debt Service'!W$24,'H-32A-WP06 - Debt Service'!W$27/12,0))</f>
        <v>0</v>
      </c>
      <c r="Y781" s="376">
        <f>IF(-SUM(Y$20:Y780)+Y$15&lt;0.000001,0,IF($C781&gt;='H-32A-WP06 - Debt Service'!X$24,'H-32A-WP06 - Debt Service'!X$27/12,0))</f>
        <v>0</v>
      </c>
      <c r="Z781" s="376">
        <f>IF($C781&gt;='H-32A-WP06 - Debt Service'!Y$24,'H-32A-WP06 - Debt Service'!Y$27/12,0)</f>
        <v>0</v>
      </c>
    </row>
    <row r="782" spans="2:26">
      <c r="B782" s="364">
        <f t="shared" si="44"/>
        <v>2082</v>
      </c>
      <c r="C782" s="390">
        <f t="shared" si="46"/>
        <v>66658</v>
      </c>
      <c r="D782" s="376">
        <f>IF(-SUM(D$20:D781)+D$15&lt;0.000001,0,IF($C782&gt;='H-32A-WP06 - Debt Service'!C$24,'H-32A-WP06 - Debt Service'!C$27/12,0))</f>
        <v>0</v>
      </c>
      <c r="E782" s="376">
        <f>IF(-SUM(E$20:E781)+E$15&lt;0.000001,0,IF($C782&gt;='H-32A-WP06 - Debt Service'!D$24,'H-32A-WP06 - Debt Service'!D$27/12,0))</f>
        <v>0</v>
      </c>
      <c r="F782" s="376">
        <f>IF(-SUM(F$20:F781)+F$15&lt;0.000001,0,IF($C782&gt;='H-32A-WP06 - Debt Service'!E$24,'H-32A-WP06 - Debt Service'!E$27/12,0))</f>
        <v>0</v>
      </c>
      <c r="G782" s="376">
        <f>IF(-SUM(G$20:G781)+G$15&lt;0.000001,0,IF($C782&gt;='H-32A-WP06 - Debt Service'!F$24,'H-32A-WP06 - Debt Service'!F$27/12,0))</f>
        <v>0</v>
      </c>
      <c r="H782" s="376">
        <f>IF(-SUM(H$20:H781)+H$15&lt;0.000001,0,IF($C782&gt;='H-32A-WP06 - Debt Service'!G$24,'H-32A-WP06 - Debt Service'!G$27/12,0))</f>
        <v>0</v>
      </c>
      <c r="I782" s="376">
        <f>IF(-SUM(I$20:I781)+I$15&lt;0.000001,0,IF($C782&gt;='H-32A-WP06 - Debt Service'!H$24,'H-32A-WP06 - Debt Service'!H$27/12,0))</f>
        <v>0</v>
      </c>
      <c r="J782" s="376">
        <f>IF(-SUM(J$20:J781)+J$15&lt;0.000001,0,IF($C782&gt;='H-32A-WP06 - Debt Service'!I$24,'H-32A-WP06 - Debt Service'!I$27/12,0))</f>
        <v>0</v>
      </c>
      <c r="K782" s="376">
        <f>IF(-SUM(K$20:K781)+K$15&lt;0.000001,0,IF($C782&gt;='H-32A-WP06 - Debt Service'!J$24,'H-32A-WP06 - Debt Service'!J$27/12,0))</f>
        <v>0</v>
      </c>
      <c r="L782" s="376">
        <f>IF(-SUM(L$20:L781)+L$15&lt;0.000001,0,IF($C782&gt;='H-32A-WP06 - Debt Service'!K$24,'H-32A-WP06 - Debt Service'!K$27/12,0))</f>
        <v>0</v>
      </c>
      <c r="M782" s="376">
        <f>IF(-SUM(M$20:M781)+M$15&lt;0.000001,0,IF($C782&gt;='H-32A-WP06 - Debt Service'!L$24,'H-32A-WP06 - Debt Service'!L$27/12,0))</f>
        <v>0</v>
      </c>
      <c r="O782" s="364">
        <f t="shared" si="45"/>
        <v>2082</v>
      </c>
      <c r="P782" s="390">
        <f t="shared" si="47"/>
        <v>66658</v>
      </c>
      <c r="Q782" s="376">
        <f>IF(-SUM(Q$20:Q781)+Q$15&lt;0.000001,0,IF($C782&gt;='H-32A-WP06 - Debt Service'!P$24,'H-32A-WP06 - Debt Service'!P$27/12,0))</f>
        <v>0</v>
      </c>
      <c r="R782" s="376">
        <f>IF(-SUM(R$20:R781)+R$15&lt;0.000001,0,IF($C782&gt;='H-32A-WP06 - Debt Service'!Q$24,'H-32A-WP06 - Debt Service'!Q$27/12,0))</f>
        <v>0</v>
      </c>
      <c r="S782" s="376">
        <f>IF(-SUM(S$20:S781)+S$15&lt;0.000001,0,IF($C782&gt;='H-32A-WP06 - Debt Service'!R$24,'H-32A-WP06 - Debt Service'!R$27/12,0))</f>
        <v>0</v>
      </c>
      <c r="T782" s="376">
        <f>IF(-SUM(T$20:T781)+T$15&lt;0.000001,0,IF($C782&gt;='H-32A-WP06 - Debt Service'!S$24,'H-32A-WP06 - Debt Service'!S$27/12,0))</f>
        <v>0</v>
      </c>
      <c r="U782" s="376">
        <f>IF(-SUM(U$20:U781)+U$15&lt;0.000001,0,IF($C782&gt;='H-32A-WP06 - Debt Service'!T$24,'H-32A-WP06 - Debt Service'!T$27/12,0))</f>
        <v>0</v>
      </c>
      <c r="V782" s="376">
        <f>IF(-SUM(V$20:V781)+V$15&lt;0.000001,0,IF($C782&gt;='H-32A-WP06 - Debt Service'!U$24,'H-32A-WP06 - Debt Service'!U$27/12,0))</f>
        <v>0</v>
      </c>
      <c r="W782" s="376">
        <f>IF(-SUM(W$20:W781)+W$15&lt;0.000001,0,IF($C782&gt;='H-32A-WP06 - Debt Service'!V$24,'H-32A-WP06 - Debt Service'!V$27/12,0))</f>
        <v>0</v>
      </c>
      <c r="X782" s="376">
        <f>IF(-SUM(X$20:X781)+X$15&lt;0.000001,0,IF($C782&gt;='H-32A-WP06 - Debt Service'!W$24,'H-32A-WP06 - Debt Service'!W$27/12,0))</f>
        <v>0</v>
      </c>
      <c r="Y782" s="376">
        <f>IF(-SUM(Y$20:Y781)+Y$15&lt;0.000001,0,IF($C782&gt;='H-32A-WP06 - Debt Service'!X$24,'H-32A-WP06 - Debt Service'!X$27/12,0))</f>
        <v>0</v>
      </c>
      <c r="Z782" s="376">
        <f>IF($C782&gt;='H-32A-WP06 - Debt Service'!Y$24,'H-32A-WP06 - Debt Service'!Y$27/12,0)</f>
        <v>0</v>
      </c>
    </row>
    <row r="783" spans="2:26">
      <c r="B783" s="364">
        <f t="shared" si="44"/>
        <v>2082</v>
      </c>
      <c r="C783" s="390">
        <f t="shared" si="46"/>
        <v>66689</v>
      </c>
      <c r="D783" s="376">
        <f>IF(-SUM(D$20:D782)+D$15&lt;0.000001,0,IF($C783&gt;='H-32A-WP06 - Debt Service'!C$24,'H-32A-WP06 - Debt Service'!C$27/12,0))</f>
        <v>0</v>
      </c>
      <c r="E783" s="376">
        <f>IF(-SUM(E$20:E782)+E$15&lt;0.000001,0,IF($C783&gt;='H-32A-WP06 - Debt Service'!D$24,'H-32A-WP06 - Debt Service'!D$27/12,0))</f>
        <v>0</v>
      </c>
      <c r="F783" s="376">
        <f>IF(-SUM(F$20:F782)+F$15&lt;0.000001,0,IF($C783&gt;='H-32A-WP06 - Debt Service'!E$24,'H-32A-WP06 - Debt Service'!E$27/12,0))</f>
        <v>0</v>
      </c>
      <c r="G783" s="376">
        <f>IF(-SUM(G$20:G782)+G$15&lt;0.000001,0,IF($C783&gt;='H-32A-WP06 - Debt Service'!F$24,'H-32A-WP06 - Debt Service'!F$27/12,0))</f>
        <v>0</v>
      </c>
      <c r="H783" s="376">
        <f>IF(-SUM(H$20:H782)+H$15&lt;0.000001,0,IF($C783&gt;='H-32A-WP06 - Debt Service'!G$24,'H-32A-WP06 - Debt Service'!G$27/12,0))</f>
        <v>0</v>
      </c>
      <c r="I783" s="376">
        <f>IF(-SUM(I$20:I782)+I$15&lt;0.000001,0,IF($C783&gt;='H-32A-WP06 - Debt Service'!H$24,'H-32A-WP06 - Debt Service'!H$27/12,0))</f>
        <v>0</v>
      </c>
      <c r="J783" s="376">
        <f>IF(-SUM(J$20:J782)+J$15&lt;0.000001,0,IF($C783&gt;='H-32A-WP06 - Debt Service'!I$24,'H-32A-WP06 - Debt Service'!I$27/12,0))</f>
        <v>0</v>
      </c>
      <c r="K783" s="376">
        <f>IF(-SUM(K$20:K782)+K$15&lt;0.000001,0,IF($C783&gt;='H-32A-WP06 - Debt Service'!J$24,'H-32A-WP06 - Debt Service'!J$27/12,0))</f>
        <v>0</v>
      </c>
      <c r="L783" s="376">
        <f>IF(-SUM(L$20:L782)+L$15&lt;0.000001,0,IF($C783&gt;='H-32A-WP06 - Debt Service'!K$24,'H-32A-WP06 - Debt Service'!K$27/12,0))</f>
        <v>0</v>
      </c>
      <c r="M783" s="376">
        <f>IF(-SUM(M$20:M782)+M$15&lt;0.000001,0,IF($C783&gt;='H-32A-WP06 - Debt Service'!L$24,'H-32A-WP06 - Debt Service'!L$27/12,0))</f>
        <v>0</v>
      </c>
      <c r="O783" s="364">
        <f t="shared" si="45"/>
        <v>2082</v>
      </c>
      <c r="P783" s="390">
        <f t="shared" si="47"/>
        <v>66689</v>
      </c>
      <c r="Q783" s="376">
        <f>IF(-SUM(Q$20:Q782)+Q$15&lt;0.000001,0,IF($C783&gt;='H-32A-WP06 - Debt Service'!P$24,'H-32A-WP06 - Debt Service'!P$27/12,0))</f>
        <v>0</v>
      </c>
      <c r="R783" s="376">
        <f>IF(-SUM(R$20:R782)+R$15&lt;0.000001,0,IF($C783&gt;='H-32A-WP06 - Debt Service'!Q$24,'H-32A-WP06 - Debt Service'!Q$27/12,0))</f>
        <v>0</v>
      </c>
      <c r="S783" s="376">
        <f>IF(-SUM(S$20:S782)+S$15&lt;0.000001,0,IF($C783&gt;='H-32A-WP06 - Debt Service'!R$24,'H-32A-WP06 - Debt Service'!R$27/12,0))</f>
        <v>0</v>
      </c>
      <c r="T783" s="376">
        <f>IF(-SUM(T$20:T782)+T$15&lt;0.000001,0,IF($C783&gt;='H-32A-WP06 - Debt Service'!S$24,'H-32A-WP06 - Debt Service'!S$27/12,0))</f>
        <v>0</v>
      </c>
      <c r="U783" s="376">
        <f>IF(-SUM(U$20:U782)+U$15&lt;0.000001,0,IF($C783&gt;='H-32A-WP06 - Debt Service'!T$24,'H-32A-WP06 - Debt Service'!T$27/12,0))</f>
        <v>0</v>
      </c>
      <c r="V783" s="376">
        <f>IF(-SUM(V$20:V782)+V$15&lt;0.000001,0,IF($C783&gt;='H-32A-WP06 - Debt Service'!U$24,'H-32A-WP06 - Debt Service'!U$27/12,0))</f>
        <v>0</v>
      </c>
      <c r="W783" s="376">
        <f>IF(-SUM(W$20:W782)+W$15&lt;0.000001,0,IF($C783&gt;='H-32A-WP06 - Debt Service'!V$24,'H-32A-WP06 - Debt Service'!V$27/12,0))</f>
        <v>0</v>
      </c>
      <c r="X783" s="376">
        <f>IF(-SUM(X$20:X782)+X$15&lt;0.000001,0,IF($C783&gt;='H-32A-WP06 - Debt Service'!W$24,'H-32A-WP06 - Debt Service'!W$27/12,0))</f>
        <v>0</v>
      </c>
      <c r="Y783" s="376">
        <f>IF(-SUM(Y$20:Y782)+Y$15&lt;0.000001,0,IF($C783&gt;='H-32A-WP06 - Debt Service'!X$24,'H-32A-WP06 - Debt Service'!X$27/12,0))</f>
        <v>0</v>
      </c>
      <c r="Z783" s="376">
        <f>IF($C783&gt;='H-32A-WP06 - Debt Service'!Y$24,'H-32A-WP06 - Debt Service'!Y$27/12,0)</f>
        <v>0</v>
      </c>
    </row>
    <row r="784" spans="2:26">
      <c r="B784" s="364">
        <f t="shared" si="44"/>
        <v>2082</v>
      </c>
      <c r="C784" s="390">
        <f t="shared" si="46"/>
        <v>66720</v>
      </c>
      <c r="D784" s="376">
        <f>IF(-SUM(D$20:D783)+D$15&lt;0.000001,0,IF($C784&gt;='H-32A-WP06 - Debt Service'!C$24,'H-32A-WP06 - Debt Service'!C$27/12,0))</f>
        <v>0</v>
      </c>
      <c r="E784" s="376">
        <f>IF(-SUM(E$20:E783)+E$15&lt;0.000001,0,IF($C784&gt;='H-32A-WP06 - Debt Service'!D$24,'H-32A-WP06 - Debt Service'!D$27/12,0))</f>
        <v>0</v>
      </c>
      <c r="F784" s="376">
        <f>IF(-SUM(F$20:F783)+F$15&lt;0.000001,0,IF($C784&gt;='H-32A-WP06 - Debt Service'!E$24,'H-32A-WP06 - Debt Service'!E$27/12,0))</f>
        <v>0</v>
      </c>
      <c r="G784" s="376">
        <f>IF(-SUM(G$20:G783)+G$15&lt;0.000001,0,IF($C784&gt;='H-32A-WP06 - Debt Service'!F$24,'H-32A-WP06 - Debt Service'!F$27/12,0))</f>
        <v>0</v>
      </c>
      <c r="H784" s="376">
        <f>IF(-SUM(H$20:H783)+H$15&lt;0.000001,0,IF($C784&gt;='H-32A-WP06 - Debt Service'!G$24,'H-32A-WP06 - Debt Service'!G$27/12,0))</f>
        <v>0</v>
      </c>
      <c r="I784" s="376">
        <f>IF(-SUM(I$20:I783)+I$15&lt;0.000001,0,IF($C784&gt;='H-32A-WP06 - Debt Service'!H$24,'H-32A-WP06 - Debt Service'!H$27/12,0))</f>
        <v>0</v>
      </c>
      <c r="J784" s="376">
        <f>IF(-SUM(J$20:J783)+J$15&lt;0.000001,0,IF($C784&gt;='H-32A-WP06 - Debt Service'!I$24,'H-32A-WP06 - Debt Service'!I$27/12,0))</f>
        <v>0</v>
      </c>
      <c r="K784" s="376">
        <f>IF(-SUM(K$20:K783)+K$15&lt;0.000001,0,IF($C784&gt;='H-32A-WP06 - Debt Service'!J$24,'H-32A-WP06 - Debt Service'!J$27/12,0))</f>
        <v>0</v>
      </c>
      <c r="L784" s="376">
        <f>IF(-SUM(L$20:L783)+L$15&lt;0.000001,0,IF($C784&gt;='H-32A-WP06 - Debt Service'!K$24,'H-32A-WP06 - Debt Service'!K$27/12,0))</f>
        <v>0</v>
      </c>
      <c r="M784" s="376">
        <f>IF(-SUM(M$20:M783)+M$15&lt;0.000001,0,IF($C784&gt;='H-32A-WP06 - Debt Service'!L$24,'H-32A-WP06 - Debt Service'!L$27/12,0))</f>
        <v>0</v>
      </c>
      <c r="O784" s="364">
        <f t="shared" si="45"/>
        <v>2082</v>
      </c>
      <c r="P784" s="390">
        <f t="shared" si="47"/>
        <v>66720</v>
      </c>
      <c r="Q784" s="376">
        <f>IF(-SUM(Q$20:Q783)+Q$15&lt;0.000001,0,IF($C784&gt;='H-32A-WP06 - Debt Service'!P$24,'H-32A-WP06 - Debt Service'!P$27/12,0))</f>
        <v>0</v>
      </c>
      <c r="R784" s="376">
        <f>IF(-SUM(R$20:R783)+R$15&lt;0.000001,0,IF($C784&gt;='H-32A-WP06 - Debt Service'!Q$24,'H-32A-WP06 - Debt Service'!Q$27/12,0))</f>
        <v>0</v>
      </c>
      <c r="S784" s="376">
        <f>IF(-SUM(S$20:S783)+S$15&lt;0.000001,0,IF($C784&gt;='H-32A-WP06 - Debt Service'!R$24,'H-32A-WP06 - Debt Service'!R$27/12,0))</f>
        <v>0</v>
      </c>
      <c r="T784" s="376">
        <f>IF(-SUM(T$20:T783)+T$15&lt;0.000001,0,IF($C784&gt;='H-32A-WP06 - Debt Service'!S$24,'H-32A-WP06 - Debt Service'!S$27/12,0))</f>
        <v>0</v>
      </c>
      <c r="U784" s="376">
        <f>IF(-SUM(U$20:U783)+U$15&lt;0.000001,0,IF($C784&gt;='H-32A-WP06 - Debt Service'!T$24,'H-32A-WP06 - Debt Service'!T$27/12,0))</f>
        <v>0</v>
      </c>
      <c r="V784" s="376">
        <f>IF(-SUM(V$20:V783)+V$15&lt;0.000001,0,IF($C784&gt;='H-32A-WP06 - Debt Service'!U$24,'H-32A-WP06 - Debt Service'!U$27/12,0))</f>
        <v>0</v>
      </c>
      <c r="W784" s="376">
        <f>IF(-SUM(W$20:W783)+W$15&lt;0.000001,0,IF($C784&gt;='H-32A-WP06 - Debt Service'!V$24,'H-32A-WP06 - Debt Service'!V$27/12,0))</f>
        <v>0</v>
      </c>
      <c r="X784" s="376">
        <f>IF(-SUM(X$20:X783)+X$15&lt;0.000001,0,IF($C784&gt;='H-32A-WP06 - Debt Service'!W$24,'H-32A-WP06 - Debt Service'!W$27/12,0))</f>
        <v>0</v>
      </c>
      <c r="Y784" s="376">
        <f>IF(-SUM(Y$20:Y783)+Y$15&lt;0.000001,0,IF($C784&gt;='H-32A-WP06 - Debt Service'!X$24,'H-32A-WP06 - Debt Service'!X$27/12,0))</f>
        <v>0</v>
      </c>
      <c r="Z784" s="376">
        <f>IF($C784&gt;='H-32A-WP06 - Debt Service'!Y$24,'H-32A-WP06 - Debt Service'!Y$27/12,0)</f>
        <v>0</v>
      </c>
    </row>
    <row r="785" spans="2:26">
      <c r="B785" s="364">
        <f t="shared" si="44"/>
        <v>2082</v>
      </c>
      <c r="C785" s="390">
        <f t="shared" si="46"/>
        <v>66750</v>
      </c>
      <c r="D785" s="376">
        <f>IF(-SUM(D$20:D784)+D$15&lt;0.000001,0,IF($C785&gt;='H-32A-WP06 - Debt Service'!C$24,'H-32A-WP06 - Debt Service'!C$27/12,0))</f>
        <v>0</v>
      </c>
      <c r="E785" s="376">
        <f>IF(-SUM(E$20:E784)+E$15&lt;0.000001,0,IF($C785&gt;='H-32A-WP06 - Debt Service'!D$24,'H-32A-WP06 - Debt Service'!D$27/12,0))</f>
        <v>0</v>
      </c>
      <c r="F785" s="376">
        <f>IF(-SUM(F$20:F784)+F$15&lt;0.000001,0,IF($C785&gt;='H-32A-WP06 - Debt Service'!E$24,'H-32A-WP06 - Debt Service'!E$27/12,0))</f>
        <v>0</v>
      </c>
      <c r="G785" s="376">
        <f>IF(-SUM(G$20:G784)+G$15&lt;0.000001,0,IF($C785&gt;='H-32A-WP06 - Debt Service'!F$24,'H-32A-WP06 - Debt Service'!F$27/12,0))</f>
        <v>0</v>
      </c>
      <c r="H785" s="376">
        <f>IF(-SUM(H$20:H784)+H$15&lt;0.000001,0,IF($C785&gt;='H-32A-WP06 - Debt Service'!G$24,'H-32A-WP06 - Debt Service'!G$27/12,0))</f>
        <v>0</v>
      </c>
      <c r="I785" s="376">
        <f>IF(-SUM(I$20:I784)+I$15&lt;0.000001,0,IF($C785&gt;='H-32A-WP06 - Debt Service'!H$24,'H-32A-WP06 - Debt Service'!H$27/12,0))</f>
        <v>0</v>
      </c>
      <c r="J785" s="376">
        <f>IF(-SUM(J$20:J784)+J$15&lt;0.000001,0,IF($C785&gt;='H-32A-WP06 - Debt Service'!I$24,'H-32A-WP06 - Debt Service'!I$27/12,0))</f>
        <v>0</v>
      </c>
      <c r="K785" s="376">
        <f>IF(-SUM(K$20:K784)+K$15&lt;0.000001,0,IF($C785&gt;='H-32A-WP06 - Debt Service'!J$24,'H-32A-WP06 - Debt Service'!J$27/12,0))</f>
        <v>0</v>
      </c>
      <c r="L785" s="376">
        <f>IF(-SUM(L$20:L784)+L$15&lt;0.000001,0,IF($C785&gt;='H-32A-WP06 - Debt Service'!K$24,'H-32A-WP06 - Debt Service'!K$27/12,0))</f>
        <v>0</v>
      </c>
      <c r="M785" s="376">
        <f>IF(-SUM(M$20:M784)+M$15&lt;0.000001,0,IF($C785&gt;='H-32A-WP06 - Debt Service'!L$24,'H-32A-WP06 - Debt Service'!L$27/12,0))</f>
        <v>0</v>
      </c>
      <c r="O785" s="364">
        <f t="shared" si="45"/>
        <v>2082</v>
      </c>
      <c r="P785" s="390">
        <f t="shared" si="47"/>
        <v>66750</v>
      </c>
      <c r="Q785" s="376">
        <f>IF(-SUM(Q$20:Q784)+Q$15&lt;0.000001,0,IF($C785&gt;='H-32A-WP06 - Debt Service'!P$24,'H-32A-WP06 - Debt Service'!P$27/12,0))</f>
        <v>0</v>
      </c>
      <c r="R785" s="376">
        <f>IF(-SUM(R$20:R784)+R$15&lt;0.000001,0,IF($C785&gt;='H-32A-WP06 - Debt Service'!Q$24,'H-32A-WP06 - Debt Service'!Q$27/12,0))</f>
        <v>0</v>
      </c>
      <c r="S785" s="376">
        <f>IF(-SUM(S$20:S784)+S$15&lt;0.000001,0,IF($C785&gt;='H-32A-WP06 - Debt Service'!R$24,'H-32A-WP06 - Debt Service'!R$27/12,0))</f>
        <v>0</v>
      </c>
      <c r="T785" s="376">
        <f>IF(-SUM(T$20:T784)+T$15&lt;0.000001,0,IF($C785&gt;='H-32A-WP06 - Debt Service'!S$24,'H-32A-WP06 - Debt Service'!S$27/12,0))</f>
        <v>0</v>
      </c>
      <c r="U785" s="376">
        <f>IF(-SUM(U$20:U784)+U$15&lt;0.000001,0,IF($C785&gt;='H-32A-WP06 - Debt Service'!T$24,'H-32A-WP06 - Debt Service'!T$27/12,0))</f>
        <v>0</v>
      </c>
      <c r="V785" s="376">
        <f>IF(-SUM(V$20:V784)+V$15&lt;0.000001,0,IF($C785&gt;='H-32A-WP06 - Debt Service'!U$24,'H-32A-WP06 - Debt Service'!U$27/12,0))</f>
        <v>0</v>
      </c>
      <c r="W785" s="376">
        <f>IF(-SUM(W$20:W784)+W$15&lt;0.000001,0,IF($C785&gt;='H-32A-WP06 - Debt Service'!V$24,'H-32A-WP06 - Debt Service'!V$27/12,0))</f>
        <v>0</v>
      </c>
      <c r="X785" s="376">
        <f>IF(-SUM(X$20:X784)+X$15&lt;0.000001,0,IF($C785&gt;='H-32A-WP06 - Debt Service'!W$24,'H-32A-WP06 - Debt Service'!W$27/12,0))</f>
        <v>0</v>
      </c>
      <c r="Y785" s="376">
        <f>IF(-SUM(Y$20:Y784)+Y$15&lt;0.000001,0,IF($C785&gt;='H-32A-WP06 - Debt Service'!X$24,'H-32A-WP06 - Debt Service'!X$27/12,0))</f>
        <v>0</v>
      </c>
      <c r="Z785" s="376">
        <f>IF($C785&gt;='H-32A-WP06 - Debt Service'!Y$24,'H-32A-WP06 - Debt Service'!Y$27/12,0)</f>
        <v>0</v>
      </c>
    </row>
    <row r="786" spans="2:26">
      <c r="B786" s="364">
        <f t="shared" si="44"/>
        <v>2082</v>
      </c>
      <c r="C786" s="390">
        <f t="shared" si="46"/>
        <v>66781</v>
      </c>
      <c r="D786" s="376">
        <f>IF(-SUM(D$20:D785)+D$15&lt;0.000001,0,IF($C786&gt;='H-32A-WP06 - Debt Service'!C$24,'H-32A-WP06 - Debt Service'!C$27/12,0))</f>
        <v>0</v>
      </c>
      <c r="E786" s="376">
        <f>IF(-SUM(E$20:E785)+E$15&lt;0.000001,0,IF($C786&gt;='H-32A-WP06 - Debt Service'!D$24,'H-32A-WP06 - Debt Service'!D$27/12,0))</f>
        <v>0</v>
      </c>
      <c r="F786" s="376">
        <f>IF(-SUM(F$20:F785)+F$15&lt;0.000001,0,IF($C786&gt;='H-32A-WP06 - Debt Service'!E$24,'H-32A-WP06 - Debt Service'!E$27/12,0))</f>
        <v>0</v>
      </c>
      <c r="G786" s="376">
        <f>IF(-SUM(G$20:G785)+G$15&lt;0.000001,0,IF($C786&gt;='H-32A-WP06 - Debt Service'!F$24,'H-32A-WP06 - Debt Service'!F$27/12,0))</f>
        <v>0</v>
      </c>
      <c r="H786" s="376">
        <f>IF(-SUM(H$20:H785)+H$15&lt;0.000001,0,IF($C786&gt;='H-32A-WP06 - Debt Service'!G$24,'H-32A-WP06 - Debt Service'!G$27/12,0))</f>
        <v>0</v>
      </c>
      <c r="I786" s="376">
        <f>IF(-SUM(I$20:I785)+I$15&lt;0.000001,0,IF($C786&gt;='H-32A-WP06 - Debt Service'!H$24,'H-32A-WP06 - Debt Service'!H$27/12,0))</f>
        <v>0</v>
      </c>
      <c r="J786" s="376">
        <f>IF(-SUM(J$20:J785)+J$15&lt;0.000001,0,IF($C786&gt;='H-32A-WP06 - Debt Service'!I$24,'H-32A-WP06 - Debt Service'!I$27/12,0))</f>
        <v>0</v>
      </c>
      <c r="K786" s="376">
        <f>IF(-SUM(K$20:K785)+K$15&lt;0.000001,0,IF($C786&gt;='H-32A-WP06 - Debt Service'!J$24,'H-32A-WP06 - Debt Service'!J$27/12,0))</f>
        <v>0</v>
      </c>
      <c r="L786" s="376">
        <f>IF(-SUM(L$20:L785)+L$15&lt;0.000001,0,IF($C786&gt;='H-32A-WP06 - Debt Service'!K$24,'H-32A-WP06 - Debt Service'!K$27/12,0))</f>
        <v>0</v>
      </c>
      <c r="M786" s="376">
        <f>IF(-SUM(M$20:M785)+M$15&lt;0.000001,0,IF($C786&gt;='H-32A-WP06 - Debt Service'!L$24,'H-32A-WP06 - Debt Service'!L$27/12,0))</f>
        <v>0</v>
      </c>
      <c r="O786" s="364">
        <f t="shared" si="45"/>
        <v>2082</v>
      </c>
      <c r="P786" s="390">
        <f t="shared" si="47"/>
        <v>66781</v>
      </c>
      <c r="Q786" s="376">
        <f>IF(-SUM(Q$20:Q785)+Q$15&lt;0.000001,0,IF($C786&gt;='H-32A-WP06 - Debt Service'!P$24,'H-32A-WP06 - Debt Service'!P$27/12,0))</f>
        <v>0</v>
      </c>
      <c r="R786" s="376">
        <f>IF(-SUM(R$20:R785)+R$15&lt;0.000001,0,IF($C786&gt;='H-32A-WP06 - Debt Service'!Q$24,'H-32A-WP06 - Debt Service'!Q$27/12,0))</f>
        <v>0</v>
      </c>
      <c r="S786" s="376">
        <f>IF(-SUM(S$20:S785)+S$15&lt;0.000001,0,IF($C786&gt;='H-32A-WP06 - Debt Service'!R$24,'H-32A-WP06 - Debt Service'!R$27/12,0))</f>
        <v>0</v>
      </c>
      <c r="T786" s="376">
        <f>IF(-SUM(T$20:T785)+T$15&lt;0.000001,0,IF($C786&gt;='H-32A-WP06 - Debt Service'!S$24,'H-32A-WP06 - Debt Service'!S$27/12,0))</f>
        <v>0</v>
      </c>
      <c r="U786" s="376">
        <f>IF(-SUM(U$20:U785)+U$15&lt;0.000001,0,IF($C786&gt;='H-32A-WP06 - Debt Service'!T$24,'H-32A-WP06 - Debt Service'!T$27/12,0))</f>
        <v>0</v>
      </c>
      <c r="V786" s="376">
        <f>IF(-SUM(V$20:V785)+V$15&lt;0.000001,0,IF($C786&gt;='H-32A-WP06 - Debt Service'!U$24,'H-32A-WP06 - Debt Service'!U$27/12,0))</f>
        <v>0</v>
      </c>
      <c r="W786" s="376">
        <f>IF(-SUM(W$20:W785)+W$15&lt;0.000001,0,IF($C786&gt;='H-32A-WP06 - Debt Service'!V$24,'H-32A-WP06 - Debt Service'!V$27/12,0))</f>
        <v>0</v>
      </c>
      <c r="X786" s="376">
        <f>IF(-SUM(X$20:X785)+X$15&lt;0.000001,0,IF($C786&gt;='H-32A-WP06 - Debt Service'!W$24,'H-32A-WP06 - Debt Service'!W$27/12,0))</f>
        <v>0</v>
      </c>
      <c r="Y786" s="376">
        <f>IF(-SUM(Y$20:Y785)+Y$15&lt;0.000001,0,IF($C786&gt;='H-32A-WP06 - Debt Service'!X$24,'H-32A-WP06 - Debt Service'!X$27/12,0))</f>
        <v>0</v>
      </c>
      <c r="Z786" s="376">
        <f>IF($C786&gt;='H-32A-WP06 - Debt Service'!Y$24,'H-32A-WP06 - Debt Service'!Y$27/12,0)</f>
        <v>0</v>
      </c>
    </row>
    <row r="787" spans="2:26">
      <c r="B787" s="364">
        <f t="shared" si="44"/>
        <v>2082</v>
      </c>
      <c r="C787" s="390">
        <f t="shared" si="46"/>
        <v>66811</v>
      </c>
      <c r="D787" s="376">
        <f>IF(-SUM(D$20:D786)+D$15&lt;0.000001,0,IF($C787&gt;='H-32A-WP06 - Debt Service'!C$24,'H-32A-WP06 - Debt Service'!C$27/12,0))</f>
        <v>0</v>
      </c>
      <c r="E787" s="376">
        <f>IF(-SUM(E$20:E786)+E$15&lt;0.000001,0,IF($C787&gt;='H-32A-WP06 - Debt Service'!D$24,'H-32A-WP06 - Debt Service'!D$27/12,0))</f>
        <v>0</v>
      </c>
      <c r="F787" s="376">
        <f>IF(-SUM(F$20:F786)+F$15&lt;0.000001,0,IF($C787&gt;='H-32A-WP06 - Debt Service'!E$24,'H-32A-WP06 - Debt Service'!E$27/12,0))</f>
        <v>0</v>
      </c>
      <c r="G787" s="376">
        <f>IF(-SUM(G$20:G786)+G$15&lt;0.000001,0,IF($C787&gt;='H-32A-WP06 - Debt Service'!F$24,'H-32A-WP06 - Debt Service'!F$27/12,0))</f>
        <v>0</v>
      </c>
      <c r="H787" s="376">
        <f>IF(-SUM(H$20:H786)+H$15&lt;0.000001,0,IF($C787&gt;='H-32A-WP06 - Debt Service'!G$24,'H-32A-WP06 - Debt Service'!G$27/12,0))</f>
        <v>0</v>
      </c>
      <c r="I787" s="376">
        <f>IF(-SUM(I$20:I786)+I$15&lt;0.000001,0,IF($C787&gt;='H-32A-WP06 - Debt Service'!H$24,'H-32A-WP06 - Debt Service'!H$27/12,0))</f>
        <v>0</v>
      </c>
      <c r="J787" s="376">
        <f>IF(-SUM(J$20:J786)+J$15&lt;0.000001,0,IF($C787&gt;='H-32A-WP06 - Debt Service'!I$24,'H-32A-WP06 - Debt Service'!I$27/12,0))</f>
        <v>0</v>
      </c>
      <c r="K787" s="376">
        <f>IF(-SUM(K$20:K786)+K$15&lt;0.000001,0,IF($C787&gt;='H-32A-WP06 - Debt Service'!J$24,'H-32A-WP06 - Debt Service'!J$27/12,0))</f>
        <v>0</v>
      </c>
      <c r="L787" s="376">
        <f>IF(-SUM(L$20:L786)+L$15&lt;0.000001,0,IF($C787&gt;='H-32A-WP06 - Debt Service'!K$24,'H-32A-WP06 - Debt Service'!K$27/12,0))</f>
        <v>0</v>
      </c>
      <c r="M787" s="376">
        <f>IF(-SUM(M$20:M786)+M$15&lt;0.000001,0,IF($C787&gt;='H-32A-WP06 - Debt Service'!L$24,'H-32A-WP06 - Debt Service'!L$27/12,0))</f>
        <v>0</v>
      </c>
      <c r="O787" s="364">
        <f t="shared" si="45"/>
        <v>2082</v>
      </c>
      <c r="P787" s="390">
        <f t="shared" si="47"/>
        <v>66811</v>
      </c>
      <c r="Q787" s="376">
        <f>IF(-SUM(Q$20:Q786)+Q$15&lt;0.000001,0,IF($C787&gt;='H-32A-WP06 - Debt Service'!P$24,'H-32A-WP06 - Debt Service'!P$27/12,0))</f>
        <v>0</v>
      </c>
      <c r="R787" s="376">
        <f>IF(-SUM(R$20:R786)+R$15&lt;0.000001,0,IF($C787&gt;='H-32A-WP06 - Debt Service'!Q$24,'H-32A-WP06 - Debt Service'!Q$27/12,0))</f>
        <v>0</v>
      </c>
      <c r="S787" s="376">
        <f>IF(-SUM(S$20:S786)+S$15&lt;0.000001,0,IF($C787&gt;='H-32A-WP06 - Debt Service'!R$24,'H-32A-WP06 - Debt Service'!R$27/12,0))</f>
        <v>0</v>
      </c>
      <c r="T787" s="376">
        <f>IF(-SUM(T$20:T786)+T$15&lt;0.000001,0,IF($C787&gt;='H-32A-WP06 - Debt Service'!S$24,'H-32A-WP06 - Debt Service'!S$27/12,0))</f>
        <v>0</v>
      </c>
      <c r="U787" s="376">
        <f>IF(-SUM(U$20:U786)+U$15&lt;0.000001,0,IF($C787&gt;='H-32A-WP06 - Debt Service'!T$24,'H-32A-WP06 - Debt Service'!T$27/12,0))</f>
        <v>0</v>
      </c>
      <c r="V787" s="376">
        <f>IF(-SUM(V$20:V786)+V$15&lt;0.000001,0,IF($C787&gt;='H-32A-WP06 - Debt Service'!U$24,'H-32A-WP06 - Debt Service'!U$27/12,0))</f>
        <v>0</v>
      </c>
      <c r="W787" s="376">
        <f>IF(-SUM(W$20:W786)+W$15&lt;0.000001,0,IF($C787&gt;='H-32A-WP06 - Debt Service'!V$24,'H-32A-WP06 - Debt Service'!V$27/12,0))</f>
        <v>0</v>
      </c>
      <c r="X787" s="376">
        <f>IF(-SUM(X$20:X786)+X$15&lt;0.000001,0,IF($C787&gt;='H-32A-WP06 - Debt Service'!W$24,'H-32A-WP06 - Debt Service'!W$27/12,0))</f>
        <v>0</v>
      </c>
      <c r="Y787" s="376">
        <f>IF(-SUM(Y$20:Y786)+Y$15&lt;0.000001,0,IF($C787&gt;='H-32A-WP06 - Debt Service'!X$24,'H-32A-WP06 - Debt Service'!X$27/12,0))</f>
        <v>0</v>
      </c>
      <c r="Z787" s="376">
        <f>IF($C787&gt;='H-32A-WP06 - Debt Service'!Y$24,'H-32A-WP06 - Debt Service'!Y$27/12,0)</f>
        <v>0</v>
      </c>
    </row>
    <row r="788" spans="2:26">
      <c r="B788" s="364">
        <f t="shared" si="44"/>
        <v>2083</v>
      </c>
      <c r="C788" s="390">
        <f t="shared" si="46"/>
        <v>66842</v>
      </c>
      <c r="D788" s="376">
        <f>IF(-SUM(D$20:D787)+D$15&lt;0.000001,0,IF($C788&gt;='H-32A-WP06 - Debt Service'!C$24,'H-32A-WP06 - Debt Service'!C$27/12,0))</f>
        <v>0</v>
      </c>
      <c r="E788" s="376">
        <f>IF(-SUM(E$20:E787)+E$15&lt;0.000001,0,IF($C788&gt;='H-32A-WP06 - Debt Service'!D$24,'H-32A-WP06 - Debt Service'!D$27/12,0))</f>
        <v>0</v>
      </c>
      <c r="F788" s="376">
        <f>IF(-SUM(F$20:F787)+F$15&lt;0.000001,0,IF($C788&gt;='H-32A-WP06 - Debt Service'!E$24,'H-32A-WP06 - Debt Service'!E$27/12,0))</f>
        <v>0</v>
      </c>
      <c r="G788" s="376">
        <f>IF(-SUM(G$20:G787)+G$15&lt;0.000001,0,IF($C788&gt;='H-32A-WP06 - Debt Service'!F$24,'H-32A-WP06 - Debt Service'!F$27/12,0))</f>
        <v>0</v>
      </c>
      <c r="H788" s="376">
        <f>IF(-SUM(H$20:H787)+H$15&lt;0.000001,0,IF($C788&gt;='H-32A-WP06 - Debt Service'!G$24,'H-32A-WP06 - Debt Service'!G$27/12,0))</f>
        <v>0</v>
      </c>
      <c r="I788" s="376">
        <f>IF(-SUM(I$20:I787)+I$15&lt;0.000001,0,IF($C788&gt;='H-32A-WP06 - Debt Service'!H$24,'H-32A-WP06 - Debt Service'!H$27/12,0))</f>
        <v>0</v>
      </c>
      <c r="J788" s="376">
        <f>IF(-SUM(J$20:J787)+J$15&lt;0.000001,0,IF($C788&gt;='H-32A-WP06 - Debt Service'!I$24,'H-32A-WP06 - Debt Service'!I$27/12,0))</f>
        <v>0</v>
      </c>
      <c r="K788" s="376">
        <f>IF(-SUM(K$20:K787)+K$15&lt;0.000001,0,IF($C788&gt;='H-32A-WP06 - Debt Service'!J$24,'H-32A-WP06 - Debt Service'!J$27/12,0))</f>
        <v>0</v>
      </c>
      <c r="L788" s="376">
        <f>IF(-SUM(L$20:L787)+L$15&lt;0.000001,0,IF($C788&gt;='H-32A-WP06 - Debt Service'!K$24,'H-32A-WP06 - Debt Service'!K$27/12,0))</f>
        <v>0</v>
      </c>
      <c r="M788" s="376">
        <f>IF(-SUM(M$20:M787)+M$15&lt;0.000001,0,IF($C788&gt;='H-32A-WP06 - Debt Service'!L$24,'H-32A-WP06 - Debt Service'!L$27/12,0))</f>
        <v>0</v>
      </c>
      <c r="O788" s="364">
        <f t="shared" si="45"/>
        <v>2083</v>
      </c>
      <c r="P788" s="390">
        <f t="shared" si="47"/>
        <v>66842</v>
      </c>
      <c r="Q788" s="376">
        <f>IF(-SUM(Q$20:Q787)+Q$15&lt;0.000001,0,IF($C788&gt;='H-32A-WP06 - Debt Service'!P$24,'H-32A-WP06 - Debt Service'!P$27/12,0))</f>
        <v>0</v>
      </c>
      <c r="R788" s="376">
        <f>IF(-SUM(R$20:R787)+R$15&lt;0.000001,0,IF($C788&gt;='H-32A-WP06 - Debt Service'!Q$24,'H-32A-WP06 - Debt Service'!Q$27/12,0))</f>
        <v>0</v>
      </c>
      <c r="S788" s="376">
        <f>IF(-SUM(S$20:S787)+S$15&lt;0.000001,0,IF($C788&gt;='H-32A-WP06 - Debt Service'!R$24,'H-32A-WP06 - Debt Service'!R$27/12,0))</f>
        <v>0</v>
      </c>
      <c r="T788" s="376">
        <f>IF(-SUM(T$20:T787)+T$15&lt;0.000001,0,IF($C788&gt;='H-32A-WP06 - Debt Service'!S$24,'H-32A-WP06 - Debt Service'!S$27/12,0))</f>
        <v>0</v>
      </c>
      <c r="U788" s="376">
        <f>IF(-SUM(U$20:U787)+U$15&lt;0.000001,0,IF($C788&gt;='H-32A-WP06 - Debt Service'!T$24,'H-32A-WP06 - Debt Service'!T$27/12,0))</f>
        <v>0</v>
      </c>
      <c r="V788" s="376">
        <f>IF(-SUM(V$20:V787)+V$15&lt;0.000001,0,IF($C788&gt;='H-32A-WP06 - Debt Service'!U$24,'H-32A-WP06 - Debt Service'!U$27/12,0))</f>
        <v>0</v>
      </c>
      <c r="W788" s="376">
        <f>IF(-SUM(W$20:W787)+W$15&lt;0.000001,0,IF($C788&gt;='H-32A-WP06 - Debt Service'!V$24,'H-32A-WP06 - Debt Service'!V$27/12,0))</f>
        <v>0</v>
      </c>
      <c r="X788" s="376">
        <f>IF(-SUM(X$20:X787)+X$15&lt;0.000001,0,IF($C788&gt;='H-32A-WP06 - Debt Service'!W$24,'H-32A-WP06 - Debt Service'!W$27/12,0))</f>
        <v>0</v>
      </c>
      <c r="Y788" s="376">
        <f>IF(-SUM(Y$20:Y787)+Y$15&lt;0.000001,0,IF($C788&gt;='H-32A-WP06 - Debt Service'!X$24,'H-32A-WP06 - Debt Service'!X$27/12,0))</f>
        <v>0</v>
      </c>
      <c r="Z788" s="376">
        <f>IF($C788&gt;='H-32A-WP06 - Debt Service'!Y$24,'H-32A-WP06 - Debt Service'!Y$27/12,0)</f>
        <v>0</v>
      </c>
    </row>
    <row r="789" spans="2:26">
      <c r="B789" s="364">
        <f t="shared" ref="B789:B852" si="48">YEAR(C789)</f>
        <v>2083</v>
      </c>
      <c r="C789" s="390">
        <f t="shared" si="46"/>
        <v>66873</v>
      </c>
      <c r="D789" s="376">
        <f>IF(-SUM(D$20:D788)+D$15&lt;0.000001,0,IF($C789&gt;='H-32A-WP06 - Debt Service'!C$24,'H-32A-WP06 - Debt Service'!C$27/12,0))</f>
        <v>0</v>
      </c>
      <c r="E789" s="376">
        <f>IF(-SUM(E$20:E788)+E$15&lt;0.000001,0,IF($C789&gt;='H-32A-WP06 - Debt Service'!D$24,'H-32A-WP06 - Debt Service'!D$27/12,0))</f>
        <v>0</v>
      </c>
      <c r="F789" s="376">
        <f>IF(-SUM(F$20:F788)+F$15&lt;0.000001,0,IF($C789&gt;='H-32A-WP06 - Debt Service'!E$24,'H-32A-WP06 - Debt Service'!E$27/12,0))</f>
        <v>0</v>
      </c>
      <c r="G789" s="376">
        <f>IF(-SUM(G$20:G788)+G$15&lt;0.000001,0,IF($C789&gt;='H-32A-WP06 - Debt Service'!F$24,'H-32A-WP06 - Debt Service'!F$27/12,0))</f>
        <v>0</v>
      </c>
      <c r="H789" s="376">
        <f>IF(-SUM(H$20:H788)+H$15&lt;0.000001,0,IF($C789&gt;='H-32A-WP06 - Debt Service'!G$24,'H-32A-WP06 - Debt Service'!G$27/12,0))</f>
        <v>0</v>
      </c>
      <c r="I789" s="376">
        <f>IF(-SUM(I$20:I788)+I$15&lt;0.000001,0,IF($C789&gt;='H-32A-WP06 - Debt Service'!H$24,'H-32A-WP06 - Debt Service'!H$27/12,0))</f>
        <v>0</v>
      </c>
      <c r="J789" s="376">
        <f>IF(-SUM(J$20:J788)+J$15&lt;0.000001,0,IF($C789&gt;='H-32A-WP06 - Debt Service'!I$24,'H-32A-WP06 - Debt Service'!I$27/12,0))</f>
        <v>0</v>
      </c>
      <c r="K789" s="376">
        <f>IF(-SUM(K$20:K788)+K$15&lt;0.000001,0,IF($C789&gt;='H-32A-WP06 - Debt Service'!J$24,'H-32A-WP06 - Debt Service'!J$27/12,0))</f>
        <v>0</v>
      </c>
      <c r="L789" s="376">
        <f>IF(-SUM(L$20:L788)+L$15&lt;0.000001,0,IF($C789&gt;='H-32A-WP06 - Debt Service'!K$24,'H-32A-WP06 - Debt Service'!K$27/12,0))</f>
        <v>0</v>
      </c>
      <c r="M789" s="376">
        <f>IF(-SUM(M$20:M788)+M$15&lt;0.000001,0,IF($C789&gt;='H-32A-WP06 - Debt Service'!L$24,'H-32A-WP06 - Debt Service'!L$27/12,0))</f>
        <v>0</v>
      </c>
      <c r="O789" s="364">
        <f t="shared" ref="O789:O852" si="49">YEAR(P789)</f>
        <v>2083</v>
      </c>
      <c r="P789" s="390">
        <f t="shared" si="47"/>
        <v>66873</v>
      </c>
      <c r="Q789" s="376">
        <f>IF(-SUM(Q$20:Q788)+Q$15&lt;0.000001,0,IF($C789&gt;='H-32A-WP06 - Debt Service'!P$24,'H-32A-WP06 - Debt Service'!P$27/12,0))</f>
        <v>0</v>
      </c>
      <c r="R789" s="376">
        <f>IF(-SUM(R$20:R788)+R$15&lt;0.000001,0,IF($C789&gt;='H-32A-WP06 - Debt Service'!Q$24,'H-32A-WP06 - Debt Service'!Q$27/12,0))</f>
        <v>0</v>
      </c>
      <c r="S789" s="376">
        <f>IF(-SUM(S$20:S788)+S$15&lt;0.000001,0,IF($C789&gt;='H-32A-WP06 - Debt Service'!R$24,'H-32A-WP06 - Debt Service'!R$27/12,0))</f>
        <v>0</v>
      </c>
      <c r="T789" s="376">
        <f>IF(-SUM(T$20:T788)+T$15&lt;0.000001,0,IF($C789&gt;='H-32A-WP06 - Debt Service'!S$24,'H-32A-WP06 - Debt Service'!S$27/12,0))</f>
        <v>0</v>
      </c>
      <c r="U789" s="376">
        <f>IF(-SUM(U$20:U788)+U$15&lt;0.000001,0,IF($C789&gt;='H-32A-WP06 - Debt Service'!T$24,'H-32A-WP06 - Debt Service'!T$27/12,0))</f>
        <v>0</v>
      </c>
      <c r="V789" s="376">
        <f>IF(-SUM(V$20:V788)+V$15&lt;0.000001,0,IF($C789&gt;='H-32A-WP06 - Debt Service'!U$24,'H-32A-WP06 - Debt Service'!U$27/12,0))</f>
        <v>0</v>
      </c>
      <c r="W789" s="376">
        <f>IF(-SUM(W$20:W788)+W$15&lt;0.000001,0,IF($C789&gt;='H-32A-WP06 - Debt Service'!V$24,'H-32A-WP06 - Debt Service'!V$27/12,0))</f>
        <v>0</v>
      </c>
      <c r="X789" s="376">
        <f>IF(-SUM(X$20:X788)+X$15&lt;0.000001,0,IF($C789&gt;='H-32A-WP06 - Debt Service'!W$24,'H-32A-WP06 - Debt Service'!W$27/12,0))</f>
        <v>0</v>
      </c>
      <c r="Y789" s="376">
        <f>IF(-SUM(Y$20:Y788)+Y$15&lt;0.000001,0,IF($C789&gt;='H-32A-WP06 - Debt Service'!X$24,'H-32A-WP06 - Debt Service'!X$27/12,0))</f>
        <v>0</v>
      </c>
      <c r="Z789" s="376">
        <f>IF($C789&gt;='H-32A-WP06 - Debt Service'!Y$24,'H-32A-WP06 - Debt Service'!Y$27/12,0)</f>
        <v>0</v>
      </c>
    </row>
    <row r="790" spans="2:26">
      <c r="B790" s="364">
        <f t="shared" si="48"/>
        <v>2083</v>
      </c>
      <c r="C790" s="390">
        <f t="shared" ref="C790:C853" si="50">EOMONTH(C789,0)+1</f>
        <v>66901</v>
      </c>
      <c r="D790" s="376">
        <f>IF(-SUM(D$20:D789)+D$15&lt;0.000001,0,IF($C790&gt;='H-32A-WP06 - Debt Service'!C$24,'H-32A-WP06 - Debt Service'!C$27/12,0))</f>
        <v>0</v>
      </c>
      <c r="E790" s="376">
        <f>IF(-SUM(E$20:E789)+E$15&lt;0.000001,0,IF($C790&gt;='H-32A-WP06 - Debt Service'!D$24,'H-32A-WP06 - Debt Service'!D$27/12,0))</f>
        <v>0</v>
      </c>
      <c r="F790" s="376">
        <f>IF(-SUM(F$20:F789)+F$15&lt;0.000001,0,IF($C790&gt;='H-32A-WP06 - Debt Service'!E$24,'H-32A-WP06 - Debt Service'!E$27/12,0))</f>
        <v>0</v>
      </c>
      <c r="G790" s="376">
        <f>IF(-SUM(G$20:G789)+G$15&lt;0.000001,0,IF($C790&gt;='H-32A-WP06 - Debt Service'!F$24,'H-32A-WP06 - Debt Service'!F$27/12,0))</f>
        <v>0</v>
      </c>
      <c r="H790" s="376">
        <f>IF(-SUM(H$20:H789)+H$15&lt;0.000001,0,IF($C790&gt;='H-32A-WP06 - Debt Service'!G$24,'H-32A-WP06 - Debt Service'!G$27/12,0))</f>
        <v>0</v>
      </c>
      <c r="I790" s="376">
        <f>IF(-SUM(I$20:I789)+I$15&lt;0.000001,0,IF($C790&gt;='H-32A-WP06 - Debt Service'!H$24,'H-32A-WP06 - Debt Service'!H$27/12,0))</f>
        <v>0</v>
      </c>
      <c r="J790" s="376">
        <f>IF(-SUM(J$20:J789)+J$15&lt;0.000001,0,IF($C790&gt;='H-32A-WP06 - Debt Service'!I$24,'H-32A-WP06 - Debt Service'!I$27/12,0))</f>
        <v>0</v>
      </c>
      <c r="K790" s="376">
        <f>IF(-SUM(K$20:K789)+K$15&lt;0.000001,0,IF($C790&gt;='H-32A-WP06 - Debt Service'!J$24,'H-32A-WP06 - Debt Service'!J$27/12,0))</f>
        <v>0</v>
      </c>
      <c r="L790" s="376">
        <f>IF(-SUM(L$20:L789)+L$15&lt;0.000001,0,IF($C790&gt;='H-32A-WP06 - Debt Service'!K$24,'H-32A-WP06 - Debt Service'!K$27/12,0))</f>
        <v>0</v>
      </c>
      <c r="M790" s="376">
        <f>IF(-SUM(M$20:M789)+M$15&lt;0.000001,0,IF($C790&gt;='H-32A-WP06 - Debt Service'!L$24,'H-32A-WP06 - Debt Service'!L$27/12,0))</f>
        <v>0</v>
      </c>
      <c r="O790" s="364">
        <f t="shared" si="49"/>
        <v>2083</v>
      </c>
      <c r="P790" s="390">
        <f t="shared" ref="P790:P853" si="51">EOMONTH(P789,0)+1</f>
        <v>66901</v>
      </c>
      <c r="Q790" s="376">
        <f>IF(-SUM(Q$20:Q789)+Q$15&lt;0.000001,0,IF($C790&gt;='H-32A-WP06 - Debt Service'!P$24,'H-32A-WP06 - Debt Service'!P$27/12,0))</f>
        <v>0</v>
      </c>
      <c r="R790" s="376">
        <f>IF(-SUM(R$20:R789)+R$15&lt;0.000001,0,IF($C790&gt;='H-32A-WP06 - Debt Service'!Q$24,'H-32A-WP06 - Debt Service'!Q$27/12,0))</f>
        <v>0</v>
      </c>
      <c r="S790" s="376">
        <f>IF(-SUM(S$20:S789)+S$15&lt;0.000001,0,IF($C790&gt;='H-32A-WP06 - Debt Service'!R$24,'H-32A-WP06 - Debt Service'!R$27/12,0))</f>
        <v>0</v>
      </c>
      <c r="T790" s="376">
        <f>IF(-SUM(T$20:T789)+T$15&lt;0.000001,0,IF($C790&gt;='H-32A-WP06 - Debt Service'!S$24,'H-32A-WP06 - Debt Service'!S$27/12,0))</f>
        <v>0</v>
      </c>
      <c r="U790" s="376">
        <f>IF(-SUM(U$20:U789)+U$15&lt;0.000001,0,IF($C790&gt;='H-32A-WP06 - Debt Service'!T$24,'H-32A-WP06 - Debt Service'!T$27/12,0))</f>
        <v>0</v>
      </c>
      <c r="V790" s="376">
        <f>IF(-SUM(V$20:V789)+V$15&lt;0.000001,0,IF($C790&gt;='H-32A-WP06 - Debt Service'!U$24,'H-32A-WP06 - Debt Service'!U$27/12,0))</f>
        <v>0</v>
      </c>
      <c r="W790" s="376">
        <f>IF(-SUM(W$20:W789)+W$15&lt;0.000001,0,IF($C790&gt;='H-32A-WP06 - Debt Service'!V$24,'H-32A-WP06 - Debt Service'!V$27/12,0))</f>
        <v>0</v>
      </c>
      <c r="X790" s="376">
        <f>IF(-SUM(X$20:X789)+X$15&lt;0.000001,0,IF($C790&gt;='H-32A-WP06 - Debt Service'!W$24,'H-32A-WP06 - Debt Service'!W$27/12,0))</f>
        <v>0</v>
      </c>
      <c r="Y790" s="376">
        <f>IF(-SUM(Y$20:Y789)+Y$15&lt;0.000001,0,IF($C790&gt;='H-32A-WP06 - Debt Service'!X$24,'H-32A-WP06 - Debt Service'!X$27/12,0))</f>
        <v>0</v>
      </c>
      <c r="Z790" s="376">
        <f>IF($C790&gt;='H-32A-WP06 - Debt Service'!Y$24,'H-32A-WP06 - Debt Service'!Y$27/12,0)</f>
        <v>0</v>
      </c>
    </row>
    <row r="791" spans="2:26">
      <c r="B791" s="364">
        <f t="shared" si="48"/>
        <v>2083</v>
      </c>
      <c r="C791" s="390">
        <f t="shared" si="50"/>
        <v>66932</v>
      </c>
      <c r="D791" s="376">
        <f>IF(-SUM(D$20:D790)+D$15&lt;0.000001,0,IF($C791&gt;='H-32A-WP06 - Debt Service'!C$24,'H-32A-WP06 - Debt Service'!C$27/12,0))</f>
        <v>0</v>
      </c>
      <c r="E791" s="376">
        <f>IF(-SUM(E$20:E790)+E$15&lt;0.000001,0,IF($C791&gt;='H-32A-WP06 - Debt Service'!D$24,'H-32A-WP06 - Debt Service'!D$27/12,0))</f>
        <v>0</v>
      </c>
      <c r="F791" s="376">
        <f>IF(-SUM(F$20:F790)+F$15&lt;0.000001,0,IF($C791&gt;='H-32A-WP06 - Debt Service'!E$24,'H-32A-WP06 - Debt Service'!E$27/12,0))</f>
        <v>0</v>
      </c>
      <c r="G791" s="376">
        <f>IF(-SUM(G$20:G790)+G$15&lt;0.000001,0,IF($C791&gt;='H-32A-WP06 - Debt Service'!F$24,'H-32A-WP06 - Debt Service'!F$27/12,0))</f>
        <v>0</v>
      </c>
      <c r="H791" s="376">
        <f>IF(-SUM(H$20:H790)+H$15&lt;0.000001,0,IF($C791&gt;='H-32A-WP06 - Debt Service'!G$24,'H-32A-WP06 - Debt Service'!G$27/12,0))</f>
        <v>0</v>
      </c>
      <c r="I791" s="376">
        <f>IF(-SUM(I$20:I790)+I$15&lt;0.000001,0,IF($C791&gt;='H-32A-WP06 - Debt Service'!H$24,'H-32A-WP06 - Debt Service'!H$27/12,0))</f>
        <v>0</v>
      </c>
      <c r="J791" s="376">
        <f>IF(-SUM(J$20:J790)+J$15&lt;0.000001,0,IF($C791&gt;='H-32A-WP06 - Debt Service'!I$24,'H-32A-WP06 - Debt Service'!I$27/12,0))</f>
        <v>0</v>
      </c>
      <c r="K791" s="376">
        <f>IF(-SUM(K$20:K790)+K$15&lt;0.000001,0,IF($C791&gt;='H-32A-WP06 - Debt Service'!J$24,'H-32A-WP06 - Debt Service'!J$27/12,0))</f>
        <v>0</v>
      </c>
      <c r="L791" s="376">
        <f>IF(-SUM(L$20:L790)+L$15&lt;0.000001,0,IF($C791&gt;='H-32A-WP06 - Debt Service'!K$24,'H-32A-WP06 - Debt Service'!K$27/12,0))</f>
        <v>0</v>
      </c>
      <c r="M791" s="376">
        <f>IF(-SUM(M$20:M790)+M$15&lt;0.000001,0,IF($C791&gt;='H-32A-WP06 - Debt Service'!L$24,'H-32A-WP06 - Debt Service'!L$27/12,0))</f>
        <v>0</v>
      </c>
      <c r="O791" s="364">
        <f t="shared" si="49"/>
        <v>2083</v>
      </c>
      <c r="P791" s="390">
        <f t="shared" si="51"/>
        <v>66932</v>
      </c>
      <c r="Q791" s="376">
        <f>IF(-SUM(Q$20:Q790)+Q$15&lt;0.000001,0,IF($C791&gt;='H-32A-WP06 - Debt Service'!P$24,'H-32A-WP06 - Debt Service'!P$27/12,0))</f>
        <v>0</v>
      </c>
      <c r="R791" s="376">
        <f>IF(-SUM(R$20:R790)+R$15&lt;0.000001,0,IF($C791&gt;='H-32A-WP06 - Debt Service'!Q$24,'H-32A-WP06 - Debt Service'!Q$27/12,0))</f>
        <v>0</v>
      </c>
      <c r="S791" s="376">
        <f>IF(-SUM(S$20:S790)+S$15&lt;0.000001,0,IF($C791&gt;='H-32A-WP06 - Debt Service'!R$24,'H-32A-WP06 - Debt Service'!R$27/12,0))</f>
        <v>0</v>
      </c>
      <c r="T791" s="376">
        <f>IF(-SUM(T$20:T790)+T$15&lt;0.000001,0,IF($C791&gt;='H-32A-WP06 - Debt Service'!S$24,'H-32A-WP06 - Debt Service'!S$27/12,0))</f>
        <v>0</v>
      </c>
      <c r="U791" s="376">
        <f>IF(-SUM(U$20:U790)+U$15&lt;0.000001,0,IF($C791&gt;='H-32A-WP06 - Debt Service'!T$24,'H-32A-WP06 - Debt Service'!T$27/12,0))</f>
        <v>0</v>
      </c>
      <c r="V791" s="376">
        <f>IF(-SUM(V$20:V790)+V$15&lt;0.000001,0,IF($C791&gt;='H-32A-WP06 - Debt Service'!U$24,'H-32A-WP06 - Debt Service'!U$27/12,0))</f>
        <v>0</v>
      </c>
      <c r="W791" s="376">
        <f>IF(-SUM(W$20:W790)+W$15&lt;0.000001,0,IF($C791&gt;='H-32A-WP06 - Debt Service'!V$24,'H-32A-WP06 - Debt Service'!V$27/12,0))</f>
        <v>0</v>
      </c>
      <c r="X791" s="376">
        <f>IF(-SUM(X$20:X790)+X$15&lt;0.000001,0,IF($C791&gt;='H-32A-WP06 - Debt Service'!W$24,'H-32A-WP06 - Debt Service'!W$27/12,0))</f>
        <v>0</v>
      </c>
      <c r="Y791" s="376">
        <f>IF(-SUM(Y$20:Y790)+Y$15&lt;0.000001,0,IF($C791&gt;='H-32A-WP06 - Debt Service'!X$24,'H-32A-WP06 - Debt Service'!X$27/12,0))</f>
        <v>0</v>
      </c>
      <c r="Z791" s="376">
        <f>IF($C791&gt;='H-32A-WP06 - Debt Service'!Y$24,'H-32A-WP06 - Debt Service'!Y$27/12,0)</f>
        <v>0</v>
      </c>
    </row>
    <row r="792" spans="2:26">
      <c r="B792" s="364">
        <f t="shared" si="48"/>
        <v>2083</v>
      </c>
      <c r="C792" s="390">
        <f t="shared" si="50"/>
        <v>66962</v>
      </c>
      <c r="D792" s="376">
        <f>IF(-SUM(D$20:D791)+D$15&lt;0.000001,0,IF($C792&gt;='H-32A-WP06 - Debt Service'!C$24,'H-32A-WP06 - Debt Service'!C$27/12,0))</f>
        <v>0</v>
      </c>
      <c r="E792" s="376">
        <f>IF(-SUM(E$20:E791)+E$15&lt;0.000001,0,IF($C792&gt;='H-32A-WP06 - Debt Service'!D$24,'H-32A-WP06 - Debt Service'!D$27/12,0))</f>
        <v>0</v>
      </c>
      <c r="F792" s="376">
        <f>IF(-SUM(F$20:F791)+F$15&lt;0.000001,0,IF($C792&gt;='H-32A-WP06 - Debt Service'!E$24,'H-32A-WP06 - Debt Service'!E$27/12,0))</f>
        <v>0</v>
      </c>
      <c r="G792" s="376">
        <f>IF(-SUM(G$20:G791)+G$15&lt;0.000001,0,IF($C792&gt;='H-32A-WP06 - Debt Service'!F$24,'H-32A-WP06 - Debt Service'!F$27/12,0))</f>
        <v>0</v>
      </c>
      <c r="H792" s="376">
        <f>IF(-SUM(H$20:H791)+H$15&lt;0.000001,0,IF($C792&gt;='H-32A-WP06 - Debt Service'!G$24,'H-32A-WP06 - Debt Service'!G$27/12,0))</f>
        <v>0</v>
      </c>
      <c r="I792" s="376">
        <f>IF(-SUM(I$20:I791)+I$15&lt;0.000001,0,IF($C792&gt;='H-32A-WP06 - Debt Service'!H$24,'H-32A-WP06 - Debt Service'!H$27/12,0))</f>
        <v>0</v>
      </c>
      <c r="J792" s="376">
        <f>IF(-SUM(J$20:J791)+J$15&lt;0.000001,0,IF($C792&gt;='H-32A-WP06 - Debt Service'!I$24,'H-32A-WP06 - Debt Service'!I$27/12,0))</f>
        <v>0</v>
      </c>
      <c r="K792" s="376">
        <f>IF(-SUM(K$20:K791)+K$15&lt;0.000001,0,IF($C792&gt;='H-32A-WP06 - Debt Service'!J$24,'H-32A-WP06 - Debt Service'!J$27/12,0))</f>
        <v>0</v>
      </c>
      <c r="L792" s="376">
        <f>IF(-SUM(L$20:L791)+L$15&lt;0.000001,0,IF($C792&gt;='H-32A-WP06 - Debt Service'!K$24,'H-32A-WP06 - Debt Service'!K$27/12,0))</f>
        <v>0</v>
      </c>
      <c r="M792" s="376">
        <f>IF(-SUM(M$20:M791)+M$15&lt;0.000001,0,IF($C792&gt;='H-32A-WP06 - Debt Service'!L$24,'H-32A-WP06 - Debt Service'!L$27/12,0))</f>
        <v>0</v>
      </c>
      <c r="O792" s="364">
        <f t="shared" si="49"/>
        <v>2083</v>
      </c>
      <c r="P792" s="390">
        <f t="shared" si="51"/>
        <v>66962</v>
      </c>
      <c r="Q792" s="376">
        <f>IF(-SUM(Q$20:Q791)+Q$15&lt;0.000001,0,IF($C792&gt;='H-32A-WP06 - Debt Service'!P$24,'H-32A-WP06 - Debt Service'!P$27/12,0))</f>
        <v>0</v>
      </c>
      <c r="R792" s="376">
        <f>IF(-SUM(R$20:R791)+R$15&lt;0.000001,0,IF($C792&gt;='H-32A-WP06 - Debt Service'!Q$24,'H-32A-WP06 - Debt Service'!Q$27/12,0))</f>
        <v>0</v>
      </c>
      <c r="S792" s="376">
        <f>IF(-SUM(S$20:S791)+S$15&lt;0.000001,0,IF($C792&gt;='H-32A-WP06 - Debt Service'!R$24,'H-32A-WP06 - Debt Service'!R$27/12,0))</f>
        <v>0</v>
      </c>
      <c r="T792" s="376">
        <f>IF(-SUM(T$20:T791)+T$15&lt;0.000001,0,IF($C792&gt;='H-32A-WP06 - Debt Service'!S$24,'H-32A-WP06 - Debt Service'!S$27/12,0))</f>
        <v>0</v>
      </c>
      <c r="U792" s="376">
        <f>IF(-SUM(U$20:U791)+U$15&lt;0.000001,0,IF($C792&gt;='H-32A-WP06 - Debt Service'!T$24,'H-32A-WP06 - Debt Service'!T$27/12,0))</f>
        <v>0</v>
      </c>
      <c r="V792" s="376">
        <f>IF(-SUM(V$20:V791)+V$15&lt;0.000001,0,IF($C792&gt;='H-32A-WP06 - Debt Service'!U$24,'H-32A-WP06 - Debt Service'!U$27/12,0))</f>
        <v>0</v>
      </c>
      <c r="W792" s="376">
        <f>IF(-SUM(W$20:W791)+W$15&lt;0.000001,0,IF($C792&gt;='H-32A-WP06 - Debt Service'!V$24,'H-32A-WP06 - Debt Service'!V$27/12,0))</f>
        <v>0</v>
      </c>
      <c r="X792" s="376">
        <f>IF(-SUM(X$20:X791)+X$15&lt;0.000001,0,IF($C792&gt;='H-32A-WP06 - Debt Service'!W$24,'H-32A-WP06 - Debt Service'!W$27/12,0))</f>
        <v>0</v>
      </c>
      <c r="Y792" s="376">
        <f>IF(-SUM(Y$20:Y791)+Y$15&lt;0.000001,0,IF($C792&gt;='H-32A-WP06 - Debt Service'!X$24,'H-32A-WP06 - Debt Service'!X$27/12,0))</f>
        <v>0</v>
      </c>
      <c r="Z792" s="376">
        <f>IF($C792&gt;='H-32A-WP06 - Debt Service'!Y$24,'H-32A-WP06 - Debt Service'!Y$27/12,0)</f>
        <v>0</v>
      </c>
    </row>
    <row r="793" spans="2:26">
      <c r="B793" s="364">
        <f t="shared" si="48"/>
        <v>2083</v>
      </c>
      <c r="C793" s="390">
        <f t="shared" si="50"/>
        <v>66993</v>
      </c>
      <c r="D793" s="376">
        <f>IF(-SUM(D$20:D792)+D$15&lt;0.000001,0,IF($C793&gt;='H-32A-WP06 - Debt Service'!C$24,'H-32A-WP06 - Debt Service'!C$27/12,0))</f>
        <v>0</v>
      </c>
      <c r="E793" s="376">
        <f>IF(-SUM(E$20:E792)+E$15&lt;0.000001,0,IF($C793&gt;='H-32A-WP06 - Debt Service'!D$24,'H-32A-WP06 - Debt Service'!D$27/12,0))</f>
        <v>0</v>
      </c>
      <c r="F793" s="376">
        <f>IF(-SUM(F$20:F792)+F$15&lt;0.000001,0,IF($C793&gt;='H-32A-WP06 - Debt Service'!E$24,'H-32A-WP06 - Debt Service'!E$27/12,0))</f>
        <v>0</v>
      </c>
      <c r="G793" s="376">
        <f>IF(-SUM(G$20:G792)+G$15&lt;0.000001,0,IF($C793&gt;='H-32A-WP06 - Debt Service'!F$24,'H-32A-WP06 - Debt Service'!F$27/12,0))</f>
        <v>0</v>
      </c>
      <c r="H793" s="376">
        <f>IF(-SUM(H$20:H792)+H$15&lt;0.000001,0,IF($C793&gt;='H-32A-WP06 - Debt Service'!G$24,'H-32A-WP06 - Debt Service'!G$27/12,0))</f>
        <v>0</v>
      </c>
      <c r="I793" s="376">
        <f>IF(-SUM(I$20:I792)+I$15&lt;0.000001,0,IF($C793&gt;='H-32A-WP06 - Debt Service'!H$24,'H-32A-WP06 - Debt Service'!H$27/12,0))</f>
        <v>0</v>
      </c>
      <c r="J793" s="376">
        <f>IF(-SUM(J$20:J792)+J$15&lt;0.000001,0,IF($C793&gt;='H-32A-WP06 - Debt Service'!I$24,'H-32A-WP06 - Debt Service'!I$27/12,0))</f>
        <v>0</v>
      </c>
      <c r="K793" s="376">
        <f>IF(-SUM(K$20:K792)+K$15&lt;0.000001,0,IF($C793&gt;='H-32A-WP06 - Debt Service'!J$24,'H-32A-WP06 - Debt Service'!J$27/12,0))</f>
        <v>0</v>
      </c>
      <c r="L793" s="376">
        <f>IF(-SUM(L$20:L792)+L$15&lt;0.000001,0,IF($C793&gt;='H-32A-WP06 - Debt Service'!K$24,'H-32A-WP06 - Debt Service'!K$27/12,0))</f>
        <v>0</v>
      </c>
      <c r="M793" s="376">
        <f>IF(-SUM(M$20:M792)+M$15&lt;0.000001,0,IF($C793&gt;='H-32A-WP06 - Debt Service'!L$24,'H-32A-WP06 - Debt Service'!L$27/12,0))</f>
        <v>0</v>
      </c>
      <c r="O793" s="364">
        <f t="shared" si="49"/>
        <v>2083</v>
      </c>
      <c r="P793" s="390">
        <f t="shared" si="51"/>
        <v>66993</v>
      </c>
      <c r="Q793" s="376">
        <f>IF(-SUM(Q$20:Q792)+Q$15&lt;0.000001,0,IF($C793&gt;='H-32A-WP06 - Debt Service'!P$24,'H-32A-WP06 - Debt Service'!P$27/12,0))</f>
        <v>0</v>
      </c>
      <c r="R793" s="376">
        <f>IF(-SUM(R$20:R792)+R$15&lt;0.000001,0,IF($C793&gt;='H-32A-WP06 - Debt Service'!Q$24,'H-32A-WP06 - Debt Service'!Q$27/12,0))</f>
        <v>0</v>
      </c>
      <c r="S793" s="376">
        <f>IF(-SUM(S$20:S792)+S$15&lt;0.000001,0,IF($C793&gt;='H-32A-WP06 - Debt Service'!R$24,'H-32A-WP06 - Debt Service'!R$27/12,0))</f>
        <v>0</v>
      </c>
      <c r="T793" s="376">
        <f>IF(-SUM(T$20:T792)+T$15&lt;0.000001,0,IF($C793&gt;='H-32A-WP06 - Debt Service'!S$24,'H-32A-WP06 - Debt Service'!S$27/12,0))</f>
        <v>0</v>
      </c>
      <c r="U793" s="376">
        <f>IF(-SUM(U$20:U792)+U$15&lt;0.000001,0,IF($C793&gt;='H-32A-WP06 - Debt Service'!T$24,'H-32A-WP06 - Debt Service'!T$27/12,0))</f>
        <v>0</v>
      </c>
      <c r="V793" s="376">
        <f>IF(-SUM(V$20:V792)+V$15&lt;0.000001,0,IF($C793&gt;='H-32A-WP06 - Debt Service'!U$24,'H-32A-WP06 - Debt Service'!U$27/12,0))</f>
        <v>0</v>
      </c>
      <c r="W793" s="376">
        <f>IF(-SUM(W$20:W792)+W$15&lt;0.000001,0,IF($C793&gt;='H-32A-WP06 - Debt Service'!V$24,'H-32A-WP06 - Debt Service'!V$27/12,0))</f>
        <v>0</v>
      </c>
      <c r="X793" s="376">
        <f>IF(-SUM(X$20:X792)+X$15&lt;0.000001,0,IF($C793&gt;='H-32A-WP06 - Debt Service'!W$24,'H-32A-WP06 - Debt Service'!W$27/12,0))</f>
        <v>0</v>
      </c>
      <c r="Y793" s="376">
        <f>IF(-SUM(Y$20:Y792)+Y$15&lt;0.000001,0,IF($C793&gt;='H-32A-WP06 - Debt Service'!X$24,'H-32A-WP06 - Debt Service'!X$27/12,0))</f>
        <v>0</v>
      </c>
      <c r="Z793" s="376">
        <f>IF($C793&gt;='H-32A-WP06 - Debt Service'!Y$24,'H-32A-WP06 - Debt Service'!Y$27/12,0)</f>
        <v>0</v>
      </c>
    </row>
    <row r="794" spans="2:26">
      <c r="B794" s="364">
        <f t="shared" si="48"/>
        <v>2083</v>
      </c>
      <c r="C794" s="390">
        <f t="shared" si="50"/>
        <v>67023</v>
      </c>
      <c r="D794" s="376">
        <f>IF(-SUM(D$20:D793)+D$15&lt;0.000001,0,IF($C794&gt;='H-32A-WP06 - Debt Service'!C$24,'H-32A-WP06 - Debt Service'!C$27/12,0))</f>
        <v>0</v>
      </c>
      <c r="E794" s="376">
        <f>IF(-SUM(E$20:E793)+E$15&lt;0.000001,0,IF($C794&gt;='H-32A-WP06 - Debt Service'!D$24,'H-32A-WP06 - Debt Service'!D$27/12,0))</f>
        <v>0</v>
      </c>
      <c r="F794" s="376">
        <f>IF(-SUM(F$20:F793)+F$15&lt;0.000001,0,IF($C794&gt;='H-32A-WP06 - Debt Service'!E$24,'H-32A-WP06 - Debt Service'!E$27/12,0))</f>
        <v>0</v>
      </c>
      <c r="G794" s="376">
        <f>IF(-SUM(G$20:G793)+G$15&lt;0.000001,0,IF($C794&gt;='H-32A-WP06 - Debt Service'!F$24,'H-32A-WP06 - Debt Service'!F$27/12,0))</f>
        <v>0</v>
      </c>
      <c r="H794" s="376">
        <f>IF(-SUM(H$20:H793)+H$15&lt;0.000001,0,IF($C794&gt;='H-32A-WP06 - Debt Service'!G$24,'H-32A-WP06 - Debt Service'!G$27/12,0))</f>
        <v>0</v>
      </c>
      <c r="I794" s="376">
        <f>IF(-SUM(I$20:I793)+I$15&lt;0.000001,0,IF($C794&gt;='H-32A-WP06 - Debt Service'!H$24,'H-32A-WP06 - Debt Service'!H$27/12,0))</f>
        <v>0</v>
      </c>
      <c r="J794" s="376">
        <f>IF(-SUM(J$20:J793)+J$15&lt;0.000001,0,IF($C794&gt;='H-32A-WP06 - Debt Service'!I$24,'H-32A-WP06 - Debt Service'!I$27/12,0))</f>
        <v>0</v>
      </c>
      <c r="K794" s="376">
        <f>IF(-SUM(K$20:K793)+K$15&lt;0.000001,0,IF($C794&gt;='H-32A-WP06 - Debt Service'!J$24,'H-32A-WP06 - Debt Service'!J$27/12,0))</f>
        <v>0</v>
      </c>
      <c r="L794" s="376">
        <f>IF(-SUM(L$20:L793)+L$15&lt;0.000001,0,IF($C794&gt;='H-32A-WP06 - Debt Service'!K$24,'H-32A-WP06 - Debt Service'!K$27/12,0))</f>
        <v>0</v>
      </c>
      <c r="M794" s="376">
        <f>IF(-SUM(M$20:M793)+M$15&lt;0.000001,0,IF($C794&gt;='H-32A-WP06 - Debt Service'!L$24,'H-32A-WP06 - Debt Service'!L$27/12,0))</f>
        <v>0</v>
      </c>
      <c r="O794" s="364">
        <f t="shared" si="49"/>
        <v>2083</v>
      </c>
      <c r="P794" s="390">
        <f t="shared" si="51"/>
        <v>67023</v>
      </c>
      <c r="Q794" s="376">
        <f>IF(-SUM(Q$20:Q793)+Q$15&lt;0.000001,0,IF($C794&gt;='H-32A-WP06 - Debt Service'!P$24,'H-32A-WP06 - Debt Service'!P$27/12,0))</f>
        <v>0</v>
      </c>
      <c r="R794" s="376">
        <f>IF(-SUM(R$20:R793)+R$15&lt;0.000001,0,IF($C794&gt;='H-32A-WP06 - Debt Service'!Q$24,'H-32A-WP06 - Debt Service'!Q$27/12,0))</f>
        <v>0</v>
      </c>
      <c r="S794" s="376">
        <f>IF(-SUM(S$20:S793)+S$15&lt;0.000001,0,IF($C794&gt;='H-32A-WP06 - Debt Service'!R$24,'H-32A-WP06 - Debt Service'!R$27/12,0))</f>
        <v>0</v>
      </c>
      <c r="T794" s="376">
        <f>IF(-SUM(T$20:T793)+T$15&lt;0.000001,0,IF($C794&gt;='H-32A-WP06 - Debt Service'!S$24,'H-32A-WP06 - Debt Service'!S$27/12,0))</f>
        <v>0</v>
      </c>
      <c r="U794" s="376">
        <f>IF(-SUM(U$20:U793)+U$15&lt;0.000001,0,IF($C794&gt;='H-32A-WP06 - Debt Service'!T$24,'H-32A-WP06 - Debt Service'!T$27/12,0))</f>
        <v>0</v>
      </c>
      <c r="V794" s="376">
        <f>IF(-SUM(V$20:V793)+V$15&lt;0.000001,0,IF($C794&gt;='H-32A-WP06 - Debt Service'!U$24,'H-32A-WP06 - Debt Service'!U$27/12,0))</f>
        <v>0</v>
      </c>
      <c r="W794" s="376">
        <f>IF(-SUM(W$20:W793)+W$15&lt;0.000001,0,IF($C794&gt;='H-32A-WP06 - Debt Service'!V$24,'H-32A-WP06 - Debt Service'!V$27/12,0))</f>
        <v>0</v>
      </c>
      <c r="X794" s="376">
        <f>IF(-SUM(X$20:X793)+X$15&lt;0.000001,0,IF($C794&gt;='H-32A-WP06 - Debt Service'!W$24,'H-32A-WP06 - Debt Service'!W$27/12,0))</f>
        <v>0</v>
      </c>
      <c r="Y794" s="376">
        <f>IF(-SUM(Y$20:Y793)+Y$15&lt;0.000001,0,IF($C794&gt;='H-32A-WP06 - Debt Service'!X$24,'H-32A-WP06 - Debt Service'!X$27/12,0))</f>
        <v>0</v>
      </c>
      <c r="Z794" s="376">
        <f>IF($C794&gt;='H-32A-WP06 - Debt Service'!Y$24,'H-32A-WP06 - Debt Service'!Y$27/12,0)</f>
        <v>0</v>
      </c>
    </row>
    <row r="795" spans="2:26">
      <c r="B795" s="364">
        <f t="shared" si="48"/>
        <v>2083</v>
      </c>
      <c r="C795" s="390">
        <f t="shared" si="50"/>
        <v>67054</v>
      </c>
      <c r="D795" s="376">
        <f>IF(-SUM(D$20:D794)+D$15&lt;0.000001,0,IF($C795&gt;='H-32A-WP06 - Debt Service'!C$24,'H-32A-WP06 - Debt Service'!C$27/12,0))</f>
        <v>0</v>
      </c>
      <c r="E795" s="376">
        <f>IF(-SUM(E$20:E794)+E$15&lt;0.000001,0,IF($C795&gt;='H-32A-WP06 - Debt Service'!D$24,'H-32A-WP06 - Debt Service'!D$27/12,0))</f>
        <v>0</v>
      </c>
      <c r="F795" s="376">
        <f>IF(-SUM(F$20:F794)+F$15&lt;0.000001,0,IF($C795&gt;='H-32A-WP06 - Debt Service'!E$24,'H-32A-WP06 - Debt Service'!E$27/12,0))</f>
        <v>0</v>
      </c>
      <c r="G795" s="376">
        <f>IF(-SUM(G$20:G794)+G$15&lt;0.000001,0,IF($C795&gt;='H-32A-WP06 - Debt Service'!F$24,'H-32A-WP06 - Debt Service'!F$27/12,0))</f>
        <v>0</v>
      </c>
      <c r="H795" s="376">
        <f>IF(-SUM(H$20:H794)+H$15&lt;0.000001,0,IF($C795&gt;='H-32A-WP06 - Debt Service'!G$24,'H-32A-WP06 - Debt Service'!G$27/12,0))</f>
        <v>0</v>
      </c>
      <c r="I795" s="376">
        <f>IF(-SUM(I$20:I794)+I$15&lt;0.000001,0,IF($C795&gt;='H-32A-WP06 - Debt Service'!H$24,'H-32A-WP06 - Debt Service'!H$27/12,0))</f>
        <v>0</v>
      </c>
      <c r="J795" s="376">
        <f>IF(-SUM(J$20:J794)+J$15&lt;0.000001,0,IF($C795&gt;='H-32A-WP06 - Debt Service'!I$24,'H-32A-WP06 - Debt Service'!I$27/12,0))</f>
        <v>0</v>
      </c>
      <c r="K795" s="376">
        <f>IF(-SUM(K$20:K794)+K$15&lt;0.000001,0,IF($C795&gt;='H-32A-WP06 - Debt Service'!J$24,'H-32A-WP06 - Debt Service'!J$27/12,0))</f>
        <v>0</v>
      </c>
      <c r="L795" s="376">
        <f>IF(-SUM(L$20:L794)+L$15&lt;0.000001,0,IF($C795&gt;='H-32A-WP06 - Debt Service'!K$24,'H-32A-WP06 - Debt Service'!K$27/12,0))</f>
        <v>0</v>
      </c>
      <c r="M795" s="376">
        <f>IF(-SUM(M$20:M794)+M$15&lt;0.000001,0,IF($C795&gt;='H-32A-WP06 - Debt Service'!L$24,'H-32A-WP06 - Debt Service'!L$27/12,0))</f>
        <v>0</v>
      </c>
      <c r="O795" s="364">
        <f t="shared" si="49"/>
        <v>2083</v>
      </c>
      <c r="P795" s="390">
        <f t="shared" si="51"/>
        <v>67054</v>
      </c>
      <c r="Q795" s="376">
        <f>IF(-SUM(Q$20:Q794)+Q$15&lt;0.000001,0,IF($C795&gt;='H-32A-WP06 - Debt Service'!P$24,'H-32A-WP06 - Debt Service'!P$27/12,0))</f>
        <v>0</v>
      </c>
      <c r="R795" s="376">
        <f>IF(-SUM(R$20:R794)+R$15&lt;0.000001,0,IF($C795&gt;='H-32A-WP06 - Debt Service'!Q$24,'H-32A-WP06 - Debt Service'!Q$27/12,0))</f>
        <v>0</v>
      </c>
      <c r="S795" s="376">
        <f>IF(-SUM(S$20:S794)+S$15&lt;0.000001,0,IF($C795&gt;='H-32A-WP06 - Debt Service'!R$24,'H-32A-WP06 - Debt Service'!R$27/12,0))</f>
        <v>0</v>
      </c>
      <c r="T795" s="376">
        <f>IF(-SUM(T$20:T794)+T$15&lt;0.000001,0,IF($C795&gt;='H-32A-WP06 - Debt Service'!S$24,'H-32A-WP06 - Debt Service'!S$27/12,0))</f>
        <v>0</v>
      </c>
      <c r="U795" s="376">
        <f>IF(-SUM(U$20:U794)+U$15&lt;0.000001,0,IF($C795&gt;='H-32A-WP06 - Debt Service'!T$24,'H-32A-WP06 - Debt Service'!T$27/12,0))</f>
        <v>0</v>
      </c>
      <c r="V795" s="376">
        <f>IF(-SUM(V$20:V794)+V$15&lt;0.000001,0,IF($C795&gt;='H-32A-WP06 - Debt Service'!U$24,'H-32A-WP06 - Debt Service'!U$27/12,0))</f>
        <v>0</v>
      </c>
      <c r="W795" s="376">
        <f>IF(-SUM(W$20:W794)+W$15&lt;0.000001,0,IF($C795&gt;='H-32A-WP06 - Debt Service'!V$24,'H-32A-WP06 - Debt Service'!V$27/12,0))</f>
        <v>0</v>
      </c>
      <c r="X795" s="376">
        <f>IF(-SUM(X$20:X794)+X$15&lt;0.000001,0,IF($C795&gt;='H-32A-WP06 - Debt Service'!W$24,'H-32A-WP06 - Debt Service'!W$27/12,0))</f>
        <v>0</v>
      </c>
      <c r="Y795" s="376">
        <f>IF(-SUM(Y$20:Y794)+Y$15&lt;0.000001,0,IF($C795&gt;='H-32A-WP06 - Debt Service'!X$24,'H-32A-WP06 - Debt Service'!X$27/12,0))</f>
        <v>0</v>
      </c>
      <c r="Z795" s="376">
        <f>IF($C795&gt;='H-32A-WP06 - Debt Service'!Y$24,'H-32A-WP06 - Debt Service'!Y$27/12,0)</f>
        <v>0</v>
      </c>
    </row>
    <row r="796" spans="2:26">
      <c r="B796" s="364">
        <f t="shared" si="48"/>
        <v>2083</v>
      </c>
      <c r="C796" s="390">
        <f t="shared" si="50"/>
        <v>67085</v>
      </c>
      <c r="D796" s="376">
        <f>IF(-SUM(D$20:D795)+D$15&lt;0.000001,0,IF($C796&gt;='H-32A-WP06 - Debt Service'!C$24,'H-32A-WP06 - Debt Service'!C$27/12,0))</f>
        <v>0</v>
      </c>
      <c r="E796" s="376">
        <f>IF(-SUM(E$20:E795)+E$15&lt;0.000001,0,IF($C796&gt;='H-32A-WP06 - Debt Service'!D$24,'H-32A-WP06 - Debt Service'!D$27/12,0))</f>
        <v>0</v>
      </c>
      <c r="F796" s="376">
        <f>IF(-SUM(F$20:F795)+F$15&lt;0.000001,0,IF($C796&gt;='H-32A-WP06 - Debt Service'!E$24,'H-32A-WP06 - Debt Service'!E$27/12,0))</f>
        <v>0</v>
      </c>
      <c r="G796" s="376">
        <f>IF(-SUM(G$20:G795)+G$15&lt;0.000001,0,IF($C796&gt;='H-32A-WP06 - Debt Service'!F$24,'H-32A-WP06 - Debt Service'!F$27/12,0))</f>
        <v>0</v>
      </c>
      <c r="H796" s="376">
        <f>IF(-SUM(H$20:H795)+H$15&lt;0.000001,0,IF($C796&gt;='H-32A-WP06 - Debt Service'!G$24,'H-32A-WP06 - Debt Service'!G$27/12,0))</f>
        <v>0</v>
      </c>
      <c r="I796" s="376">
        <f>IF(-SUM(I$20:I795)+I$15&lt;0.000001,0,IF($C796&gt;='H-32A-WP06 - Debt Service'!H$24,'H-32A-WP06 - Debt Service'!H$27/12,0))</f>
        <v>0</v>
      </c>
      <c r="J796" s="376">
        <f>IF(-SUM(J$20:J795)+J$15&lt;0.000001,0,IF($C796&gt;='H-32A-WP06 - Debt Service'!I$24,'H-32A-WP06 - Debt Service'!I$27/12,0))</f>
        <v>0</v>
      </c>
      <c r="K796" s="376">
        <f>IF(-SUM(K$20:K795)+K$15&lt;0.000001,0,IF($C796&gt;='H-32A-WP06 - Debt Service'!J$24,'H-32A-WP06 - Debt Service'!J$27/12,0))</f>
        <v>0</v>
      </c>
      <c r="L796" s="376">
        <f>IF(-SUM(L$20:L795)+L$15&lt;0.000001,0,IF($C796&gt;='H-32A-WP06 - Debt Service'!K$24,'H-32A-WP06 - Debt Service'!K$27/12,0))</f>
        <v>0</v>
      </c>
      <c r="M796" s="376">
        <f>IF(-SUM(M$20:M795)+M$15&lt;0.000001,0,IF($C796&gt;='H-32A-WP06 - Debt Service'!L$24,'H-32A-WP06 - Debt Service'!L$27/12,0))</f>
        <v>0</v>
      </c>
      <c r="O796" s="364">
        <f t="shared" si="49"/>
        <v>2083</v>
      </c>
      <c r="P796" s="390">
        <f t="shared" si="51"/>
        <v>67085</v>
      </c>
      <c r="Q796" s="376">
        <f>IF(-SUM(Q$20:Q795)+Q$15&lt;0.000001,0,IF($C796&gt;='H-32A-WP06 - Debt Service'!P$24,'H-32A-WP06 - Debt Service'!P$27/12,0))</f>
        <v>0</v>
      </c>
      <c r="R796" s="376">
        <f>IF(-SUM(R$20:R795)+R$15&lt;0.000001,0,IF($C796&gt;='H-32A-WP06 - Debt Service'!Q$24,'H-32A-WP06 - Debt Service'!Q$27/12,0))</f>
        <v>0</v>
      </c>
      <c r="S796" s="376">
        <f>IF(-SUM(S$20:S795)+S$15&lt;0.000001,0,IF($C796&gt;='H-32A-WP06 - Debt Service'!R$24,'H-32A-WP06 - Debt Service'!R$27/12,0))</f>
        <v>0</v>
      </c>
      <c r="T796" s="376">
        <f>IF(-SUM(T$20:T795)+T$15&lt;0.000001,0,IF($C796&gt;='H-32A-WP06 - Debt Service'!S$24,'H-32A-WP06 - Debt Service'!S$27/12,0))</f>
        <v>0</v>
      </c>
      <c r="U796" s="376">
        <f>IF(-SUM(U$20:U795)+U$15&lt;0.000001,0,IF($C796&gt;='H-32A-WP06 - Debt Service'!T$24,'H-32A-WP06 - Debt Service'!T$27/12,0))</f>
        <v>0</v>
      </c>
      <c r="V796" s="376">
        <f>IF(-SUM(V$20:V795)+V$15&lt;0.000001,0,IF($C796&gt;='H-32A-WP06 - Debt Service'!U$24,'H-32A-WP06 - Debt Service'!U$27/12,0))</f>
        <v>0</v>
      </c>
      <c r="W796" s="376">
        <f>IF(-SUM(W$20:W795)+W$15&lt;0.000001,0,IF($C796&gt;='H-32A-WP06 - Debt Service'!V$24,'H-32A-WP06 - Debt Service'!V$27/12,0))</f>
        <v>0</v>
      </c>
      <c r="X796" s="376">
        <f>IF(-SUM(X$20:X795)+X$15&lt;0.000001,0,IF($C796&gt;='H-32A-WP06 - Debt Service'!W$24,'H-32A-WP06 - Debt Service'!W$27/12,0))</f>
        <v>0</v>
      </c>
      <c r="Y796" s="376">
        <f>IF(-SUM(Y$20:Y795)+Y$15&lt;0.000001,0,IF($C796&gt;='H-32A-WP06 - Debt Service'!X$24,'H-32A-WP06 - Debt Service'!X$27/12,0))</f>
        <v>0</v>
      </c>
      <c r="Z796" s="376">
        <f>IF($C796&gt;='H-32A-WP06 - Debt Service'!Y$24,'H-32A-WP06 - Debt Service'!Y$27/12,0)</f>
        <v>0</v>
      </c>
    </row>
    <row r="797" spans="2:26">
      <c r="B797" s="364">
        <f t="shared" si="48"/>
        <v>2083</v>
      </c>
      <c r="C797" s="390">
        <f t="shared" si="50"/>
        <v>67115</v>
      </c>
      <c r="D797" s="376">
        <f>IF(-SUM(D$20:D796)+D$15&lt;0.000001,0,IF($C797&gt;='H-32A-WP06 - Debt Service'!C$24,'H-32A-WP06 - Debt Service'!C$27/12,0))</f>
        <v>0</v>
      </c>
      <c r="E797" s="376">
        <f>IF(-SUM(E$20:E796)+E$15&lt;0.000001,0,IF($C797&gt;='H-32A-WP06 - Debt Service'!D$24,'H-32A-WP06 - Debt Service'!D$27/12,0))</f>
        <v>0</v>
      </c>
      <c r="F797" s="376">
        <f>IF(-SUM(F$20:F796)+F$15&lt;0.000001,0,IF($C797&gt;='H-32A-WP06 - Debt Service'!E$24,'H-32A-WP06 - Debt Service'!E$27/12,0))</f>
        <v>0</v>
      </c>
      <c r="G797" s="376">
        <f>IF(-SUM(G$20:G796)+G$15&lt;0.000001,0,IF($C797&gt;='H-32A-WP06 - Debt Service'!F$24,'H-32A-WP06 - Debt Service'!F$27/12,0))</f>
        <v>0</v>
      </c>
      <c r="H797" s="376">
        <f>IF(-SUM(H$20:H796)+H$15&lt;0.000001,0,IF($C797&gt;='H-32A-WP06 - Debt Service'!G$24,'H-32A-WP06 - Debt Service'!G$27/12,0))</f>
        <v>0</v>
      </c>
      <c r="I797" s="376">
        <f>IF(-SUM(I$20:I796)+I$15&lt;0.000001,0,IF($C797&gt;='H-32A-WP06 - Debt Service'!H$24,'H-32A-WP06 - Debt Service'!H$27/12,0))</f>
        <v>0</v>
      </c>
      <c r="J797" s="376">
        <f>IF(-SUM(J$20:J796)+J$15&lt;0.000001,0,IF($C797&gt;='H-32A-WP06 - Debt Service'!I$24,'H-32A-WP06 - Debt Service'!I$27/12,0))</f>
        <v>0</v>
      </c>
      <c r="K797" s="376">
        <f>IF(-SUM(K$20:K796)+K$15&lt;0.000001,0,IF($C797&gt;='H-32A-WP06 - Debt Service'!J$24,'H-32A-WP06 - Debt Service'!J$27/12,0))</f>
        <v>0</v>
      </c>
      <c r="L797" s="376">
        <f>IF(-SUM(L$20:L796)+L$15&lt;0.000001,0,IF($C797&gt;='H-32A-WP06 - Debt Service'!K$24,'H-32A-WP06 - Debt Service'!K$27/12,0))</f>
        <v>0</v>
      </c>
      <c r="M797" s="376">
        <f>IF(-SUM(M$20:M796)+M$15&lt;0.000001,0,IF($C797&gt;='H-32A-WP06 - Debt Service'!L$24,'H-32A-WP06 - Debt Service'!L$27/12,0))</f>
        <v>0</v>
      </c>
      <c r="O797" s="364">
        <f t="shared" si="49"/>
        <v>2083</v>
      </c>
      <c r="P797" s="390">
        <f t="shared" si="51"/>
        <v>67115</v>
      </c>
      <c r="Q797" s="376">
        <f>IF(-SUM(Q$20:Q796)+Q$15&lt;0.000001,0,IF($C797&gt;='H-32A-WP06 - Debt Service'!P$24,'H-32A-WP06 - Debt Service'!P$27/12,0))</f>
        <v>0</v>
      </c>
      <c r="R797" s="376">
        <f>IF(-SUM(R$20:R796)+R$15&lt;0.000001,0,IF($C797&gt;='H-32A-WP06 - Debt Service'!Q$24,'H-32A-WP06 - Debt Service'!Q$27/12,0))</f>
        <v>0</v>
      </c>
      <c r="S797" s="376">
        <f>IF(-SUM(S$20:S796)+S$15&lt;0.000001,0,IF($C797&gt;='H-32A-WP06 - Debt Service'!R$24,'H-32A-WP06 - Debt Service'!R$27/12,0))</f>
        <v>0</v>
      </c>
      <c r="T797" s="376">
        <f>IF(-SUM(T$20:T796)+T$15&lt;0.000001,0,IF($C797&gt;='H-32A-WP06 - Debt Service'!S$24,'H-32A-WP06 - Debt Service'!S$27/12,0))</f>
        <v>0</v>
      </c>
      <c r="U797" s="376">
        <f>IF(-SUM(U$20:U796)+U$15&lt;0.000001,0,IF($C797&gt;='H-32A-WP06 - Debt Service'!T$24,'H-32A-WP06 - Debt Service'!T$27/12,0))</f>
        <v>0</v>
      </c>
      <c r="V797" s="376">
        <f>IF(-SUM(V$20:V796)+V$15&lt;0.000001,0,IF($C797&gt;='H-32A-WP06 - Debt Service'!U$24,'H-32A-WP06 - Debt Service'!U$27/12,0))</f>
        <v>0</v>
      </c>
      <c r="W797" s="376">
        <f>IF(-SUM(W$20:W796)+W$15&lt;0.000001,0,IF($C797&gt;='H-32A-WP06 - Debt Service'!V$24,'H-32A-WP06 - Debt Service'!V$27/12,0))</f>
        <v>0</v>
      </c>
      <c r="X797" s="376">
        <f>IF(-SUM(X$20:X796)+X$15&lt;0.000001,0,IF($C797&gt;='H-32A-WP06 - Debt Service'!W$24,'H-32A-WP06 - Debt Service'!W$27/12,0))</f>
        <v>0</v>
      </c>
      <c r="Y797" s="376">
        <f>IF(-SUM(Y$20:Y796)+Y$15&lt;0.000001,0,IF($C797&gt;='H-32A-WP06 - Debt Service'!X$24,'H-32A-WP06 - Debt Service'!X$27/12,0))</f>
        <v>0</v>
      </c>
      <c r="Z797" s="376">
        <f>IF($C797&gt;='H-32A-WP06 - Debt Service'!Y$24,'H-32A-WP06 - Debt Service'!Y$27/12,0)</f>
        <v>0</v>
      </c>
    </row>
    <row r="798" spans="2:26">
      <c r="B798" s="364">
        <f t="shared" si="48"/>
        <v>2083</v>
      </c>
      <c r="C798" s="390">
        <f t="shared" si="50"/>
        <v>67146</v>
      </c>
      <c r="D798" s="376">
        <f>IF(-SUM(D$20:D797)+D$15&lt;0.000001,0,IF($C798&gt;='H-32A-WP06 - Debt Service'!C$24,'H-32A-WP06 - Debt Service'!C$27/12,0))</f>
        <v>0</v>
      </c>
      <c r="E798" s="376">
        <f>IF(-SUM(E$20:E797)+E$15&lt;0.000001,0,IF($C798&gt;='H-32A-WP06 - Debt Service'!D$24,'H-32A-WP06 - Debt Service'!D$27/12,0))</f>
        <v>0</v>
      </c>
      <c r="F798" s="376">
        <f>IF(-SUM(F$20:F797)+F$15&lt;0.000001,0,IF($C798&gt;='H-32A-WP06 - Debt Service'!E$24,'H-32A-WP06 - Debt Service'!E$27/12,0))</f>
        <v>0</v>
      </c>
      <c r="G798" s="376">
        <f>IF(-SUM(G$20:G797)+G$15&lt;0.000001,0,IF($C798&gt;='H-32A-WP06 - Debt Service'!F$24,'H-32A-WP06 - Debt Service'!F$27/12,0))</f>
        <v>0</v>
      </c>
      <c r="H798" s="376">
        <f>IF(-SUM(H$20:H797)+H$15&lt;0.000001,0,IF($C798&gt;='H-32A-WP06 - Debt Service'!G$24,'H-32A-WP06 - Debt Service'!G$27/12,0))</f>
        <v>0</v>
      </c>
      <c r="I798" s="376">
        <f>IF(-SUM(I$20:I797)+I$15&lt;0.000001,0,IF($C798&gt;='H-32A-WP06 - Debt Service'!H$24,'H-32A-WP06 - Debt Service'!H$27/12,0))</f>
        <v>0</v>
      </c>
      <c r="J798" s="376">
        <f>IF(-SUM(J$20:J797)+J$15&lt;0.000001,0,IF($C798&gt;='H-32A-WP06 - Debt Service'!I$24,'H-32A-WP06 - Debt Service'!I$27/12,0))</f>
        <v>0</v>
      </c>
      <c r="K798" s="376">
        <f>IF(-SUM(K$20:K797)+K$15&lt;0.000001,0,IF($C798&gt;='H-32A-WP06 - Debt Service'!J$24,'H-32A-WP06 - Debt Service'!J$27/12,0))</f>
        <v>0</v>
      </c>
      <c r="L798" s="376">
        <f>IF(-SUM(L$20:L797)+L$15&lt;0.000001,0,IF($C798&gt;='H-32A-WP06 - Debt Service'!K$24,'H-32A-WP06 - Debt Service'!K$27/12,0))</f>
        <v>0</v>
      </c>
      <c r="M798" s="376">
        <f>IF(-SUM(M$20:M797)+M$15&lt;0.000001,0,IF($C798&gt;='H-32A-WP06 - Debt Service'!L$24,'H-32A-WP06 - Debt Service'!L$27/12,0))</f>
        <v>0</v>
      </c>
      <c r="O798" s="364">
        <f t="shared" si="49"/>
        <v>2083</v>
      </c>
      <c r="P798" s="390">
        <f t="shared" si="51"/>
        <v>67146</v>
      </c>
      <c r="Q798" s="376">
        <f>IF(-SUM(Q$20:Q797)+Q$15&lt;0.000001,0,IF($C798&gt;='H-32A-WP06 - Debt Service'!P$24,'H-32A-WP06 - Debt Service'!P$27/12,0))</f>
        <v>0</v>
      </c>
      <c r="R798" s="376">
        <f>IF(-SUM(R$20:R797)+R$15&lt;0.000001,0,IF($C798&gt;='H-32A-WP06 - Debt Service'!Q$24,'H-32A-WP06 - Debt Service'!Q$27/12,0))</f>
        <v>0</v>
      </c>
      <c r="S798" s="376">
        <f>IF(-SUM(S$20:S797)+S$15&lt;0.000001,0,IF($C798&gt;='H-32A-WP06 - Debt Service'!R$24,'H-32A-WP06 - Debt Service'!R$27/12,0))</f>
        <v>0</v>
      </c>
      <c r="T798" s="376">
        <f>IF(-SUM(T$20:T797)+T$15&lt;0.000001,0,IF($C798&gt;='H-32A-WP06 - Debt Service'!S$24,'H-32A-WP06 - Debt Service'!S$27/12,0))</f>
        <v>0</v>
      </c>
      <c r="U798" s="376">
        <f>IF(-SUM(U$20:U797)+U$15&lt;0.000001,0,IF($C798&gt;='H-32A-WP06 - Debt Service'!T$24,'H-32A-WP06 - Debt Service'!T$27/12,0))</f>
        <v>0</v>
      </c>
      <c r="V798" s="376">
        <f>IF(-SUM(V$20:V797)+V$15&lt;0.000001,0,IF($C798&gt;='H-32A-WP06 - Debt Service'!U$24,'H-32A-WP06 - Debt Service'!U$27/12,0))</f>
        <v>0</v>
      </c>
      <c r="W798" s="376">
        <f>IF(-SUM(W$20:W797)+W$15&lt;0.000001,0,IF($C798&gt;='H-32A-WP06 - Debt Service'!V$24,'H-32A-WP06 - Debt Service'!V$27/12,0))</f>
        <v>0</v>
      </c>
      <c r="X798" s="376">
        <f>IF(-SUM(X$20:X797)+X$15&lt;0.000001,0,IF($C798&gt;='H-32A-WP06 - Debt Service'!W$24,'H-32A-WP06 - Debt Service'!W$27/12,0))</f>
        <v>0</v>
      </c>
      <c r="Y798" s="376">
        <f>IF(-SUM(Y$20:Y797)+Y$15&lt;0.000001,0,IF($C798&gt;='H-32A-WP06 - Debt Service'!X$24,'H-32A-WP06 - Debt Service'!X$27/12,0))</f>
        <v>0</v>
      </c>
      <c r="Z798" s="376">
        <f>IF($C798&gt;='H-32A-WP06 - Debt Service'!Y$24,'H-32A-WP06 - Debt Service'!Y$27/12,0)</f>
        <v>0</v>
      </c>
    </row>
    <row r="799" spans="2:26">
      <c r="B799" s="364">
        <f t="shared" si="48"/>
        <v>2083</v>
      </c>
      <c r="C799" s="390">
        <f t="shared" si="50"/>
        <v>67176</v>
      </c>
      <c r="D799" s="376">
        <f>IF(-SUM(D$20:D798)+D$15&lt;0.000001,0,IF($C799&gt;='H-32A-WP06 - Debt Service'!C$24,'H-32A-WP06 - Debt Service'!C$27/12,0))</f>
        <v>0</v>
      </c>
      <c r="E799" s="376">
        <f>IF(-SUM(E$20:E798)+E$15&lt;0.000001,0,IF($C799&gt;='H-32A-WP06 - Debt Service'!D$24,'H-32A-WP06 - Debt Service'!D$27/12,0))</f>
        <v>0</v>
      </c>
      <c r="F799" s="376">
        <f>IF(-SUM(F$20:F798)+F$15&lt;0.000001,0,IF($C799&gt;='H-32A-WP06 - Debt Service'!E$24,'H-32A-WP06 - Debt Service'!E$27/12,0))</f>
        <v>0</v>
      </c>
      <c r="G799" s="376">
        <f>IF(-SUM(G$20:G798)+G$15&lt;0.000001,0,IF($C799&gt;='H-32A-WP06 - Debt Service'!F$24,'H-32A-WP06 - Debt Service'!F$27/12,0))</f>
        <v>0</v>
      </c>
      <c r="H799" s="376">
        <f>IF(-SUM(H$20:H798)+H$15&lt;0.000001,0,IF($C799&gt;='H-32A-WP06 - Debt Service'!G$24,'H-32A-WP06 - Debt Service'!G$27/12,0))</f>
        <v>0</v>
      </c>
      <c r="I799" s="376">
        <f>IF(-SUM(I$20:I798)+I$15&lt;0.000001,0,IF($C799&gt;='H-32A-WP06 - Debt Service'!H$24,'H-32A-WP06 - Debt Service'!H$27/12,0))</f>
        <v>0</v>
      </c>
      <c r="J799" s="376">
        <f>IF(-SUM(J$20:J798)+J$15&lt;0.000001,0,IF($C799&gt;='H-32A-WP06 - Debt Service'!I$24,'H-32A-WP06 - Debt Service'!I$27/12,0))</f>
        <v>0</v>
      </c>
      <c r="K799" s="376">
        <f>IF(-SUM(K$20:K798)+K$15&lt;0.000001,0,IF($C799&gt;='H-32A-WP06 - Debt Service'!J$24,'H-32A-WP06 - Debt Service'!J$27/12,0))</f>
        <v>0</v>
      </c>
      <c r="L799" s="376">
        <f>IF(-SUM(L$20:L798)+L$15&lt;0.000001,0,IF($C799&gt;='H-32A-WP06 - Debt Service'!K$24,'H-32A-WP06 - Debt Service'!K$27/12,0))</f>
        <v>0</v>
      </c>
      <c r="M799" s="376">
        <f>IF(-SUM(M$20:M798)+M$15&lt;0.000001,0,IF($C799&gt;='H-32A-WP06 - Debt Service'!L$24,'H-32A-WP06 - Debt Service'!L$27/12,0))</f>
        <v>0</v>
      </c>
      <c r="O799" s="364">
        <f t="shared" si="49"/>
        <v>2083</v>
      </c>
      <c r="P799" s="390">
        <f t="shared" si="51"/>
        <v>67176</v>
      </c>
      <c r="Q799" s="376">
        <f>IF(-SUM(Q$20:Q798)+Q$15&lt;0.000001,0,IF($C799&gt;='H-32A-WP06 - Debt Service'!P$24,'H-32A-WP06 - Debt Service'!P$27/12,0))</f>
        <v>0</v>
      </c>
      <c r="R799" s="376">
        <f>IF(-SUM(R$20:R798)+R$15&lt;0.000001,0,IF($C799&gt;='H-32A-WP06 - Debt Service'!Q$24,'H-32A-WP06 - Debt Service'!Q$27/12,0))</f>
        <v>0</v>
      </c>
      <c r="S799" s="376">
        <f>IF(-SUM(S$20:S798)+S$15&lt;0.000001,0,IF($C799&gt;='H-32A-WP06 - Debt Service'!R$24,'H-32A-WP06 - Debt Service'!R$27/12,0))</f>
        <v>0</v>
      </c>
      <c r="T799" s="376">
        <f>IF(-SUM(T$20:T798)+T$15&lt;0.000001,0,IF($C799&gt;='H-32A-WP06 - Debt Service'!S$24,'H-32A-WP06 - Debt Service'!S$27/12,0))</f>
        <v>0</v>
      </c>
      <c r="U799" s="376">
        <f>IF(-SUM(U$20:U798)+U$15&lt;0.000001,0,IF($C799&gt;='H-32A-WP06 - Debt Service'!T$24,'H-32A-WP06 - Debt Service'!T$27/12,0))</f>
        <v>0</v>
      </c>
      <c r="V799" s="376">
        <f>IF(-SUM(V$20:V798)+V$15&lt;0.000001,0,IF($C799&gt;='H-32A-WP06 - Debt Service'!U$24,'H-32A-WP06 - Debt Service'!U$27/12,0))</f>
        <v>0</v>
      </c>
      <c r="W799" s="376">
        <f>IF(-SUM(W$20:W798)+W$15&lt;0.000001,0,IF($C799&gt;='H-32A-WP06 - Debt Service'!V$24,'H-32A-WP06 - Debt Service'!V$27/12,0))</f>
        <v>0</v>
      </c>
      <c r="X799" s="376">
        <f>IF(-SUM(X$20:X798)+X$15&lt;0.000001,0,IF($C799&gt;='H-32A-WP06 - Debt Service'!W$24,'H-32A-WP06 - Debt Service'!W$27/12,0))</f>
        <v>0</v>
      </c>
      <c r="Y799" s="376">
        <f>IF(-SUM(Y$20:Y798)+Y$15&lt;0.000001,0,IF($C799&gt;='H-32A-WP06 - Debt Service'!X$24,'H-32A-WP06 - Debt Service'!X$27/12,0))</f>
        <v>0</v>
      </c>
      <c r="Z799" s="376">
        <f>IF($C799&gt;='H-32A-WP06 - Debt Service'!Y$24,'H-32A-WP06 - Debt Service'!Y$27/12,0)</f>
        <v>0</v>
      </c>
    </row>
    <row r="800" spans="2:26">
      <c r="B800" s="364">
        <f t="shared" si="48"/>
        <v>2084</v>
      </c>
      <c r="C800" s="390">
        <f t="shared" si="50"/>
        <v>67207</v>
      </c>
      <c r="D800" s="376">
        <f>IF(-SUM(D$20:D799)+D$15&lt;0.000001,0,IF($C800&gt;='H-32A-WP06 - Debt Service'!C$24,'H-32A-WP06 - Debt Service'!C$27/12,0))</f>
        <v>0</v>
      </c>
      <c r="E800" s="376">
        <f>IF(-SUM(E$20:E799)+E$15&lt;0.000001,0,IF($C800&gt;='H-32A-WP06 - Debt Service'!D$24,'H-32A-WP06 - Debt Service'!D$27/12,0))</f>
        <v>0</v>
      </c>
      <c r="F800" s="376">
        <f>IF(-SUM(F$20:F799)+F$15&lt;0.000001,0,IF($C800&gt;='H-32A-WP06 - Debt Service'!E$24,'H-32A-WP06 - Debt Service'!E$27/12,0))</f>
        <v>0</v>
      </c>
      <c r="G800" s="376">
        <f>IF(-SUM(G$20:G799)+G$15&lt;0.000001,0,IF($C800&gt;='H-32A-WP06 - Debt Service'!F$24,'H-32A-WP06 - Debt Service'!F$27/12,0))</f>
        <v>0</v>
      </c>
      <c r="H800" s="376">
        <f>IF(-SUM(H$20:H799)+H$15&lt;0.000001,0,IF($C800&gt;='H-32A-WP06 - Debt Service'!G$24,'H-32A-WP06 - Debt Service'!G$27/12,0))</f>
        <v>0</v>
      </c>
      <c r="I800" s="376">
        <f>IF(-SUM(I$20:I799)+I$15&lt;0.000001,0,IF($C800&gt;='H-32A-WP06 - Debt Service'!H$24,'H-32A-WP06 - Debt Service'!H$27/12,0))</f>
        <v>0</v>
      </c>
      <c r="J800" s="376">
        <f>IF(-SUM(J$20:J799)+J$15&lt;0.000001,0,IF($C800&gt;='H-32A-WP06 - Debt Service'!I$24,'H-32A-WP06 - Debt Service'!I$27/12,0))</f>
        <v>0</v>
      </c>
      <c r="K800" s="376">
        <f>IF(-SUM(K$20:K799)+K$15&lt;0.000001,0,IF($C800&gt;='H-32A-WP06 - Debt Service'!J$24,'H-32A-WP06 - Debt Service'!J$27/12,0))</f>
        <v>0</v>
      </c>
      <c r="L800" s="376">
        <f>IF(-SUM(L$20:L799)+L$15&lt;0.000001,0,IF($C800&gt;='H-32A-WP06 - Debt Service'!K$24,'H-32A-WP06 - Debt Service'!K$27/12,0))</f>
        <v>0</v>
      </c>
      <c r="M800" s="376">
        <f>IF(-SUM(M$20:M799)+M$15&lt;0.000001,0,IF($C800&gt;='H-32A-WP06 - Debt Service'!L$24,'H-32A-WP06 - Debt Service'!L$27/12,0))</f>
        <v>0</v>
      </c>
      <c r="O800" s="364">
        <f t="shared" si="49"/>
        <v>2084</v>
      </c>
      <c r="P800" s="390">
        <f t="shared" si="51"/>
        <v>67207</v>
      </c>
      <c r="Q800" s="376">
        <f>IF(-SUM(Q$20:Q799)+Q$15&lt;0.000001,0,IF($C800&gt;='H-32A-WP06 - Debt Service'!P$24,'H-32A-WP06 - Debt Service'!P$27/12,0))</f>
        <v>0</v>
      </c>
      <c r="R800" s="376">
        <f>IF(-SUM(R$20:R799)+R$15&lt;0.000001,0,IF($C800&gt;='H-32A-WP06 - Debt Service'!Q$24,'H-32A-WP06 - Debt Service'!Q$27/12,0))</f>
        <v>0</v>
      </c>
      <c r="S800" s="376">
        <f>IF(-SUM(S$20:S799)+S$15&lt;0.000001,0,IF($C800&gt;='H-32A-WP06 - Debt Service'!R$24,'H-32A-WP06 - Debt Service'!R$27/12,0))</f>
        <v>0</v>
      </c>
      <c r="T800" s="376">
        <f>IF(-SUM(T$20:T799)+T$15&lt;0.000001,0,IF($C800&gt;='H-32A-WP06 - Debt Service'!S$24,'H-32A-WP06 - Debt Service'!S$27/12,0))</f>
        <v>0</v>
      </c>
      <c r="U800" s="376">
        <f>IF(-SUM(U$20:U799)+U$15&lt;0.000001,0,IF($C800&gt;='H-32A-WP06 - Debt Service'!T$24,'H-32A-WP06 - Debt Service'!T$27/12,0))</f>
        <v>0</v>
      </c>
      <c r="V800" s="376">
        <f>IF(-SUM(V$20:V799)+V$15&lt;0.000001,0,IF($C800&gt;='H-32A-WP06 - Debt Service'!U$24,'H-32A-WP06 - Debt Service'!U$27/12,0))</f>
        <v>0</v>
      </c>
      <c r="W800" s="376">
        <f>IF(-SUM(W$20:W799)+W$15&lt;0.000001,0,IF($C800&gt;='H-32A-WP06 - Debt Service'!V$24,'H-32A-WP06 - Debt Service'!V$27/12,0))</f>
        <v>0</v>
      </c>
      <c r="X800" s="376">
        <f>IF(-SUM(X$20:X799)+X$15&lt;0.000001,0,IF($C800&gt;='H-32A-WP06 - Debt Service'!W$24,'H-32A-WP06 - Debt Service'!W$27/12,0))</f>
        <v>0</v>
      </c>
      <c r="Y800" s="376">
        <f>IF(-SUM(Y$20:Y799)+Y$15&lt;0.000001,0,IF($C800&gt;='H-32A-WP06 - Debt Service'!X$24,'H-32A-WP06 - Debt Service'!X$27/12,0))</f>
        <v>0</v>
      </c>
      <c r="Z800" s="376">
        <f>IF($C800&gt;='H-32A-WP06 - Debt Service'!Y$24,'H-32A-WP06 - Debt Service'!Y$27/12,0)</f>
        <v>0</v>
      </c>
    </row>
    <row r="801" spans="2:26">
      <c r="B801" s="364">
        <f t="shared" si="48"/>
        <v>2084</v>
      </c>
      <c r="C801" s="390">
        <f t="shared" si="50"/>
        <v>67238</v>
      </c>
      <c r="D801" s="376">
        <f>IF(-SUM(D$20:D800)+D$15&lt;0.000001,0,IF($C801&gt;='H-32A-WP06 - Debt Service'!C$24,'H-32A-WP06 - Debt Service'!C$27/12,0))</f>
        <v>0</v>
      </c>
      <c r="E801" s="376">
        <f>IF(-SUM(E$20:E800)+E$15&lt;0.000001,0,IF($C801&gt;='H-32A-WP06 - Debt Service'!D$24,'H-32A-WP06 - Debt Service'!D$27/12,0))</f>
        <v>0</v>
      </c>
      <c r="F801" s="376">
        <f>IF(-SUM(F$20:F800)+F$15&lt;0.000001,0,IF($C801&gt;='H-32A-WP06 - Debt Service'!E$24,'H-32A-WP06 - Debt Service'!E$27/12,0))</f>
        <v>0</v>
      </c>
      <c r="G801" s="376">
        <f>IF(-SUM(G$20:G800)+G$15&lt;0.000001,0,IF($C801&gt;='H-32A-WP06 - Debt Service'!F$24,'H-32A-WP06 - Debt Service'!F$27/12,0))</f>
        <v>0</v>
      </c>
      <c r="H801" s="376">
        <f>IF(-SUM(H$20:H800)+H$15&lt;0.000001,0,IF($C801&gt;='H-32A-WP06 - Debt Service'!G$24,'H-32A-WP06 - Debt Service'!G$27/12,0))</f>
        <v>0</v>
      </c>
      <c r="I801" s="376">
        <f>IF(-SUM(I$20:I800)+I$15&lt;0.000001,0,IF($C801&gt;='H-32A-WP06 - Debt Service'!H$24,'H-32A-WP06 - Debt Service'!H$27/12,0))</f>
        <v>0</v>
      </c>
      <c r="J801" s="376">
        <f>IF(-SUM(J$20:J800)+J$15&lt;0.000001,0,IF($C801&gt;='H-32A-WP06 - Debt Service'!I$24,'H-32A-WP06 - Debt Service'!I$27/12,0))</f>
        <v>0</v>
      </c>
      <c r="K801" s="376">
        <f>IF(-SUM(K$20:K800)+K$15&lt;0.000001,0,IF($C801&gt;='H-32A-WP06 - Debt Service'!J$24,'H-32A-WP06 - Debt Service'!J$27/12,0))</f>
        <v>0</v>
      </c>
      <c r="L801" s="376">
        <f>IF(-SUM(L$20:L800)+L$15&lt;0.000001,0,IF($C801&gt;='H-32A-WP06 - Debt Service'!K$24,'H-32A-WP06 - Debt Service'!K$27/12,0))</f>
        <v>0</v>
      </c>
      <c r="M801" s="376">
        <f>IF(-SUM(M$20:M800)+M$15&lt;0.000001,0,IF($C801&gt;='H-32A-WP06 - Debt Service'!L$24,'H-32A-WP06 - Debt Service'!L$27/12,0))</f>
        <v>0</v>
      </c>
      <c r="O801" s="364">
        <f t="shared" si="49"/>
        <v>2084</v>
      </c>
      <c r="P801" s="390">
        <f t="shared" si="51"/>
        <v>67238</v>
      </c>
      <c r="Q801" s="376">
        <f>IF(-SUM(Q$20:Q800)+Q$15&lt;0.000001,0,IF($C801&gt;='H-32A-WP06 - Debt Service'!P$24,'H-32A-WP06 - Debt Service'!P$27/12,0))</f>
        <v>0</v>
      </c>
      <c r="R801" s="376">
        <f>IF(-SUM(R$20:R800)+R$15&lt;0.000001,0,IF($C801&gt;='H-32A-WP06 - Debt Service'!Q$24,'H-32A-WP06 - Debt Service'!Q$27/12,0))</f>
        <v>0</v>
      </c>
      <c r="S801" s="376">
        <f>IF(-SUM(S$20:S800)+S$15&lt;0.000001,0,IF($C801&gt;='H-32A-WP06 - Debt Service'!R$24,'H-32A-WP06 - Debt Service'!R$27/12,0))</f>
        <v>0</v>
      </c>
      <c r="T801" s="376">
        <f>IF(-SUM(T$20:T800)+T$15&lt;0.000001,0,IF($C801&gt;='H-32A-WP06 - Debt Service'!S$24,'H-32A-WP06 - Debt Service'!S$27/12,0))</f>
        <v>0</v>
      </c>
      <c r="U801" s="376">
        <f>IF(-SUM(U$20:U800)+U$15&lt;0.000001,0,IF($C801&gt;='H-32A-WP06 - Debt Service'!T$24,'H-32A-WP06 - Debt Service'!T$27/12,0))</f>
        <v>0</v>
      </c>
      <c r="V801" s="376">
        <f>IF(-SUM(V$20:V800)+V$15&lt;0.000001,0,IF($C801&gt;='H-32A-WP06 - Debt Service'!U$24,'H-32A-WP06 - Debt Service'!U$27/12,0))</f>
        <v>0</v>
      </c>
      <c r="W801" s="376">
        <f>IF(-SUM(W$20:W800)+W$15&lt;0.000001,0,IF($C801&gt;='H-32A-WP06 - Debt Service'!V$24,'H-32A-WP06 - Debt Service'!V$27/12,0))</f>
        <v>0</v>
      </c>
      <c r="X801" s="376">
        <f>IF(-SUM(X$20:X800)+X$15&lt;0.000001,0,IF($C801&gt;='H-32A-WP06 - Debt Service'!W$24,'H-32A-WP06 - Debt Service'!W$27/12,0))</f>
        <v>0</v>
      </c>
      <c r="Y801" s="376">
        <f>IF(-SUM(Y$20:Y800)+Y$15&lt;0.000001,0,IF($C801&gt;='H-32A-WP06 - Debt Service'!X$24,'H-32A-WP06 - Debt Service'!X$27/12,0))</f>
        <v>0</v>
      </c>
      <c r="Z801" s="376">
        <f>IF($C801&gt;='H-32A-WP06 - Debt Service'!Y$24,'H-32A-WP06 - Debt Service'!Y$27/12,0)</f>
        <v>0</v>
      </c>
    </row>
    <row r="802" spans="2:26">
      <c r="B802" s="364">
        <f t="shared" si="48"/>
        <v>2084</v>
      </c>
      <c r="C802" s="390">
        <f t="shared" si="50"/>
        <v>67267</v>
      </c>
      <c r="D802" s="376">
        <f>IF(-SUM(D$20:D801)+D$15&lt;0.000001,0,IF($C802&gt;='H-32A-WP06 - Debt Service'!C$24,'H-32A-WP06 - Debt Service'!C$27/12,0))</f>
        <v>0</v>
      </c>
      <c r="E802" s="376">
        <f>IF(-SUM(E$20:E801)+E$15&lt;0.000001,0,IF($C802&gt;='H-32A-WP06 - Debt Service'!D$24,'H-32A-WP06 - Debt Service'!D$27/12,0))</f>
        <v>0</v>
      </c>
      <c r="F802" s="376">
        <f>IF(-SUM(F$20:F801)+F$15&lt;0.000001,0,IF($C802&gt;='H-32A-WP06 - Debt Service'!E$24,'H-32A-WP06 - Debt Service'!E$27/12,0))</f>
        <v>0</v>
      </c>
      <c r="G802" s="376">
        <f>IF(-SUM(G$20:G801)+G$15&lt;0.000001,0,IF($C802&gt;='H-32A-WP06 - Debt Service'!F$24,'H-32A-WP06 - Debt Service'!F$27/12,0))</f>
        <v>0</v>
      </c>
      <c r="H802" s="376">
        <f>IF(-SUM(H$20:H801)+H$15&lt;0.000001,0,IF($C802&gt;='H-32A-WP06 - Debt Service'!G$24,'H-32A-WP06 - Debt Service'!G$27/12,0))</f>
        <v>0</v>
      </c>
      <c r="I802" s="376">
        <f>IF(-SUM(I$20:I801)+I$15&lt;0.000001,0,IF($C802&gt;='H-32A-WP06 - Debt Service'!H$24,'H-32A-WP06 - Debt Service'!H$27/12,0))</f>
        <v>0</v>
      </c>
      <c r="J802" s="376">
        <f>IF(-SUM(J$20:J801)+J$15&lt;0.000001,0,IF($C802&gt;='H-32A-WP06 - Debt Service'!I$24,'H-32A-WP06 - Debt Service'!I$27/12,0))</f>
        <v>0</v>
      </c>
      <c r="K802" s="376">
        <f>IF(-SUM(K$20:K801)+K$15&lt;0.000001,0,IF($C802&gt;='H-32A-WP06 - Debt Service'!J$24,'H-32A-WP06 - Debt Service'!J$27/12,0))</f>
        <v>0</v>
      </c>
      <c r="L802" s="376">
        <f>IF(-SUM(L$20:L801)+L$15&lt;0.000001,0,IF($C802&gt;='H-32A-WP06 - Debt Service'!K$24,'H-32A-WP06 - Debt Service'!K$27/12,0))</f>
        <v>0</v>
      </c>
      <c r="M802" s="376">
        <f>IF(-SUM(M$20:M801)+M$15&lt;0.000001,0,IF($C802&gt;='H-32A-WP06 - Debt Service'!L$24,'H-32A-WP06 - Debt Service'!L$27/12,0))</f>
        <v>0</v>
      </c>
      <c r="O802" s="364">
        <f t="shared" si="49"/>
        <v>2084</v>
      </c>
      <c r="P802" s="390">
        <f t="shared" si="51"/>
        <v>67267</v>
      </c>
      <c r="Q802" s="376">
        <f>IF(-SUM(Q$20:Q801)+Q$15&lt;0.000001,0,IF($C802&gt;='H-32A-WP06 - Debt Service'!P$24,'H-32A-WP06 - Debt Service'!P$27/12,0))</f>
        <v>0</v>
      </c>
      <c r="R802" s="376">
        <f>IF(-SUM(R$20:R801)+R$15&lt;0.000001,0,IF($C802&gt;='H-32A-WP06 - Debt Service'!Q$24,'H-32A-WP06 - Debt Service'!Q$27/12,0))</f>
        <v>0</v>
      </c>
      <c r="S802" s="376">
        <f>IF(-SUM(S$20:S801)+S$15&lt;0.000001,0,IF($C802&gt;='H-32A-WP06 - Debt Service'!R$24,'H-32A-WP06 - Debt Service'!R$27/12,0))</f>
        <v>0</v>
      </c>
      <c r="T802" s="376">
        <f>IF(-SUM(T$20:T801)+T$15&lt;0.000001,0,IF($C802&gt;='H-32A-WP06 - Debt Service'!S$24,'H-32A-WP06 - Debt Service'!S$27/12,0))</f>
        <v>0</v>
      </c>
      <c r="U802" s="376">
        <f>IF(-SUM(U$20:U801)+U$15&lt;0.000001,0,IF($C802&gt;='H-32A-WP06 - Debt Service'!T$24,'H-32A-WP06 - Debt Service'!T$27/12,0))</f>
        <v>0</v>
      </c>
      <c r="V802" s="376">
        <f>IF(-SUM(V$20:V801)+V$15&lt;0.000001,0,IF($C802&gt;='H-32A-WP06 - Debt Service'!U$24,'H-32A-WP06 - Debt Service'!U$27/12,0))</f>
        <v>0</v>
      </c>
      <c r="W802" s="376">
        <f>IF(-SUM(W$20:W801)+W$15&lt;0.000001,0,IF($C802&gt;='H-32A-WP06 - Debt Service'!V$24,'H-32A-WP06 - Debt Service'!V$27/12,0))</f>
        <v>0</v>
      </c>
      <c r="X802" s="376">
        <f>IF(-SUM(X$20:X801)+X$15&lt;0.000001,0,IF($C802&gt;='H-32A-WP06 - Debt Service'!W$24,'H-32A-WP06 - Debt Service'!W$27/12,0))</f>
        <v>0</v>
      </c>
      <c r="Y802" s="376">
        <f>IF(-SUM(Y$20:Y801)+Y$15&lt;0.000001,0,IF($C802&gt;='H-32A-WP06 - Debt Service'!X$24,'H-32A-WP06 - Debt Service'!X$27/12,0))</f>
        <v>0</v>
      </c>
      <c r="Z802" s="376">
        <f>IF($C802&gt;='H-32A-WP06 - Debt Service'!Y$24,'H-32A-WP06 - Debt Service'!Y$27/12,0)</f>
        <v>0</v>
      </c>
    </row>
    <row r="803" spans="2:26">
      <c r="B803" s="364">
        <f t="shared" si="48"/>
        <v>2084</v>
      </c>
      <c r="C803" s="390">
        <f t="shared" si="50"/>
        <v>67298</v>
      </c>
      <c r="D803" s="376">
        <f>IF(-SUM(D$20:D802)+D$15&lt;0.000001,0,IF($C803&gt;='H-32A-WP06 - Debt Service'!C$24,'H-32A-WP06 - Debt Service'!C$27/12,0))</f>
        <v>0</v>
      </c>
      <c r="E803" s="376">
        <f>IF(-SUM(E$20:E802)+E$15&lt;0.000001,0,IF($C803&gt;='H-32A-WP06 - Debt Service'!D$24,'H-32A-WP06 - Debt Service'!D$27/12,0))</f>
        <v>0</v>
      </c>
      <c r="F803" s="376">
        <f>IF(-SUM(F$20:F802)+F$15&lt;0.000001,0,IF($C803&gt;='H-32A-WP06 - Debt Service'!E$24,'H-32A-WP06 - Debt Service'!E$27/12,0))</f>
        <v>0</v>
      </c>
      <c r="G803" s="376">
        <f>IF(-SUM(G$20:G802)+G$15&lt;0.000001,0,IF($C803&gt;='H-32A-WP06 - Debt Service'!F$24,'H-32A-WP06 - Debt Service'!F$27/12,0))</f>
        <v>0</v>
      </c>
      <c r="H803" s="376">
        <f>IF(-SUM(H$20:H802)+H$15&lt;0.000001,0,IF($C803&gt;='H-32A-WP06 - Debt Service'!G$24,'H-32A-WP06 - Debt Service'!G$27/12,0))</f>
        <v>0</v>
      </c>
      <c r="I803" s="376">
        <f>IF(-SUM(I$20:I802)+I$15&lt;0.000001,0,IF($C803&gt;='H-32A-WP06 - Debt Service'!H$24,'H-32A-WP06 - Debt Service'!H$27/12,0))</f>
        <v>0</v>
      </c>
      <c r="J803" s="376">
        <f>IF(-SUM(J$20:J802)+J$15&lt;0.000001,0,IF($C803&gt;='H-32A-WP06 - Debt Service'!I$24,'H-32A-WP06 - Debt Service'!I$27/12,0))</f>
        <v>0</v>
      </c>
      <c r="K803" s="376">
        <f>IF(-SUM(K$20:K802)+K$15&lt;0.000001,0,IF($C803&gt;='H-32A-WP06 - Debt Service'!J$24,'H-32A-WP06 - Debt Service'!J$27/12,0))</f>
        <v>0</v>
      </c>
      <c r="L803" s="376">
        <f>IF(-SUM(L$20:L802)+L$15&lt;0.000001,0,IF($C803&gt;='H-32A-WP06 - Debt Service'!K$24,'H-32A-WP06 - Debt Service'!K$27/12,0))</f>
        <v>0</v>
      </c>
      <c r="M803" s="376">
        <f>IF(-SUM(M$20:M802)+M$15&lt;0.000001,0,IF($C803&gt;='H-32A-WP06 - Debt Service'!L$24,'H-32A-WP06 - Debt Service'!L$27/12,0))</f>
        <v>0</v>
      </c>
      <c r="O803" s="364">
        <f t="shared" si="49"/>
        <v>2084</v>
      </c>
      <c r="P803" s="390">
        <f t="shared" si="51"/>
        <v>67298</v>
      </c>
      <c r="Q803" s="376">
        <f>IF(-SUM(Q$20:Q802)+Q$15&lt;0.000001,0,IF($C803&gt;='H-32A-WP06 - Debt Service'!P$24,'H-32A-WP06 - Debt Service'!P$27/12,0))</f>
        <v>0</v>
      </c>
      <c r="R803" s="376">
        <f>IF(-SUM(R$20:R802)+R$15&lt;0.000001,0,IF($C803&gt;='H-32A-WP06 - Debt Service'!Q$24,'H-32A-WP06 - Debt Service'!Q$27/12,0))</f>
        <v>0</v>
      </c>
      <c r="S803" s="376">
        <f>IF(-SUM(S$20:S802)+S$15&lt;0.000001,0,IF($C803&gt;='H-32A-WP06 - Debt Service'!R$24,'H-32A-WP06 - Debt Service'!R$27/12,0))</f>
        <v>0</v>
      </c>
      <c r="T803" s="376">
        <f>IF(-SUM(T$20:T802)+T$15&lt;0.000001,0,IF($C803&gt;='H-32A-WP06 - Debt Service'!S$24,'H-32A-WP06 - Debt Service'!S$27/12,0))</f>
        <v>0</v>
      </c>
      <c r="U803" s="376">
        <f>IF(-SUM(U$20:U802)+U$15&lt;0.000001,0,IF($C803&gt;='H-32A-WP06 - Debt Service'!T$24,'H-32A-WP06 - Debt Service'!T$27/12,0))</f>
        <v>0</v>
      </c>
      <c r="V803" s="376">
        <f>IF(-SUM(V$20:V802)+V$15&lt;0.000001,0,IF($C803&gt;='H-32A-WP06 - Debt Service'!U$24,'H-32A-WP06 - Debt Service'!U$27/12,0))</f>
        <v>0</v>
      </c>
      <c r="W803" s="376">
        <f>IF(-SUM(W$20:W802)+W$15&lt;0.000001,0,IF($C803&gt;='H-32A-WP06 - Debt Service'!V$24,'H-32A-WP06 - Debt Service'!V$27/12,0))</f>
        <v>0</v>
      </c>
      <c r="X803" s="376">
        <f>IF(-SUM(X$20:X802)+X$15&lt;0.000001,0,IF($C803&gt;='H-32A-WP06 - Debt Service'!W$24,'H-32A-WP06 - Debt Service'!W$27/12,0))</f>
        <v>0</v>
      </c>
      <c r="Y803" s="376">
        <f>IF(-SUM(Y$20:Y802)+Y$15&lt;0.000001,0,IF($C803&gt;='H-32A-WP06 - Debt Service'!X$24,'H-32A-WP06 - Debt Service'!X$27/12,0))</f>
        <v>0</v>
      </c>
      <c r="Z803" s="376">
        <f>IF($C803&gt;='H-32A-WP06 - Debt Service'!Y$24,'H-32A-WP06 - Debt Service'!Y$27/12,0)</f>
        <v>0</v>
      </c>
    </row>
    <row r="804" spans="2:26">
      <c r="B804" s="364">
        <f t="shared" si="48"/>
        <v>2084</v>
      </c>
      <c r="C804" s="390">
        <f t="shared" si="50"/>
        <v>67328</v>
      </c>
      <c r="D804" s="376">
        <f>IF(-SUM(D$20:D803)+D$15&lt;0.000001,0,IF($C804&gt;='H-32A-WP06 - Debt Service'!C$24,'H-32A-WP06 - Debt Service'!C$27/12,0))</f>
        <v>0</v>
      </c>
      <c r="E804" s="376">
        <f>IF(-SUM(E$20:E803)+E$15&lt;0.000001,0,IF($C804&gt;='H-32A-WP06 - Debt Service'!D$24,'H-32A-WP06 - Debt Service'!D$27/12,0))</f>
        <v>0</v>
      </c>
      <c r="F804" s="376">
        <f>IF(-SUM(F$20:F803)+F$15&lt;0.000001,0,IF($C804&gt;='H-32A-WP06 - Debt Service'!E$24,'H-32A-WP06 - Debt Service'!E$27/12,0))</f>
        <v>0</v>
      </c>
      <c r="G804" s="376">
        <f>IF(-SUM(G$20:G803)+G$15&lt;0.000001,0,IF($C804&gt;='H-32A-WP06 - Debt Service'!F$24,'H-32A-WP06 - Debt Service'!F$27/12,0))</f>
        <v>0</v>
      </c>
      <c r="H804" s="376">
        <f>IF(-SUM(H$20:H803)+H$15&lt;0.000001,0,IF($C804&gt;='H-32A-WP06 - Debt Service'!G$24,'H-32A-WP06 - Debt Service'!G$27/12,0))</f>
        <v>0</v>
      </c>
      <c r="I804" s="376">
        <f>IF(-SUM(I$20:I803)+I$15&lt;0.000001,0,IF($C804&gt;='H-32A-WP06 - Debt Service'!H$24,'H-32A-WP06 - Debt Service'!H$27/12,0))</f>
        <v>0</v>
      </c>
      <c r="J804" s="376">
        <f>IF(-SUM(J$20:J803)+J$15&lt;0.000001,0,IF($C804&gt;='H-32A-WP06 - Debt Service'!I$24,'H-32A-WP06 - Debt Service'!I$27/12,0))</f>
        <v>0</v>
      </c>
      <c r="K804" s="376">
        <f>IF(-SUM(K$20:K803)+K$15&lt;0.000001,0,IF($C804&gt;='H-32A-WP06 - Debt Service'!J$24,'H-32A-WP06 - Debt Service'!J$27/12,0))</f>
        <v>0</v>
      </c>
      <c r="L804" s="376">
        <f>IF(-SUM(L$20:L803)+L$15&lt;0.000001,0,IF($C804&gt;='H-32A-WP06 - Debt Service'!K$24,'H-32A-WP06 - Debt Service'!K$27/12,0))</f>
        <v>0</v>
      </c>
      <c r="M804" s="376">
        <f>IF(-SUM(M$20:M803)+M$15&lt;0.000001,0,IF($C804&gt;='H-32A-WP06 - Debt Service'!L$24,'H-32A-WP06 - Debt Service'!L$27/12,0))</f>
        <v>0</v>
      </c>
      <c r="O804" s="364">
        <f t="shared" si="49"/>
        <v>2084</v>
      </c>
      <c r="P804" s="390">
        <f t="shared" si="51"/>
        <v>67328</v>
      </c>
      <c r="Q804" s="376">
        <f>IF(-SUM(Q$20:Q803)+Q$15&lt;0.000001,0,IF($C804&gt;='H-32A-WP06 - Debt Service'!P$24,'H-32A-WP06 - Debt Service'!P$27/12,0))</f>
        <v>0</v>
      </c>
      <c r="R804" s="376">
        <f>IF(-SUM(R$20:R803)+R$15&lt;0.000001,0,IF($C804&gt;='H-32A-WP06 - Debt Service'!Q$24,'H-32A-WP06 - Debt Service'!Q$27/12,0))</f>
        <v>0</v>
      </c>
      <c r="S804" s="376">
        <f>IF(-SUM(S$20:S803)+S$15&lt;0.000001,0,IF($C804&gt;='H-32A-WP06 - Debt Service'!R$24,'H-32A-WP06 - Debt Service'!R$27/12,0))</f>
        <v>0</v>
      </c>
      <c r="T804" s="376">
        <f>IF(-SUM(T$20:T803)+T$15&lt;0.000001,0,IF($C804&gt;='H-32A-WP06 - Debt Service'!S$24,'H-32A-WP06 - Debt Service'!S$27/12,0))</f>
        <v>0</v>
      </c>
      <c r="U804" s="376">
        <f>IF(-SUM(U$20:U803)+U$15&lt;0.000001,0,IF($C804&gt;='H-32A-WP06 - Debt Service'!T$24,'H-32A-WP06 - Debt Service'!T$27/12,0))</f>
        <v>0</v>
      </c>
      <c r="V804" s="376">
        <f>IF(-SUM(V$20:V803)+V$15&lt;0.000001,0,IF($C804&gt;='H-32A-WP06 - Debt Service'!U$24,'H-32A-WP06 - Debt Service'!U$27/12,0))</f>
        <v>0</v>
      </c>
      <c r="W804" s="376">
        <f>IF(-SUM(W$20:W803)+W$15&lt;0.000001,0,IF($C804&gt;='H-32A-WP06 - Debt Service'!V$24,'H-32A-WP06 - Debt Service'!V$27/12,0))</f>
        <v>0</v>
      </c>
      <c r="X804" s="376">
        <f>IF(-SUM(X$20:X803)+X$15&lt;0.000001,0,IF($C804&gt;='H-32A-WP06 - Debt Service'!W$24,'H-32A-WP06 - Debt Service'!W$27/12,0))</f>
        <v>0</v>
      </c>
      <c r="Y804" s="376">
        <f>IF(-SUM(Y$20:Y803)+Y$15&lt;0.000001,0,IF($C804&gt;='H-32A-WP06 - Debt Service'!X$24,'H-32A-WP06 - Debt Service'!X$27/12,0))</f>
        <v>0</v>
      </c>
      <c r="Z804" s="376">
        <f>IF($C804&gt;='H-32A-WP06 - Debt Service'!Y$24,'H-32A-WP06 - Debt Service'!Y$27/12,0)</f>
        <v>0</v>
      </c>
    </row>
    <row r="805" spans="2:26">
      <c r="B805" s="364">
        <f t="shared" si="48"/>
        <v>2084</v>
      </c>
      <c r="C805" s="390">
        <f t="shared" si="50"/>
        <v>67359</v>
      </c>
      <c r="D805" s="376">
        <f>IF(-SUM(D$20:D804)+D$15&lt;0.000001,0,IF($C805&gt;='H-32A-WP06 - Debt Service'!C$24,'H-32A-WP06 - Debt Service'!C$27/12,0))</f>
        <v>0</v>
      </c>
      <c r="E805" s="376">
        <f>IF(-SUM(E$20:E804)+E$15&lt;0.000001,0,IF($C805&gt;='H-32A-WP06 - Debt Service'!D$24,'H-32A-WP06 - Debt Service'!D$27/12,0))</f>
        <v>0</v>
      </c>
      <c r="F805" s="376">
        <f>IF(-SUM(F$20:F804)+F$15&lt;0.000001,0,IF($C805&gt;='H-32A-WP06 - Debt Service'!E$24,'H-32A-WP06 - Debt Service'!E$27/12,0))</f>
        <v>0</v>
      </c>
      <c r="G805" s="376">
        <f>IF(-SUM(G$20:G804)+G$15&lt;0.000001,0,IF($C805&gt;='H-32A-WP06 - Debt Service'!F$24,'H-32A-WP06 - Debt Service'!F$27/12,0))</f>
        <v>0</v>
      </c>
      <c r="H805" s="376">
        <f>IF(-SUM(H$20:H804)+H$15&lt;0.000001,0,IF($C805&gt;='H-32A-WP06 - Debt Service'!G$24,'H-32A-WP06 - Debt Service'!G$27/12,0))</f>
        <v>0</v>
      </c>
      <c r="I805" s="376">
        <f>IF(-SUM(I$20:I804)+I$15&lt;0.000001,0,IF($C805&gt;='H-32A-WP06 - Debt Service'!H$24,'H-32A-WP06 - Debt Service'!H$27/12,0))</f>
        <v>0</v>
      </c>
      <c r="J805" s="376">
        <f>IF(-SUM(J$20:J804)+J$15&lt;0.000001,0,IF($C805&gt;='H-32A-WP06 - Debt Service'!I$24,'H-32A-WP06 - Debt Service'!I$27/12,0))</f>
        <v>0</v>
      </c>
      <c r="K805" s="376">
        <f>IF(-SUM(K$20:K804)+K$15&lt;0.000001,0,IF($C805&gt;='H-32A-WP06 - Debt Service'!J$24,'H-32A-WP06 - Debt Service'!J$27/12,0))</f>
        <v>0</v>
      </c>
      <c r="L805" s="376">
        <f>IF(-SUM(L$20:L804)+L$15&lt;0.000001,0,IF($C805&gt;='H-32A-WP06 - Debt Service'!K$24,'H-32A-WP06 - Debt Service'!K$27/12,0))</f>
        <v>0</v>
      </c>
      <c r="M805" s="376">
        <f>IF(-SUM(M$20:M804)+M$15&lt;0.000001,0,IF($C805&gt;='H-32A-WP06 - Debt Service'!L$24,'H-32A-WP06 - Debt Service'!L$27/12,0))</f>
        <v>0</v>
      </c>
      <c r="O805" s="364">
        <f t="shared" si="49"/>
        <v>2084</v>
      </c>
      <c r="P805" s="390">
        <f t="shared" si="51"/>
        <v>67359</v>
      </c>
      <c r="Q805" s="376">
        <f>IF(-SUM(Q$20:Q804)+Q$15&lt;0.000001,0,IF($C805&gt;='H-32A-WP06 - Debt Service'!P$24,'H-32A-WP06 - Debt Service'!P$27/12,0))</f>
        <v>0</v>
      </c>
      <c r="R805" s="376">
        <f>IF(-SUM(R$20:R804)+R$15&lt;0.000001,0,IF($C805&gt;='H-32A-WP06 - Debt Service'!Q$24,'H-32A-WP06 - Debt Service'!Q$27/12,0))</f>
        <v>0</v>
      </c>
      <c r="S805" s="376">
        <f>IF(-SUM(S$20:S804)+S$15&lt;0.000001,0,IF($C805&gt;='H-32A-WP06 - Debt Service'!R$24,'H-32A-WP06 - Debt Service'!R$27/12,0))</f>
        <v>0</v>
      </c>
      <c r="T805" s="376">
        <f>IF(-SUM(T$20:T804)+T$15&lt;0.000001,0,IF($C805&gt;='H-32A-WP06 - Debt Service'!S$24,'H-32A-WP06 - Debt Service'!S$27/12,0))</f>
        <v>0</v>
      </c>
      <c r="U805" s="376">
        <f>IF(-SUM(U$20:U804)+U$15&lt;0.000001,0,IF($C805&gt;='H-32A-WP06 - Debt Service'!T$24,'H-32A-WP06 - Debt Service'!T$27/12,0))</f>
        <v>0</v>
      </c>
      <c r="V805" s="376">
        <f>IF(-SUM(V$20:V804)+V$15&lt;0.000001,0,IF($C805&gt;='H-32A-WP06 - Debt Service'!U$24,'H-32A-WP06 - Debt Service'!U$27/12,0))</f>
        <v>0</v>
      </c>
      <c r="W805" s="376">
        <f>IF(-SUM(W$20:W804)+W$15&lt;0.000001,0,IF($C805&gt;='H-32A-WP06 - Debt Service'!V$24,'H-32A-WP06 - Debt Service'!V$27/12,0))</f>
        <v>0</v>
      </c>
      <c r="X805" s="376">
        <f>IF(-SUM(X$20:X804)+X$15&lt;0.000001,0,IF($C805&gt;='H-32A-WP06 - Debt Service'!W$24,'H-32A-WP06 - Debt Service'!W$27/12,0))</f>
        <v>0</v>
      </c>
      <c r="Y805" s="376">
        <f>IF(-SUM(Y$20:Y804)+Y$15&lt;0.000001,0,IF($C805&gt;='H-32A-WP06 - Debt Service'!X$24,'H-32A-WP06 - Debt Service'!X$27/12,0))</f>
        <v>0</v>
      </c>
      <c r="Z805" s="376">
        <f>IF($C805&gt;='H-32A-WP06 - Debt Service'!Y$24,'H-32A-WP06 - Debt Service'!Y$27/12,0)</f>
        <v>0</v>
      </c>
    </row>
    <row r="806" spans="2:26">
      <c r="B806" s="364">
        <f t="shared" si="48"/>
        <v>2084</v>
      </c>
      <c r="C806" s="390">
        <f t="shared" si="50"/>
        <v>67389</v>
      </c>
      <c r="D806" s="376">
        <f>IF(-SUM(D$20:D805)+D$15&lt;0.000001,0,IF($C806&gt;='H-32A-WP06 - Debt Service'!C$24,'H-32A-WP06 - Debt Service'!C$27/12,0))</f>
        <v>0</v>
      </c>
      <c r="E806" s="376">
        <f>IF(-SUM(E$20:E805)+E$15&lt;0.000001,0,IF($C806&gt;='H-32A-WP06 - Debt Service'!D$24,'H-32A-WP06 - Debt Service'!D$27/12,0))</f>
        <v>0</v>
      </c>
      <c r="F806" s="376">
        <f>IF(-SUM(F$20:F805)+F$15&lt;0.000001,0,IF($C806&gt;='H-32A-WP06 - Debt Service'!E$24,'H-32A-WP06 - Debt Service'!E$27/12,0))</f>
        <v>0</v>
      </c>
      <c r="G806" s="376">
        <f>IF(-SUM(G$20:G805)+G$15&lt;0.000001,0,IF($C806&gt;='H-32A-WP06 - Debt Service'!F$24,'H-32A-WP06 - Debt Service'!F$27/12,0))</f>
        <v>0</v>
      </c>
      <c r="H806" s="376">
        <f>IF(-SUM(H$20:H805)+H$15&lt;0.000001,0,IF($C806&gt;='H-32A-WP06 - Debt Service'!G$24,'H-32A-WP06 - Debt Service'!G$27/12,0))</f>
        <v>0</v>
      </c>
      <c r="I806" s="376">
        <f>IF(-SUM(I$20:I805)+I$15&lt;0.000001,0,IF($C806&gt;='H-32A-WP06 - Debt Service'!H$24,'H-32A-WP06 - Debt Service'!H$27/12,0))</f>
        <v>0</v>
      </c>
      <c r="J806" s="376">
        <f>IF(-SUM(J$20:J805)+J$15&lt;0.000001,0,IF($C806&gt;='H-32A-WP06 - Debt Service'!I$24,'H-32A-WP06 - Debt Service'!I$27/12,0))</f>
        <v>0</v>
      </c>
      <c r="K806" s="376">
        <f>IF(-SUM(K$20:K805)+K$15&lt;0.000001,0,IF($C806&gt;='H-32A-WP06 - Debt Service'!J$24,'H-32A-WP06 - Debt Service'!J$27/12,0))</f>
        <v>0</v>
      </c>
      <c r="L806" s="376">
        <f>IF(-SUM(L$20:L805)+L$15&lt;0.000001,0,IF($C806&gt;='H-32A-WP06 - Debt Service'!K$24,'H-32A-WP06 - Debt Service'!K$27/12,0))</f>
        <v>0</v>
      </c>
      <c r="M806" s="376">
        <f>IF(-SUM(M$20:M805)+M$15&lt;0.000001,0,IF($C806&gt;='H-32A-WP06 - Debt Service'!L$24,'H-32A-WP06 - Debt Service'!L$27/12,0))</f>
        <v>0</v>
      </c>
      <c r="O806" s="364">
        <f t="shared" si="49"/>
        <v>2084</v>
      </c>
      <c r="P806" s="390">
        <f t="shared" si="51"/>
        <v>67389</v>
      </c>
      <c r="Q806" s="376">
        <f>IF(-SUM(Q$20:Q805)+Q$15&lt;0.000001,0,IF($C806&gt;='H-32A-WP06 - Debt Service'!P$24,'H-32A-WP06 - Debt Service'!P$27/12,0))</f>
        <v>0</v>
      </c>
      <c r="R806" s="376">
        <f>IF(-SUM(R$20:R805)+R$15&lt;0.000001,0,IF($C806&gt;='H-32A-WP06 - Debt Service'!Q$24,'H-32A-WP06 - Debt Service'!Q$27/12,0))</f>
        <v>0</v>
      </c>
      <c r="S806" s="376">
        <f>IF(-SUM(S$20:S805)+S$15&lt;0.000001,0,IF($C806&gt;='H-32A-WP06 - Debt Service'!R$24,'H-32A-WP06 - Debt Service'!R$27/12,0))</f>
        <v>0</v>
      </c>
      <c r="T806" s="376">
        <f>IF(-SUM(T$20:T805)+T$15&lt;0.000001,0,IF($C806&gt;='H-32A-WP06 - Debt Service'!S$24,'H-32A-WP06 - Debt Service'!S$27/12,0))</f>
        <v>0</v>
      </c>
      <c r="U806" s="376">
        <f>IF(-SUM(U$20:U805)+U$15&lt;0.000001,0,IF($C806&gt;='H-32A-WP06 - Debt Service'!T$24,'H-32A-WP06 - Debt Service'!T$27/12,0))</f>
        <v>0</v>
      </c>
      <c r="V806" s="376">
        <f>IF(-SUM(V$20:V805)+V$15&lt;0.000001,0,IF($C806&gt;='H-32A-WP06 - Debt Service'!U$24,'H-32A-WP06 - Debt Service'!U$27/12,0))</f>
        <v>0</v>
      </c>
      <c r="W806" s="376">
        <f>IF(-SUM(W$20:W805)+W$15&lt;0.000001,0,IF($C806&gt;='H-32A-WP06 - Debt Service'!V$24,'H-32A-WP06 - Debt Service'!V$27/12,0))</f>
        <v>0</v>
      </c>
      <c r="X806" s="376">
        <f>IF(-SUM(X$20:X805)+X$15&lt;0.000001,0,IF($C806&gt;='H-32A-WP06 - Debt Service'!W$24,'H-32A-WP06 - Debt Service'!W$27/12,0))</f>
        <v>0</v>
      </c>
      <c r="Y806" s="376">
        <f>IF(-SUM(Y$20:Y805)+Y$15&lt;0.000001,0,IF($C806&gt;='H-32A-WP06 - Debt Service'!X$24,'H-32A-WP06 - Debt Service'!X$27/12,0))</f>
        <v>0</v>
      </c>
      <c r="Z806" s="376">
        <f>IF($C806&gt;='H-32A-WP06 - Debt Service'!Y$24,'H-32A-WP06 - Debt Service'!Y$27/12,0)</f>
        <v>0</v>
      </c>
    </row>
    <row r="807" spans="2:26">
      <c r="B807" s="364">
        <f t="shared" si="48"/>
        <v>2084</v>
      </c>
      <c r="C807" s="390">
        <f t="shared" si="50"/>
        <v>67420</v>
      </c>
      <c r="D807" s="376">
        <f>IF(-SUM(D$20:D806)+D$15&lt;0.000001,0,IF($C807&gt;='H-32A-WP06 - Debt Service'!C$24,'H-32A-WP06 - Debt Service'!C$27/12,0))</f>
        <v>0</v>
      </c>
      <c r="E807" s="376">
        <f>IF(-SUM(E$20:E806)+E$15&lt;0.000001,0,IF($C807&gt;='H-32A-WP06 - Debt Service'!D$24,'H-32A-WP06 - Debt Service'!D$27/12,0))</f>
        <v>0</v>
      </c>
      <c r="F807" s="376">
        <f>IF(-SUM(F$20:F806)+F$15&lt;0.000001,0,IF($C807&gt;='H-32A-WP06 - Debt Service'!E$24,'H-32A-WP06 - Debt Service'!E$27/12,0))</f>
        <v>0</v>
      </c>
      <c r="G807" s="376">
        <f>IF(-SUM(G$20:G806)+G$15&lt;0.000001,0,IF($C807&gt;='H-32A-WP06 - Debt Service'!F$24,'H-32A-WP06 - Debt Service'!F$27/12,0))</f>
        <v>0</v>
      </c>
      <c r="H807" s="376">
        <f>IF(-SUM(H$20:H806)+H$15&lt;0.000001,0,IF($C807&gt;='H-32A-WP06 - Debt Service'!G$24,'H-32A-WP06 - Debt Service'!G$27/12,0))</f>
        <v>0</v>
      </c>
      <c r="I807" s="376">
        <f>IF(-SUM(I$20:I806)+I$15&lt;0.000001,0,IF($C807&gt;='H-32A-WP06 - Debt Service'!H$24,'H-32A-WP06 - Debt Service'!H$27/12,0))</f>
        <v>0</v>
      </c>
      <c r="J807" s="376">
        <f>IF(-SUM(J$20:J806)+J$15&lt;0.000001,0,IF($C807&gt;='H-32A-WP06 - Debt Service'!I$24,'H-32A-WP06 - Debt Service'!I$27/12,0))</f>
        <v>0</v>
      </c>
      <c r="K807" s="376">
        <f>IF(-SUM(K$20:K806)+K$15&lt;0.000001,0,IF($C807&gt;='H-32A-WP06 - Debt Service'!J$24,'H-32A-WP06 - Debt Service'!J$27/12,0))</f>
        <v>0</v>
      </c>
      <c r="L807" s="376">
        <f>IF(-SUM(L$20:L806)+L$15&lt;0.000001,0,IF($C807&gt;='H-32A-WP06 - Debt Service'!K$24,'H-32A-WP06 - Debt Service'!K$27/12,0))</f>
        <v>0</v>
      </c>
      <c r="M807" s="376">
        <f>IF(-SUM(M$20:M806)+M$15&lt;0.000001,0,IF($C807&gt;='H-32A-WP06 - Debt Service'!L$24,'H-32A-WP06 - Debt Service'!L$27/12,0))</f>
        <v>0</v>
      </c>
      <c r="O807" s="364">
        <f t="shared" si="49"/>
        <v>2084</v>
      </c>
      <c r="P807" s="390">
        <f t="shared" si="51"/>
        <v>67420</v>
      </c>
      <c r="Q807" s="376">
        <f>IF(-SUM(Q$20:Q806)+Q$15&lt;0.000001,0,IF($C807&gt;='H-32A-WP06 - Debt Service'!P$24,'H-32A-WP06 - Debt Service'!P$27/12,0))</f>
        <v>0</v>
      </c>
      <c r="R807" s="376">
        <f>IF(-SUM(R$20:R806)+R$15&lt;0.000001,0,IF($C807&gt;='H-32A-WP06 - Debt Service'!Q$24,'H-32A-WP06 - Debt Service'!Q$27/12,0))</f>
        <v>0</v>
      </c>
      <c r="S807" s="376">
        <f>IF(-SUM(S$20:S806)+S$15&lt;0.000001,0,IF($C807&gt;='H-32A-WP06 - Debt Service'!R$24,'H-32A-WP06 - Debt Service'!R$27/12,0))</f>
        <v>0</v>
      </c>
      <c r="T807" s="376">
        <f>IF(-SUM(T$20:T806)+T$15&lt;0.000001,0,IF($C807&gt;='H-32A-WP06 - Debt Service'!S$24,'H-32A-WP06 - Debt Service'!S$27/12,0))</f>
        <v>0</v>
      </c>
      <c r="U807" s="376">
        <f>IF(-SUM(U$20:U806)+U$15&lt;0.000001,0,IF($C807&gt;='H-32A-WP06 - Debt Service'!T$24,'H-32A-WP06 - Debt Service'!T$27/12,0))</f>
        <v>0</v>
      </c>
      <c r="V807" s="376">
        <f>IF(-SUM(V$20:V806)+V$15&lt;0.000001,0,IF($C807&gt;='H-32A-WP06 - Debt Service'!U$24,'H-32A-WP06 - Debt Service'!U$27/12,0))</f>
        <v>0</v>
      </c>
      <c r="W807" s="376">
        <f>IF(-SUM(W$20:W806)+W$15&lt;0.000001,0,IF($C807&gt;='H-32A-WP06 - Debt Service'!V$24,'H-32A-WP06 - Debt Service'!V$27/12,0))</f>
        <v>0</v>
      </c>
      <c r="X807" s="376">
        <f>IF(-SUM(X$20:X806)+X$15&lt;0.000001,0,IF($C807&gt;='H-32A-WP06 - Debt Service'!W$24,'H-32A-WP06 - Debt Service'!W$27/12,0))</f>
        <v>0</v>
      </c>
      <c r="Y807" s="376">
        <f>IF(-SUM(Y$20:Y806)+Y$15&lt;0.000001,0,IF($C807&gt;='H-32A-WP06 - Debt Service'!X$24,'H-32A-WP06 - Debt Service'!X$27/12,0))</f>
        <v>0</v>
      </c>
      <c r="Z807" s="376">
        <f>IF($C807&gt;='H-32A-WP06 - Debt Service'!Y$24,'H-32A-WP06 - Debt Service'!Y$27/12,0)</f>
        <v>0</v>
      </c>
    </row>
    <row r="808" spans="2:26">
      <c r="B808" s="364">
        <f t="shared" si="48"/>
        <v>2084</v>
      </c>
      <c r="C808" s="390">
        <f t="shared" si="50"/>
        <v>67451</v>
      </c>
      <c r="D808" s="376">
        <f>IF(-SUM(D$20:D807)+D$15&lt;0.000001,0,IF($C808&gt;='H-32A-WP06 - Debt Service'!C$24,'H-32A-WP06 - Debt Service'!C$27/12,0))</f>
        <v>0</v>
      </c>
      <c r="E808" s="376">
        <f>IF(-SUM(E$20:E807)+E$15&lt;0.000001,0,IF($C808&gt;='H-32A-WP06 - Debt Service'!D$24,'H-32A-WP06 - Debt Service'!D$27/12,0))</f>
        <v>0</v>
      </c>
      <c r="F808" s="376">
        <f>IF(-SUM(F$20:F807)+F$15&lt;0.000001,0,IF($C808&gt;='H-32A-WP06 - Debt Service'!E$24,'H-32A-WP06 - Debt Service'!E$27/12,0))</f>
        <v>0</v>
      </c>
      <c r="G808" s="376">
        <f>IF(-SUM(G$20:G807)+G$15&lt;0.000001,0,IF($C808&gt;='H-32A-WP06 - Debt Service'!F$24,'H-32A-WP06 - Debt Service'!F$27/12,0))</f>
        <v>0</v>
      </c>
      <c r="H808" s="376">
        <f>IF(-SUM(H$20:H807)+H$15&lt;0.000001,0,IF($C808&gt;='H-32A-WP06 - Debt Service'!G$24,'H-32A-WP06 - Debt Service'!G$27/12,0))</f>
        <v>0</v>
      </c>
      <c r="I808" s="376">
        <f>IF(-SUM(I$20:I807)+I$15&lt;0.000001,0,IF($C808&gt;='H-32A-WP06 - Debt Service'!H$24,'H-32A-WP06 - Debt Service'!H$27/12,0))</f>
        <v>0</v>
      </c>
      <c r="J808" s="376">
        <f>IF(-SUM(J$20:J807)+J$15&lt;0.000001,0,IF($C808&gt;='H-32A-WP06 - Debt Service'!I$24,'H-32A-WP06 - Debt Service'!I$27/12,0))</f>
        <v>0</v>
      </c>
      <c r="K808" s="376">
        <f>IF(-SUM(K$20:K807)+K$15&lt;0.000001,0,IF($C808&gt;='H-32A-WP06 - Debt Service'!J$24,'H-32A-WP06 - Debt Service'!J$27/12,0))</f>
        <v>0</v>
      </c>
      <c r="L808" s="376">
        <f>IF(-SUM(L$20:L807)+L$15&lt;0.000001,0,IF($C808&gt;='H-32A-WP06 - Debt Service'!K$24,'H-32A-WP06 - Debt Service'!K$27/12,0))</f>
        <v>0</v>
      </c>
      <c r="M808" s="376">
        <f>IF(-SUM(M$20:M807)+M$15&lt;0.000001,0,IF($C808&gt;='H-32A-WP06 - Debt Service'!L$24,'H-32A-WP06 - Debt Service'!L$27/12,0))</f>
        <v>0</v>
      </c>
      <c r="O808" s="364">
        <f t="shared" si="49"/>
        <v>2084</v>
      </c>
      <c r="P808" s="390">
        <f t="shared" si="51"/>
        <v>67451</v>
      </c>
      <c r="Q808" s="376">
        <f>IF(-SUM(Q$20:Q807)+Q$15&lt;0.000001,0,IF($C808&gt;='H-32A-WP06 - Debt Service'!P$24,'H-32A-WP06 - Debt Service'!P$27/12,0))</f>
        <v>0</v>
      </c>
      <c r="R808" s="376">
        <f>IF(-SUM(R$20:R807)+R$15&lt;0.000001,0,IF($C808&gt;='H-32A-WP06 - Debt Service'!Q$24,'H-32A-WP06 - Debt Service'!Q$27/12,0))</f>
        <v>0</v>
      </c>
      <c r="S808" s="376">
        <f>IF(-SUM(S$20:S807)+S$15&lt;0.000001,0,IF($C808&gt;='H-32A-WP06 - Debt Service'!R$24,'H-32A-WP06 - Debt Service'!R$27/12,0))</f>
        <v>0</v>
      </c>
      <c r="T808" s="376">
        <f>IF(-SUM(T$20:T807)+T$15&lt;0.000001,0,IF($C808&gt;='H-32A-WP06 - Debt Service'!S$24,'H-32A-WP06 - Debt Service'!S$27/12,0))</f>
        <v>0</v>
      </c>
      <c r="U808" s="376">
        <f>IF(-SUM(U$20:U807)+U$15&lt;0.000001,0,IF($C808&gt;='H-32A-WP06 - Debt Service'!T$24,'H-32A-WP06 - Debt Service'!T$27/12,0))</f>
        <v>0</v>
      </c>
      <c r="V808" s="376">
        <f>IF(-SUM(V$20:V807)+V$15&lt;0.000001,0,IF($C808&gt;='H-32A-WP06 - Debt Service'!U$24,'H-32A-WP06 - Debt Service'!U$27/12,0))</f>
        <v>0</v>
      </c>
      <c r="W808" s="376">
        <f>IF(-SUM(W$20:W807)+W$15&lt;0.000001,0,IF($C808&gt;='H-32A-WP06 - Debt Service'!V$24,'H-32A-WP06 - Debt Service'!V$27/12,0))</f>
        <v>0</v>
      </c>
      <c r="X808" s="376">
        <f>IF(-SUM(X$20:X807)+X$15&lt;0.000001,0,IF($C808&gt;='H-32A-WP06 - Debt Service'!W$24,'H-32A-WP06 - Debt Service'!W$27/12,0))</f>
        <v>0</v>
      </c>
      <c r="Y808" s="376">
        <f>IF(-SUM(Y$20:Y807)+Y$15&lt;0.000001,0,IF($C808&gt;='H-32A-WP06 - Debt Service'!X$24,'H-32A-WP06 - Debt Service'!X$27/12,0))</f>
        <v>0</v>
      </c>
      <c r="Z808" s="376">
        <f>IF($C808&gt;='H-32A-WP06 - Debt Service'!Y$24,'H-32A-WP06 - Debt Service'!Y$27/12,0)</f>
        <v>0</v>
      </c>
    </row>
    <row r="809" spans="2:26">
      <c r="B809" s="364">
        <f t="shared" si="48"/>
        <v>2084</v>
      </c>
      <c r="C809" s="390">
        <f t="shared" si="50"/>
        <v>67481</v>
      </c>
      <c r="D809" s="376">
        <f>IF(-SUM(D$20:D808)+D$15&lt;0.000001,0,IF($C809&gt;='H-32A-WP06 - Debt Service'!C$24,'H-32A-WP06 - Debt Service'!C$27/12,0))</f>
        <v>0</v>
      </c>
      <c r="E809" s="376">
        <f>IF(-SUM(E$20:E808)+E$15&lt;0.000001,0,IF($C809&gt;='H-32A-WP06 - Debt Service'!D$24,'H-32A-WP06 - Debt Service'!D$27/12,0))</f>
        <v>0</v>
      </c>
      <c r="F809" s="376">
        <f>IF(-SUM(F$20:F808)+F$15&lt;0.000001,0,IF($C809&gt;='H-32A-WP06 - Debt Service'!E$24,'H-32A-WP06 - Debt Service'!E$27/12,0))</f>
        <v>0</v>
      </c>
      <c r="G809" s="376">
        <f>IF(-SUM(G$20:G808)+G$15&lt;0.000001,0,IF($C809&gt;='H-32A-WP06 - Debt Service'!F$24,'H-32A-WP06 - Debt Service'!F$27/12,0))</f>
        <v>0</v>
      </c>
      <c r="H809" s="376">
        <f>IF(-SUM(H$20:H808)+H$15&lt;0.000001,0,IF($C809&gt;='H-32A-WP06 - Debt Service'!G$24,'H-32A-WP06 - Debt Service'!G$27/12,0))</f>
        <v>0</v>
      </c>
      <c r="I809" s="376">
        <f>IF(-SUM(I$20:I808)+I$15&lt;0.000001,0,IF($C809&gt;='H-32A-WP06 - Debt Service'!H$24,'H-32A-WP06 - Debt Service'!H$27/12,0))</f>
        <v>0</v>
      </c>
      <c r="J809" s="376">
        <f>IF(-SUM(J$20:J808)+J$15&lt;0.000001,0,IF($C809&gt;='H-32A-WP06 - Debt Service'!I$24,'H-32A-WP06 - Debt Service'!I$27/12,0))</f>
        <v>0</v>
      </c>
      <c r="K809" s="376">
        <f>IF(-SUM(K$20:K808)+K$15&lt;0.000001,0,IF($C809&gt;='H-32A-WP06 - Debt Service'!J$24,'H-32A-WP06 - Debt Service'!J$27/12,0))</f>
        <v>0</v>
      </c>
      <c r="L809" s="376">
        <f>IF(-SUM(L$20:L808)+L$15&lt;0.000001,0,IF($C809&gt;='H-32A-WP06 - Debt Service'!K$24,'H-32A-WP06 - Debt Service'!K$27/12,0))</f>
        <v>0</v>
      </c>
      <c r="M809" s="376">
        <f>IF(-SUM(M$20:M808)+M$15&lt;0.000001,0,IF($C809&gt;='H-32A-WP06 - Debt Service'!L$24,'H-32A-WP06 - Debt Service'!L$27/12,0))</f>
        <v>0</v>
      </c>
      <c r="O809" s="364">
        <f t="shared" si="49"/>
        <v>2084</v>
      </c>
      <c r="P809" s="390">
        <f t="shared" si="51"/>
        <v>67481</v>
      </c>
      <c r="Q809" s="376">
        <f>IF(-SUM(Q$20:Q808)+Q$15&lt;0.000001,0,IF($C809&gt;='H-32A-WP06 - Debt Service'!P$24,'H-32A-WP06 - Debt Service'!P$27/12,0))</f>
        <v>0</v>
      </c>
      <c r="R809" s="376">
        <f>IF(-SUM(R$20:R808)+R$15&lt;0.000001,0,IF($C809&gt;='H-32A-WP06 - Debt Service'!Q$24,'H-32A-WP06 - Debt Service'!Q$27/12,0))</f>
        <v>0</v>
      </c>
      <c r="S809" s="376">
        <f>IF(-SUM(S$20:S808)+S$15&lt;0.000001,0,IF($C809&gt;='H-32A-WP06 - Debt Service'!R$24,'H-32A-WP06 - Debt Service'!R$27/12,0))</f>
        <v>0</v>
      </c>
      <c r="T809" s="376">
        <f>IF(-SUM(T$20:T808)+T$15&lt;0.000001,0,IF($C809&gt;='H-32A-WP06 - Debt Service'!S$24,'H-32A-WP06 - Debt Service'!S$27/12,0))</f>
        <v>0</v>
      </c>
      <c r="U809" s="376">
        <f>IF(-SUM(U$20:U808)+U$15&lt;0.000001,0,IF($C809&gt;='H-32A-WP06 - Debt Service'!T$24,'H-32A-WP06 - Debt Service'!T$27/12,0))</f>
        <v>0</v>
      </c>
      <c r="V809" s="376">
        <f>IF(-SUM(V$20:V808)+V$15&lt;0.000001,0,IF($C809&gt;='H-32A-WP06 - Debt Service'!U$24,'H-32A-WP06 - Debt Service'!U$27/12,0))</f>
        <v>0</v>
      </c>
      <c r="W809" s="376">
        <f>IF(-SUM(W$20:W808)+W$15&lt;0.000001,0,IF($C809&gt;='H-32A-WP06 - Debt Service'!V$24,'H-32A-WP06 - Debt Service'!V$27/12,0))</f>
        <v>0</v>
      </c>
      <c r="X809" s="376">
        <f>IF(-SUM(X$20:X808)+X$15&lt;0.000001,0,IF($C809&gt;='H-32A-WP06 - Debt Service'!W$24,'H-32A-WP06 - Debt Service'!W$27/12,0))</f>
        <v>0</v>
      </c>
      <c r="Y809" s="376">
        <f>IF(-SUM(Y$20:Y808)+Y$15&lt;0.000001,0,IF($C809&gt;='H-32A-WP06 - Debt Service'!X$24,'H-32A-WP06 - Debt Service'!X$27/12,0))</f>
        <v>0</v>
      </c>
      <c r="Z809" s="376">
        <f>IF($C809&gt;='H-32A-WP06 - Debt Service'!Y$24,'H-32A-WP06 - Debt Service'!Y$27/12,0)</f>
        <v>0</v>
      </c>
    </row>
    <row r="810" spans="2:26">
      <c r="B810" s="364">
        <f t="shared" si="48"/>
        <v>2084</v>
      </c>
      <c r="C810" s="390">
        <f t="shared" si="50"/>
        <v>67512</v>
      </c>
      <c r="D810" s="376">
        <f>IF(-SUM(D$20:D809)+D$15&lt;0.000001,0,IF($C810&gt;='H-32A-WP06 - Debt Service'!C$24,'H-32A-WP06 - Debt Service'!C$27/12,0))</f>
        <v>0</v>
      </c>
      <c r="E810" s="376">
        <f>IF(-SUM(E$20:E809)+E$15&lt;0.000001,0,IF($C810&gt;='H-32A-WP06 - Debt Service'!D$24,'H-32A-WP06 - Debt Service'!D$27/12,0))</f>
        <v>0</v>
      </c>
      <c r="F810" s="376">
        <f>IF(-SUM(F$20:F809)+F$15&lt;0.000001,0,IF($C810&gt;='H-32A-WP06 - Debt Service'!E$24,'H-32A-WP06 - Debt Service'!E$27/12,0))</f>
        <v>0</v>
      </c>
      <c r="G810" s="376">
        <f>IF(-SUM(G$20:G809)+G$15&lt;0.000001,0,IF($C810&gt;='H-32A-WP06 - Debt Service'!F$24,'H-32A-WP06 - Debt Service'!F$27/12,0))</f>
        <v>0</v>
      </c>
      <c r="H810" s="376">
        <f>IF(-SUM(H$20:H809)+H$15&lt;0.000001,0,IF($C810&gt;='H-32A-WP06 - Debt Service'!G$24,'H-32A-WP06 - Debt Service'!G$27/12,0))</f>
        <v>0</v>
      </c>
      <c r="I810" s="376">
        <f>IF(-SUM(I$20:I809)+I$15&lt;0.000001,0,IF($C810&gt;='H-32A-WP06 - Debt Service'!H$24,'H-32A-WP06 - Debt Service'!H$27/12,0))</f>
        <v>0</v>
      </c>
      <c r="J810" s="376">
        <f>IF(-SUM(J$20:J809)+J$15&lt;0.000001,0,IF($C810&gt;='H-32A-WP06 - Debt Service'!I$24,'H-32A-WP06 - Debt Service'!I$27/12,0))</f>
        <v>0</v>
      </c>
      <c r="K810" s="376">
        <f>IF(-SUM(K$20:K809)+K$15&lt;0.000001,0,IF($C810&gt;='H-32A-WP06 - Debt Service'!J$24,'H-32A-WP06 - Debt Service'!J$27/12,0))</f>
        <v>0</v>
      </c>
      <c r="L810" s="376">
        <f>IF(-SUM(L$20:L809)+L$15&lt;0.000001,0,IF($C810&gt;='H-32A-WP06 - Debt Service'!K$24,'H-32A-WP06 - Debt Service'!K$27/12,0))</f>
        <v>0</v>
      </c>
      <c r="M810" s="376">
        <f>IF(-SUM(M$20:M809)+M$15&lt;0.000001,0,IF($C810&gt;='H-32A-WP06 - Debt Service'!L$24,'H-32A-WP06 - Debt Service'!L$27/12,0))</f>
        <v>0</v>
      </c>
      <c r="O810" s="364">
        <f t="shared" si="49"/>
        <v>2084</v>
      </c>
      <c r="P810" s="390">
        <f t="shared" si="51"/>
        <v>67512</v>
      </c>
      <c r="Q810" s="376">
        <f>IF(-SUM(Q$20:Q809)+Q$15&lt;0.000001,0,IF($C810&gt;='H-32A-WP06 - Debt Service'!P$24,'H-32A-WP06 - Debt Service'!P$27/12,0))</f>
        <v>0</v>
      </c>
      <c r="R810" s="376">
        <f>IF(-SUM(R$20:R809)+R$15&lt;0.000001,0,IF($C810&gt;='H-32A-WP06 - Debt Service'!Q$24,'H-32A-WP06 - Debt Service'!Q$27/12,0))</f>
        <v>0</v>
      </c>
      <c r="S810" s="376">
        <f>IF(-SUM(S$20:S809)+S$15&lt;0.000001,0,IF($C810&gt;='H-32A-WP06 - Debt Service'!R$24,'H-32A-WP06 - Debt Service'!R$27/12,0))</f>
        <v>0</v>
      </c>
      <c r="T810" s="376">
        <f>IF(-SUM(T$20:T809)+T$15&lt;0.000001,0,IF($C810&gt;='H-32A-WP06 - Debt Service'!S$24,'H-32A-WP06 - Debt Service'!S$27/12,0))</f>
        <v>0</v>
      </c>
      <c r="U810" s="376">
        <f>IF(-SUM(U$20:U809)+U$15&lt;0.000001,0,IF($C810&gt;='H-32A-WP06 - Debt Service'!T$24,'H-32A-WP06 - Debt Service'!T$27/12,0))</f>
        <v>0</v>
      </c>
      <c r="V810" s="376">
        <f>IF(-SUM(V$20:V809)+V$15&lt;0.000001,0,IF($C810&gt;='H-32A-WP06 - Debt Service'!U$24,'H-32A-WP06 - Debt Service'!U$27/12,0))</f>
        <v>0</v>
      </c>
      <c r="W810" s="376">
        <f>IF(-SUM(W$20:W809)+W$15&lt;0.000001,0,IF($C810&gt;='H-32A-WP06 - Debt Service'!V$24,'H-32A-WP06 - Debt Service'!V$27/12,0))</f>
        <v>0</v>
      </c>
      <c r="X810" s="376">
        <f>IF(-SUM(X$20:X809)+X$15&lt;0.000001,0,IF($C810&gt;='H-32A-WP06 - Debt Service'!W$24,'H-32A-WP06 - Debt Service'!W$27/12,0))</f>
        <v>0</v>
      </c>
      <c r="Y810" s="376">
        <f>IF(-SUM(Y$20:Y809)+Y$15&lt;0.000001,0,IF($C810&gt;='H-32A-WP06 - Debt Service'!X$24,'H-32A-WP06 - Debt Service'!X$27/12,0))</f>
        <v>0</v>
      </c>
      <c r="Z810" s="376">
        <f>IF($C810&gt;='H-32A-WP06 - Debt Service'!Y$24,'H-32A-WP06 - Debt Service'!Y$27/12,0)</f>
        <v>0</v>
      </c>
    </row>
    <row r="811" spans="2:26">
      <c r="B811" s="364">
        <f t="shared" si="48"/>
        <v>2084</v>
      </c>
      <c r="C811" s="390">
        <f t="shared" si="50"/>
        <v>67542</v>
      </c>
      <c r="D811" s="376">
        <f>IF(-SUM(D$20:D810)+D$15&lt;0.000001,0,IF($C811&gt;='H-32A-WP06 - Debt Service'!C$24,'H-32A-WP06 - Debt Service'!C$27/12,0))</f>
        <v>0</v>
      </c>
      <c r="E811" s="376">
        <f>IF(-SUM(E$20:E810)+E$15&lt;0.000001,0,IF($C811&gt;='H-32A-WP06 - Debt Service'!D$24,'H-32A-WP06 - Debt Service'!D$27/12,0))</f>
        <v>0</v>
      </c>
      <c r="F811" s="376">
        <f>IF(-SUM(F$20:F810)+F$15&lt;0.000001,0,IF($C811&gt;='H-32A-WP06 - Debt Service'!E$24,'H-32A-WP06 - Debt Service'!E$27/12,0))</f>
        <v>0</v>
      </c>
      <c r="G811" s="376">
        <f>IF(-SUM(G$20:G810)+G$15&lt;0.000001,0,IF($C811&gt;='H-32A-WP06 - Debt Service'!F$24,'H-32A-WP06 - Debt Service'!F$27/12,0))</f>
        <v>0</v>
      </c>
      <c r="H811" s="376">
        <f>IF(-SUM(H$20:H810)+H$15&lt;0.000001,0,IF($C811&gt;='H-32A-WP06 - Debt Service'!G$24,'H-32A-WP06 - Debt Service'!G$27/12,0))</f>
        <v>0</v>
      </c>
      <c r="I811" s="376">
        <f>IF(-SUM(I$20:I810)+I$15&lt;0.000001,0,IF($C811&gt;='H-32A-WP06 - Debt Service'!H$24,'H-32A-WP06 - Debt Service'!H$27/12,0))</f>
        <v>0</v>
      </c>
      <c r="J811" s="376">
        <f>IF(-SUM(J$20:J810)+J$15&lt;0.000001,0,IF($C811&gt;='H-32A-WP06 - Debt Service'!I$24,'H-32A-WP06 - Debt Service'!I$27/12,0))</f>
        <v>0</v>
      </c>
      <c r="K811" s="376">
        <f>IF(-SUM(K$20:K810)+K$15&lt;0.000001,0,IF($C811&gt;='H-32A-WP06 - Debt Service'!J$24,'H-32A-WP06 - Debt Service'!J$27/12,0))</f>
        <v>0</v>
      </c>
      <c r="L811" s="376">
        <f>IF(-SUM(L$20:L810)+L$15&lt;0.000001,0,IF($C811&gt;='H-32A-WP06 - Debt Service'!K$24,'H-32A-WP06 - Debt Service'!K$27/12,0))</f>
        <v>0</v>
      </c>
      <c r="M811" s="376">
        <f>IF(-SUM(M$20:M810)+M$15&lt;0.000001,0,IF($C811&gt;='H-32A-WP06 - Debt Service'!L$24,'H-32A-WP06 - Debt Service'!L$27/12,0))</f>
        <v>0</v>
      </c>
      <c r="O811" s="364">
        <f t="shared" si="49"/>
        <v>2084</v>
      </c>
      <c r="P811" s="390">
        <f t="shared" si="51"/>
        <v>67542</v>
      </c>
      <c r="Q811" s="376">
        <f>IF(-SUM(Q$20:Q810)+Q$15&lt;0.000001,0,IF($C811&gt;='H-32A-WP06 - Debt Service'!P$24,'H-32A-WP06 - Debt Service'!P$27/12,0))</f>
        <v>0</v>
      </c>
      <c r="R811" s="376">
        <f>IF(-SUM(R$20:R810)+R$15&lt;0.000001,0,IF($C811&gt;='H-32A-WP06 - Debt Service'!Q$24,'H-32A-WP06 - Debt Service'!Q$27/12,0))</f>
        <v>0</v>
      </c>
      <c r="S811" s="376">
        <f>IF(-SUM(S$20:S810)+S$15&lt;0.000001,0,IF($C811&gt;='H-32A-WP06 - Debt Service'!R$24,'H-32A-WP06 - Debt Service'!R$27/12,0))</f>
        <v>0</v>
      </c>
      <c r="T811" s="376">
        <f>IF(-SUM(T$20:T810)+T$15&lt;0.000001,0,IF($C811&gt;='H-32A-WP06 - Debt Service'!S$24,'H-32A-WP06 - Debt Service'!S$27/12,0))</f>
        <v>0</v>
      </c>
      <c r="U811" s="376">
        <f>IF(-SUM(U$20:U810)+U$15&lt;0.000001,0,IF($C811&gt;='H-32A-WP06 - Debt Service'!T$24,'H-32A-WP06 - Debt Service'!T$27/12,0))</f>
        <v>0</v>
      </c>
      <c r="V811" s="376">
        <f>IF(-SUM(V$20:V810)+V$15&lt;0.000001,0,IF($C811&gt;='H-32A-WP06 - Debt Service'!U$24,'H-32A-WP06 - Debt Service'!U$27/12,0))</f>
        <v>0</v>
      </c>
      <c r="W811" s="376">
        <f>IF(-SUM(W$20:W810)+W$15&lt;0.000001,0,IF($C811&gt;='H-32A-WP06 - Debt Service'!V$24,'H-32A-WP06 - Debt Service'!V$27/12,0))</f>
        <v>0</v>
      </c>
      <c r="X811" s="376">
        <f>IF(-SUM(X$20:X810)+X$15&lt;0.000001,0,IF($C811&gt;='H-32A-WP06 - Debt Service'!W$24,'H-32A-WP06 - Debt Service'!W$27/12,0))</f>
        <v>0</v>
      </c>
      <c r="Y811" s="376">
        <f>IF(-SUM(Y$20:Y810)+Y$15&lt;0.000001,0,IF($C811&gt;='H-32A-WP06 - Debt Service'!X$24,'H-32A-WP06 - Debt Service'!X$27/12,0))</f>
        <v>0</v>
      </c>
      <c r="Z811" s="376">
        <f>IF($C811&gt;='H-32A-WP06 - Debt Service'!Y$24,'H-32A-WP06 - Debt Service'!Y$27/12,0)</f>
        <v>0</v>
      </c>
    </row>
    <row r="812" spans="2:26">
      <c r="B812" s="364">
        <f t="shared" si="48"/>
        <v>2085</v>
      </c>
      <c r="C812" s="390">
        <f t="shared" si="50"/>
        <v>67573</v>
      </c>
      <c r="D812" s="376">
        <f>IF(-SUM(D$20:D811)+D$15&lt;0.000001,0,IF($C812&gt;='H-32A-WP06 - Debt Service'!C$24,'H-32A-WP06 - Debt Service'!C$27/12,0))</f>
        <v>0</v>
      </c>
      <c r="E812" s="376">
        <f>IF(-SUM(E$20:E811)+E$15&lt;0.000001,0,IF($C812&gt;='H-32A-WP06 - Debt Service'!D$24,'H-32A-WP06 - Debt Service'!D$27/12,0))</f>
        <v>0</v>
      </c>
      <c r="F812" s="376">
        <f>IF(-SUM(F$20:F811)+F$15&lt;0.000001,0,IF($C812&gt;='H-32A-WP06 - Debt Service'!E$24,'H-32A-WP06 - Debt Service'!E$27/12,0))</f>
        <v>0</v>
      </c>
      <c r="G812" s="376">
        <f>IF(-SUM(G$20:G811)+G$15&lt;0.000001,0,IF($C812&gt;='H-32A-WP06 - Debt Service'!F$24,'H-32A-WP06 - Debt Service'!F$27/12,0))</f>
        <v>0</v>
      </c>
      <c r="H812" s="376">
        <f>IF(-SUM(H$20:H811)+H$15&lt;0.000001,0,IF($C812&gt;='H-32A-WP06 - Debt Service'!G$24,'H-32A-WP06 - Debt Service'!G$27/12,0))</f>
        <v>0</v>
      </c>
      <c r="I812" s="376">
        <f>IF(-SUM(I$20:I811)+I$15&lt;0.000001,0,IF($C812&gt;='H-32A-WP06 - Debt Service'!H$24,'H-32A-WP06 - Debt Service'!H$27/12,0))</f>
        <v>0</v>
      </c>
      <c r="J812" s="376">
        <f>IF(-SUM(J$20:J811)+J$15&lt;0.000001,0,IF($C812&gt;='H-32A-WP06 - Debt Service'!I$24,'H-32A-WP06 - Debt Service'!I$27/12,0))</f>
        <v>0</v>
      </c>
      <c r="K812" s="376">
        <f>IF(-SUM(K$20:K811)+K$15&lt;0.000001,0,IF($C812&gt;='H-32A-WP06 - Debt Service'!J$24,'H-32A-WP06 - Debt Service'!J$27/12,0))</f>
        <v>0</v>
      </c>
      <c r="L812" s="376">
        <f>IF(-SUM(L$20:L811)+L$15&lt;0.000001,0,IF($C812&gt;='H-32A-WP06 - Debt Service'!K$24,'H-32A-WP06 - Debt Service'!K$27/12,0))</f>
        <v>0</v>
      </c>
      <c r="M812" s="376">
        <f>IF(-SUM(M$20:M811)+M$15&lt;0.000001,0,IF($C812&gt;='H-32A-WP06 - Debt Service'!L$24,'H-32A-WP06 - Debt Service'!L$27/12,0))</f>
        <v>0</v>
      </c>
      <c r="O812" s="364">
        <f t="shared" si="49"/>
        <v>2085</v>
      </c>
      <c r="P812" s="390">
        <f t="shared" si="51"/>
        <v>67573</v>
      </c>
      <c r="Q812" s="376">
        <f>IF(-SUM(Q$20:Q811)+Q$15&lt;0.000001,0,IF($C812&gt;='H-32A-WP06 - Debt Service'!P$24,'H-32A-WP06 - Debt Service'!P$27/12,0))</f>
        <v>0</v>
      </c>
      <c r="R812" s="376">
        <f>IF(-SUM(R$20:R811)+R$15&lt;0.000001,0,IF($C812&gt;='H-32A-WP06 - Debt Service'!Q$24,'H-32A-WP06 - Debt Service'!Q$27/12,0))</f>
        <v>0</v>
      </c>
      <c r="S812" s="376">
        <f>IF(-SUM(S$20:S811)+S$15&lt;0.000001,0,IF($C812&gt;='H-32A-WP06 - Debt Service'!R$24,'H-32A-WP06 - Debt Service'!R$27/12,0))</f>
        <v>0</v>
      </c>
      <c r="T812" s="376">
        <f>IF(-SUM(T$20:T811)+T$15&lt;0.000001,0,IF($C812&gt;='H-32A-WP06 - Debt Service'!S$24,'H-32A-WP06 - Debt Service'!S$27/12,0))</f>
        <v>0</v>
      </c>
      <c r="U812" s="376">
        <f>IF(-SUM(U$20:U811)+U$15&lt;0.000001,0,IF($C812&gt;='H-32A-WP06 - Debt Service'!T$24,'H-32A-WP06 - Debt Service'!T$27/12,0))</f>
        <v>0</v>
      </c>
      <c r="V812" s="376">
        <f>IF(-SUM(V$20:V811)+V$15&lt;0.000001,0,IF($C812&gt;='H-32A-WP06 - Debt Service'!U$24,'H-32A-WP06 - Debt Service'!U$27/12,0))</f>
        <v>0</v>
      </c>
      <c r="W812" s="376">
        <f>IF(-SUM(W$20:W811)+W$15&lt;0.000001,0,IF($C812&gt;='H-32A-WP06 - Debt Service'!V$24,'H-32A-WP06 - Debt Service'!V$27/12,0))</f>
        <v>0</v>
      </c>
      <c r="X812" s="376">
        <f>IF(-SUM(X$20:X811)+X$15&lt;0.000001,0,IF($C812&gt;='H-32A-WP06 - Debt Service'!W$24,'H-32A-WP06 - Debt Service'!W$27/12,0))</f>
        <v>0</v>
      </c>
      <c r="Y812" s="376">
        <f>IF(-SUM(Y$20:Y811)+Y$15&lt;0.000001,0,IF($C812&gt;='H-32A-WP06 - Debt Service'!X$24,'H-32A-WP06 - Debt Service'!X$27/12,0))</f>
        <v>0</v>
      </c>
      <c r="Z812" s="376">
        <f>IF($C812&gt;='H-32A-WP06 - Debt Service'!Y$24,'H-32A-WP06 - Debt Service'!Y$27/12,0)</f>
        <v>0</v>
      </c>
    </row>
    <row r="813" spans="2:26">
      <c r="B813" s="364">
        <f t="shared" si="48"/>
        <v>2085</v>
      </c>
      <c r="C813" s="390">
        <f t="shared" si="50"/>
        <v>67604</v>
      </c>
      <c r="D813" s="376">
        <f>IF(-SUM(D$20:D812)+D$15&lt;0.000001,0,IF($C813&gt;='H-32A-WP06 - Debt Service'!C$24,'H-32A-WP06 - Debt Service'!C$27/12,0))</f>
        <v>0</v>
      </c>
      <c r="E813" s="376">
        <f>IF(-SUM(E$20:E812)+E$15&lt;0.000001,0,IF($C813&gt;='H-32A-WP06 - Debt Service'!D$24,'H-32A-WP06 - Debt Service'!D$27/12,0))</f>
        <v>0</v>
      </c>
      <c r="F813" s="376">
        <f>IF(-SUM(F$20:F812)+F$15&lt;0.000001,0,IF($C813&gt;='H-32A-WP06 - Debt Service'!E$24,'H-32A-WP06 - Debt Service'!E$27/12,0))</f>
        <v>0</v>
      </c>
      <c r="G813" s="376">
        <f>IF(-SUM(G$20:G812)+G$15&lt;0.000001,0,IF($C813&gt;='H-32A-WP06 - Debt Service'!F$24,'H-32A-WP06 - Debt Service'!F$27/12,0))</f>
        <v>0</v>
      </c>
      <c r="H813" s="376">
        <f>IF(-SUM(H$20:H812)+H$15&lt;0.000001,0,IF($C813&gt;='H-32A-WP06 - Debt Service'!G$24,'H-32A-WP06 - Debt Service'!G$27/12,0))</f>
        <v>0</v>
      </c>
      <c r="I813" s="376">
        <f>IF(-SUM(I$20:I812)+I$15&lt;0.000001,0,IF($C813&gt;='H-32A-WP06 - Debt Service'!H$24,'H-32A-WP06 - Debt Service'!H$27/12,0))</f>
        <v>0</v>
      </c>
      <c r="J813" s="376">
        <f>IF(-SUM(J$20:J812)+J$15&lt;0.000001,0,IF($C813&gt;='H-32A-WP06 - Debt Service'!I$24,'H-32A-WP06 - Debt Service'!I$27/12,0))</f>
        <v>0</v>
      </c>
      <c r="K813" s="376">
        <f>IF(-SUM(K$20:K812)+K$15&lt;0.000001,0,IF($C813&gt;='H-32A-WP06 - Debt Service'!J$24,'H-32A-WP06 - Debt Service'!J$27/12,0))</f>
        <v>0</v>
      </c>
      <c r="L813" s="376">
        <f>IF(-SUM(L$20:L812)+L$15&lt;0.000001,0,IF($C813&gt;='H-32A-WP06 - Debt Service'!K$24,'H-32A-WP06 - Debt Service'!K$27/12,0))</f>
        <v>0</v>
      </c>
      <c r="M813" s="376">
        <f>IF(-SUM(M$20:M812)+M$15&lt;0.000001,0,IF($C813&gt;='H-32A-WP06 - Debt Service'!L$24,'H-32A-WP06 - Debt Service'!L$27/12,0))</f>
        <v>0</v>
      </c>
      <c r="O813" s="364">
        <f t="shared" si="49"/>
        <v>2085</v>
      </c>
      <c r="P813" s="390">
        <f t="shared" si="51"/>
        <v>67604</v>
      </c>
      <c r="Q813" s="376">
        <f>IF(-SUM(Q$20:Q812)+Q$15&lt;0.000001,0,IF($C813&gt;='H-32A-WP06 - Debt Service'!P$24,'H-32A-WP06 - Debt Service'!P$27/12,0))</f>
        <v>0</v>
      </c>
      <c r="R813" s="376">
        <f>IF(-SUM(R$20:R812)+R$15&lt;0.000001,0,IF($C813&gt;='H-32A-WP06 - Debt Service'!Q$24,'H-32A-WP06 - Debt Service'!Q$27/12,0))</f>
        <v>0</v>
      </c>
      <c r="S813" s="376">
        <f>IF(-SUM(S$20:S812)+S$15&lt;0.000001,0,IF($C813&gt;='H-32A-WP06 - Debt Service'!R$24,'H-32A-WP06 - Debt Service'!R$27/12,0))</f>
        <v>0</v>
      </c>
      <c r="T813" s="376">
        <f>IF(-SUM(T$20:T812)+T$15&lt;0.000001,0,IF($C813&gt;='H-32A-WP06 - Debt Service'!S$24,'H-32A-WP06 - Debt Service'!S$27/12,0))</f>
        <v>0</v>
      </c>
      <c r="U813" s="376">
        <f>IF(-SUM(U$20:U812)+U$15&lt;0.000001,0,IF($C813&gt;='H-32A-WP06 - Debt Service'!T$24,'H-32A-WP06 - Debt Service'!T$27/12,0))</f>
        <v>0</v>
      </c>
      <c r="V813" s="376">
        <f>IF(-SUM(V$20:V812)+V$15&lt;0.000001,0,IF($C813&gt;='H-32A-WP06 - Debt Service'!U$24,'H-32A-WP06 - Debt Service'!U$27/12,0))</f>
        <v>0</v>
      </c>
      <c r="W813" s="376">
        <f>IF(-SUM(W$20:W812)+W$15&lt;0.000001,0,IF($C813&gt;='H-32A-WP06 - Debt Service'!V$24,'H-32A-WP06 - Debt Service'!V$27/12,0))</f>
        <v>0</v>
      </c>
      <c r="X813" s="376">
        <f>IF(-SUM(X$20:X812)+X$15&lt;0.000001,0,IF($C813&gt;='H-32A-WP06 - Debt Service'!W$24,'H-32A-WP06 - Debt Service'!W$27/12,0))</f>
        <v>0</v>
      </c>
      <c r="Y813" s="376">
        <f>IF(-SUM(Y$20:Y812)+Y$15&lt;0.000001,0,IF($C813&gt;='H-32A-WP06 - Debt Service'!X$24,'H-32A-WP06 - Debt Service'!X$27/12,0))</f>
        <v>0</v>
      </c>
      <c r="Z813" s="376">
        <f>IF($C813&gt;='H-32A-WP06 - Debt Service'!Y$24,'H-32A-WP06 - Debt Service'!Y$27/12,0)</f>
        <v>0</v>
      </c>
    </row>
    <row r="814" spans="2:26">
      <c r="B814" s="364">
        <f t="shared" si="48"/>
        <v>2085</v>
      </c>
      <c r="C814" s="390">
        <f t="shared" si="50"/>
        <v>67632</v>
      </c>
      <c r="D814" s="376">
        <f>IF(-SUM(D$20:D813)+D$15&lt;0.000001,0,IF($C814&gt;='H-32A-WP06 - Debt Service'!C$24,'H-32A-WP06 - Debt Service'!C$27/12,0))</f>
        <v>0</v>
      </c>
      <c r="E814" s="376">
        <f>IF(-SUM(E$20:E813)+E$15&lt;0.000001,0,IF($C814&gt;='H-32A-WP06 - Debt Service'!D$24,'H-32A-WP06 - Debt Service'!D$27/12,0))</f>
        <v>0</v>
      </c>
      <c r="F814" s="376">
        <f>IF(-SUM(F$20:F813)+F$15&lt;0.000001,0,IF($C814&gt;='H-32A-WP06 - Debt Service'!E$24,'H-32A-WP06 - Debt Service'!E$27/12,0))</f>
        <v>0</v>
      </c>
      <c r="G814" s="376">
        <f>IF(-SUM(G$20:G813)+G$15&lt;0.000001,0,IF($C814&gt;='H-32A-WP06 - Debt Service'!F$24,'H-32A-WP06 - Debt Service'!F$27/12,0))</f>
        <v>0</v>
      </c>
      <c r="H814" s="376">
        <f>IF(-SUM(H$20:H813)+H$15&lt;0.000001,0,IF($C814&gt;='H-32A-WP06 - Debt Service'!G$24,'H-32A-WP06 - Debt Service'!G$27/12,0))</f>
        <v>0</v>
      </c>
      <c r="I814" s="376">
        <f>IF(-SUM(I$20:I813)+I$15&lt;0.000001,0,IF($C814&gt;='H-32A-WP06 - Debt Service'!H$24,'H-32A-WP06 - Debt Service'!H$27/12,0))</f>
        <v>0</v>
      </c>
      <c r="J814" s="376">
        <f>IF(-SUM(J$20:J813)+J$15&lt;0.000001,0,IF($C814&gt;='H-32A-WP06 - Debt Service'!I$24,'H-32A-WP06 - Debt Service'!I$27/12,0))</f>
        <v>0</v>
      </c>
      <c r="K814" s="376">
        <f>IF(-SUM(K$20:K813)+K$15&lt;0.000001,0,IF($C814&gt;='H-32A-WP06 - Debt Service'!J$24,'H-32A-WP06 - Debt Service'!J$27/12,0))</f>
        <v>0</v>
      </c>
      <c r="L814" s="376">
        <f>IF(-SUM(L$20:L813)+L$15&lt;0.000001,0,IF($C814&gt;='H-32A-WP06 - Debt Service'!K$24,'H-32A-WP06 - Debt Service'!K$27/12,0))</f>
        <v>0</v>
      </c>
      <c r="M814" s="376">
        <f>IF(-SUM(M$20:M813)+M$15&lt;0.000001,0,IF($C814&gt;='H-32A-WP06 - Debt Service'!L$24,'H-32A-WP06 - Debt Service'!L$27/12,0))</f>
        <v>0</v>
      </c>
      <c r="O814" s="364">
        <f t="shared" si="49"/>
        <v>2085</v>
      </c>
      <c r="P814" s="390">
        <f t="shared" si="51"/>
        <v>67632</v>
      </c>
      <c r="Q814" s="376">
        <f>IF(-SUM(Q$20:Q813)+Q$15&lt;0.000001,0,IF($C814&gt;='H-32A-WP06 - Debt Service'!P$24,'H-32A-WP06 - Debt Service'!P$27/12,0))</f>
        <v>0</v>
      </c>
      <c r="R814" s="376">
        <f>IF(-SUM(R$20:R813)+R$15&lt;0.000001,0,IF($C814&gt;='H-32A-WP06 - Debt Service'!Q$24,'H-32A-WP06 - Debt Service'!Q$27/12,0))</f>
        <v>0</v>
      </c>
      <c r="S814" s="376">
        <f>IF(-SUM(S$20:S813)+S$15&lt;0.000001,0,IF($C814&gt;='H-32A-WP06 - Debt Service'!R$24,'H-32A-WP06 - Debt Service'!R$27/12,0))</f>
        <v>0</v>
      </c>
      <c r="T814" s="376">
        <f>IF(-SUM(T$20:T813)+T$15&lt;0.000001,0,IF($C814&gt;='H-32A-WP06 - Debt Service'!S$24,'H-32A-WP06 - Debt Service'!S$27/12,0))</f>
        <v>0</v>
      </c>
      <c r="U814" s="376">
        <f>IF(-SUM(U$20:U813)+U$15&lt;0.000001,0,IF($C814&gt;='H-32A-WP06 - Debt Service'!T$24,'H-32A-WP06 - Debt Service'!T$27/12,0))</f>
        <v>0</v>
      </c>
      <c r="V814" s="376">
        <f>IF(-SUM(V$20:V813)+V$15&lt;0.000001,0,IF($C814&gt;='H-32A-WP06 - Debt Service'!U$24,'H-32A-WP06 - Debt Service'!U$27/12,0))</f>
        <v>0</v>
      </c>
      <c r="W814" s="376">
        <f>IF(-SUM(W$20:W813)+W$15&lt;0.000001,0,IF($C814&gt;='H-32A-WP06 - Debt Service'!V$24,'H-32A-WP06 - Debt Service'!V$27/12,0))</f>
        <v>0</v>
      </c>
      <c r="X814" s="376">
        <f>IF(-SUM(X$20:X813)+X$15&lt;0.000001,0,IF($C814&gt;='H-32A-WP06 - Debt Service'!W$24,'H-32A-WP06 - Debt Service'!W$27/12,0))</f>
        <v>0</v>
      </c>
      <c r="Y814" s="376">
        <f>IF(-SUM(Y$20:Y813)+Y$15&lt;0.000001,0,IF($C814&gt;='H-32A-WP06 - Debt Service'!X$24,'H-32A-WP06 - Debt Service'!X$27/12,0))</f>
        <v>0</v>
      </c>
      <c r="Z814" s="376">
        <f>IF($C814&gt;='H-32A-WP06 - Debt Service'!Y$24,'H-32A-WP06 - Debt Service'!Y$27/12,0)</f>
        <v>0</v>
      </c>
    </row>
    <row r="815" spans="2:26">
      <c r="B815" s="364">
        <f t="shared" si="48"/>
        <v>2085</v>
      </c>
      <c r="C815" s="390">
        <f t="shared" si="50"/>
        <v>67663</v>
      </c>
      <c r="D815" s="376">
        <f>IF(-SUM(D$20:D814)+D$15&lt;0.000001,0,IF($C815&gt;='H-32A-WP06 - Debt Service'!C$24,'H-32A-WP06 - Debt Service'!C$27/12,0))</f>
        <v>0</v>
      </c>
      <c r="E815" s="376">
        <f>IF(-SUM(E$20:E814)+E$15&lt;0.000001,0,IF($C815&gt;='H-32A-WP06 - Debt Service'!D$24,'H-32A-WP06 - Debt Service'!D$27/12,0))</f>
        <v>0</v>
      </c>
      <c r="F815" s="376">
        <f>IF(-SUM(F$20:F814)+F$15&lt;0.000001,0,IF($C815&gt;='H-32A-WP06 - Debt Service'!E$24,'H-32A-WP06 - Debt Service'!E$27/12,0))</f>
        <v>0</v>
      </c>
      <c r="G815" s="376">
        <f>IF(-SUM(G$20:G814)+G$15&lt;0.000001,0,IF($C815&gt;='H-32A-WP06 - Debt Service'!F$24,'H-32A-WP06 - Debt Service'!F$27/12,0))</f>
        <v>0</v>
      </c>
      <c r="H815" s="376">
        <f>IF(-SUM(H$20:H814)+H$15&lt;0.000001,0,IF($C815&gt;='H-32A-WP06 - Debt Service'!G$24,'H-32A-WP06 - Debt Service'!G$27/12,0))</f>
        <v>0</v>
      </c>
      <c r="I815" s="376">
        <f>IF(-SUM(I$20:I814)+I$15&lt;0.000001,0,IF($C815&gt;='H-32A-WP06 - Debt Service'!H$24,'H-32A-WP06 - Debt Service'!H$27/12,0))</f>
        <v>0</v>
      </c>
      <c r="J815" s="376">
        <f>IF(-SUM(J$20:J814)+J$15&lt;0.000001,0,IF($C815&gt;='H-32A-WP06 - Debt Service'!I$24,'H-32A-WP06 - Debt Service'!I$27/12,0))</f>
        <v>0</v>
      </c>
      <c r="K815" s="376">
        <f>IF(-SUM(K$20:K814)+K$15&lt;0.000001,0,IF($C815&gt;='H-32A-WP06 - Debt Service'!J$24,'H-32A-WP06 - Debt Service'!J$27/12,0))</f>
        <v>0</v>
      </c>
      <c r="L815" s="376">
        <f>IF(-SUM(L$20:L814)+L$15&lt;0.000001,0,IF($C815&gt;='H-32A-WP06 - Debt Service'!K$24,'H-32A-WP06 - Debt Service'!K$27/12,0))</f>
        <v>0</v>
      </c>
      <c r="M815" s="376">
        <f>IF(-SUM(M$20:M814)+M$15&lt;0.000001,0,IF($C815&gt;='H-32A-WP06 - Debt Service'!L$24,'H-32A-WP06 - Debt Service'!L$27/12,0))</f>
        <v>0</v>
      </c>
      <c r="O815" s="364">
        <f t="shared" si="49"/>
        <v>2085</v>
      </c>
      <c r="P815" s="390">
        <f t="shared" si="51"/>
        <v>67663</v>
      </c>
      <c r="Q815" s="376">
        <f>IF(-SUM(Q$20:Q814)+Q$15&lt;0.000001,0,IF($C815&gt;='H-32A-WP06 - Debt Service'!P$24,'H-32A-WP06 - Debt Service'!P$27/12,0))</f>
        <v>0</v>
      </c>
      <c r="R815" s="376">
        <f>IF(-SUM(R$20:R814)+R$15&lt;0.000001,0,IF($C815&gt;='H-32A-WP06 - Debt Service'!Q$24,'H-32A-WP06 - Debt Service'!Q$27/12,0))</f>
        <v>0</v>
      </c>
      <c r="S815" s="376">
        <f>IF(-SUM(S$20:S814)+S$15&lt;0.000001,0,IF($C815&gt;='H-32A-WP06 - Debt Service'!R$24,'H-32A-WP06 - Debt Service'!R$27/12,0))</f>
        <v>0</v>
      </c>
      <c r="T815" s="376">
        <f>IF(-SUM(T$20:T814)+T$15&lt;0.000001,0,IF($C815&gt;='H-32A-WP06 - Debt Service'!S$24,'H-32A-WP06 - Debt Service'!S$27/12,0))</f>
        <v>0</v>
      </c>
      <c r="U815" s="376">
        <f>IF(-SUM(U$20:U814)+U$15&lt;0.000001,0,IF($C815&gt;='H-32A-WP06 - Debt Service'!T$24,'H-32A-WP06 - Debt Service'!T$27/12,0))</f>
        <v>0</v>
      </c>
      <c r="V815" s="376">
        <f>IF(-SUM(V$20:V814)+V$15&lt;0.000001,0,IF($C815&gt;='H-32A-WP06 - Debt Service'!U$24,'H-32A-WP06 - Debt Service'!U$27/12,0))</f>
        <v>0</v>
      </c>
      <c r="W815" s="376">
        <f>IF(-SUM(W$20:W814)+W$15&lt;0.000001,0,IF($C815&gt;='H-32A-WP06 - Debt Service'!V$24,'H-32A-WP06 - Debt Service'!V$27/12,0))</f>
        <v>0</v>
      </c>
      <c r="X815" s="376">
        <f>IF(-SUM(X$20:X814)+X$15&lt;0.000001,0,IF($C815&gt;='H-32A-WP06 - Debt Service'!W$24,'H-32A-WP06 - Debt Service'!W$27/12,0))</f>
        <v>0</v>
      </c>
      <c r="Y815" s="376">
        <f>IF(-SUM(Y$20:Y814)+Y$15&lt;0.000001,0,IF($C815&gt;='H-32A-WP06 - Debt Service'!X$24,'H-32A-WP06 - Debt Service'!X$27/12,0))</f>
        <v>0</v>
      </c>
      <c r="Z815" s="376">
        <f>IF($C815&gt;='H-32A-WP06 - Debt Service'!Y$24,'H-32A-WP06 - Debt Service'!Y$27/12,0)</f>
        <v>0</v>
      </c>
    </row>
    <row r="816" spans="2:26">
      <c r="B816" s="364">
        <f t="shared" si="48"/>
        <v>2085</v>
      </c>
      <c r="C816" s="390">
        <f t="shared" si="50"/>
        <v>67693</v>
      </c>
      <c r="D816" s="376">
        <f>IF(-SUM(D$20:D815)+D$15&lt;0.000001,0,IF($C816&gt;='H-32A-WP06 - Debt Service'!C$24,'H-32A-WP06 - Debt Service'!C$27/12,0))</f>
        <v>0</v>
      </c>
      <c r="E816" s="376">
        <f>IF(-SUM(E$20:E815)+E$15&lt;0.000001,0,IF($C816&gt;='H-32A-WP06 - Debt Service'!D$24,'H-32A-WP06 - Debt Service'!D$27/12,0))</f>
        <v>0</v>
      </c>
      <c r="F816" s="376">
        <f>IF(-SUM(F$20:F815)+F$15&lt;0.000001,0,IF($C816&gt;='H-32A-WP06 - Debt Service'!E$24,'H-32A-WP06 - Debt Service'!E$27/12,0))</f>
        <v>0</v>
      </c>
      <c r="G816" s="376">
        <f>IF(-SUM(G$20:G815)+G$15&lt;0.000001,0,IF($C816&gt;='H-32A-WP06 - Debt Service'!F$24,'H-32A-WP06 - Debt Service'!F$27/12,0))</f>
        <v>0</v>
      </c>
      <c r="H816" s="376">
        <f>IF(-SUM(H$20:H815)+H$15&lt;0.000001,0,IF($C816&gt;='H-32A-WP06 - Debt Service'!G$24,'H-32A-WP06 - Debt Service'!G$27/12,0))</f>
        <v>0</v>
      </c>
      <c r="I816" s="376">
        <f>IF(-SUM(I$20:I815)+I$15&lt;0.000001,0,IF($C816&gt;='H-32A-WP06 - Debt Service'!H$24,'H-32A-WP06 - Debt Service'!H$27/12,0))</f>
        <v>0</v>
      </c>
      <c r="J816" s="376">
        <f>IF(-SUM(J$20:J815)+J$15&lt;0.000001,0,IF($C816&gt;='H-32A-WP06 - Debt Service'!I$24,'H-32A-WP06 - Debt Service'!I$27/12,0))</f>
        <v>0</v>
      </c>
      <c r="K816" s="376">
        <f>IF(-SUM(K$20:K815)+K$15&lt;0.000001,0,IF($C816&gt;='H-32A-WP06 - Debt Service'!J$24,'H-32A-WP06 - Debt Service'!J$27/12,0))</f>
        <v>0</v>
      </c>
      <c r="L816" s="376">
        <f>IF(-SUM(L$20:L815)+L$15&lt;0.000001,0,IF($C816&gt;='H-32A-WP06 - Debt Service'!K$24,'H-32A-WP06 - Debt Service'!K$27/12,0))</f>
        <v>0</v>
      </c>
      <c r="M816" s="376">
        <f>IF(-SUM(M$20:M815)+M$15&lt;0.000001,0,IF($C816&gt;='H-32A-WP06 - Debt Service'!L$24,'H-32A-WP06 - Debt Service'!L$27/12,0))</f>
        <v>0</v>
      </c>
      <c r="O816" s="364">
        <f t="shared" si="49"/>
        <v>2085</v>
      </c>
      <c r="P816" s="390">
        <f t="shared" si="51"/>
        <v>67693</v>
      </c>
      <c r="Q816" s="376">
        <f>IF(-SUM(Q$20:Q815)+Q$15&lt;0.000001,0,IF($C816&gt;='H-32A-WP06 - Debt Service'!P$24,'H-32A-WP06 - Debt Service'!P$27/12,0))</f>
        <v>0</v>
      </c>
      <c r="R816" s="376">
        <f>IF(-SUM(R$20:R815)+R$15&lt;0.000001,0,IF($C816&gt;='H-32A-WP06 - Debt Service'!Q$24,'H-32A-WP06 - Debt Service'!Q$27/12,0))</f>
        <v>0</v>
      </c>
      <c r="S816" s="376">
        <f>IF(-SUM(S$20:S815)+S$15&lt;0.000001,0,IF($C816&gt;='H-32A-WP06 - Debt Service'!R$24,'H-32A-WP06 - Debt Service'!R$27/12,0))</f>
        <v>0</v>
      </c>
      <c r="T816" s="376">
        <f>IF(-SUM(T$20:T815)+T$15&lt;0.000001,0,IF($C816&gt;='H-32A-WP06 - Debt Service'!S$24,'H-32A-WP06 - Debt Service'!S$27/12,0))</f>
        <v>0</v>
      </c>
      <c r="U816" s="376">
        <f>IF(-SUM(U$20:U815)+U$15&lt;0.000001,0,IF($C816&gt;='H-32A-WP06 - Debt Service'!T$24,'H-32A-WP06 - Debt Service'!T$27/12,0))</f>
        <v>0</v>
      </c>
      <c r="V816" s="376">
        <f>IF(-SUM(V$20:V815)+V$15&lt;0.000001,0,IF($C816&gt;='H-32A-WP06 - Debt Service'!U$24,'H-32A-WP06 - Debt Service'!U$27/12,0))</f>
        <v>0</v>
      </c>
      <c r="W816" s="376">
        <f>IF(-SUM(W$20:W815)+W$15&lt;0.000001,0,IF($C816&gt;='H-32A-WP06 - Debt Service'!V$24,'H-32A-WP06 - Debt Service'!V$27/12,0))</f>
        <v>0</v>
      </c>
      <c r="X816" s="376">
        <f>IF(-SUM(X$20:X815)+X$15&lt;0.000001,0,IF($C816&gt;='H-32A-WP06 - Debt Service'!W$24,'H-32A-WP06 - Debt Service'!W$27/12,0))</f>
        <v>0</v>
      </c>
      <c r="Y816" s="376">
        <f>IF(-SUM(Y$20:Y815)+Y$15&lt;0.000001,0,IF($C816&gt;='H-32A-WP06 - Debt Service'!X$24,'H-32A-WP06 - Debt Service'!X$27/12,0))</f>
        <v>0</v>
      </c>
      <c r="Z816" s="376">
        <f>IF($C816&gt;='H-32A-WP06 - Debt Service'!Y$24,'H-32A-WP06 - Debt Service'!Y$27/12,0)</f>
        <v>0</v>
      </c>
    </row>
    <row r="817" spans="2:26">
      <c r="B817" s="364">
        <f t="shared" si="48"/>
        <v>2085</v>
      </c>
      <c r="C817" s="390">
        <f t="shared" si="50"/>
        <v>67724</v>
      </c>
      <c r="D817" s="376">
        <f>IF(-SUM(D$20:D816)+D$15&lt;0.000001,0,IF($C817&gt;='H-32A-WP06 - Debt Service'!C$24,'H-32A-WP06 - Debt Service'!C$27/12,0))</f>
        <v>0</v>
      </c>
      <c r="E817" s="376">
        <f>IF(-SUM(E$20:E816)+E$15&lt;0.000001,0,IF($C817&gt;='H-32A-WP06 - Debt Service'!D$24,'H-32A-WP06 - Debt Service'!D$27/12,0))</f>
        <v>0</v>
      </c>
      <c r="F817" s="376">
        <f>IF(-SUM(F$20:F816)+F$15&lt;0.000001,0,IF($C817&gt;='H-32A-WP06 - Debt Service'!E$24,'H-32A-WP06 - Debt Service'!E$27/12,0))</f>
        <v>0</v>
      </c>
      <c r="G817" s="376">
        <f>IF(-SUM(G$20:G816)+G$15&lt;0.000001,0,IF($C817&gt;='H-32A-WP06 - Debt Service'!F$24,'H-32A-WP06 - Debt Service'!F$27/12,0))</f>
        <v>0</v>
      </c>
      <c r="H817" s="376">
        <f>IF(-SUM(H$20:H816)+H$15&lt;0.000001,0,IF($C817&gt;='H-32A-WP06 - Debt Service'!G$24,'H-32A-WP06 - Debt Service'!G$27/12,0))</f>
        <v>0</v>
      </c>
      <c r="I817" s="376">
        <f>IF(-SUM(I$20:I816)+I$15&lt;0.000001,0,IF($C817&gt;='H-32A-WP06 - Debt Service'!H$24,'H-32A-WP06 - Debt Service'!H$27/12,0))</f>
        <v>0</v>
      </c>
      <c r="J817" s="376">
        <f>IF(-SUM(J$20:J816)+J$15&lt;0.000001,0,IF($C817&gt;='H-32A-WP06 - Debt Service'!I$24,'H-32A-WP06 - Debt Service'!I$27/12,0))</f>
        <v>0</v>
      </c>
      <c r="K817" s="376">
        <f>IF(-SUM(K$20:K816)+K$15&lt;0.000001,0,IF($C817&gt;='H-32A-WP06 - Debt Service'!J$24,'H-32A-WP06 - Debt Service'!J$27/12,0))</f>
        <v>0</v>
      </c>
      <c r="L817" s="376">
        <f>IF(-SUM(L$20:L816)+L$15&lt;0.000001,0,IF($C817&gt;='H-32A-WP06 - Debt Service'!K$24,'H-32A-WP06 - Debt Service'!K$27/12,0))</f>
        <v>0</v>
      </c>
      <c r="M817" s="376">
        <f>IF(-SUM(M$20:M816)+M$15&lt;0.000001,0,IF($C817&gt;='H-32A-WP06 - Debt Service'!L$24,'H-32A-WP06 - Debt Service'!L$27/12,0))</f>
        <v>0</v>
      </c>
      <c r="O817" s="364">
        <f t="shared" si="49"/>
        <v>2085</v>
      </c>
      <c r="P817" s="390">
        <f t="shared" si="51"/>
        <v>67724</v>
      </c>
      <c r="Q817" s="376">
        <f>IF(-SUM(Q$20:Q816)+Q$15&lt;0.000001,0,IF($C817&gt;='H-32A-WP06 - Debt Service'!P$24,'H-32A-WP06 - Debt Service'!P$27/12,0))</f>
        <v>0</v>
      </c>
      <c r="R817" s="376">
        <f>IF(-SUM(R$20:R816)+R$15&lt;0.000001,0,IF($C817&gt;='H-32A-WP06 - Debt Service'!Q$24,'H-32A-WP06 - Debt Service'!Q$27/12,0))</f>
        <v>0</v>
      </c>
      <c r="S817" s="376">
        <f>IF(-SUM(S$20:S816)+S$15&lt;0.000001,0,IF($C817&gt;='H-32A-WP06 - Debt Service'!R$24,'H-32A-WP06 - Debt Service'!R$27/12,0))</f>
        <v>0</v>
      </c>
      <c r="T817" s="376">
        <f>IF(-SUM(T$20:T816)+T$15&lt;0.000001,0,IF($C817&gt;='H-32A-WP06 - Debt Service'!S$24,'H-32A-WP06 - Debt Service'!S$27/12,0))</f>
        <v>0</v>
      </c>
      <c r="U817" s="376">
        <f>IF(-SUM(U$20:U816)+U$15&lt;0.000001,0,IF($C817&gt;='H-32A-WP06 - Debt Service'!T$24,'H-32A-WP06 - Debt Service'!T$27/12,0))</f>
        <v>0</v>
      </c>
      <c r="V817" s="376">
        <f>IF(-SUM(V$20:V816)+V$15&lt;0.000001,0,IF($C817&gt;='H-32A-WP06 - Debt Service'!U$24,'H-32A-WP06 - Debt Service'!U$27/12,0))</f>
        <v>0</v>
      </c>
      <c r="W817" s="376">
        <f>IF(-SUM(W$20:W816)+W$15&lt;0.000001,0,IF($C817&gt;='H-32A-WP06 - Debt Service'!V$24,'H-32A-WP06 - Debt Service'!V$27/12,0))</f>
        <v>0</v>
      </c>
      <c r="X817" s="376">
        <f>IF(-SUM(X$20:X816)+X$15&lt;0.000001,0,IF($C817&gt;='H-32A-WP06 - Debt Service'!W$24,'H-32A-WP06 - Debt Service'!W$27/12,0))</f>
        <v>0</v>
      </c>
      <c r="Y817" s="376">
        <f>IF(-SUM(Y$20:Y816)+Y$15&lt;0.000001,0,IF($C817&gt;='H-32A-WP06 - Debt Service'!X$24,'H-32A-WP06 - Debt Service'!X$27/12,0))</f>
        <v>0</v>
      </c>
      <c r="Z817" s="376">
        <f>IF($C817&gt;='H-32A-WP06 - Debt Service'!Y$24,'H-32A-WP06 - Debt Service'!Y$27/12,0)</f>
        <v>0</v>
      </c>
    </row>
    <row r="818" spans="2:26">
      <c r="B818" s="364">
        <f t="shared" si="48"/>
        <v>2085</v>
      </c>
      <c r="C818" s="390">
        <f t="shared" si="50"/>
        <v>67754</v>
      </c>
      <c r="D818" s="376">
        <f>IF(-SUM(D$20:D817)+D$15&lt;0.000001,0,IF($C818&gt;='H-32A-WP06 - Debt Service'!C$24,'H-32A-WP06 - Debt Service'!C$27/12,0))</f>
        <v>0</v>
      </c>
      <c r="E818" s="376">
        <f>IF(-SUM(E$20:E817)+E$15&lt;0.000001,0,IF($C818&gt;='H-32A-WP06 - Debt Service'!D$24,'H-32A-WP06 - Debt Service'!D$27/12,0))</f>
        <v>0</v>
      </c>
      <c r="F818" s="376">
        <f>IF(-SUM(F$20:F817)+F$15&lt;0.000001,0,IF($C818&gt;='H-32A-WP06 - Debt Service'!E$24,'H-32A-WP06 - Debt Service'!E$27/12,0))</f>
        <v>0</v>
      </c>
      <c r="G818" s="376">
        <f>IF(-SUM(G$20:G817)+G$15&lt;0.000001,0,IF($C818&gt;='H-32A-WP06 - Debt Service'!F$24,'H-32A-WP06 - Debt Service'!F$27/12,0))</f>
        <v>0</v>
      </c>
      <c r="H818" s="376">
        <f>IF(-SUM(H$20:H817)+H$15&lt;0.000001,0,IF($C818&gt;='H-32A-WP06 - Debt Service'!G$24,'H-32A-WP06 - Debt Service'!G$27/12,0))</f>
        <v>0</v>
      </c>
      <c r="I818" s="376">
        <f>IF(-SUM(I$20:I817)+I$15&lt;0.000001,0,IF($C818&gt;='H-32A-WP06 - Debt Service'!H$24,'H-32A-WP06 - Debt Service'!H$27/12,0))</f>
        <v>0</v>
      </c>
      <c r="J818" s="376">
        <f>IF(-SUM(J$20:J817)+J$15&lt;0.000001,0,IF($C818&gt;='H-32A-WP06 - Debt Service'!I$24,'H-32A-WP06 - Debt Service'!I$27/12,0))</f>
        <v>0</v>
      </c>
      <c r="K818" s="376">
        <f>IF(-SUM(K$20:K817)+K$15&lt;0.000001,0,IF($C818&gt;='H-32A-WP06 - Debt Service'!J$24,'H-32A-WP06 - Debt Service'!J$27/12,0))</f>
        <v>0</v>
      </c>
      <c r="L818" s="376">
        <f>IF(-SUM(L$20:L817)+L$15&lt;0.000001,0,IF($C818&gt;='H-32A-WP06 - Debt Service'!K$24,'H-32A-WP06 - Debt Service'!K$27/12,0))</f>
        <v>0</v>
      </c>
      <c r="M818" s="376">
        <f>IF(-SUM(M$20:M817)+M$15&lt;0.000001,0,IF($C818&gt;='H-32A-WP06 - Debt Service'!L$24,'H-32A-WP06 - Debt Service'!L$27/12,0))</f>
        <v>0</v>
      </c>
      <c r="O818" s="364">
        <f t="shared" si="49"/>
        <v>2085</v>
      </c>
      <c r="P818" s="390">
        <f t="shared" si="51"/>
        <v>67754</v>
      </c>
      <c r="Q818" s="376">
        <f>IF(-SUM(Q$20:Q817)+Q$15&lt;0.000001,0,IF($C818&gt;='H-32A-WP06 - Debt Service'!P$24,'H-32A-WP06 - Debt Service'!P$27/12,0))</f>
        <v>0</v>
      </c>
      <c r="R818" s="376">
        <f>IF(-SUM(R$20:R817)+R$15&lt;0.000001,0,IF($C818&gt;='H-32A-WP06 - Debt Service'!Q$24,'H-32A-WP06 - Debt Service'!Q$27/12,0))</f>
        <v>0</v>
      </c>
      <c r="S818" s="376">
        <f>IF(-SUM(S$20:S817)+S$15&lt;0.000001,0,IF($C818&gt;='H-32A-WP06 - Debt Service'!R$24,'H-32A-WP06 - Debt Service'!R$27/12,0))</f>
        <v>0</v>
      </c>
      <c r="T818" s="376">
        <f>IF(-SUM(T$20:T817)+T$15&lt;0.000001,0,IF($C818&gt;='H-32A-WP06 - Debt Service'!S$24,'H-32A-WP06 - Debt Service'!S$27/12,0))</f>
        <v>0</v>
      </c>
      <c r="U818" s="376">
        <f>IF(-SUM(U$20:U817)+U$15&lt;0.000001,0,IF($C818&gt;='H-32A-WP06 - Debt Service'!T$24,'H-32A-WP06 - Debt Service'!T$27/12,0))</f>
        <v>0</v>
      </c>
      <c r="V818" s="376">
        <f>IF(-SUM(V$20:V817)+V$15&lt;0.000001,0,IF($C818&gt;='H-32A-WP06 - Debt Service'!U$24,'H-32A-WP06 - Debt Service'!U$27/12,0))</f>
        <v>0</v>
      </c>
      <c r="W818" s="376">
        <f>IF(-SUM(W$20:W817)+W$15&lt;0.000001,0,IF($C818&gt;='H-32A-WP06 - Debt Service'!V$24,'H-32A-WP06 - Debt Service'!V$27/12,0))</f>
        <v>0</v>
      </c>
      <c r="X818" s="376">
        <f>IF(-SUM(X$20:X817)+X$15&lt;0.000001,0,IF($C818&gt;='H-32A-WP06 - Debt Service'!W$24,'H-32A-WP06 - Debt Service'!W$27/12,0))</f>
        <v>0</v>
      </c>
      <c r="Y818" s="376">
        <f>IF(-SUM(Y$20:Y817)+Y$15&lt;0.000001,0,IF($C818&gt;='H-32A-WP06 - Debt Service'!X$24,'H-32A-WP06 - Debt Service'!X$27/12,0))</f>
        <v>0</v>
      </c>
      <c r="Z818" s="376">
        <f>IF($C818&gt;='H-32A-WP06 - Debt Service'!Y$24,'H-32A-WP06 - Debt Service'!Y$27/12,0)</f>
        <v>0</v>
      </c>
    </row>
    <row r="819" spans="2:26">
      <c r="B819" s="364">
        <f t="shared" si="48"/>
        <v>2085</v>
      </c>
      <c r="C819" s="390">
        <f t="shared" si="50"/>
        <v>67785</v>
      </c>
      <c r="D819" s="376">
        <f>IF(-SUM(D$20:D818)+D$15&lt;0.000001,0,IF($C819&gt;='H-32A-WP06 - Debt Service'!C$24,'H-32A-WP06 - Debt Service'!C$27/12,0))</f>
        <v>0</v>
      </c>
      <c r="E819" s="376">
        <f>IF(-SUM(E$20:E818)+E$15&lt;0.000001,0,IF($C819&gt;='H-32A-WP06 - Debt Service'!D$24,'H-32A-WP06 - Debt Service'!D$27/12,0))</f>
        <v>0</v>
      </c>
      <c r="F819" s="376">
        <f>IF(-SUM(F$20:F818)+F$15&lt;0.000001,0,IF($C819&gt;='H-32A-WP06 - Debt Service'!E$24,'H-32A-WP06 - Debt Service'!E$27/12,0))</f>
        <v>0</v>
      </c>
      <c r="G819" s="376">
        <f>IF(-SUM(G$20:G818)+G$15&lt;0.000001,0,IF($C819&gt;='H-32A-WP06 - Debt Service'!F$24,'H-32A-WP06 - Debt Service'!F$27/12,0))</f>
        <v>0</v>
      </c>
      <c r="H819" s="376">
        <f>IF(-SUM(H$20:H818)+H$15&lt;0.000001,0,IF($C819&gt;='H-32A-WP06 - Debt Service'!G$24,'H-32A-WP06 - Debt Service'!G$27/12,0))</f>
        <v>0</v>
      </c>
      <c r="I819" s="376">
        <f>IF(-SUM(I$20:I818)+I$15&lt;0.000001,0,IF($C819&gt;='H-32A-WP06 - Debt Service'!H$24,'H-32A-WP06 - Debt Service'!H$27/12,0))</f>
        <v>0</v>
      </c>
      <c r="J819" s="376">
        <f>IF(-SUM(J$20:J818)+J$15&lt;0.000001,0,IF($C819&gt;='H-32A-WP06 - Debt Service'!I$24,'H-32A-WP06 - Debt Service'!I$27/12,0))</f>
        <v>0</v>
      </c>
      <c r="K819" s="376">
        <f>IF(-SUM(K$20:K818)+K$15&lt;0.000001,0,IF($C819&gt;='H-32A-WP06 - Debt Service'!J$24,'H-32A-WP06 - Debt Service'!J$27/12,0))</f>
        <v>0</v>
      </c>
      <c r="L819" s="376">
        <f>IF(-SUM(L$20:L818)+L$15&lt;0.000001,0,IF($C819&gt;='H-32A-WP06 - Debt Service'!K$24,'H-32A-WP06 - Debt Service'!K$27/12,0))</f>
        <v>0</v>
      </c>
      <c r="M819" s="376">
        <f>IF(-SUM(M$20:M818)+M$15&lt;0.000001,0,IF($C819&gt;='H-32A-WP06 - Debt Service'!L$24,'H-32A-WP06 - Debt Service'!L$27/12,0))</f>
        <v>0</v>
      </c>
      <c r="O819" s="364">
        <f t="shared" si="49"/>
        <v>2085</v>
      </c>
      <c r="P819" s="390">
        <f t="shared" si="51"/>
        <v>67785</v>
      </c>
      <c r="Q819" s="376">
        <f>IF(-SUM(Q$20:Q818)+Q$15&lt;0.000001,0,IF($C819&gt;='H-32A-WP06 - Debt Service'!P$24,'H-32A-WP06 - Debt Service'!P$27/12,0))</f>
        <v>0</v>
      </c>
      <c r="R819" s="376">
        <f>IF(-SUM(R$20:R818)+R$15&lt;0.000001,0,IF($C819&gt;='H-32A-WP06 - Debt Service'!Q$24,'H-32A-WP06 - Debt Service'!Q$27/12,0))</f>
        <v>0</v>
      </c>
      <c r="S819" s="376">
        <f>IF(-SUM(S$20:S818)+S$15&lt;0.000001,0,IF($C819&gt;='H-32A-WP06 - Debt Service'!R$24,'H-32A-WP06 - Debt Service'!R$27/12,0))</f>
        <v>0</v>
      </c>
      <c r="T819" s="376">
        <f>IF(-SUM(T$20:T818)+T$15&lt;0.000001,0,IF($C819&gt;='H-32A-WP06 - Debt Service'!S$24,'H-32A-WP06 - Debt Service'!S$27/12,0))</f>
        <v>0</v>
      </c>
      <c r="U819" s="376">
        <f>IF(-SUM(U$20:U818)+U$15&lt;0.000001,0,IF($C819&gt;='H-32A-WP06 - Debt Service'!T$24,'H-32A-WP06 - Debt Service'!T$27/12,0))</f>
        <v>0</v>
      </c>
      <c r="V819" s="376">
        <f>IF(-SUM(V$20:V818)+V$15&lt;0.000001,0,IF($C819&gt;='H-32A-WP06 - Debt Service'!U$24,'H-32A-WP06 - Debt Service'!U$27/12,0))</f>
        <v>0</v>
      </c>
      <c r="W819" s="376">
        <f>IF(-SUM(W$20:W818)+W$15&lt;0.000001,0,IF($C819&gt;='H-32A-WP06 - Debt Service'!V$24,'H-32A-WP06 - Debt Service'!V$27/12,0))</f>
        <v>0</v>
      </c>
      <c r="X819" s="376">
        <f>IF(-SUM(X$20:X818)+X$15&lt;0.000001,0,IF($C819&gt;='H-32A-WP06 - Debt Service'!W$24,'H-32A-WP06 - Debt Service'!W$27/12,0))</f>
        <v>0</v>
      </c>
      <c r="Y819" s="376">
        <f>IF(-SUM(Y$20:Y818)+Y$15&lt;0.000001,0,IF($C819&gt;='H-32A-WP06 - Debt Service'!X$24,'H-32A-WP06 - Debt Service'!X$27/12,0))</f>
        <v>0</v>
      </c>
      <c r="Z819" s="376">
        <f>IF($C819&gt;='H-32A-WP06 - Debt Service'!Y$24,'H-32A-WP06 - Debt Service'!Y$27/12,0)</f>
        <v>0</v>
      </c>
    </row>
    <row r="820" spans="2:26">
      <c r="B820" s="364">
        <f t="shared" si="48"/>
        <v>2085</v>
      </c>
      <c r="C820" s="390">
        <f t="shared" si="50"/>
        <v>67816</v>
      </c>
      <c r="D820" s="376">
        <f>IF(-SUM(D$20:D819)+D$15&lt;0.000001,0,IF($C820&gt;='H-32A-WP06 - Debt Service'!C$24,'H-32A-WP06 - Debt Service'!C$27/12,0))</f>
        <v>0</v>
      </c>
      <c r="E820" s="376">
        <f>IF(-SUM(E$20:E819)+E$15&lt;0.000001,0,IF($C820&gt;='H-32A-WP06 - Debt Service'!D$24,'H-32A-WP06 - Debt Service'!D$27/12,0))</f>
        <v>0</v>
      </c>
      <c r="F820" s="376">
        <f>IF(-SUM(F$20:F819)+F$15&lt;0.000001,0,IF($C820&gt;='H-32A-WP06 - Debt Service'!E$24,'H-32A-WP06 - Debt Service'!E$27/12,0))</f>
        <v>0</v>
      </c>
      <c r="G820" s="376">
        <f>IF(-SUM(G$20:G819)+G$15&lt;0.000001,0,IF($C820&gt;='H-32A-WP06 - Debt Service'!F$24,'H-32A-WP06 - Debt Service'!F$27/12,0))</f>
        <v>0</v>
      </c>
      <c r="H820" s="376">
        <f>IF(-SUM(H$20:H819)+H$15&lt;0.000001,0,IF($C820&gt;='H-32A-WP06 - Debt Service'!G$24,'H-32A-WP06 - Debt Service'!G$27/12,0))</f>
        <v>0</v>
      </c>
      <c r="I820" s="376">
        <f>IF(-SUM(I$20:I819)+I$15&lt;0.000001,0,IF($C820&gt;='H-32A-WP06 - Debt Service'!H$24,'H-32A-WP06 - Debt Service'!H$27/12,0))</f>
        <v>0</v>
      </c>
      <c r="J820" s="376">
        <f>IF(-SUM(J$20:J819)+J$15&lt;0.000001,0,IF($C820&gt;='H-32A-WP06 - Debt Service'!I$24,'H-32A-WP06 - Debt Service'!I$27/12,0))</f>
        <v>0</v>
      </c>
      <c r="K820" s="376">
        <f>IF(-SUM(K$20:K819)+K$15&lt;0.000001,0,IF($C820&gt;='H-32A-WP06 - Debt Service'!J$24,'H-32A-WP06 - Debt Service'!J$27/12,0))</f>
        <v>0</v>
      </c>
      <c r="L820" s="376">
        <f>IF(-SUM(L$20:L819)+L$15&lt;0.000001,0,IF($C820&gt;='H-32A-WP06 - Debt Service'!K$24,'H-32A-WP06 - Debt Service'!K$27/12,0))</f>
        <v>0</v>
      </c>
      <c r="M820" s="376">
        <f>IF(-SUM(M$20:M819)+M$15&lt;0.000001,0,IF($C820&gt;='H-32A-WP06 - Debt Service'!L$24,'H-32A-WP06 - Debt Service'!L$27/12,0))</f>
        <v>0</v>
      </c>
      <c r="O820" s="364">
        <f t="shared" si="49"/>
        <v>2085</v>
      </c>
      <c r="P820" s="390">
        <f t="shared" si="51"/>
        <v>67816</v>
      </c>
      <c r="Q820" s="376">
        <f>IF(-SUM(Q$20:Q819)+Q$15&lt;0.000001,0,IF($C820&gt;='H-32A-WP06 - Debt Service'!P$24,'H-32A-WP06 - Debt Service'!P$27/12,0))</f>
        <v>0</v>
      </c>
      <c r="R820" s="376">
        <f>IF(-SUM(R$20:R819)+R$15&lt;0.000001,0,IF($C820&gt;='H-32A-WP06 - Debt Service'!Q$24,'H-32A-WP06 - Debt Service'!Q$27/12,0))</f>
        <v>0</v>
      </c>
      <c r="S820" s="376">
        <f>IF(-SUM(S$20:S819)+S$15&lt;0.000001,0,IF($C820&gt;='H-32A-WP06 - Debt Service'!R$24,'H-32A-WP06 - Debt Service'!R$27/12,0))</f>
        <v>0</v>
      </c>
      <c r="T820" s="376">
        <f>IF(-SUM(T$20:T819)+T$15&lt;0.000001,0,IF($C820&gt;='H-32A-WP06 - Debt Service'!S$24,'H-32A-WP06 - Debt Service'!S$27/12,0))</f>
        <v>0</v>
      </c>
      <c r="U820" s="376">
        <f>IF(-SUM(U$20:U819)+U$15&lt;0.000001,0,IF($C820&gt;='H-32A-WP06 - Debt Service'!T$24,'H-32A-WP06 - Debt Service'!T$27/12,0))</f>
        <v>0</v>
      </c>
      <c r="V820" s="376">
        <f>IF(-SUM(V$20:V819)+V$15&lt;0.000001,0,IF($C820&gt;='H-32A-WP06 - Debt Service'!U$24,'H-32A-WP06 - Debt Service'!U$27/12,0))</f>
        <v>0</v>
      </c>
      <c r="W820" s="376">
        <f>IF(-SUM(W$20:W819)+W$15&lt;0.000001,0,IF($C820&gt;='H-32A-WP06 - Debt Service'!V$24,'H-32A-WP06 - Debt Service'!V$27/12,0))</f>
        <v>0</v>
      </c>
      <c r="X820" s="376">
        <f>IF(-SUM(X$20:X819)+X$15&lt;0.000001,0,IF($C820&gt;='H-32A-WP06 - Debt Service'!W$24,'H-32A-WP06 - Debt Service'!W$27/12,0))</f>
        <v>0</v>
      </c>
      <c r="Y820" s="376">
        <f>IF(-SUM(Y$20:Y819)+Y$15&lt;0.000001,0,IF($C820&gt;='H-32A-WP06 - Debt Service'!X$24,'H-32A-WP06 - Debt Service'!X$27/12,0))</f>
        <v>0</v>
      </c>
      <c r="Z820" s="376">
        <f>IF($C820&gt;='H-32A-WP06 - Debt Service'!Y$24,'H-32A-WP06 - Debt Service'!Y$27/12,0)</f>
        <v>0</v>
      </c>
    </row>
    <row r="821" spans="2:26">
      <c r="B821" s="364">
        <f t="shared" si="48"/>
        <v>2085</v>
      </c>
      <c r="C821" s="390">
        <f t="shared" si="50"/>
        <v>67846</v>
      </c>
      <c r="D821" s="376">
        <f>IF(-SUM(D$20:D820)+D$15&lt;0.000001,0,IF($C821&gt;='H-32A-WP06 - Debt Service'!C$24,'H-32A-WP06 - Debt Service'!C$27/12,0))</f>
        <v>0</v>
      </c>
      <c r="E821" s="376">
        <f>IF(-SUM(E$20:E820)+E$15&lt;0.000001,0,IF($C821&gt;='H-32A-WP06 - Debt Service'!D$24,'H-32A-WP06 - Debt Service'!D$27/12,0))</f>
        <v>0</v>
      </c>
      <c r="F821" s="376">
        <f>IF(-SUM(F$20:F820)+F$15&lt;0.000001,0,IF($C821&gt;='H-32A-WP06 - Debt Service'!E$24,'H-32A-WP06 - Debt Service'!E$27/12,0))</f>
        <v>0</v>
      </c>
      <c r="G821" s="376">
        <f>IF(-SUM(G$20:G820)+G$15&lt;0.000001,0,IF($C821&gt;='H-32A-WP06 - Debt Service'!F$24,'H-32A-WP06 - Debt Service'!F$27/12,0))</f>
        <v>0</v>
      </c>
      <c r="H821" s="376">
        <f>IF(-SUM(H$20:H820)+H$15&lt;0.000001,0,IF($C821&gt;='H-32A-WP06 - Debt Service'!G$24,'H-32A-WP06 - Debt Service'!G$27/12,0))</f>
        <v>0</v>
      </c>
      <c r="I821" s="376">
        <f>IF(-SUM(I$20:I820)+I$15&lt;0.000001,0,IF($C821&gt;='H-32A-WP06 - Debt Service'!H$24,'H-32A-WP06 - Debt Service'!H$27/12,0))</f>
        <v>0</v>
      </c>
      <c r="J821" s="376">
        <f>IF(-SUM(J$20:J820)+J$15&lt;0.000001,0,IF($C821&gt;='H-32A-WP06 - Debt Service'!I$24,'H-32A-WP06 - Debt Service'!I$27/12,0))</f>
        <v>0</v>
      </c>
      <c r="K821" s="376">
        <f>IF(-SUM(K$20:K820)+K$15&lt;0.000001,0,IF($C821&gt;='H-32A-WP06 - Debt Service'!J$24,'H-32A-WP06 - Debt Service'!J$27/12,0))</f>
        <v>0</v>
      </c>
      <c r="L821" s="376">
        <f>IF(-SUM(L$20:L820)+L$15&lt;0.000001,0,IF($C821&gt;='H-32A-WP06 - Debt Service'!K$24,'H-32A-WP06 - Debt Service'!K$27/12,0))</f>
        <v>0</v>
      </c>
      <c r="M821" s="376">
        <f>IF(-SUM(M$20:M820)+M$15&lt;0.000001,0,IF($C821&gt;='H-32A-WP06 - Debt Service'!L$24,'H-32A-WP06 - Debt Service'!L$27/12,0))</f>
        <v>0</v>
      </c>
      <c r="O821" s="364">
        <f t="shared" si="49"/>
        <v>2085</v>
      </c>
      <c r="P821" s="390">
        <f t="shared" si="51"/>
        <v>67846</v>
      </c>
      <c r="Q821" s="376">
        <f>IF(-SUM(Q$20:Q820)+Q$15&lt;0.000001,0,IF($C821&gt;='H-32A-WP06 - Debt Service'!P$24,'H-32A-WP06 - Debt Service'!P$27/12,0))</f>
        <v>0</v>
      </c>
      <c r="R821" s="376">
        <f>IF(-SUM(R$20:R820)+R$15&lt;0.000001,0,IF($C821&gt;='H-32A-WP06 - Debt Service'!Q$24,'H-32A-WP06 - Debt Service'!Q$27/12,0))</f>
        <v>0</v>
      </c>
      <c r="S821" s="376">
        <f>IF(-SUM(S$20:S820)+S$15&lt;0.000001,0,IF($C821&gt;='H-32A-WP06 - Debt Service'!R$24,'H-32A-WP06 - Debt Service'!R$27/12,0))</f>
        <v>0</v>
      </c>
      <c r="T821" s="376">
        <f>IF(-SUM(T$20:T820)+T$15&lt;0.000001,0,IF($C821&gt;='H-32A-WP06 - Debt Service'!S$24,'H-32A-WP06 - Debt Service'!S$27/12,0))</f>
        <v>0</v>
      </c>
      <c r="U821" s="376">
        <f>IF(-SUM(U$20:U820)+U$15&lt;0.000001,0,IF($C821&gt;='H-32A-WP06 - Debt Service'!T$24,'H-32A-WP06 - Debt Service'!T$27/12,0))</f>
        <v>0</v>
      </c>
      <c r="V821" s="376">
        <f>IF(-SUM(V$20:V820)+V$15&lt;0.000001,0,IF($C821&gt;='H-32A-WP06 - Debt Service'!U$24,'H-32A-WP06 - Debt Service'!U$27/12,0))</f>
        <v>0</v>
      </c>
      <c r="W821" s="376">
        <f>IF(-SUM(W$20:W820)+W$15&lt;0.000001,0,IF($C821&gt;='H-32A-WP06 - Debt Service'!V$24,'H-32A-WP06 - Debt Service'!V$27/12,0))</f>
        <v>0</v>
      </c>
      <c r="X821" s="376">
        <f>IF(-SUM(X$20:X820)+X$15&lt;0.000001,0,IF($C821&gt;='H-32A-WP06 - Debt Service'!W$24,'H-32A-WP06 - Debt Service'!W$27/12,0))</f>
        <v>0</v>
      </c>
      <c r="Y821" s="376">
        <f>IF(-SUM(Y$20:Y820)+Y$15&lt;0.000001,0,IF($C821&gt;='H-32A-WP06 - Debt Service'!X$24,'H-32A-WP06 - Debt Service'!X$27/12,0))</f>
        <v>0</v>
      </c>
      <c r="Z821" s="376">
        <f>IF($C821&gt;='H-32A-WP06 - Debt Service'!Y$24,'H-32A-WP06 - Debt Service'!Y$27/12,0)</f>
        <v>0</v>
      </c>
    </row>
    <row r="822" spans="2:26">
      <c r="B822" s="364">
        <f t="shared" si="48"/>
        <v>2085</v>
      </c>
      <c r="C822" s="390">
        <f t="shared" si="50"/>
        <v>67877</v>
      </c>
      <c r="D822" s="376">
        <f>IF(-SUM(D$20:D821)+D$15&lt;0.000001,0,IF($C822&gt;='H-32A-WP06 - Debt Service'!C$24,'H-32A-WP06 - Debt Service'!C$27/12,0))</f>
        <v>0</v>
      </c>
      <c r="E822" s="376">
        <f>IF(-SUM(E$20:E821)+E$15&lt;0.000001,0,IF($C822&gt;='H-32A-WP06 - Debt Service'!D$24,'H-32A-WP06 - Debt Service'!D$27/12,0))</f>
        <v>0</v>
      </c>
      <c r="F822" s="376">
        <f>IF(-SUM(F$20:F821)+F$15&lt;0.000001,0,IF($C822&gt;='H-32A-WP06 - Debt Service'!E$24,'H-32A-WP06 - Debt Service'!E$27/12,0))</f>
        <v>0</v>
      </c>
      <c r="G822" s="376">
        <f>IF(-SUM(G$20:G821)+G$15&lt;0.000001,0,IF($C822&gt;='H-32A-WP06 - Debt Service'!F$24,'H-32A-WP06 - Debt Service'!F$27/12,0))</f>
        <v>0</v>
      </c>
      <c r="H822" s="376">
        <f>IF(-SUM(H$20:H821)+H$15&lt;0.000001,0,IF($C822&gt;='H-32A-WP06 - Debt Service'!G$24,'H-32A-WP06 - Debt Service'!G$27/12,0))</f>
        <v>0</v>
      </c>
      <c r="I822" s="376">
        <f>IF(-SUM(I$20:I821)+I$15&lt;0.000001,0,IF($C822&gt;='H-32A-WP06 - Debt Service'!H$24,'H-32A-WP06 - Debt Service'!H$27/12,0))</f>
        <v>0</v>
      </c>
      <c r="J822" s="376">
        <f>IF(-SUM(J$20:J821)+J$15&lt;0.000001,0,IF($C822&gt;='H-32A-WP06 - Debt Service'!I$24,'H-32A-WP06 - Debt Service'!I$27/12,0))</f>
        <v>0</v>
      </c>
      <c r="K822" s="376">
        <f>IF(-SUM(K$20:K821)+K$15&lt;0.000001,0,IF($C822&gt;='H-32A-WP06 - Debt Service'!J$24,'H-32A-WP06 - Debt Service'!J$27/12,0))</f>
        <v>0</v>
      </c>
      <c r="L822" s="376">
        <f>IF(-SUM(L$20:L821)+L$15&lt;0.000001,0,IF($C822&gt;='H-32A-WP06 - Debt Service'!K$24,'H-32A-WP06 - Debt Service'!K$27/12,0))</f>
        <v>0</v>
      </c>
      <c r="M822" s="376">
        <f>IF(-SUM(M$20:M821)+M$15&lt;0.000001,0,IF($C822&gt;='H-32A-WP06 - Debt Service'!L$24,'H-32A-WP06 - Debt Service'!L$27/12,0))</f>
        <v>0</v>
      </c>
      <c r="O822" s="364">
        <f t="shared" si="49"/>
        <v>2085</v>
      </c>
      <c r="P822" s="390">
        <f t="shared" si="51"/>
        <v>67877</v>
      </c>
      <c r="Q822" s="376">
        <f>IF(-SUM(Q$20:Q821)+Q$15&lt;0.000001,0,IF($C822&gt;='H-32A-WP06 - Debt Service'!P$24,'H-32A-WP06 - Debt Service'!P$27/12,0))</f>
        <v>0</v>
      </c>
      <c r="R822" s="376">
        <f>IF(-SUM(R$20:R821)+R$15&lt;0.000001,0,IF($C822&gt;='H-32A-WP06 - Debt Service'!Q$24,'H-32A-WP06 - Debt Service'!Q$27/12,0))</f>
        <v>0</v>
      </c>
      <c r="S822" s="376">
        <f>IF(-SUM(S$20:S821)+S$15&lt;0.000001,0,IF($C822&gt;='H-32A-WP06 - Debt Service'!R$24,'H-32A-WP06 - Debt Service'!R$27/12,0))</f>
        <v>0</v>
      </c>
      <c r="T822" s="376">
        <f>IF(-SUM(T$20:T821)+T$15&lt;0.000001,0,IF($C822&gt;='H-32A-WP06 - Debt Service'!S$24,'H-32A-WP06 - Debt Service'!S$27/12,0))</f>
        <v>0</v>
      </c>
      <c r="U822" s="376">
        <f>IF(-SUM(U$20:U821)+U$15&lt;0.000001,0,IF($C822&gt;='H-32A-WP06 - Debt Service'!T$24,'H-32A-WP06 - Debt Service'!T$27/12,0))</f>
        <v>0</v>
      </c>
      <c r="V822" s="376">
        <f>IF(-SUM(V$20:V821)+V$15&lt;0.000001,0,IF($C822&gt;='H-32A-WP06 - Debt Service'!U$24,'H-32A-WP06 - Debt Service'!U$27/12,0))</f>
        <v>0</v>
      </c>
      <c r="W822" s="376">
        <f>IF(-SUM(W$20:W821)+W$15&lt;0.000001,0,IF($C822&gt;='H-32A-WP06 - Debt Service'!V$24,'H-32A-WP06 - Debt Service'!V$27/12,0))</f>
        <v>0</v>
      </c>
      <c r="X822" s="376">
        <f>IF(-SUM(X$20:X821)+X$15&lt;0.000001,0,IF($C822&gt;='H-32A-WP06 - Debt Service'!W$24,'H-32A-WP06 - Debt Service'!W$27/12,0))</f>
        <v>0</v>
      </c>
      <c r="Y822" s="376">
        <f>IF(-SUM(Y$20:Y821)+Y$15&lt;0.000001,0,IF($C822&gt;='H-32A-WP06 - Debt Service'!X$24,'H-32A-WP06 - Debt Service'!X$27/12,0))</f>
        <v>0</v>
      </c>
      <c r="Z822" s="376">
        <f>IF($C822&gt;='H-32A-WP06 - Debt Service'!Y$24,'H-32A-WP06 - Debt Service'!Y$27/12,0)</f>
        <v>0</v>
      </c>
    </row>
    <row r="823" spans="2:26">
      <c r="B823" s="364">
        <f t="shared" si="48"/>
        <v>2085</v>
      </c>
      <c r="C823" s="390">
        <f t="shared" si="50"/>
        <v>67907</v>
      </c>
      <c r="D823" s="376">
        <f>IF(-SUM(D$20:D822)+D$15&lt;0.000001,0,IF($C823&gt;='H-32A-WP06 - Debt Service'!C$24,'H-32A-WP06 - Debt Service'!C$27/12,0))</f>
        <v>0</v>
      </c>
      <c r="E823" s="376">
        <f>IF(-SUM(E$20:E822)+E$15&lt;0.000001,0,IF($C823&gt;='H-32A-WP06 - Debt Service'!D$24,'H-32A-WP06 - Debt Service'!D$27/12,0))</f>
        <v>0</v>
      </c>
      <c r="F823" s="376">
        <f>IF(-SUM(F$20:F822)+F$15&lt;0.000001,0,IF($C823&gt;='H-32A-WP06 - Debt Service'!E$24,'H-32A-WP06 - Debt Service'!E$27/12,0))</f>
        <v>0</v>
      </c>
      <c r="G823" s="376">
        <f>IF(-SUM(G$20:G822)+G$15&lt;0.000001,0,IF($C823&gt;='H-32A-WP06 - Debt Service'!F$24,'H-32A-WP06 - Debt Service'!F$27/12,0))</f>
        <v>0</v>
      </c>
      <c r="H823" s="376">
        <f>IF(-SUM(H$20:H822)+H$15&lt;0.000001,0,IF($C823&gt;='H-32A-WP06 - Debt Service'!G$24,'H-32A-WP06 - Debt Service'!G$27/12,0))</f>
        <v>0</v>
      </c>
      <c r="I823" s="376">
        <f>IF(-SUM(I$20:I822)+I$15&lt;0.000001,0,IF($C823&gt;='H-32A-WP06 - Debt Service'!H$24,'H-32A-WP06 - Debt Service'!H$27/12,0))</f>
        <v>0</v>
      </c>
      <c r="J823" s="376">
        <f>IF(-SUM(J$20:J822)+J$15&lt;0.000001,0,IF($C823&gt;='H-32A-WP06 - Debt Service'!I$24,'H-32A-WP06 - Debt Service'!I$27/12,0))</f>
        <v>0</v>
      </c>
      <c r="K823" s="376">
        <f>IF(-SUM(K$20:K822)+K$15&lt;0.000001,0,IF($C823&gt;='H-32A-WP06 - Debt Service'!J$24,'H-32A-WP06 - Debt Service'!J$27/12,0))</f>
        <v>0</v>
      </c>
      <c r="L823" s="376">
        <f>IF(-SUM(L$20:L822)+L$15&lt;0.000001,0,IF($C823&gt;='H-32A-WP06 - Debt Service'!K$24,'H-32A-WP06 - Debt Service'!K$27/12,0))</f>
        <v>0</v>
      </c>
      <c r="M823" s="376">
        <f>IF(-SUM(M$20:M822)+M$15&lt;0.000001,0,IF($C823&gt;='H-32A-WP06 - Debt Service'!L$24,'H-32A-WP06 - Debt Service'!L$27/12,0))</f>
        <v>0</v>
      </c>
      <c r="O823" s="364">
        <f t="shared" si="49"/>
        <v>2085</v>
      </c>
      <c r="P823" s="390">
        <f t="shared" si="51"/>
        <v>67907</v>
      </c>
      <c r="Q823" s="376">
        <f>IF(-SUM(Q$20:Q822)+Q$15&lt;0.000001,0,IF($C823&gt;='H-32A-WP06 - Debt Service'!P$24,'H-32A-WP06 - Debt Service'!P$27/12,0))</f>
        <v>0</v>
      </c>
      <c r="R823" s="376">
        <f>IF(-SUM(R$20:R822)+R$15&lt;0.000001,0,IF($C823&gt;='H-32A-WP06 - Debt Service'!Q$24,'H-32A-WP06 - Debt Service'!Q$27/12,0))</f>
        <v>0</v>
      </c>
      <c r="S823" s="376">
        <f>IF(-SUM(S$20:S822)+S$15&lt;0.000001,0,IF($C823&gt;='H-32A-WP06 - Debt Service'!R$24,'H-32A-WP06 - Debt Service'!R$27/12,0))</f>
        <v>0</v>
      </c>
      <c r="T823" s="376">
        <f>IF(-SUM(T$20:T822)+T$15&lt;0.000001,0,IF($C823&gt;='H-32A-WP06 - Debt Service'!S$24,'H-32A-WP06 - Debt Service'!S$27/12,0))</f>
        <v>0</v>
      </c>
      <c r="U823" s="376">
        <f>IF(-SUM(U$20:U822)+U$15&lt;0.000001,0,IF($C823&gt;='H-32A-WP06 - Debt Service'!T$24,'H-32A-WP06 - Debt Service'!T$27/12,0))</f>
        <v>0</v>
      </c>
      <c r="V823" s="376">
        <f>IF(-SUM(V$20:V822)+V$15&lt;0.000001,0,IF($C823&gt;='H-32A-WP06 - Debt Service'!U$24,'H-32A-WP06 - Debt Service'!U$27/12,0))</f>
        <v>0</v>
      </c>
      <c r="W823" s="376">
        <f>IF(-SUM(W$20:W822)+W$15&lt;0.000001,0,IF($C823&gt;='H-32A-WP06 - Debt Service'!V$24,'H-32A-WP06 - Debt Service'!V$27/12,0))</f>
        <v>0</v>
      </c>
      <c r="X823" s="376">
        <f>IF(-SUM(X$20:X822)+X$15&lt;0.000001,0,IF($C823&gt;='H-32A-WP06 - Debt Service'!W$24,'H-32A-WP06 - Debt Service'!W$27/12,0))</f>
        <v>0</v>
      </c>
      <c r="Y823" s="376">
        <f>IF(-SUM(Y$20:Y822)+Y$15&lt;0.000001,0,IF($C823&gt;='H-32A-WP06 - Debt Service'!X$24,'H-32A-WP06 - Debt Service'!X$27/12,0))</f>
        <v>0</v>
      </c>
      <c r="Z823" s="376">
        <f>IF($C823&gt;='H-32A-WP06 - Debt Service'!Y$24,'H-32A-WP06 - Debt Service'!Y$27/12,0)</f>
        <v>0</v>
      </c>
    </row>
    <row r="824" spans="2:26">
      <c r="B824" s="364">
        <f t="shared" si="48"/>
        <v>2086</v>
      </c>
      <c r="C824" s="390">
        <f t="shared" si="50"/>
        <v>67938</v>
      </c>
      <c r="D824" s="376">
        <f>IF(-SUM(D$20:D823)+D$15&lt;0.000001,0,IF($C824&gt;='H-32A-WP06 - Debt Service'!C$24,'H-32A-WP06 - Debt Service'!C$27/12,0))</f>
        <v>0</v>
      </c>
      <c r="E824" s="376">
        <f>IF(-SUM(E$20:E823)+E$15&lt;0.000001,0,IF($C824&gt;='H-32A-WP06 - Debt Service'!D$24,'H-32A-WP06 - Debt Service'!D$27/12,0))</f>
        <v>0</v>
      </c>
      <c r="F824" s="376">
        <f>IF(-SUM(F$20:F823)+F$15&lt;0.000001,0,IF($C824&gt;='H-32A-WP06 - Debt Service'!E$24,'H-32A-WP06 - Debt Service'!E$27/12,0))</f>
        <v>0</v>
      </c>
      <c r="G824" s="376">
        <f>IF(-SUM(G$20:G823)+G$15&lt;0.000001,0,IF($C824&gt;='H-32A-WP06 - Debt Service'!F$24,'H-32A-WP06 - Debt Service'!F$27/12,0))</f>
        <v>0</v>
      </c>
      <c r="H824" s="376">
        <f>IF(-SUM(H$20:H823)+H$15&lt;0.000001,0,IF($C824&gt;='H-32A-WP06 - Debt Service'!G$24,'H-32A-WP06 - Debt Service'!G$27/12,0))</f>
        <v>0</v>
      </c>
      <c r="I824" s="376">
        <f>IF(-SUM(I$20:I823)+I$15&lt;0.000001,0,IF($C824&gt;='H-32A-WP06 - Debt Service'!H$24,'H-32A-WP06 - Debt Service'!H$27/12,0))</f>
        <v>0</v>
      </c>
      <c r="J824" s="376">
        <f>IF(-SUM(J$20:J823)+J$15&lt;0.000001,0,IF($C824&gt;='H-32A-WP06 - Debt Service'!I$24,'H-32A-WP06 - Debt Service'!I$27/12,0))</f>
        <v>0</v>
      </c>
      <c r="K824" s="376">
        <f>IF(-SUM(K$20:K823)+K$15&lt;0.000001,0,IF($C824&gt;='H-32A-WP06 - Debt Service'!J$24,'H-32A-WP06 - Debt Service'!J$27/12,0))</f>
        <v>0</v>
      </c>
      <c r="L824" s="376">
        <f>IF(-SUM(L$20:L823)+L$15&lt;0.000001,0,IF($C824&gt;='H-32A-WP06 - Debt Service'!K$24,'H-32A-WP06 - Debt Service'!K$27/12,0))</f>
        <v>0</v>
      </c>
      <c r="M824" s="376">
        <f>IF(-SUM(M$20:M823)+M$15&lt;0.000001,0,IF($C824&gt;='H-32A-WP06 - Debt Service'!L$24,'H-32A-WP06 - Debt Service'!L$27/12,0))</f>
        <v>0</v>
      </c>
      <c r="O824" s="364">
        <f t="shared" si="49"/>
        <v>2086</v>
      </c>
      <c r="P824" s="390">
        <f t="shared" si="51"/>
        <v>67938</v>
      </c>
      <c r="Q824" s="376">
        <f>IF(-SUM(Q$20:Q823)+Q$15&lt;0.000001,0,IF($C824&gt;='H-32A-WP06 - Debt Service'!P$24,'H-32A-WP06 - Debt Service'!P$27/12,0))</f>
        <v>0</v>
      </c>
      <c r="R824" s="376">
        <f>IF(-SUM(R$20:R823)+R$15&lt;0.000001,0,IF($C824&gt;='H-32A-WP06 - Debt Service'!Q$24,'H-32A-WP06 - Debt Service'!Q$27/12,0))</f>
        <v>0</v>
      </c>
      <c r="S824" s="376">
        <f>IF(-SUM(S$20:S823)+S$15&lt;0.000001,0,IF($C824&gt;='H-32A-WP06 - Debt Service'!R$24,'H-32A-WP06 - Debt Service'!R$27/12,0))</f>
        <v>0</v>
      </c>
      <c r="T824" s="376">
        <f>IF(-SUM(T$20:T823)+T$15&lt;0.000001,0,IF($C824&gt;='H-32A-WP06 - Debt Service'!S$24,'H-32A-WP06 - Debt Service'!S$27/12,0))</f>
        <v>0</v>
      </c>
      <c r="U824" s="376">
        <f>IF(-SUM(U$20:U823)+U$15&lt;0.000001,0,IF($C824&gt;='H-32A-WP06 - Debt Service'!T$24,'H-32A-WP06 - Debt Service'!T$27/12,0))</f>
        <v>0</v>
      </c>
      <c r="V824" s="376">
        <f>IF(-SUM(V$20:V823)+V$15&lt;0.000001,0,IF($C824&gt;='H-32A-WP06 - Debt Service'!U$24,'H-32A-WP06 - Debt Service'!U$27/12,0))</f>
        <v>0</v>
      </c>
      <c r="W824" s="376">
        <f>IF(-SUM(W$20:W823)+W$15&lt;0.000001,0,IF($C824&gt;='H-32A-WP06 - Debt Service'!V$24,'H-32A-WP06 - Debt Service'!V$27/12,0))</f>
        <v>0</v>
      </c>
      <c r="X824" s="376">
        <f>IF(-SUM(X$20:X823)+X$15&lt;0.000001,0,IF($C824&gt;='H-32A-WP06 - Debt Service'!W$24,'H-32A-WP06 - Debt Service'!W$27/12,0))</f>
        <v>0</v>
      </c>
      <c r="Y824" s="376">
        <f>IF(-SUM(Y$20:Y823)+Y$15&lt;0.000001,0,IF($C824&gt;='H-32A-WP06 - Debt Service'!X$24,'H-32A-WP06 - Debt Service'!X$27/12,0))</f>
        <v>0</v>
      </c>
      <c r="Z824" s="376">
        <f>IF($C824&gt;='H-32A-WP06 - Debt Service'!Y$24,'H-32A-WP06 - Debt Service'!Y$27/12,0)</f>
        <v>0</v>
      </c>
    </row>
    <row r="825" spans="2:26">
      <c r="B825" s="364">
        <f t="shared" si="48"/>
        <v>2086</v>
      </c>
      <c r="C825" s="390">
        <f t="shared" si="50"/>
        <v>67969</v>
      </c>
      <c r="D825" s="376">
        <f>IF(-SUM(D$20:D824)+D$15&lt;0.000001,0,IF($C825&gt;='H-32A-WP06 - Debt Service'!C$24,'H-32A-WP06 - Debt Service'!C$27/12,0))</f>
        <v>0</v>
      </c>
      <c r="E825" s="376">
        <f>IF(-SUM(E$20:E824)+E$15&lt;0.000001,0,IF($C825&gt;='H-32A-WP06 - Debt Service'!D$24,'H-32A-WP06 - Debt Service'!D$27/12,0))</f>
        <v>0</v>
      </c>
      <c r="F825" s="376">
        <f>IF(-SUM(F$20:F824)+F$15&lt;0.000001,0,IF($C825&gt;='H-32A-WP06 - Debt Service'!E$24,'H-32A-WP06 - Debt Service'!E$27/12,0))</f>
        <v>0</v>
      </c>
      <c r="G825" s="376">
        <f>IF(-SUM(G$20:G824)+G$15&lt;0.000001,0,IF($C825&gt;='H-32A-WP06 - Debt Service'!F$24,'H-32A-WP06 - Debt Service'!F$27/12,0))</f>
        <v>0</v>
      </c>
      <c r="H825" s="376">
        <f>IF(-SUM(H$20:H824)+H$15&lt;0.000001,0,IF($C825&gt;='H-32A-WP06 - Debt Service'!G$24,'H-32A-WP06 - Debt Service'!G$27/12,0))</f>
        <v>0</v>
      </c>
      <c r="I825" s="376">
        <f>IF(-SUM(I$20:I824)+I$15&lt;0.000001,0,IF($C825&gt;='H-32A-WP06 - Debt Service'!H$24,'H-32A-WP06 - Debt Service'!H$27/12,0))</f>
        <v>0</v>
      </c>
      <c r="J825" s="376">
        <f>IF(-SUM(J$20:J824)+J$15&lt;0.000001,0,IF($C825&gt;='H-32A-WP06 - Debt Service'!I$24,'H-32A-WP06 - Debt Service'!I$27/12,0))</f>
        <v>0</v>
      </c>
      <c r="K825" s="376">
        <f>IF(-SUM(K$20:K824)+K$15&lt;0.000001,0,IF($C825&gt;='H-32A-WP06 - Debt Service'!J$24,'H-32A-WP06 - Debt Service'!J$27/12,0))</f>
        <v>0</v>
      </c>
      <c r="L825" s="376">
        <f>IF(-SUM(L$20:L824)+L$15&lt;0.000001,0,IF($C825&gt;='H-32A-WP06 - Debt Service'!K$24,'H-32A-WP06 - Debt Service'!K$27/12,0))</f>
        <v>0</v>
      </c>
      <c r="M825" s="376">
        <f>IF(-SUM(M$20:M824)+M$15&lt;0.000001,0,IF($C825&gt;='H-32A-WP06 - Debt Service'!L$24,'H-32A-WP06 - Debt Service'!L$27/12,0))</f>
        <v>0</v>
      </c>
      <c r="O825" s="364">
        <f t="shared" si="49"/>
        <v>2086</v>
      </c>
      <c r="P825" s="390">
        <f t="shared" si="51"/>
        <v>67969</v>
      </c>
      <c r="Q825" s="376">
        <f>IF(-SUM(Q$20:Q824)+Q$15&lt;0.000001,0,IF($C825&gt;='H-32A-WP06 - Debt Service'!P$24,'H-32A-WP06 - Debt Service'!P$27/12,0))</f>
        <v>0</v>
      </c>
      <c r="R825" s="376">
        <f>IF(-SUM(R$20:R824)+R$15&lt;0.000001,0,IF($C825&gt;='H-32A-WP06 - Debt Service'!Q$24,'H-32A-WP06 - Debt Service'!Q$27/12,0))</f>
        <v>0</v>
      </c>
      <c r="S825" s="376">
        <f>IF(-SUM(S$20:S824)+S$15&lt;0.000001,0,IF($C825&gt;='H-32A-WP06 - Debt Service'!R$24,'H-32A-WP06 - Debt Service'!R$27/12,0))</f>
        <v>0</v>
      </c>
      <c r="T825" s="376">
        <f>IF(-SUM(T$20:T824)+T$15&lt;0.000001,0,IF($C825&gt;='H-32A-WP06 - Debt Service'!S$24,'H-32A-WP06 - Debt Service'!S$27/12,0))</f>
        <v>0</v>
      </c>
      <c r="U825" s="376">
        <f>IF(-SUM(U$20:U824)+U$15&lt;0.000001,0,IF($C825&gt;='H-32A-WP06 - Debt Service'!T$24,'H-32A-WP06 - Debt Service'!T$27/12,0))</f>
        <v>0</v>
      </c>
      <c r="V825" s="376">
        <f>IF(-SUM(V$20:V824)+V$15&lt;0.000001,0,IF($C825&gt;='H-32A-WP06 - Debt Service'!U$24,'H-32A-WP06 - Debt Service'!U$27/12,0))</f>
        <v>0</v>
      </c>
      <c r="W825" s="376">
        <f>IF(-SUM(W$20:W824)+W$15&lt;0.000001,0,IF($C825&gt;='H-32A-WP06 - Debt Service'!V$24,'H-32A-WP06 - Debt Service'!V$27/12,0))</f>
        <v>0</v>
      </c>
      <c r="X825" s="376">
        <f>IF(-SUM(X$20:X824)+X$15&lt;0.000001,0,IF($C825&gt;='H-32A-WP06 - Debt Service'!W$24,'H-32A-WP06 - Debt Service'!W$27/12,0))</f>
        <v>0</v>
      </c>
      <c r="Y825" s="376">
        <f>IF(-SUM(Y$20:Y824)+Y$15&lt;0.000001,0,IF($C825&gt;='H-32A-WP06 - Debt Service'!X$24,'H-32A-WP06 - Debt Service'!X$27/12,0))</f>
        <v>0</v>
      </c>
      <c r="Z825" s="376">
        <f>IF($C825&gt;='H-32A-WP06 - Debt Service'!Y$24,'H-32A-WP06 - Debt Service'!Y$27/12,0)</f>
        <v>0</v>
      </c>
    </row>
    <row r="826" spans="2:26">
      <c r="B826" s="364">
        <f t="shared" si="48"/>
        <v>2086</v>
      </c>
      <c r="C826" s="390">
        <f t="shared" si="50"/>
        <v>67997</v>
      </c>
      <c r="D826" s="376">
        <f>IF(-SUM(D$20:D825)+D$15&lt;0.000001,0,IF($C826&gt;='H-32A-WP06 - Debt Service'!C$24,'H-32A-WP06 - Debt Service'!C$27/12,0))</f>
        <v>0</v>
      </c>
      <c r="E826" s="376">
        <f>IF(-SUM(E$20:E825)+E$15&lt;0.000001,0,IF($C826&gt;='H-32A-WP06 - Debt Service'!D$24,'H-32A-WP06 - Debt Service'!D$27/12,0))</f>
        <v>0</v>
      </c>
      <c r="F826" s="376">
        <f>IF(-SUM(F$20:F825)+F$15&lt;0.000001,0,IF($C826&gt;='H-32A-WP06 - Debt Service'!E$24,'H-32A-WP06 - Debt Service'!E$27/12,0))</f>
        <v>0</v>
      </c>
      <c r="G826" s="376">
        <f>IF(-SUM(G$20:G825)+G$15&lt;0.000001,0,IF($C826&gt;='H-32A-WP06 - Debt Service'!F$24,'H-32A-WP06 - Debt Service'!F$27/12,0))</f>
        <v>0</v>
      </c>
      <c r="H826" s="376">
        <f>IF(-SUM(H$20:H825)+H$15&lt;0.000001,0,IF($C826&gt;='H-32A-WP06 - Debt Service'!G$24,'H-32A-WP06 - Debt Service'!G$27/12,0))</f>
        <v>0</v>
      </c>
      <c r="I826" s="376">
        <f>IF(-SUM(I$20:I825)+I$15&lt;0.000001,0,IF($C826&gt;='H-32A-WP06 - Debt Service'!H$24,'H-32A-WP06 - Debt Service'!H$27/12,0))</f>
        <v>0</v>
      </c>
      <c r="J826" s="376">
        <f>IF(-SUM(J$20:J825)+J$15&lt;0.000001,0,IF($C826&gt;='H-32A-WP06 - Debt Service'!I$24,'H-32A-WP06 - Debt Service'!I$27/12,0))</f>
        <v>0</v>
      </c>
      <c r="K826" s="376">
        <f>IF(-SUM(K$20:K825)+K$15&lt;0.000001,0,IF($C826&gt;='H-32A-WP06 - Debt Service'!J$24,'H-32A-WP06 - Debt Service'!J$27/12,0))</f>
        <v>0</v>
      </c>
      <c r="L826" s="376">
        <f>IF(-SUM(L$20:L825)+L$15&lt;0.000001,0,IF($C826&gt;='H-32A-WP06 - Debt Service'!K$24,'H-32A-WP06 - Debt Service'!K$27/12,0))</f>
        <v>0</v>
      </c>
      <c r="M826" s="376">
        <f>IF(-SUM(M$20:M825)+M$15&lt;0.000001,0,IF($C826&gt;='H-32A-WP06 - Debt Service'!L$24,'H-32A-WP06 - Debt Service'!L$27/12,0))</f>
        <v>0</v>
      </c>
      <c r="O826" s="364">
        <f t="shared" si="49"/>
        <v>2086</v>
      </c>
      <c r="P826" s="390">
        <f t="shared" si="51"/>
        <v>67997</v>
      </c>
      <c r="Q826" s="376">
        <f>IF(-SUM(Q$20:Q825)+Q$15&lt;0.000001,0,IF($C826&gt;='H-32A-WP06 - Debt Service'!P$24,'H-32A-WP06 - Debt Service'!P$27/12,0))</f>
        <v>0</v>
      </c>
      <c r="R826" s="376">
        <f>IF(-SUM(R$20:R825)+R$15&lt;0.000001,0,IF($C826&gt;='H-32A-WP06 - Debt Service'!Q$24,'H-32A-WP06 - Debt Service'!Q$27/12,0))</f>
        <v>0</v>
      </c>
      <c r="S826" s="376">
        <f>IF(-SUM(S$20:S825)+S$15&lt;0.000001,0,IF($C826&gt;='H-32A-WP06 - Debt Service'!R$24,'H-32A-WP06 - Debt Service'!R$27/12,0))</f>
        <v>0</v>
      </c>
      <c r="T826" s="376">
        <f>IF(-SUM(T$20:T825)+T$15&lt;0.000001,0,IF($C826&gt;='H-32A-WP06 - Debt Service'!S$24,'H-32A-WP06 - Debt Service'!S$27/12,0))</f>
        <v>0</v>
      </c>
      <c r="U826" s="376">
        <f>IF(-SUM(U$20:U825)+U$15&lt;0.000001,0,IF($C826&gt;='H-32A-WP06 - Debt Service'!T$24,'H-32A-WP06 - Debt Service'!T$27/12,0))</f>
        <v>0</v>
      </c>
      <c r="V826" s="376">
        <f>IF(-SUM(V$20:V825)+V$15&lt;0.000001,0,IF($C826&gt;='H-32A-WP06 - Debt Service'!U$24,'H-32A-WP06 - Debt Service'!U$27/12,0))</f>
        <v>0</v>
      </c>
      <c r="W826" s="376">
        <f>IF(-SUM(W$20:W825)+W$15&lt;0.000001,0,IF($C826&gt;='H-32A-WP06 - Debt Service'!V$24,'H-32A-WP06 - Debt Service'!V$27/12,0))</f>
        <v>0</v>
      </c>
      <c r="X826" s="376">
        <f>IF(-SUM(X$20:X825)+X$15&lt;0.000001,0,IF($C826&gt;='H-32A-WP06 - Debt Service'!W$24,'H-32A-WP06 - Debt Service'!W$27/12,0))</f>
        <v>0</v>
      </c>
      <c r="Y826" s="376">
        <f>IF(-SUM(Y$20:Y825)+Y$15&lt;0.000001,0,IF($C826&gt;='H-32A-WP06 - Debt Service'!X$24,'H-32A-WP06 - Debt Service'!X$27/12,0))</f>
        <v>0</v>
      </c>
      <c r="Z826" s="376">
        <f>IF($C826&gt;='H-32A-WP06 - Debt Service'!Y$24,'H-32A-WP06 - Debt Service'!Y$27/12,0)</f>
        <v>0</v>
      </c>
    </row>
    <row r="827" spans="2:26">
      <c r="B827" s="364">
        <f t="shared" si="48"/>
        <v>2086</v>
      </c>
      <c r="C827" s="390">
        <f t="shared" si="50"/>
        <v>68028</v>
      </c>
      <c r="D827" s="376">
        <f>IF(-SUM(D$20:D826)+D$15&lt;0.000001,0,IF($C827&gt;='H-32A-WP06 - Debt Service'!C$24,'H-32A-WP06 - Debt Service'!C$27/12,0))</f>
        <v>0</v>
      </c>
      <c r="E827" s="376">
        <f>IF(-SUM(E$20:E826)+E$15&lt;0.000001,0,IF($C827&gt;='H-32A-WP06 - Debt Service'!D$24,'H-32A-WP06 - Debt Service'!D$27/12,0))</f>
        <v>0</v>
      </c>
      <c r="F827" s="376">
        <f>IF(-SUM(F$20:F826)+F$15&lt;0.000001,0,IF($C827&gt;='H-32A-WP06 - Debt Service'!E$24,'H-32A-WP06 - Debt Service'!E$27/12,0))</f>
        <v>0</v>
      </c>
      <c r="G827" s="376">
        <f>IF(-SUM(G$20:G826)+G$15&lt;0.000001,0,IF($C827&gt;='H-32A-WP06 - Debt Service'!F$24,'H-32A-WP06 - Debt Service'!F$27/12,0))</f>
        <v>0</v>
      </c>
      <c r="H827" s="376">
        <f>IF(-SUM(H$20:H826)+H$15&lt;0.000001,0,IF($C827&gt;='H-32A-WP06 - Debt Service'!G$24,'H-32A-WP06 - Debt Service'!G$27/12,0))</f>
        <v>0</v>
      </c>
      <c r="I827" s="376">
        <f>IF(-SUM(I$20:I826)+I$15&lt;0.000001,0,IF($C827&gt;='H-32A-WP06 - Debt Service'!H$24,'H-32A-WP06 - Debt Service'!H$27/12,0))</f>
        <v>0</v>
      </c>
      <c r="J827" s="376">
        <f>IF(-SUM(J$20:J826)+J$15&lt;0.000001,0,IF($C827&gt;='H-32A-WP06 - Debt Service'!I$24,'H-32A-WP06 - Debt Service'!I$27/12,0))</f>
        <v>0</v>
      </c>
      <c r="K827" s="376">
        <f>IF(-SUM(K$20:K826)+K$15&lt;0.000001,0,IF($C827&gt;='H-32A-WP06 - Debt Service'!J$24,'H-32A-WP06 - Debt Service'!J$27/12,0))</f>
        <v>0</v>
      </c>
      <c r="L827" s="376">
        <f>IF(-SUM(L$20:L826)+L$15&lt;0.000001,0,IF($C827&gt;='H-32A-WP06 - Debt Service'!K$24,'H-32A-WP06 - Debt Service'!K$27/12,0))</f>
        <v>0</v>
      </c>
      <c r="M827" s="376">
        <f>IF(-SUM(M$20:M826)+M$15&lt;0.000001,0,IF($C827&gt;='H-32A-WP06 - Debt Service'!L$24,'H-32A-WP06 - Debt Service'!L$27/12,0))</f>
        <v>0</v>
      </c>
      <c r="O827" s="364">
        <f t="shared" si="49"/>
        <v>2086</v>
      </c>
      <c r="P827" s="390">
        <f t="shared" si="51"/>
        <v>68028</v>
      </c>
      <c r="Q827" s="376">
        <f>IF(-SUM(Q$20:Q826)+Q$15&lt;0.000001,0,IF($C827&gt;='H-32A-WP06 - Debt Service'!P$24,'H-32A-WP06 - Debt Service'!P$27/12,0))</f>
        <v>0</v>
      </c>
      <c r="R827" s="376">
        <f>IF(-SUM(R$20:R826)+R$15&lt;0.000001,0,IF($C827&gt;='H-32A-WP06 - Debt Service'!Q$24,'H-32A-WP06 - Debt Service'!Q$27/12,0))</f>
        <v>0</v>
      </c>
      <c r="S827" s="376">
        <f>IF(-SUM(S$20:S826)+S$15&lt;0.000001,0,IF($C827&gt;='H-32A-WP06 - Debt Service'!R$24,'H-32A-WP06 - Debt Service'!R$27/12,0))</f>
        <v>0</v>
      </c>
      <c r="T827" s="376">
        <f>IF(-SUM(T$20:T826)+T$15&lt;0.000001,0,IF($C827&gt;='H-32A-WP06 - Debt Service'!S$24,'H-32A-WP06 - Debt Service'!S$27/12,0))</f>
        <v>0</v>
      </c>
      <c r="U827" s="376">
        <f>IF(-SUM(U$20:U826)+U$15&lt;0.000001,0,IF($C827&gt;='H-32A-WP06 - Debt Service'!T$24,'H-32A-WP06 - Debt Service'!T$27/12,0))</f>
        <v>0</v>
      </c>
      <c r="V827" s="376">
        <f>IF(-SUM(V$20:V826)+V$15&lt;0.000001,0,IF($C827&gt;='H-32A-WP06 - Debt Service'!U$24,'H-32A-WP06 - Debt Service'!U$27/12,0))</f>
        <v>0</v>
      </c>
      <c r="W827" s="376">
        <f>IF(-SUM(W$20:W826)+W$15&lt;0.000001,0,IF($C827&gt;='H-32A-WP06 - Debt Service'!V$24,'H-32A-WP06 - Debt Service'!V$27/12,0))</f>
        <v>0</v>
      </c>
      <c r="X827" s="376">
        <f>IF(-SUM(X$20:X826)+X$15&lt;0.000001,0,IF($C827&gt;='H-32A-WP06 - Debt Service'!W$24,'H-32A-WP06 - Debt Service'!W$27/12,0))</f>
        <v>0</v>
      </c>
      <c r="Y827" s="376">
        <f>IF(-SUM(Y$20:Y826)+Y$15&lt;0.000001,0,IF($C827&gt;='H-32A-WP06 - Debt Service'!X$24,'H-32A-WP06 - Debt Service'!X$27/12,0))</f>
        <v>0</v>
      </c>
      <c r="Z827" s="376">
        <f>IF($C827&gt;='H-32A-WP06 - Debt Service'!Y$24,'H-32A-WP06 - Debt Service'!Y$27/12,0)</f>
        <v>0</v>
      </c>
    </row>
    <row r="828" spans="2:26">
      <c r="B828" s="364">
        <f t="shared" si="48"/>
        <v>2086</v>
      </c>
      <c r="C828" s="390">
        <f t="shared" si="50"/>
        <v>68058</v>
      </c>
      <c r="D828" s="376">
        <f>IF(-SUM(D$20:D827)+D$15&lt;0.000001,0,IF($C828&gt;='H-32A-WP06 - Debt Service'!C$24,'H-32A-WP06 - Debt Service'!C$27/12,0))</f>
        <v>0</v>
      </c>
      <c r="E828" s="376">
        <f>IF(-SUM(E$20:E827)+E$15&lt;0.000001,0,IF($C828&gt;='H-32A-WP06 - Debt Service'!D$24,'H-32A-WP06 - Debt Service'!D$27/12,0))</f>
        <v>0</v>
      </c>
      <c r="F828" s="376">
        <f>IF(-SUM(F$20:F827)+F$15&lt;0.000001,0,IF($C828&gt;='H-32A-WP06 - Debt Service'!E$24,'H-32A-WP06 - Debt Service'!E$27/12,0))</f>
        <v>0</v>
      </c>
      <c r="G828" s="376">
        <f>IF(-SUM(G$20:G827)+G$15&lt;0.000001,0,IF($C828&gt;='H-32A-WP06 - Debt Service'!F$24,'H-32A-WP06 - Debt Service'!F$27/12,0))</f>
        <v>0</v>
      </c>
      <c r="H828" s="376">
        <f>IF(-SUM(H$20:H827)+H$15&lt;0.000001,0,IF($C828&gt;='H-32A-WP06 - Debt Service'!G$24,'H-32A-WP06 - Debt Service'!G$27/12,0))</f>
        <v>0</v>
      </c>
      <c r="I828" s="376">
        <f>IF(-SUM(I$20:I827)+I$15&lt;0.000001,0,IF($C828&gt;='H-32A-WP06 - Debt Service'!H$24,'H-32A-WP06 - Debt Service'!H$27/12,0))</f>
        <v>0</v>
      </c>
      <c r="J828" s="376">
        <f>IF(-SUM(J$20:J827)+J$15&lt;0.000001,0,IF($C828&gt;='H-32A-WP06 - Debt Service'!I$24,'H-32A-WP06 - Debt Service'!I$27/12,0))</f>
        <v>0</v>
      </c>
      <c r="K828" s="376">
        <f>IF(-SUM(K$20:K827)+K$15&lt;0.000001,0,IF($C828&gt;='H-32A-WP06 - Debt Service'!J$24,'H-32A-WP06 - Debt Service'!J$27/12,0))</f>
        <v>0</v>
      </c>
      <c r="L828" s="376">
        <f>IF(-SUM(L$20:L827)+L$15&lt;0.000001,0,IF($C828&gt;='H-32A-WP06 - Debt Service'!K$24,'H-32A-WP06 - Debt Service'!K$27/12,0))</f>
        <v>0</v>
      </c>
      <c r="M828" s="376">
        <f>IF(-SUM(M$20:M827)+M$15&lt;0.000001,0,IF($C828&gt;='H-32A-WP06 - Debt Service'!L$24,'H-32A-WP06 - Debt Service'!L$27/12,0))</f>
        <v>0</v>
      </c>
      <c r="O828" s="364">
        <f t="shared" si="49"/>
        <v>2086</v>
      </c>
      <c r="P828" s="390">
        <f t="shared" si="51"/>
        <v>68058</v>
      </c>
      <c r="Q828" s="376">
        <f>IF(-SUM(Q$20:Q827)+Q$15&lt;0.000001,0,IF($C828&gt;='H-32A-WP06 - Debt Service'!P$24,'H-32A-WP06 - Debt Service'!P$27/12,0))</f>
        <v>0</v>
      </c>
      <c r="R828" s="376">
        <f>IF(-SUM(R$20:R827)+R$15&lt;0.000001,0,IF($C828&gt;='H-32A-WP06 - Debt Service'!Q$24,'H-32A-WP06 - Debt Service'!Q$27/12,0))</f>
        <v>0</v>
      </c>
      <c r="S828" s="376">
        <f>IF(-SUM(S$20:S827)+S$15&lt;0.000001,0,IF($C828&gt;='H-32A-WP06 - Debt Service'!R$24,'H-32A-WP06 - Debt Service'!R$27/12,0))</f>
        <v>0</v>
      </c>
      <c r="T828" s="376">
        <f>IF(-SUM(T$20:T827)+T$15&lt;0.000001,0,IF($C828&gt;='H-32A-WP06 - Debt Service'!S$24,'H-32A-WP06 - Debt Service'!S$27/12,0))</f>
        <v>0</v>
      </c>
      <c r="U828" s="376">
        <f>IF(-SUM(U$20:U827)+U$15&lt;0.000001,0,IF($C828&gt;='H-32A-WP06 - Debt Service'!T$24,'H-32A-WP06 - Debt Service'!T$27/12,0))</f>
        <v>0</v>
      </c>
      <c r="V828" s="376">
        <f>IF(-SUM(V$20:V827)+V$15&lt;0.000001,0,IF($C828&gt;='H-32A-WP06 - Debt Service'!U$24,'H-32A-WP06 - Debt Service'!U$27/12,0))</f>
        <v>0</v>
      </c>
      <c r="W828" s="376">
        <f>IF(-SUM(W$20:W827)+W$15&lt;0.000001,0,IF($C828&gt;='H-32A-WP06 - Debt Service'!V$24,'H-32A-WP06 - Debt Service'!V$27/12,0))</f>
        <v>0</v>
      </c>
      <c r="X828" s="376">
        <f>IF(-SUM(X$20:X827)+X$15&lt;0.000001,0,IF($C828&gt;='H-32A-WP06 - Debt Service'!W$24,'H-32A-WP06 - Debt Service'!W$27/12,0))</f>
        <v>0</v>
      </c>
      <c r="Y828" s="376">
        <f>IF(-SUM(Y$20:Y827)+Y$15&lt;0.000001,0,IF($C828&gt;='H-32A-WP06 - Debt Service'!X$24,'H-32A-WP06 - Debt Service'!X$27/12,0))</f>
        <v>0</v>
      </c>
      <c r="Z828" s="376">
        <f>IF($C828&gt;='H-32A-WP06 - Debt Service'!Y$24,'H-32A-WP06 - Debt Service'!Y$27/12,0)</f>
        <v>0</v>
      </c>
    </row>
    <row r="829" spans="2:26">
      <c r="B829" s="364">
        <f t="shared" si="48"/>
        <v>2086</v>
      </c>
      <c r="C829" s="390">
        <f t="shared" si="50"/>
        <v>68089</v>
      </c>
      <c r="D829" s="376">
        <f>IF(-SUM(D$20:D828)+D$15&lt;0.000001,0,IF($C829&gt;='H-32A-WP06 - Debt Service'!C$24,'H-32A-WP06 - Debt Service'!C$27/12,0))</f>
        <v>0</v>
      </c>
      <c r="E829" s="376">
        <f>IF(-SUM(E$20:E828)+E$15&lt;0.000001,0,IF($C829&gt;='H-32A-WP06 - Debt Service'!D$24,'H-32A-WP06 - Debt Service'!D$27/12,0))</f>
        <v>0</v>
      </c>
      <c r="F829" s="376">
        <f>IF(-SUM(F$20:F828)+F$15&lt;0.000001,0,IF($C829&gt;='H-32A-WP06 - Debt Service'!E$24,'H-32A-WP06 - Debt Service'!E$27/12,0))</f>
        <v>0</v>
      </c>
      <c r="G829" s="376">
        <f>IF(-SUM(G$20:G828)+G$15&lt;0.000001,0,IF($C829&gt;='H-32A-WP06 - Debt Service'!F$24,'H-32A-WP06 - Debt Service'!F$27/12,0))</f>
        <v>0</v>
      </c>
      <c r="H829" s="376">
        <f>IF(-SUM(H$20:H828)+H$15&lt;0.000001,0,IF($C829&gt;='H-32A-WP06 - Debt Service'!G$24,'H-32A-WP06 - Debt Service'!G$27/12,0))</f>
        <v>0</v>
      </c>
      <c r="I829" s="376">
        <f>IF(-SUM(I$20:I828)+I$15&lt;0.000001,0,IF($C829&gt;='H-32A-WP06 - Debt Service'!H$24,'H-32A-WP06 - Debt Service'!H$27/12,0))</f>
        <v>0</v>
      </c>
      <c r="J829" s="376">
        <f>IF(-SUM(J$20:J828)+J$15&lt;0.000001,0,IF($C829&gt;='H-32A-WP06 - Debt Service'!I$24,'H-32A-WP06 - Debt Service'!I$27/12,0))</f>
        <v>0</v>
      </c>
      <c r="K829" s="376">
        <f>IF(-SUM(K$20:K828)+K$15&lt;0.000001,0,IF($C829&gt;='H-32A-WP06 - Debt Service'!J$24,'H-32A-WP06 - Debt Service'!J$27/12,0))</f>
        <v>0</v>
      </c>
      <c r="L829" s="376">
        <f>IF(-SUM(L$20:L828)+L$15&lt;0.000001,0,IF($C829&gt;='H-32A-WP06 - Debt Service'!K$24,'H-32A-WP06 - Debt Service'!K$27/12,0))</f>
        <v>0</v>
      </c>
      <c r="M829" s="376">
        <f>IF(-SUM(M$20:M828)+M$15&lt;0.000001,0,IF($C829&gt;='H-32A-WP06 - Debt Service'!L$24,'H-32A-WP06 - Debt Service'!L$27/12,0))</f>
        <v>0</v>
      </c>
      <c r="O829" s="364">
        <f t="shared" si="49"/>
        <v>2086</v>
      </c>
      <c r="P829" s="390">
        <f t="shared" si="51"/>
        <v>68089</v>
      </c>
      <c r="Q829" s="376">
        <f>IF(-SUM(Q$20:Q828)+Q$15&lt;0.000001,0,IF($C829&gt;='H-32A-WP06 - Debt Service'!P$24,'H-32A-WP06 - Debt Service'!P$27/12,0))</f>
        <v>0</v>
      </c>
      <c r="R829" s="376">
        <f>IF(-SUM(R$20:R828)+R$15&lt;0.000001,0,IF($C829&gt;='H-32A-WP06 - Debt Service'!Q$24,'H-32A-WP06 - Debt Service'!Q$27/12,0))</f>
        <v>0</v>
      </c>
      <c r="S829" s="376">
        <f>IF(-SUM(S$20:S828)+S$15&lt;0.000001,0,IF($C829&gt;='H-32A-WP06 - Debt Service'!R$24,'H-32A-WP06 - Debt Service'!R$27/12,0))</f>
        <v>0</v>
      </c>
      <c r="T829" s="376">
        <f>IF(-SUM(T$20:T828)+T$15&lt;0.000001,0,IF($C829&gt;='H-32A-WP06 - Debt Service'!S$24,'H-32A-WP06 - Debt Service'!S$27/12,0))</f>
        <v>0</v>
      </c>
      <c r="U829" s="376">
        <f>IF(-SUM(U$20:U828)+U$15&lt;0.000001,0,IF($C829&gt;='H-32A-WP06 - Debt Service'!T$24,'H-32A-WP06 - Debt Service'!T$27/12,0))</f>
        <v>0</v>
      </c>
      <c r="V829" s="376">
        <f>IF(-SUM(V$20:V828)+V$15&lt;0.000001,0,IF($C829&gt;='H-32A-WP06 - Debt Service'!U$24,'H-32A-WP06 - Debt Service'!U$27/12,0))</f>
        <v>0</v>
      </c>
      <c r="W829" s="376">
        <f>IF(-SUM(W$20:W828)+W$15&lt;0.000001,0,IF($C829&gt;='H-32A-WP06 - Debt Service'!V$24,'H-32A-WP06 - Debt Service'!V$27/12,0))</f>
        <v>0</v>
      </c>
      <c r="X829" s="376">
        <f>IF(-SUM(X$20:X828)+X$15&lt;0.000001,0,IF($C829&gt;='H-32A-WP06 - Debt Service'!W$24,'H-32A-WP06 - Debt Service'!W$27/12,0))</f>
        <v>0</v>
      </c>
      <c r="Y829" s="376">
        <f>IF(-SUM(Y$20:Y828)+Y$15&lt;0.000001,0,IF($C829&gt;='H-32A-WP06 - Debt Service'!X$24,'H-32A-WP06 - Debt Service'!X$27/12,0))</f>
        <v>0</v>
      </c>
      <c r="Z829" s="376">
        <f>IF($C829&gt;='H-32A-WP06 - Debt Service'!Y$24,'H-32A-WP06 - Debt Service'!Y$27/12,0)</f>
        <v>0</v>
      </c>
    </row>
    <row r="830" spans="2:26">
      <c r="B830" s="364">
        <f t="shared" si="48"/>
        <v>2086</v>
      </c>
      <c r="C830" s="390">
        <f t="shared" si="50"/>
        <v>68119</v>
      </c>
      <c r="D830" s="376">
        <f>IF(-SUM(D$20:D829)+D$15&lt;0.000001,0,IF($C830&gt;='H-32A-WP06 - Debt Service'!C$24,'H-32A-WP06 - Debt Service'!C$27/12,0))</f>
        <v>0</v>
      </c>
      <c r="E830" s="376">
        <f>IF(-SUM(E$20:E829)+E$15&lt;0.000001,0,IF($C830&gt;='H-32A-WP06 - Debt Service'!D$24,'H-32A-WP06 - Debt Service'!D$27/12,0))</f>
        <v>0</v>
      </c>
      <c r="F830" s="376">
        <f>IF(-SUM(F$20:F829)+F$15&lt;0.000001,0,IF($C830&gt;='H-32A-WP06 - Debt Service'!E$24,'H-32A-WP06 - Debt Service'!E$27/12,0))</f>
        <v>0</v>
      </c>
      <c r="G830" s="376">
        <f>IF(-SUM(G$20:G829)+G$15&lt;0.000001,0,IF($C830&gt;='H-32A-WP06 - Debt Service'!F$24,'H-32A-WP06 - Debt Service'!F$27/12,0))</f>
        <v>0</v>
      </c>
      <c r="H830" s="376">
        <f>IF(-SUM(H$20:H829)+H$15&lt;0.000001,0,IF($C830&gt;='H-32A-WP06 - Debt Service'!G$24,'H-32A-WP06 - Debt Service'!G$27/12,0))</f>
        <v>0</v>
      </c>
      <c r="I830" s="376">
        <f>IF(-SUM(I$20:I829)+I$15&lt;0.000001,0,IF($C830&gt;='H-32A-WP06 - Debt Service'!H$24,'H-32A-WP06 - Debt Service'!H$27/12,0))</f>
        <v>0</v>
      </c>
      <c r="J830" s="376">
        <f>IF(-SUM(J$20:J829)+J$15&lt;0.000001,0,IF($C830&gt;='H-32A-WP06 - Debt Service'!I$24,'H-32A-WP06 - Debt Service'!I$27/12,0))</f>
        <v>0</v>
      </c>
      <c r="K830" s="376">
        <f>IF(-SUM(K$20:K829)+K$15&lt;0.000001,0,IF($C830&gt;='H-32A-WP06 - Debt Service'!J$24,'H-32A-WP06 - Debt Service'!J$27/12,0))</f>
        <v>0</v>
      </c>
      <c r="L830" s="376">
        <f>IF(-SUM(L$20:L829)+L$15&lt;0.000001,0,IF($C830&gt;='H-32A-WP06 - Debt Service'!K$24,'H-32A-WP06 - Debt Service'!K$27/12,0))</f>
        <v>0</v>
      </c>
      <c r="M830" s="376">
        <f>IF(-SUM(M$20:M829)+M$15&lt;0.000001,0,IF($C830&gt;='H-32A-WP06 - Debt Service'!L$24,'H-32A-WP06 - Debt Service'!L$27/12,0))</f>
        <v>0</v>
      </c>
      <c r="O830" s="364">
        <f t="shared" si="49"/>
        <v>2086</v>
      </c>
      <c r="P830" s="390">
        <f t="shared" si="51"/>
        <v>68119</v>
      </c>
      <c r="Q830" s="376">
        <f>IF(-SUM(Q$20:Q829)+Q$15&lt;0.000001,0,IF($C830&gt;='H-32A-WP06 - Debt Service'!P$24,'H-32A-WP06 - Debt Service'!P$27/12,0))</f>
        <v>0</v>
      </c>
      <c r="R830" s="376">
        <f>IF(-SUM(R$20:R829)+R$15&lt;0.000001,0,IF($C830&gt;='H-32A-WP06 - Debt Service'!Q$24,'H-32A-WP06 - Debt Service'!Q$27/12,0))</f>
        <v>0</v>
      </c>
      <c r="S830" s="376">
        <f>IF(-SUM(S$20:S829)+S$15&lt;0.000001,0,IF($C830&gt;='H-32A-WP06 - Debt Service'!R$24,'H-32A-WP06 - Debt Service'!R$27/12,0))</f>
        <v>0</v>
      </c>
      <c r="T830" s="376">
        <f>IF(-SUM(T$20:T829)+T$15&lt;0.000001,0,IF($C830&gt;='H-32A-WP06 - Debt Service'!S$24,'H-32A-WP06 - Debt Service'!S$27/12,0))</f>
        <v>0</v>
      </c>
      <c r="U830" s="376">
        <f>IF(-SUM(U$20:U829)+U$15&lt;0.000001,0,IF($C830&gt;='H-32A-WP06 - Debt Service'!T$24,'H-32A-WP06 - Debt Service'!T$27/12,0))</f>
        <v>0</v>
      </c>
      <c r="V830" s="376">
        <f>IF(-SUM(V$20:V829)+V$15&lt;0.000001,0,IF($C830&gt;='H-32A-WP06 - Debt Service'!U$24,'H-32A-WP06 - Debt Service'!U$27/12,0))</f>
        <v>0</v>
      </c>
      <c r="W830" s="376">
        <f>IF(-SUM(W$20:W829)+W$15&lt;0.000001,0,IF($C830&gt;='H-32A-WP06 - Debt Service'!V$24,'H-32A-WP06 - Debt Service'!V$27/12,0))</f>
        <v>0</v>
      </c>
      <c r="X830" s="376">
        <f>IF(-SUM(X$20:X829)+X$15&lt;0.000001,0,IF($C830&gt;='H-32A-WP06 - Debt Service'!W$24,'H-32A-WP06 - Debt Service'!W$27/12,0))</f>
        <v>0</v>
      </c>
      <c r="Y830" s="376">
        <f>IF(-SUM(Y$20:Y829)+Y$15&lt;0.000001,0,IF($C830&gt;='H-32A-WP06 - Debt Service'!X$24,'H-32A-WP06 - Debt Service'!X$27/12,0))</f>
        <v>0</v>
      </c>
      <c r="Z830" s="376">
        <f>IF($C830&gt;='H-32A-WP06 - Debt Service'!Y$24,'H-32A-WP06 - Debt Service'!Y$27/12,0)</f>
        <v>0</v>
      </c>
    </row>
    <row r="831" spans="2:26">
      <c r="B831" s="364">
        <f t="shared" si="48"/>
        <v>2086</v>
      </c>
      <c r="C831" s="390">
        <f t="shared" si="50"/>
        <v>68150</v>
      </c>
      <c r="D831" s="376">
        <f>IF(-SUM(D$20:D830)+D$15&lt;0.000001,0,IF($C831&gt;='H-32A-WP06 - Debt Service'!C$24,'H-32A-WP06 - Debt Service'!C$27/12,0))</f>
        <v>0</v>
      </c>
      <c r="E831" s="376">
        <f>IF(-SUM(E$20:E830)+E$15&lt;0.000001,0,IF($C831&gt;='H-32A-WP06 - Debt Service'!D$24,'H-32A-WP06 - Debt Service'!D$27/12,0))</f>
        <v>0</v>
      </c>
      <c r="F831" s="376">
        <f>IF(-SUM(F$20:F830)+F$15&lt;0.000001,0,IF($C831&gt;='H-32A-WP06 - Debt Service'!E$24,'H-32A-WP06 - Debt Service'!E$27/12,0))</f>
        <v>0</v>
      </c>
      <c r="G831" s="376">
        <f>IF(-SUM(G$20:G830)+G$15&lt;0.000001,0,IF($C831&gt;='H-32A-WP06 - Debt Service'!F$24,'H-32A-WP06 - Debt Service'!F$27/12,0))</f>
        <v>0</v>
      </c>
      <c r="H831" s="376">
        <f>IF(-SUM(H$20:H830)+H$15&lt;0.000001,0,IF($C831&gt;='H-32A-WP06 - Debt Service'!G$24,'H-32A-WP06 - Debt Service'!G$27/12,0))</f>
        <v>0</v>
      </c>
      <c r="I831" s="376">
        <f>IF(-SUM(I$20:I830)+I$15&lt;0.000001,0,IF($C831&gt;='H-32A-WP06 - Debt Service'!H$24,'H-32A-WP06 - Debt Service'!H$27/12,0))</f>
        <v>0</v>
      </c>
      <c r="J831" s="376">
        <f>IF(-SUM(J$20:J830)+J$15&lt;0.000001,0,IF($C831&gt;='H-32A-WP06 - Debt Service'!I$24,'H-32A-WP06 - Debt Service'!I$27/12,0))</f>
        <v>0</v>
      </c>
      <c r="K831" s="376">
        <f>IF(-SUM(K$20:K830)+K$15&lt;0.000001,0,IF($C831&gt;='H-32A-WP06 - Debt Service'!J$24,'H-32A-WP06 - Debt Service'!J$27/12,0))</f>
        <v>0</v>
      </c>
      <c r="L831" s="376">
        <f>IF(-SUM(L$20:L830)+L$15&lt;0.000001,0,IF($C831&gt;='H-32A-WP06 - Debt Service'!K$24,'H-32A-WP06 - Debt Service'!K$27/12,0))</f>
        <v>0</v>
      </c>
      <c r="M831" s="376">
        <f>IF(-SUM(M$20:M830)+M$15&lt;0.000001,0,IF($C831&gt;='H-32A-WP06 - Debt Service'!L$24,'H-32A-WP06 - Debt Service'!L$27/12,0))</f>
        <v>0</v>
      </c>
      <c r="O831" s="364">
        <f t="shared" si="49"/>
        <v>2086</v>
      </c>
      <c r="P831" s="390">
        <f t="shared" si="51"/>
        <v>68150</v>
      </c>
      <c r="Q831" s="376">
        <f>IF(-SUM(Q$20:Q830)+Q$15&lt;0.000001,0,IF($C831&gt;='H-32A-WP06 - Debt Service'!P$24,'H-32A-WP06 - Debt Service'!P$27/12,0))</f>
        <v>0</v>
      </c>
      <c r="R831" s="376">
        <f>IF(-SUM(R$20:R830)+R$15&lt;0.000001,0,IF($C831&gt;='H-32A-WP06 - Debt Service'!Q$24,'H-32A-WP06 - Debt Service'!Q$27/12,0))</f>
        <v>0</v>
      </c>
      <c r="S831" s="376">
        <f>IF(-SUM(S$20:S830)+S$15&lt;0.000001,0,IF($C831&gt;='H-32A-WP06 - Debt Service'!R$24,'H-32A-WP06 - Debt Service'!R$27/12,0))</f>
        <v>0</v>
      </c>
      <c r="T831" s="376">
        <f>IF(-SUM(T$20:T830)+T$15&lt;0.000001,0,IF($C831&gt;='H-32A-WP06 - Debt Service'!S$24,'H-32A-WP06 - Debt Service'!S$27/12,0))</f>
        <v>0</v>
      </c>
      <c r="U831" s="376">
        <f>IF(-SUM(U$20:U830)+U$15&lt;0.000001,0,IF($C831&gt;='H-32A-WP06 - Debt Service'!T$24,'H-32A-WP06 - Debt Service'!T$27/12,0))</f>
        <v>0</v>
      </c>
      <c r="V831" s="376">
        <f>IF(-SUM(V$20:V830)+V$15&lt;0.000001,0,IF($C831&gt;='H-32A-WP06 - Debt Service'!U$24,'H-32A-WP06 - Debt Service'!U$27/12,0))</f>
        <v>0</v>
      </c>
      <c r="W831" s="376">
        <f>IF(-SUM(W$20:W830)+W$15&lt;0.000001,0,IF($C831&gt;='H-32A-WP06 - Debt Service'!V$24,'H-32A-WP06 - Debt Service'!V$27/12,0))</f>
        <v>0</v>
      </c>
      <c r="X831" s="376">
        <f>IF(-SUM(X$20:X830)+X$15&lt;0.000001,0,IF($C831&gt;='H-32A-WP06 - Debt Service'!W$24,'H-32A-WP06 - Debt Service'!W$27/12,0))</f>
        <v>0</v>
      </c>
      <c r="Y831" s="376">
        <f>IF(-SUM(Y$20:Y830)+Y$15&lt;0.000001,0,IF($C831&gt;='H-32A-WP06 - Debt Service'!X$24,'H-32A-WP06 - Debt Service'!X$27/12,0))</f>
        <v>0</v>
      </c>
      <c r="Z831" s="376">
        <f>IF($C831&gt;='H-32A-WP06 - Debt Service'!Y$24,'H-32A-WP06 - Debt Service'!Y$27/12,0)</f>
        <v>0</v>
      </c>
    </row>
    <row r="832" spans="2:26">
      <c r="B832" s="364">
        <f t="shared" si="48"/>
        <v>2086</v>
      </c>
      <c r="C832" s="390">
        <f t="shared" si="50"/>
        <v>68181</v>
      </c>
      <c r="D832" s="376">
        <f>IF(-SUM(D$20:D831)+D$15&lt;0.000001,0,IF($C832&gt;='H-32A-WP06 - Debt Service'!C$24,'H-32A-WP06 - Debt Service'!C$27/12,0))</f>
        <v>0</v>
      </c>
      <c r="E832" s="376">
        <f>IF(-SUM(E$20:E831)+E$15&lt;0.000001,0,IF($C832&gt;='H-32A-WP06 - Debt Service'!D$24,'H-32A-WP06 - Debt Service'!D$27/12,0))</f>
        <v>0</v>
      </c>
      <c r="F832" s="376">
        <f>IF(-SUM(F$20:F831)+F$15&lt;0.000001,0,IF($C832&gt;='H-32A-WP06 - Debt Service'!E$24,'H-32A-WP06 - Debt Service'!E$27/12,0))</f>
        <v>0</v>
      </c>
      <c r="G832" s="376">
        <f>IF(-SUM(G$20:G831)+G$15&lt;0.000001,0,IF($C832&gt;='H-32A-WP06 - Debt Service'!F$24,'H-32A-WP06 - Debt Service'!F$27/12,0))</f>
        <v>0</v>
      </c>
      <c r="H832" s="376">
        <f>IF(-SUM(H$20:H831)+H$15&lt;0.000001,0,IF($C832&gt;='H-32A-WP06 - Debt Service'!G$24,'H-32A-WP06 - Debt Service'!G$27/12,0))</f>
        <v>0</v>
      </c>
      <c r="I832" s="376">
        <f>IF(-SUM(I$20:I831)+I$15&lt;0.000001,0,IF($C832&gt;='H-32A-WP06 - Debt Service'!H$24,'H-32A-WP06 - Debt Service'!H$27/12,0))</f>
        <v>0</v>
      </c>
      <c r="J832" s="376">
        <f>IF(-SUM(J$20:J831)+J$15&lt;0.000001,0,IF($C832&gt;='H-32A-WP06 - Debt Service'!I$24,'H-32A-WP06 - Debt Service'!I$27/12,0))</f>
        <v>0</v>
      </c>
      <c r="K832" s="376">
        <f>IF(-SUM(K$20:K831)+K$15&lt;0.000001,0,IF($C832&gt;='H-32A-WP06 - Debt Service'!J$24,'H-32A-WP06 - Debt Service'!J$27/12,0))</f>
        <v>0</v>
      </c>
      <c r="L832" s="376">
        <f>IF(-SUM(L$20:L831)+L$15&lt;0.000001,0,IF($C832&gt;='H-32A-WP06 - Debt Service'!K$24,'H-32A-WP06 - Debt Service'!K$27/12,0))</f>
        <v>0</v>
      </c>
      <c r="M832" s="376">
        <f>IF(-SUM(M$20:M831)+M$15&lt;0.000001,0,IF($C832&gt;='H-32A-WP06 - Debt Service'!L$24,'H-32A-WP06 - Debt Service'!L$27/12,0))</f>
        <v>0</v>
      </c>
      <c r="O832" s="364">
        <f t="shared" si="49"/>
        <v>2086</v>
      </c>
      <c r="P832" s="390">
        <f t="shared" si="51"/>
        <v>68181</v>
      </c>
      <c r="Q832" s="376">
        <f>IF(-SUM(Q$20:Q831)+Q$15&lt;0.000001,0,IF($C832&gt;='H-32A-WP06 - Debt Service'!P$24,'H-32A-WP06 - Debt Service'!P$27/12,0))</f>
        <v>0</v>
      </c>
      <c r="R832" s="376">
        <f>IF(-SUM(R$20:R831)+R$15&lt;0.000001,0,IF($C832&gt;='H-32A-WP06 - Debt Service'!Q$24,'H-32A-WP06 - Debt Service'!Q$27/12,0))</f>
        <v>0</v>
      </c>
      <c r="S832" s="376">
        <f>IF(-SUM(S$20:S831)+S$15&lt;0.000001,0,IF($C832&gt;='H-32A-WP06 - Debt Service'!R$24,'H-32A-WP06 - Debt Service'!R$27/12,0))</f>
        <v>0</v>
      </c>
      <c r="T832" s="376">
        <f>IF(-SUM(T$20:T831)+T$15&lt;0.000001,0,IF($C832&gt;='H-32A-WP06 - Debt Service'!S$24,'H-32A-WP06 - Debt Service'!S$27/12,0))</f>
        <v>0</v>
      </c>
      <c r="U832" s="376">
        <f>IF(-SUM(U$20:U831)+U$15&lt;0.000001,0,IF($C832&gt;='H-32A-WP06 - Debt Service'!T$24,'H-32A-WP06 - Debt Service'!T$27/12,0))</f>
        <v>0</v>
      </c>
      <c r="V832" s="376">
        <f>IF(-SUM(V$20:V831)+V$15&lt;0.000001,0,IF($C832&gt;='H-32A-WP06 - Debt Service'!U$24,'H-32A-WP06 - Debt Service'!U$27/12,0))</f>
        <v>0</v>
      </c>
      <c r="W832" s="376">
        <f>IF(-SUM(W$20:W831)+W$15&lt;0.000001,0,IF($C832&gt;='H-32A-WP06 - Debt Service'!V$24,'H-32A-WP06 - Debt Service'!V$27/12,0))</f>
        <v>0</v>
      </c>
      <c r="X832" s="376">
        <f>IF(-SUM(X$20:X831)+X$15&lt;0.000001,0,IF($C832&gt;='H-32A-WP06 - Debt Service'!W$24,'H-32A-WP06 - Debt Service'!W$27/12,0))</f>
        <v>0</v>
      </c>
      <c r="Y832" s="376">
        <f>IF(-SUM(Y$20:Y831)+Y$15&lt;0.000001,0,IF($C832&gt;='H-32A-WP06 - Debt Service'!X$24,'H-32A-WP06 - Debt Service'!X$27/12,0))</f>
        <v>0</v>
      </c>
      <c r="Z832" s="376">
        <f>IF($C832&gt;='H-32A-WP06 - Debt Service'!Y$24,'H-32A-WP06 - Debt Service'!Y$27/12,0)</f>
        <v>0</v>
      </c>
    </row>
    <row r="833" spans="2:26">
      <c r="B833" s="364">
        <f t="shared" si="48"/>
        <v>2086</v>
      </c>
      <c r="C833" s="390">
        <f t="shared" si="50"/>
        <v>68211</v>
      </c>
      <c r="D833" s="376">
        <f>IF(-SUM(D$20:D832)+D$15&lt;0.000001,0,IF($C833&gt;='H-32A-WP06 - Debt Service'!C$24,'H-32A-WP06 - Debt Service'!C$27/12,0))</f>
        <v>0</v>
      </c>
      <c r="E833" s="376">
        <f>IF(-SUM(E$20:E832)+E$15&lt;0.000001,0,IF($C833&gt;='H-32A-WP06 - Debt Service'!D$24,'H-32A-WP06 - Debt Service'!D$27/12,0))</f>
        <v>0</v>
      </c>
      <c r="F833" s="376">
        <f>IF(-SUM(F$20:F832)+F$15&lt;0.000001,0,IF($C833&gt;='H-32A-WP06 - Debt Service'!E$24,'H-32A-WP06 - Debt Service'!E$27/12,0))</f>
        <v>0</v>
      </c>
      <c r="G833" s="376">
        <f>IF(-SUM(G$20:G832)+G$15&lt;0.000001,0,IF($C833&gt;='H-32A-WP06 - Debt Service'!F$24,'H-32A-WP06 - Debt Service'!F$27/12,0))</f>
        <v>0</v>
      </c>
      <c r="H833" s="376">
        <f>IF(-SUM(H$20:H832)+H$15&lt;0.000001,0,IF($C833&gt;='H-32A-WP06 - Debt Service'!G$24,'H-32A-WP06 - Debt Service'!G$27/12,0))</f>
        <v>0</v>
      </c>
      <c r="I833" s="376">
        <f>IF(-SUM(I$20:I832)+I$15&lt;0.000001,0,IF($C833&gt;='H-32A-WP06 - Debt Service'!H$24,'H-32A-WP06 - Debt Service'!H$27/12,0))</f>
        <v>0</v>
      </c>
      <c r="J833" s="376">
        <f>IF(-SUM(J$20:J832)+J$15&lt;0.000001,0,IF($C833&gt;='H-32A-WP06 - Debt Service'!I$24,'H-32A-WP06 - Debt Service'!I$27/12,0))</f>
        <v>0</v>
      </c>
      <c r="K833" s="376">
        <f>IF(-SUM(K$20:K832)+K$15&lt;0.000001,0,IF($C833&gt;='H-32A-WP06 - Debt Service'!J$24,'H-32A-WP06 - Debt Service'!J$27/12,0))</f>
        <v>0</v>
      </c>
      <c r="L833" s="376">
        <f>IF(-SUM(L$20:L832)+L$15&lt;0.000001,0,IF($C833&gt;='H-32A-WP06 - Debt Service'!K$24,'H-32A-WP06 - Debt Service'!K$27/12,0))</f>
        <v>0</v>
      </c>
      <c r="M833" s="376">
        <f>IF(-SUM(M$20:M832)+M$15&lt;0.000001,0,IF($C833&gt;='H-32A-WP06 - Debt Service'!L$24,'H-32A-WP06 - Debt Service'!L$27/12,0))</f>
        <v>0</v>
      </c>
      <c r="O833" s="364">
        <f t="shared" si="49"/>
        <v>2086</v>
      </c>
      <c r="P833" s="390">
        <f t="shared" si="51"/>
        <v>68211</v>
      </c>
      <c r="Q833" s="376">
        <f>IF(-SUM(Q$20:Q832)+Q$15&lt;0.000001,0,IF($C833&gt;='H-32A-WP06 - Debt Service'!P$24,'H-32A-WP06 - Debt Service'!P$27/12,0))</f>
        <v>0</v>
      </c>
      <c r="R833" s="376">
        <f>IF(-SUM(R$20:R832)+R$15&lt;0.000001,0,IF($C833&gt;='H-32A-WP06 - Debt Service'!Q$24,'H-32A-WP06 - Debt Service'!Q$27/12,0))</f>
        <v>0</v>
      </c>
      <c r="S833" s="376">
        <f>IF(-SUM(S$20:S832)+S$15&lt;0.000001,0,IF($C833&gt;='H-32A-WP06 - Debt Service'!R$24,'H-32A-WP06 - Debt Service'!R$27/12,0))</f>
        <v>0</v>
      </c>
      <c r="T833" s="376">
        <f>IF(-SUM(T$20:T832)+T$15&lt;0.000001,0,IF($C833&gt;='H-32A-WP06 - Debt Service'!S$24,'H-32A-WP06 - Debt Service'!S$27/12,0))</f>
        <v>0</v>
      </c>
      <c r="U833" s="376">
        <f>IF(-SUM(U$20:U832)+U$15&lt;0.000001,0,IF($C833&gt;='H-32A-WP06 - Debt Service'!T$24,'H-32A-WP06 - Debt Service'!T$27/12,0))</f>
        <v>0</v>
      </c>
      <c r="V833" s="376">
        <f>IF(-SUM(V$20:V832)+V$15&lt;0.000001,0,IF($C833&gt;='H-32A-WP06 - Debt Service'!U$24,'H-32A-WP06 - Debt Service'!U$27/12,0))</f>
        <v>0</v>
      </c>
      <c r="W833" s="376">
        <f>IF(-SUM(W$20:W832)+W$15&lt;0.000001,0,IF($C833&gt;='H-32A-WP06 - Debt Service'!V$24,'H-32A-WP06 - Debt Service'!V$27/12,0))</f>
        <v>0</v>
      </c>
      <c r="X833" s="376">
        <f>IF(-SUM(X$20:X832)+X$15&lt;0.000001,0,IF($C833&gt;='H-32A-WP06 - Debt Service'!W$24,'H-32A-WP06 - Debt Service'!W$27/12,0))</f>
        <v>0</v>
      </c>
      <c r="Y833" s="376">
        <f>IF(-SUM(Y$20:Y832)+Y$15&lt;0.000001,0,IF($C833&gt;='H-32A-WP06 - Debt Service'!X$24,'H-32A-WP06 - Debt Service'!X$27/12,0))</f>
        <v>0</v>
      </c>
      <c r="Z833" s="376">
        <f>IF($C833&gt;='H-32A-WP06 - Debt Service'!Y$24,'H-32A-WP06 - Debt Service'!Y$27/12,0)</f>
        <v>0</v>
      </c>
    </row>
    <row r="834" spans="2:26">
      <c r="B834" s="364">
        <f t="shared" si="48"/>
        <v>2086</v>
      </c>
      <c r="C834" s="390">
        <f t="shared" si="50"/>
        <v>68242</v>
      </c>
      <c r="D834" s="376">
        <f>IF(-SUM(D$20:D833)+D$15&lt;0.000001,0,IF($C834&gt;='H-32A-WP06 - Debt Service'!C$24,'H-32A-WP06 - Debt Service'!C$27/12,0))</f>
        <v>0</v>
      </c>
      <c r="E834" s="376">
        <f>IF(-SUM(E$20:E833)+E$15&lt;0.000001,0,IF($C834&gt;='H-32A-WP06 - Debt Service'!D$24,'H-32A-WP06 - Debt Service'!D$27/12,0))</f>
        <v>0</v>
      </c>
      <c r="F834" s="376">
        <f>IF(-SUM(F$20:F833)+F$15&lt;0.000001,0,IF($C834&gt;='H-32A-WP06 - Debt Service'!E$24,'H-32A-WP06 - Debt Service'!E$27/12,0))</f>
        <v>0</v>
      </c>
      <c r="G834" s="376">
        <f>IF(-SUM(G$20:G833)+G$15&lt;0.000001,0,IF($C834&gt;='H-32A-WP06 - Debt Service'!F$24,'H-32A-WP06 - Debt Service'!F$27/12,0))</f>
        <v>0</v>
      </c>
      <c r="H834" s="376">
        <f>IF(-SUM(H$20:H833)+H$15&lt;0.000001,0,IF($C834&gt;='H-32A-WP06 - Debt Service'!G$24,'H-32A-WP06 - Debt Service'!G$27/12,0))</f>
        <v>0</v>
      </c>
      <c r="I834" s="376">
        <f>IF(-SUM(I$20:I833)+I$15&lt;0.000001,0,IF($C834&gt;='H-32A-WP06 - Debt Service'!H$24,'H-32A-WP06 - Debt Service'!H$27/12,0))</f>
        <v>0</v>
      </c>
      <c r="J834" s="376">
        <f>IF(-SUM(J$20:J833)+J$15&lt;0.000001,0,IF($C834&gt;='H-32A-WP06 - Debt Service'!I$24,'H-32A-WP06 - Debt Service'!I$27/12,0))</f>
        <v>0</v>
      </c>
      <c r="K834" s="376">
        <f>IF(-SUM(K$20:K833)+K$15&lt;0.000001,0,IF($C834&gt;='H-32A-WP06 - Debt Service'!J$24,'H-32A-WP06 - Debt Service'!J$27/12,0))</f>
        <v>0</v>
      </c>
      <c r="L834" s="376">
        <f>IF(-SUM(L$20:L833)+L$15&lt;0.000001,0,IF($C834&gt;='H-32A-WP06 - Debt Service'!K$24,'H-32A-WP06 - Debt Service'!K$27/12,0))</f>
        <v>0</v>
      </c>
      <c r="M834" s="376">
        <f>IF(-SUM(M$20:M833)+M$15&lt;0.000001,0,IF($C834&gt;='H-32A-WP06 - Debt Service'!L$24,'H-32A-WP06 - Debt Service'!L$27/12,0))</f>
        <v>0</v>
      </c>
      <c r="O834" s="364">
        <f t="shared" si="49"/>
        <v>2086</v>
      </c>
      <c r="P834" s="390">
        <f t="shared" si="51"/>
        <v>68242</v>
      </c>
      <c r="Q834" s="376">
        <f>IF(-SUM(Q$20:Q833)+Q$15&lt;0.000001,0,IF($C834&gt;='H-32A-WP06 - Debt Service'!P$24,'H-32A-WP06 - Debt Service'!P$27/12,0))</f>
        <v>0</v>
      </c>
      <c r="R834" s="376">
        <f>IF(-SUM(R$20:R833)+R$15&lt;0.000001,0,IF($C834&gt;='H-32A-WP06 - Debt Service'!Q$24,'H-32A-WP06 - Debt Service'!Q$27/12,0))</f>
        <v>0</v>
      </c>
      <c r="S834" s="376">
        <f>IF(-SUM(S$20:S833)+S$15&lt;0.000001,0,IF($C834&gt;='H-32A-WP06 - Debt Service'!R$24,'H-32A-WP06 - Debt Service'!R$27/12,0))</f>
        <v>0</v>
      </c>
      <c r="T834" s="376">
        <f>IF(-SUM(T$20:T833)+T$15&lt;0.000001,0,IF($C834&gt;='H-32A-WP06 - Debt Service'!S$24,'H-32A-WP06 - Debt Service'!S$27/12,0))</f>
        <v>0</v>
      </c>
      <c r="U834" s="376">
        <f>IF(-SUM(U$20:U833)+U$15&lt;0.000001,0,IF($C834&gt;='H-32A-WP06 - Debt Service'!T$24,'H-32A-WP06 - Debt Service'!T$27/12,0))</f>
        <v>0</v>
      </c>
      <c r="V834" s="376">
        <f>IF(-SUM(V$20:V833)+V$15&lt;0.000001,0,IF($C834&gt;='H-32A-WP06 - Debt Service'!U$24,'H-32A-WP06 - Debt Service'!U$27/12,0))</f>
        <v>0</v>
      </c>
      <c r="W834" s="376">
        <f>IF(-SUM(W$20:W833)+W$15&lt;0.000001,0,IF($C834&gt;='H-32A-WP06 - Debt Service'!V$24,'H-32A-WP06 - Debt Service'!V$27/12,0))</f>
        <v>0</v>
      </c>
      <c r="X834" s="376">
        <f>IF(-SUM(X$20:X833)+X$15&lt;0.000001,0,IF($C834&gt;='H-32A-WP06 - Debt Service'!W$24,'H-32A-WP06 - Debt Service'!W$27/12,0))</f>
        <v>0</v>
      </c>
      <c r="Y834" s="376">
        <f>IF(-SUM(Y$20:Y833)+Y$15&lt;0.000001,0,IF($C834&gt;='H-32A-WP06 - Debt Service'!X$24,'H-32A-WP06 - Debt Service'!X$27/12,0))</f>
        <v>0</v>
      </c>
      <c r="Z834" s="376">
        <f>IF($C834&gt;='H-32A-WP06 - Debt Service'!Y$24,'H-32A-WP06 - Debt Service'!Y$27/12,0)</f>
        <v>0</v>
      </c>
    </row>
    <row r="835" spans="2:26">
      <c r="B835" s="364">
        <f t="shared" si="48"/>
        <v>2086</v>
      </c>
      <c r="C835" s="390">
        <f t="shared" si="50"/>
        <v>68272</v>
      </c>
      <c r="D835" s="376">
        <f>IF(-SUM(D$20:D834)+D$15&lt;0.000001,0,IF($C835&gt;='H-32A-WP06 - Debt Service'!C$24,'H-32A-WP06 - Debt Service'!C$27/12,0))</f>
        <v>0</v>
      </c>
      <c r="E835" s="376">
        <f>IF(-SUM(E$20:E834)+E$15&lt;0.000001,0,IF($C835&gt;='H-32A-WP06 - Debt Service'!D$24,'H-32A-WP06 - Debt Service'!D$27/12,0))</f>
        <v>0</v>
      </c>
      <c r="F835" s="376">
        <f>IF(-SUM(F$20:F834)+F$15&lt;0.000001,0,IF($C835&gt;='H-32A-WP06 - Debt Service'!E$24,'H-32A-WP06 - Debt Service'!E$27/12,0))</f>
        <v>0</v>
      </c>
      <c r="G835" s="376">
        <f>IF(-SUM(G$20:G834)+G$15&lt;0.000001,0,IF($C835&gt;='H-32A-WP06 - Debt Service'!F$24,'H-32A-WP06 - Debt Service'!F$27/12,0))</f>
        <v>0</v>
      </c>
      <c r="H835" s="376">
        <f>IF(-SUM(H$20:H834)+H$15&lt;0.000001,0,IF($C835&gt;='H-32A-WP06 - Debt Service'!G$24,'H-32A-WP06 - Debt Service'!G$27/12,0))</f>
        <v>0</v>
      </c>
      <c r="I835" s="376">
        <f>IF(-SUM(I$20:I834)+I$15&lt;0.000001,0,IF($C835&gt;='H-32A-WP06 - Debt Service'!H$24,'H-32A-WP06 - Debt Service'!H$27/12,0))</f>
        <v>0</v>
      </c>
      <c r="J835" s="376">
        <f>IF(-SUM(J$20:J834)+J$15&lt;0.000001,0,IF($C835&gt;='H-32A-WP06 - Debt Service'!I$24,'H-32A-WP06 - Debt Service'!I$27/12,0))</f>
        <v>0</v>
      </c>
      <c r="K835" s="376">
        <f>IF(-SUM(K$20:K834)+K$15&lt;0.000001,0,IF($C835&gt;='H-32A-WP06 - Debt Service'!J$24,'H-32A-WP06 - Debt Service'!J$27/12,0))</f>
        <v>0</v>
      </c>
      <c r="L835" s="376">
        <f>IF(-SUM(L$20:L834)+L$15&lt;0.000001,0,IF($C835&gt;='H-32A-WP06 - Debt Service'!K$24,'H-32A-WP06 - Debt Service'!K$27/12,0))</f>
        <v>0</v>
      </c>
      <c r="M835" s="376">
        <f>IF(-SUM(M$20:M834)+M$15&lt;0.000001,0,IF($C835&gt;='H-32A-WP06 - Debt Service'!L$24,'H-32A-WP06 - Debt Service'!L$27/12,0))</f>
        <v>0</v>
      </c>
      <c r="O835" s="364">
        <f t="shared" si="49"/>
        <v>2086</v>
      </c>
      <c r="P835" s="390">
        <f t="shared" si="51"/>
        <v>68272</v>
      </c>
      <c r="Q835" s="376">
        <f>IF(-SUM(Q$20:Q834)+Q$15&lt;0.000001,0,IF($C835&gt;='H-32A-WP06 - Debt Service'!P$24,'H-32A-WP06 - Debt Service'!P$27/12,0))</f>
        <v>0</v>
      </c>
      <c r="R835" s="376">
        <f>IF(-SUM(R$20:R834)+R$15&lt;0.000001,0,IF($C835&gt;='H-32A-WP06 - Debt Service'!Q$24,'H-32A-WP06 - Debt Service'!Q$27/12,0))</f>
        <v>0</v>
      </c>
      <c r="S835" s="376">
        <f>IF(-SUM(S$20:S834)+S$15&lt;0.000001,0,IF($C835&gt;='H-32A-WP06 - Debt Service'!R$24,'H-32A-WP06 - Debt Service'!R$27/12,0))</f>
        <v>0</v>
      </c>
      <c r="T835" s="376">
        <f>IF(-SUM(T$20:T834)+T$15&lt;0.000001,0,IF($C835&gt;='H-32A-WP06 - Debt Service'!S$24,'H-32A-WP06 - Debt Service'!S$27/12,0))</f>
        <v>0</v>
      </c>
      <c r="U835" s="376">
        <f>IF(-SUM(U$20:U834)+U$15&lt;0.000001,0,IF($C835&gt;='H-32A-WP06 - Debt Service'!T$24,'H-32A-WP06 - Debt Service'!T$27/12,0))</f>
        <v>0</v>
      </c>
      <c r="V835" s="376">
        <f>IF(-SUM(V$20:V834)+V$15&lt;0.000001,0,IF($C835&gt;='H-32A-WP06 - Debt Service'!U$24,'H-32A-WP06 - Debt Service'!U$27/12,0))</f>
        <v>0</v>
      </c>
      <c r="W835" s="376">
        <f>IF(-SUM(W$20:W834)+W$15&lt;0.000001,0,IF($C835&gt;='H-32A-WP06 - Debt Service'!V$24,'H-32A-WP06 - Debt Service'!V$27/12,0))</f>
        <v>0</v>
      </c>
      <c r="X835" s="376">
        <f>IF(-SUM(X$20:X834)+X$15&lt;0.000001,0,IF($C835&gt;='H-32A-WP06 - Debt Service'!W$24,'H-32A-WP06 - Debt Service'!W$27/12,0))</f>
        <v>0</v>
      </c>
      <c r="Y835" s="376">
        <f>IF(-SUM(Y$20:Y834)+Y$15&lt;0.000001,0,IF($C835&gt;='H-32A-WP06 - Debt Service'!X$24,'H-32A-WP06 - Debt Service'!X$27/12,0))</f>
        <v>0</v>
      </c>
      <c r="Z835" s="376">
        <f>IF($C835&gt;='H-32A-WP06 - Debt Service'!Y$24,'H-32A-WP06 - Debt Service'!Y$27/12,0)</f>
        <v>0</v>
      </c>
    </row>
    <row r="836" spans="2:26">
      <c r="B836" s="364">
        <f t="shared" si="48"/>
        <v>2087</v>
      </c>
      <c r="C836" s="390">
        <f t="shared" si="50"/>
        <v>68303</v>
      </c>
      <c r="D836" s="376">
        <f>IF(-SUM(D$20:D835)+D$15&lt;0.000001,0,IF($C836&gt;='H-32A-WP06 - Debt Service'!C$24,'H-32A-WP06 - Debt Service'!C$27/12,0))</f>
        <v>0</v>
      </c>
      <c r="E836" s="376">
        <f>IF(-SUM(E$20:E835)+E$15&lt;0.000001,0,IF($C836&gt;='H-32A-WP06 - Debt Service'!D$24,'H-32A-WP06 - Debt Service'!D$27/12,0))</f>
        <v>0</v>
      </c>
      <c r="F836" s="376">
        <f>IF(-SUM(F$20:F835)+F$15&lt;0.000001,0,IF($C836&gt;='H-32A-WP06 - Debt Service'!E$24,'H-32A-WP06 - Debt Service'!E$27/12,0))</f>
        <v>0</v>
      </c>
      <c r="G836" s="376">
        <f>IF(-SUM(G$20:G835)+G$15&lt;0.000001,0,IF($C836&gt;='H-32A-WP06 - Debt Service'!F$24,'H-32A-WP06 - Debt Service'!F$27/12,0))</f>
        <v>0</v>
      </c>
      <c r="H836" s="376">
        <f>IF(-SUM(H$20:H835)+H$15&lt;0.000001,0,IF($C836&gt;='H-32A-WP06 - Debt Service'!G$24,'H-32A-WP06 - Debt Service'!G$27/12,0))</f>
        <v>0</v>
      </c>
      <c r="I836" s="376">
        <f>IF(-SUM(I$20:I835)+I$15&lt;0.000001,0,IF($C836&gt;='H-32A-WP06 - Debt Service'!H$24,'H-32A-WP06 - Debt Service'!H$27/12,0))</f>
        <v>0</v>
      </c>
      <c r="J836" s="376">
        <f>IF(-SUM(J$20:J835)+J$15&lt;0.000001,0,IF($C836&gt;='H-32A-WP06 - Debt Service'!I$24,'H-32A-WP06 - Debt Service'!I$27/12,0))</f>
        <v>0</v>
      </c>
      <c r="K836" s="376">
        <f>IF(-SUM(K$20:K835)+K$15&lt;0.000001,0,IF($C836&gt;='H-32A-WP06 - Debt Service'!J$24,'H-32A-WP06 - Debt Service'!J$27/12,0))</f>
        <v>0</v>
      </c>
      <c r="L836" s="376">
        <f>IF(-SUM(L$20:L835)+L$15&lt;0.000001,0,IF($C836&gt;='H-32A-WP06 - Debt Service'!K$24,'H-32A-WP06 - Debt Service'!K$27/12,0))</f>
        <v>0</v>
      </c>
      <c r="M836" s="376">
        <f>IF(-SUM(M$20:M835)+M$15&lt;0.000001,0,IF($C836&gt;='H-32A-WP06 - Debt Service'!L$24,'H-32A-WP06 - Debt Service'!L$27/12,0))</f>
        <v>0</v>
      </c>
      <c r="O836" s="364">
        <f t="shared" si="49"/>
        <v>2087</v>
      </c>
      <c r="P836" s="390">
        <f t="shared" si="51"/>
        <v>68303</v>
      </c>
      <c r="Q836" s="376">
        <f>IF(-SUM(Q$20:Q835)+Q$15&lt;0.000001,0,IF($C836&gt;='H-32A-WP06 - Debt Service'!P$24,'H-32A-WP06 - Debt Service'!P$27/12,0))</f>
        <v>0</v>
      </c>
      <c r="R836" s="376">
        <f>IF(-SUM(R$20:R835)+R$15&lt;0.000001,0,IF($C836&gt;='H-32A-WP06 - Debt Service'!Q$24,'H-32A-WP06 - Debt Service'!Q$27/12,0))</f>
        <v>0</v>
      </c>
      <c r="S836" s="376">
        <f>IF(-SUM(S$20:S835)+S$15&lt;0.000001,0,IF($C836&gt;='H-32A-WP06 - Debt Service'!R$24,'H-32A-WP06 - Debt Service'!R$27/12,0))</f>
        <v>0</v>
      </c>
      <c r="T836" s="376">
        <f>IF(-SUM(T$20:T835)+T$15&lt;0.000001,0,IF($C836&gt;='H-32A-WP06 - Debt Service'!S$24,'H-32A-WP06 - Debt Service'!S$27/12,0))</f>
        <v>0</v>
      </c>
      <c r="U836" s="376">
        <f>IF(-SUM(U$20:U835)+U$15&lt;0.000001,0,IF($C836&gt;='H-32A-WP06 - Debt Service'!T$24,'H-32A-WP06 - Debt Service'!T$27/12,0))</f>
        <v>0</v>
      </c>
      <c r="V836" s="376">
        <f>IF(-SUM(V$20:V835)+V$15&lt;0.000001,0,IF($C836&gt;='H-32A-WP06 - Debt Service'!U$24,'H-32A-WP06 - Debt Service'!U$27/12,0))</f>
        <v>0</v>
      </c>
      <c r="W836" s="376">
        <f>IF(-SUM(W$20:W835)+W$15&lt;0.000001,0,IF($C836&gt;='H-32A-WP06 - Debt Service'!V$24,'H-32A-WP06 - Debt Service'!V$27/12,0))</f>
        <v>0</v>
      </c>
      <c r="X836" s="376">
        <f>IF(-SUM(X$20:X835)+X$15&lt;0.000001,0,IF($C836&gt;='H-32A-WP06 - Debt Service'!W$24,'H-32A-WP06 - Debt Service'!W$27/12,0))</f>
        <v>0</v>
      </c>
      <c r="Y836" s="376">
        <f>IF(-SUM(Y$20:Y835)+Y$15&lt;0.000001,0,IF($C836&gt;='H-32A-WP06 - Debt Service'!X$24,'H-32A-WP06 - Debt Service'!X$27/12,0))</f>
        <v>0</v>
      </c>
      <c r="Z836" s="376">
        <f>IF($C836&gt;='H-32A-WP06 - Debt Service'!Y$24,'H-32A-WP06 - Debt Service'!Y$27/12,0)</f>
        <v>0</v>
      </c>
    </row>
    <row r="837" spans="2:26">
      <c r="B837" s="364">
        <f t="shared" si="48"/>
        <v>2087</v>
      </c>
      <c r="C837" s="390">
        <f t="shared" si="50"/>
        <v>68334</v>
      </c>
      <c r="D837" s="376">
        <f>IF(-SUM(D$20:D836)+D$15&lt;0.000001,0,IF($C837&gt;='H-32A-WP06 - Debt Service'!C$24,'H-32A-WP06 - Debt Service'!C$27/12,0))</f>
        <v>0</v>
      </c>
      <c r="E837" s="376">
        <f>IF(-SUM(E$20:E836)+E$15&lt;0.000001,0,IF($C837&gt;='H-32A-WP06 - Debt Service'!D$24,'H-32A-WP06 - Debt Service'!D$27/12,0))</f>
        <v>0</v>
      </c>
      <c r="F837" s="376">
        <f>IF(-SUM(F$20:F836)+F$15&lt;0.000001,0,IF($C837&gt;='H-32A-WP06 - Debt Service'!E$24,'H-32A-WP06 - Debt Service'!E$27/12,0))</f>
        <v>0</v>
      </c>
      <c r="G837" s="376">
        <f>IF(-SUM(G$20:G836)+G$15&lt;0.000001,0,IF($C837&gt;='H-32A-WP06 - Debt Service'!F$24,'H-32A-WP06 - Debt Service'!F$27/12,0))</f>
        <v>0</v>
      </c>
      <c r="H837" s="376">
        <f>IF(-SUM(H$20:H836)+H$15&lt;0.000001,0,IF($C837&gt;='H-32A-WP06 - Debt Service'!G$24,'H-32A-WP06 - Debt Service'!G$27/12,0))</f>
        <v>0</v>
      </c>
      <c r="I837" s="376">
        <f>IF(-SUM(I$20:I836)+I$15&lt;0.000001,0,IF($C837&gt;='H-32A-WP06 - Debt Service'!H$24,'H-32A-WP06 - Debt Service'!H$27/12,0))</f>
        <v>0</v>
      </c>
      <c r="J837" s="376">
        <f>IF(-SUM(J$20:J836)+J$15&lt;0.000001,0,IF($C837&gt;='H-32A-WP06 - Debt Service'!I$24,'H-32A-WP06 - Debt Service'!I$27/12,0))</f>
        <v>0</v>
      </c>
      <c r="K837" s="376">
        <f>IF(-SUM(K$20:K836)+K$15&lt;0.000001,0,IF($C837&gt;='H-32A-WP06 - Debt Service'!J$24,'H-32A-WP06 - Debt Service'!J$27/12,0))</f>
        <v>0</v>
      </c>
      <c r="L837" s="376">
        <f>IF(-SUM(L$20:L836)+L$15&lt;0.000001,0,IF($C837&gt;='H-32A-WP06 - Debt Service'!K$24,'H-32A-WP06 - Debt Service'!K$27/12,0))</f>
        <v>0</v>
      </c>
      <c r="M837" s="376">
        <f>IF(-SUM(M$20:M836)+M$15&lt;0.000001,0,IF($C837&gt;='H-32A-WP06 - Debt Service'!L$24,'H-32A-WP06 - Debt Service'!L$27/12,0))</f>
        <v>0</v>
      </c>
      <c r="O837" s="364">
        <f t="shared" si="49"/>
        <v>2087</v>
      </c>
      <c r="P837" s="390">
        <f t="shared" si="51"/>
        <v>68334</v>
      </c>
      <c r="Q837" s="376">
        <f>IF(-SUM(Q$20:Q836)+Q$15&lt;0.000001,0,IF($C837&gt;='H-32A-WP06 - Debt Service'!P$24,'H-32A-WP06 - Debt Service'!P$27/12,0))</f>
        <v>0</v>
      </c>
      <c r="R837" s="376">
        <f>IF(-SUM(R$20:R836)+R$15&lt;0.000001,0,IF($C837&gt;='H-32A-WP06 - Debt Service'!Q$24,'H-32A-WP06 - Debt Service'!Q$27/12,0))</f>
        <v>0</v>
      </c>
      <c r="S837" s="376">
        <f>IF(-SUM(S$20:S836)+S$15&lt;0.000001,0,IF($C837&gt;='H-32A-WP06 - Debt Service'!R$24,'H-32A-WP06 - Debt Service'!R$27/12,0))</f>
        <v>0</v>
      </c>
      <c r="T837" s="376">
        <f>IF(-SUM(T$20:T836)+T$15&lt;0.000001,0,IF($C837&gt;='H-32A-WP06 - Debt Service'!S$24,'H-32A-WP06 - Debt Service'!S$27/12,0))</f>
        <v>0</v>
      </c>
      <c r="U837" s="376">
        <f>IF(-SUM(U$20:U836)+U$15&lt;0.000001,0,IF($C837&gt;='H-32A-WP06 - Debt Service'!T$24,'H-32A-WP06 - Debt Service'!T$27/12,0))</f>
        <v>0</v>
      </c>
      <c r="V837" s="376">
        <f>IF(-SUM(V$20:V836)+V$15&lt;0.000001,0,IF($C837&gt;='H-32A-WP06 - Debt Service'!U$24,'H-32A-WP06 - Debt Service'!U$27/12,0))</f>
        <v>0</v>
      </c>
      <c r="W837" s="376">
        <f>IF(-SUM(W$20:W836)+W$15&lt;0.000001,0,IF($C837&gt;='H-32A-WP06 - Debt Service'!V$24,'H-32A-WP06 - Debt Service'!V$27/12,0))</f>
        <v>0</v>
      </c>
      <c r="X837" s="376">
        <f>IF(-SUM(X$20:X836)+X$15&lt;0.000001,0,IF($C837&gt;='H-32A-WP06 - Debt Service'!W$24,'H-32A-WP06 - Debt Service'!W$27/12,0))</f>
        <v>0</v>
      </c>
      <c r="Y837" s="376">
        <f>IF(-SUM(Y$20:Y836)+Y$15&lt;0.000001,0,IF($C837&gt;='H-32A-WP06 - Debt Service'!X$24,'H-32A-WP06 - Debt Service'!X$27/12,0))</f>
        <v>0</v>
      </c>
      <c r="Z837" s="376">
        <f>IF($C837&gt;='H-32A-WP06 - Debt Service'!Y$24,'H-32A-WP06 - Debt Service'!Y$27/12,0)</f>
        <v>0</v>
      </c>
    </row>
    <row r="838" spans="2:26">
      <c r="B838" s="364">
        <f t="shared" si="48"/>
        <v>2087</v>
      </c>
      <c r="C838" s="390">
        <f t="shared" si="50"/>
        <v>68362</v>
      </c>
      <c r="D838" s="376">
        <f>IF(-SUM(D$20:D837)+D$15&lt;0.000001,0,IF($C838&gt;='H-32A-WP06 - Debt Service'!C$24,'H-32A-WP06 - Debt Service'!C$27/12,0))</f>
        <v>0</v>
      </c>
      <c r="E838" s="376">
        <f>IF(-SUM(E$20:E837)+E$15&lt;0.000001,0,IF($C838&gt;='H-32A-WP06 - Debt Service'!D$24,'H-32A-WP06 - Debt Service'!D$27/12,0))</f>
        <v>0</v>
      </c>
      <c r="F838" s="376">
        <f>IF(-SUM(F$20:F837)+F$15&lt;0.000001,0,IF($C838&gt;='H-32A-WP06 - Debt Service'!E$24,'H-32A-WP06 - Debt Service'!E$27/12,0))</f>
        <v>0</v>
      </c>
      <c r="G838" s="376">
        <f>IF(-SUM(G$20:G837)+G$15&lt;0.000001,0,IF($C838&gt;='H-32A-WP06 - Debt Service'!F$24,'H-32A-WP06 - Debt Service'!F$27/12,0))</f>
        <v>0</v>
      </c>
      <c r="H838" s="376">
        <f>IF(-SUM(H$20:H837)+H$15&lt;0.000001,0,IF($C838&gt;='H-32A-WP06 - Debt Service'!G$24,'H-32A-WP06 - Debt Service'!G$27/12,0))</f>
        <v>0</v>
      </c>
      <c r="I838" s="376">
        <f>IF(-SUM(I$20:I837)+I$15&lt;0.000001,0,IF($C838&gt;='H-32A-WP06 - Debt Service'!H$24,'H-32A-WP06 - Debt Service'!H$27/12,0))</f>
        <v>0</v>
      </c>
      <c r="J838" s="376">
        <f>IF(-SUM(J$20:J837)+J$15&lt;0.000001,0,IF($C838&gt;='H-32A-WP06 - Debt Service'!I$24,'H-32A-WP06 - Debt Service'!I$27/12,0))</f>
        <v>0</v>
      </c>
      <c r="K838" s="376">
        <f>IF(-SUM(K$20:K837)+K$15&lt;0.000001,0,IF($C838&gt;='H-32A-WP06 - Debt Service'!J$24,'H-32A-WP06 - Debt Service'!J$27/12,0))</f>
        <v>0</v>
      </c>
      <c r="L838" s="376">
        <f>IF(-SUM(L$20:L837)+L$15&lt;0.000001,0,IF($C838&gt;='H-32A-WP06 - Debt Service'!K$24,'H-32A-WP06 - Debt Service'!K$27/12,0))</f>
        <v>0</v>
      </c>
      <c r="M838" s="376">
        <f>IF(-SUM(M$20:M837)+M$15&lt;0.000001,0,IF($C838&gt;='H-32A-WP06 - Debt Service'!L$24,'H-32A-WP06 - Debt Service'!L$27/12,0))</f>
        <v>0</v>
      </c>
      <c r="O838" s="364">
        <f t="shared" si="49"/>
        <v>2087</v>
      </c>
      <c r="P838" s="390">
        <f t="shared" si="51"/>
        <v>68362</v>
      </c>
      <c r="Q838" s="376">
        <f>IF(-SUM(Q$20:Q837)+Q$15&lt;0.000001,0,IF($C838&gt;='H-32A-WP06 - Debt Service'!P$24,'H-32A-WP06 - Debt Service'!P$27/12,0))</f>
        <v>0</v>
      </c>
      <c r="R838" s="376">
        <f>IF(-SUM(R$20:R837)+R$15&lt;0.000001,0,IF($C838&gt;='H-32A-WP06 - Debt Service'!Q$24,'H-32A-WP06 - Debt Service'!Q$27/12,0))</f>
        <v>0</v>
      </c>
      <c r="S838" s="376">
        <f>IF(-SUM(S$20:S837)+S$15&lt;0.000001,0,IF($C838&gt;='H-32A-WP06 - Debt Service'!R$24,'H-32A-WP06 - Debt Service'!R$27/12,0))</f>
        <v>0</v>
      </c>
      <c r="T838" s="376">
        <f>IF(-SUM(T$20:T837)+T$15&lt;0.000001,0,IF($C838&gt;='H-32A-WP06 - Debt Service'!S$24,'H-32A-WP06 - Debt Service'!S$27/12,0))</f>
        <v>0</v>
      </c>
      <c r="U838" s="376">
        <f>IF(-SUM(U$20:U837)+U$15&lt;0.000001,0,IF($C838&gt;='H-32A-WP06 - Debt Service'!T$24,'H-32A-WP06 - Debt Service'!T$27/12,0))</f>
        <v>0</v>
      </c>
      <c r="V838" s="376">
        <f>IF(-SUM(V$20:V837)+V$15&lt;0.000001,0,IF($C838&gt;='H-32A-WP06 - Debt Service'!U$24,'H-32A-WP06 - Debt Service'!U$27/12,0))</f>
        <v>0</v>
      </c>
      <c r="W838" s="376">
        <f>IF(-SUM(W$20:W837)+W$15&lt;0.000001,0,IF($C838&gt;='H-32A-WP06 - Debt Service'!V$24,'H-32A-WP06 - Debt Service'!V$27/12,0))</f>
        <v>0</v>
      </c>
      <c r="X838" s="376">
        <f>IF(-SUM(X$20:X837)+X$15&lt;0.000001,0,IF($C838&gt;='H-32A-WP06 - Debt Service'!W$24,'H-32A-WP06 - Debt Service'!W$27/12,0))</f>
        <v>0</v>
      </c>
      <c r="Y838" s="376">
        <f>IF(-SUM(Y$20:Y837)+Y$15&lt;0.000001,0,IF($C838&gt;='H-32A-WP06 - Debt Service'!X$24,'H-32A-WP06 - Debt Service'!X$27/12,0))</f>
        <v>0</v>
      </c>
      <c r="Z838" s="376">
        <f>IF($C838&gt;='H-32A-WP06 - Debt Service'!Y$24,'H-32A-WP06 - Debt Service'!Y$27/12,0)</f>
        <v>0</v>
      </c>
    </row>
    <row r="839" spans="2:26">
      <c r="B839" s="364">
        <f t="shared" si="48"/>
        <v>2087</v>
      </c>
      <c r="C839" s="390">
        <f t="shared" si="50"/>
        <v>68393</v>
      </c>
      <c r="D839" s="376">
        <f>IF(-SUM(D$20:D838)+D$15&lt;0.000001,0,IF($C839&gt;='H-32A-WP06 - Debt Service'!C$24,'H-32A-WP06 - Debt Service'!C$27/12,0))</f>
        <v>0</v>
      </c>
      <c r="E839" s="376">
        <f>IF(-SUM(E$20:E838)+E$15&lt;0.000001,0,IF($C839&gt;='H-32A-WP06 - Debt Service'!D$24,'H-32A-WP06 - Debt Service'!D$27/12,0))</f>
        <v>0</v>
      </c>
      <c r="F839" s="376">
        <f>IF(-SUM(F$20:F838)+F$15&lt;0.000001,0,IF($C839&gt;='H-32A-WP06 - Debt Service'!E$24,'H-32A-WP06 - Debt Service'!E$27/12,0))</f>
        <v>0</v>
      </c>
      <c r="G839" s="376">
        <f>IF(-SUM(G$20:G838)+G$15&lt;0.000001,0,IF($C839&gt;='H-32A-WP06 - Debt Service'!F$24,'H-32A-WP06 - Debt Service'!F$27/12,0))</f>
        <v>0</v>
      </c>
      <c r="H839" s="376">
        <f>IF(-SUM(H$20:H838)+H$15&lt;0.000001,0,IF($C839&gt;='H-32A-WP06 - Debt Service'!G$24,'H-32A-WP06 - Debt Service'!G$27/12,0))</f>
        <v>0</v>
      </c>
      <c r="I839" s="376">
        <f>IF(-SUM(I$20:I838)+I$15&lt;0.000001,0,IF($C839&gt;='H-32A-WP06 - Debt Service'!H$24,'H-32A-WP06 - Debt Service'!H$27/12,0))</f>
        <v>0</v>
      </c>
      <c r="J839" s="376">
        <f>IF(-SUM(J$20:J838)+J$15&lt;0.000001,0,IF($C839&gt;='H-32A-WP06 - Debt Service'!I$24,'H-32A-WP06 - Debt Service'!I$27/12,0))</f>
        <v>0</v>
      </c>
      <c r="K839" s="376">
        <f>IF(-SUM(K$20:K838)+K$15&lt;0.000001,0,IF($C839&gt;='H-32A-WP06 - Debt Service'!J$24,'H-32A-WP06 - Debt Service'!J$27/12,0))</f>
        <v>0</v>
      </c>
      <c r="L839" s="376">
        <f>IF(-SUM(L$20:L838)+L$15&lt;0.000001,0,IF($C839&gt;='H-32A-WP06 - Debt Service'!K$24,'H-32A-WP06 - Debt Service'!K$27/12,0))</f>
        <v>0</v>
      </c>
      <c r="M839" s="376">
        <f>IF(-SUM(M$20:M838)+M$15&lt;0.000001,0,IF($C839&gt;='H-32A-WP06 - Debt Service'!L$24,'H-32A-WP06 - Debt Service'!L$27/12,0))</f>
        <v>0</v>
      </c>
      <c r="O839" s="364">
        <f t="shared" si="49"/>
        <v>2087</v>
      </c>
      <c r="P839" s="390">
        <f t="shared" si="51"/>
        <v>68393</v>
      </c>
      <c r="Q839" s="376">
        <f>IF(-SUM(Q$20:Q838)+Q$15&lt;0.000001,0,IF($C839&gt;='H-32A-WP06 - Debt Service'!P$24,'H-32A-WP06 - Debt Service'!P$27/12,0))</f>
        <v>0</v>
      </c>
      <c r="R839" s="376">
        <f>IF(-SUM(R$20:R838)+R$15&lt;0.000001,0,IF($C839&gt;='H-32A-WP06 - Debt Service'!Q$24,'H-32A-WP06 - Debt Service'!Q$27/12,0))</f>
        <v>0</v>
      </c>
      <c r="S839" s="376">
        <f>IF(-SUM(S$20:S838)+S$15&lt;0.000001,0,IF($C839&gt;='H-32A-WP06 - Debt Service'!R$24,'H-32A-WP06 - Debt Service'!R$27/12,0))</f>
        <v>0</v>
      </c>
      <c r="T839" s="376">
        <f>IF(-SUM(T$20:T838)+T$15&lt;0.000001,0,IF($C839&gt;='H-32A-WP06 - Debt Service'!S$24,'H-32A-WP06 - Debt Service'!S$27/12,0))</f>
        <v>0</v>
      </c>
      <c r="U839" s="376">
        <f>IF(-SUM(U$20:U838)+U$15&lt;0.000001,0,IF($C839&gt;='H-32A-WP06 - Debt Service'!T$24,'H-32A-WP06 - Debt Service'!T$27/12,0))</f>
        <v>0</v>
      </c>
      <c r="V839" s="376">
        <f>IF(-SUM(V$20:V838)+V$15&lt;0.000001,0,IF($C839&gt;='H-32A-WP06 - Debt Service'!U$24,'H-32A-WP06 - Debt Service'!U$27/12,0))</f>
        <v>0</v>
      </c>
      <c r="W839" s="376">
        <f>IF(-SUM(W$20:W838)+W$15&lt;0.000001,0,IF($C839&gt;='H-32A-WP06 - Debt Service'!V$24,'H-32A-WP06 - Debt Service'!V$27/12,0))</f>
        <v>0</v>
      </c>
      <c r="X839" s="376">
        <f>IF(-SUM(X$20:X838)+X$15&lt;0.000001,0,IF($C839&gt;='H-32A-WP06 - Debt Service'!W$24,'H-32A-WP06 - Debt Service'!W$27/12,0))</f>
        <v>0</v>
      </c>
      <c r="Y839" s="376">
        <f>IF(-SUM(Y$20:Y838)+Y$15&lt;0.000001,0,IF($C839&gt;='H-32A-WP06 - Debt Service'!X$24,'H-32A-WP06 - Debt Service'!X$27/12,0))</f>
        <v>0</v>
      </c>
      <c r="Z839" s="376">
        <f>IF($C839&gt;='H-32A-WP06 - Debt Service'!Y$24,'H-32A-WP06 - Debt Service'!Y$27/12,0)</f>
        <v>0</v>
      </c>
    </row>
    <row r="840" spans="2:26">
      <c r="B840" s="364">
        <f t="shared" si="48"/>
        <v>2087</v>
      </c>
      <c r="C840" s="390">
        <f t="shared" si="50"/>
        <v>68423</v>
      </c>
      <c r="D840" s="376">
        <f>IF(-SUM(D$20:D839)+D$15&lt;0.000001,0,IF($C840&gt;='H-32A-WP06 - Debt Service'!C$24,'H-32A-WP06 - Debt Service'!C$27/12,0))</f>
        <v>0</v>
      </c>
      <c r="E840" s="376">
        <f>IF(-SUM(E$20:E839)+E$15&lt;0.000001,0,IF($C840&gt;='H-32A-WP06 - Debt Service'!D$24,'H-32A-WP06 - Debt Service'!D$27/12,0))</f>
        <v>0</v>
      </c>
      <c r="F840" s="376">
        <f>IF(-SUM(F$20:F839)+F$15&lt;0.000001,0,IF($C840&gt;='H-32A-WP06 - Debt Service'!E$24,'H-32A-WP06 - Debt Service'!E$27/12,0))</f>
        <v>0</v>
      </c>
      <c r="G840" s="376">
        <f>IF(-SUM(G$20:G839)+G$15&lt;0.000001,0,IF($C840&gt;='H-32A-WP06 - Debt Service'!F$24,'H-32A-WP06 - Debt Service'!F$27/12,0))</f>
        <v>0</v>
      </c>
      <c r="H840" s="376">
        <f>IF(-SUM(H$20:H839)+H$15&lt;0.000001,0,IF($C840&gt;='H-32A-WP06 - Debt Service'!G$24,'H-32A-WP06 - Debt Service'!G$27/12,0))</f>
        <v>0</v>
      </c>
      <c r="I840" s="376">
        <f>IF(-SUM(I$20:I839)+I$15&lt;0.000001,0,IF($C840&gt;='H-32A-WP06 - Debt Service'!H$24,'H-32A-WP06 - Debt Service'!H$27/12,0))</f>
        <v>0</v>
      </c>
      <c r="J840" s="376">
        <f>IF(-SUM(J$20:J839)+J$15&lt;0.000001,0,IF($C840&gt;='H-32A-WP06 - Debt Service'!I$24,'H-32A-WP06 - Debt Service'!I$27/12,0))</f>
        <v>0</v>
      </c>
      <c r="K840" s="376">
        <f>IF(-SUM(K$20:K839)+K$15&lt;0.000001,0,IF($C840&gt;='H-32A-WP06 - Debt Service'!J$24,'H-32A-WP06 - Debt Service'!J$27/12,0))</f>
        <v>0</v>
      </c>
      <c r="L840" s="376">
        <f>IF(-SUM(L$20:L839)+L$15&lt;0.000001,0,IF($C840&gt;='H-32A-WP06 - Debt Service'!K$24,'H-32A-WP06 - Debt Service'!K$27/12,0))</f>
        <v>0</v>
      </c>
      <c r="M840" s="376">
        <f>IF(-SUM(M$20:M839)+M$15&lt;0.000001,0,IF($C840&gt;='H-32A-WP06 - Debt Service'!L$24,'H-32A-WP06 - Debt Service'!L$27/12,0))</f>
        <v>0</v>
      </c>
      <c r="O840" s="364">
        <f t="shared" si="49"/>
        <v>2087</v>
      </c>
      <c r="P840" s="390">
        <f t="shared" si="51"/>
        <v>68423</v>
      </c>
      <c r="Q840" s="376">
        <f>IF(-SUM(Q$20:Q839)+Q$15&lt;0.000001,0,IF($C840&gt;='H-32A-WP06 - Debt Service'!P$24,'H-32A-WP06 - Debt Service'!P$27/12,0))</f>
        <v>0</v>
      </c>
      <c r="R840" s="376">
        <f>IF(-SUM(R$20:R839)+R$15&lt;0.000001,0,IF($C840&gt;='H-32A-WP06 - Debt Service'!Q$24,'H-32A-WP06 - Debt Service'!Q$27/12,0))</f>
        <v>0</v>
      </c>
      <c r="S840" s="376">
        <f>IF(-SUM(S$20:S839)+S$15&lt;0.000001,0,IF($C840&gt;='H-32A-WP06 - Debt Service'!R$24,'H-32A-WP06 - Debt Service'!R$27/12,0))</f>
        <v>0</v>
      </c>
      <c r="T840" s="376">
        <f>IF(-SUM(T$20:T839)+T$15&lt;0.000001,0,IF($C840&gt;='H-32A-WP06 - Debt Service'!S$24,'H-32A-WP06 - Debt Service'!S$27/12,0))</f>
        <v>0</v>
      </c>
      <c r="U840" s="376">
        <f>IF(-SUM(U$20:U839)+U$15&lt;0.000001,0,IF($C840&gt;='H-32A-WP06 - Debt Service'!T$24,'H-32A-WP06 - Debt Service'!T$27/12,0))</f>
        <v>0</v>
      </c>
      <c r="V840" s="376">
        <f>IF(-SUM(V$20:V839)+V$15&lt;0.000001,0,IF($C840&gt;='H-32A-WP06 - Debt Service'!U$24,'H-32A-WP06 - Debt Service'!U$27/12,0))</f>
        <v>0</v>
      </c>
      <c r="W840" s="376">
        <f>IF(-SUM(W$20:W839)+W$15&lt;0.000001,0,IF($C840&gt;='H-32A-WP06 - Debt Service'!V$24,'H-32A-WP06 - Debt Service'!V$27/12,0))</f>
        <v>0</v>
      </c>
      <c r="X840" s="376">
        <f>IF(-SUM(X$20:X839)+X$15&lt;0.000001,0,IF($C840&gt;='H-32A-WP06 - Debt Service'!W$24,'H-32A-WP06 - Debt Service'!W$27/12,0))</f>
        <v>0</v>
      </c>
      <c r="Y840" s="376">
        <f>IF(-SUM(Y$20:Y839)+Y$15&lt;0.000001,0,IF($C840&gt;='H-32A-WP06 - Debt Service'!X$24,'H-32A-WP06 - Debt Service'!X$27/12,0))</f>
        <v>0</v>
      </c>
      <c r="Z840" s="376">
        <f>IF($C840&gt;='H-32A-WP06 - Debt Service'!Y$24,'H-32A-WP06 - Debt Service'!Y$27/12,0)</f>
        <v>0</v>
      </c>
    </row>
    <row r="841" spans="2:26">
      <c r="B841" s="364">
        <f t="shared" si="48"/>
        <v>2087</v>
      </c>
      <c r="C841" s="390">
        <f t="shared" si="50"/>
        <v>68454</v>
      </c>
      <c r="D841" s="376">
        <f>IF(-SUM(D$20:D840)+D$15&lt;0.000001,0,IF($C841&gt;='H-32A-WP06 - Debt Service'!C$24,'H-32A-WP06 - Debt Service'!C$27/12,0))</f>
        <v>0</v>
      </c>
      <c r="E841" s="376">
        <f>IF(-SUM(E$20:E840)+E$15&lt;0.000001,0,IF($C841&gt;='H-32A-WP06 - Debt Service'!D$24,'H-32A-WP06 - Debt Service'!D$27/12,0))</f>
        <v>0</v>
      </c>
      <c r="F841" s="376">
        <f>IF(-SUM(F$20:F840)+F$15&lt;0.000001,0,IF($C841&gt;='H-32A-WP06 - Debt Service'!E$24,'H-32A-WP06 - Debt Service'!E$27/12,0))</f>
        <v>0</v>
      </c>
      <c r="G841" s="376">
        <f>IF(-SUM(G$20:G840)+G$15&lt;0.000001,0,IF($C841&gt;='H-32A-WP06 - Debt Service'!F$24,'H-32A-WP06 - Debt Service'!F$27/12,0))</f>
        <v>0</v>
      </c>
      <c r="H841" s="376">
        <f>IF(-SUM(H$20:H840)+H$15&lt;0.000001,0,IF($C841&gt;='H-32A-WP06 - Debt Service'!G$24,'H-32A-WP06 - Debt Service'!G$27/12,0))</f>
        <v>0</v>
      </c>
      <c r="I841" s="376">
        <f>IF(-SUM(I$20:I840)+I$15&lt;0.000001,0,IF($C841&gt;='H-32A-WP06 - Debt Service'!H$24,'H-32A-WP06 - Debt Service'!H$27/12,0))</f>
        <v>0</v>
      </c>
      <c r="J841" s="376">
        <f>IF(-SUM(J$20:J840)+J$15&lt;0.000001,0,IF($C841&gt;='H-32A-WP06 - Debt Service'!I$24,'H-32A-WP06 - Debt Service'!I$27/12,0))</f>
        <v>0</v>
      </c>
      <c r="K841" s="376">
        <f>IF(-SUM(K$20:K840)+K$15&lt;0.000001,0,IF($C841&gt;='H-32A-WP06 - Debt Service'!J$24,'H-32A-WP06 - Debt Service'!J$27/12,0))</f>
        <v>0</v>
      </c>
      <c r="L841" s="376">
        <f>IF(-SUM(L$20:L840)+L$15&lt;0.000001,0,IF($C841&gt;='H-32A-WP06 - Debt Service'!K$24,'H-32A-WP06 - Debt Service'!K$27/12,0))</f>
        <v>0</v>
      </c>
      <c r="M841" s="376">
        <f>IF(-SUM(M$20:M840)+M$15&lt;0.000001,0,IF($C841&gt;='H-32A-WP06 - Debt Service'!L$24,'H-32A-WP06 - Debt Service'!L$27/12,0))</f>
        <v>0</v>
      </c>
      <c r="O841" s="364">
        <f t="shared" si="49"/>
        <v>2087</v>
      </c>
      <c r="P841" s="390">
        <f t="shared" si="51"/>
        <v>68454</v>
      </c>
      <c r="Q841" s="376">
        <f>IF(-SUM(Q$20:Q840)+Q$15&lt;0.000001,0,IF($C841&gt;='H-32A-WP06 - Debt Service'!P$24,'H-32A-WP06 - Debt Service'!P$27/12,0))</f>
        <v>0</v>
      </c>
      <c r="R841" s="376">
        <f>IF(-SUM(R$20:R840)+R$15&lt;0.000001,0,IF($C841&gt;='H-32A-WP06 - Debt Service'!Q$24,'H-32A-WP06 - Debt Service'!Q$27/12,0))</f>
        <v>0</v>
      </c>
      <c r="S841" s="376">
        <f>IF(-SUM(S$20:S840)+S$15&lt;0.000001,0,IF($C841&gt;='H-32A-WP06 - Debt Service'!R$24,'H-32A-WP06 - Debt Service'!R$27/12,0))</f>
        <v>0</v>
      </c>
      <c r="T841" s="376">
        <f>IF(-SUM(T$20:T840)+T$15&lt;0.000001,0,IF($C841&gt;='H-32A-WP06 - Debt Service'!S$24,'H-32A-WP06 - Debt Service'!S$27/12,0))</f>
        <v>0</v>
      </c>
      <c r="U841" s="376">
        <f>IF(-SUM(U$20:U840)+U$15&lt;0.000001,0,IF($C841&gt;='H-32A-WP06 - Debt Service'!T$24,'H-32A-WP06 - Debt Service'!T$27/12,0))</f>
        <v>0</v>
      </c>
      <c r="V841" s="376">
        <f>IF(-SUM(V$20:V840)+V$15&lt;0.000001,0,IF($C841&gt;='H-32A-WP06 - Debt Service'!U$24,'H-32A-WP06 - Debt Service'!U$27/12,0))</f>
        <v>0</v>
      </c>
      <c r="W841" s="376">
        <f>IF(-SUM(W$20:W840)+W$15&lt;0.000001,0,IF($C841&gt;='H-32A-WP06 - Debt Service'!V$24,'H-32A-WP06 - Debt Service'!V$27/12,0))</f>
        <v>0</v>
      </c>
      <c r="X841" s="376">
        <f>IF(-SUM(X$20:X840)+X$15&lt;0.000001,0,IF($C841&gt;='H-32A-WP06 - Debt Service'!W$24,'H-32A-WP06 - Debt Service'!W$27/12,0))</f>
        <v>0</v>
      </c>
      <c r="Y841" s="376">
        <f>IF(-SUM(Y$20:Y840)+Y$15&lt;0.000001,0,IF($C841&gt;='H-32A-WP06 - Debt Service'!X$24,'H-32A-WP06 - Debt Service'!X$27/12,0))</f>
        <v>0</v>
      </c>
      <c r="Z841" s="376">
        <f>IF($C841&gt;='H-32A-WP06 - Debt Service'!Y$24,'H-32A-WP06 - Debt Service'!Y$27/12,0)</f>
        <v>0</v>
      </c>
    </row>
    <row r="842" spans="2:26">
      <c r="B842" s="364">
        <f t="shared" si="48"/>
        <v>2087</v>
      </c>
      <c r="C842" s="390">
        <f t="shared" si="50"/>
        <v>68484</v>
      </c>
      <c r="D842" s="376">
        <f>IF(-SUM(D$20:D841)+D$15&lt;0.000001,0,IF($C842&gt;='H-32A-WP06 - Debt Service'!C$24,'H-32A-WP06 - Debt Service'!C$27/12,0))</f>
        <v>0</v>
      </c>
      <c r="E842" s="376">
        <f>IF(-SUM(E$20:E841)+E$15&lt;0.000001,0,IF($C842&gt;='H-32A-WP06 - Debt Service'!D$24,'H-32A-WP06 - Debt Service'!D$27/12,0))</f>
        <v>0</v>
      </c>
      <c r="F842" s="376">
        <f>IF(-SUM(F$20:F841)+F$15&lt;0.000001,0,IF($C842&gt;='H-32A-WP06 - Debt Service'!E$24,'H-32A-WP06 - Debt Service'!E$27/12,0))</f>
        <v>0</v>
      </c>
      <c r="G842" s="376">
        <f>IF(-SUM(G$20:G841)+G$15&lt;0.000001,0,IF($C842&gt;='H-32A-WP06 - Debt Service'!F$24,'H-32A-WP06 - Debt Service'!F$27/12,0))</f>
        <v>0</v>
      </c>
      <c r="H842" s="376">
        <f>IF(-SUM(H$20:H841)+H$15&lt;0.000001,0,IF($C842&gt;='H-32A-WP06 - Debt Service'!G$24,'H-32A-WP06 - Debt Service'!G$27/12,0))</f>
        <v>0</v>
      </c>
      <c r="I842" s="376">
        <f>IF(-SUM(I$20:I841)+I$15&lt;0.000001,0,IF($C842&gt;='H-32A-WP06 - Debt Service'!H$24,'H-32A-WP06 - Debt Service'!H$27/12,0))</f>
        <v>0</v>
      </c>
      <c r="J842" s="376">
        <f>IF(-SUM(J$20:J841)+J$15&lt;0.000001,0,IF($C842&gt;='H-32A-WP06 - Debt Service'!I$24,'H-32A-WP06 - Debt Service'!I$27/12,0))</f>
        <v>0</v>
      </c>
      <c r="K842" s="376">
        <f>IF(-SUM(K$20:K841)+K$15&lt;0.000001,0,IF($C842&gt;='H-32A-WP06 - Debt Service'!J$24,'H-32A-WP06 - Debt Service'!J$27/12,0))</f>
        <v>0</v>
      </c>
      <c r="L842" s="376">
        <f>IF(-SUM(L$20:L841)+L$15&lt;0.000001,0,IF($C842&gt;='H-32A-WP06 - Debt Service'!K$24,'H-32A-WP06 - Debt Service'!K$27/12,0))</f>
        <v>0</v>
      </c>
      <c r="M842" s="376">
        <f>IF(-SUM(M$20:M841)+M$15&lt;0.000001,0,IF($C842&gt;='H-32A-WP06 - Debt Service'!L$24,'H-32A-WP06 - Debt Service'!L$27/12,0))</f>
        <v>0</v>
      </c>
      <c r="O842" s="364">
        <f t="shared" si="49"/>
        <v>2087</v>
      </c>
      <c r="P842" s="390">
        <f t="shared" si="51"/>
        <v>68484</v>
      </c>
      <c r="Q842" s="376">
        <f>IF(-SUM(Q$20:Q841)+Q$15&lt;0.000001,0,IF($C842&gt;='H-32A-WP06 - Debt Service'!P$24,'H-32A-WP06 - Debt Service'!P$27/12,0))</f>
        <v>0</v>
      </c>
      <c r="R842" s="376">
        <f>IF(-SUM(R$20:R841)+R$15&lt;0.000001,0,IF($C842&gt;='H-32A-WP06 - Debt Service'!Q$24,'H-32A-WP06 - Debt Service'!Q$27/12,0))</f>
        <v>0</v>
      </c>
      <c r="S842" s="376">
        <f>IF(-SUM(S$20:S841)+S$15&lt;0.000001,0,IF($C842&gt;='H-32A-WP06 - Debt Service'!R$24,'H-32A-WP06 - Debt Service'!R$27/12,0))</f>
        <v>0</v>
      </c>
      <c r="T842" s="376">
        <f>IF(-SUM(T$20:T841)+T$15&lt;0.000001,0,IF($C842&gt;='H-32A-WP06 - Debt Service'!S$24,'H-32A-WP06 - Debt Service'!S$27/12,0))</f>
        <v>0</v>
      </c>
      <c r="U842" s="376">
        <f>IF(-SUM(U$20:U841)+U$15&lt;0.000001,0,IF($C842&gt;='H-32A-WP06 - Debt Service'!T$24,'H-32A-WP06 - Debt Service'!T$27/12,0))</f>
        <v>0</v>
      </c>
      <c r="V842" s="376">
        <f>IF(-SUM(V$20:V841)+V$15&lt;0.000001,0,IF($C842&gt;='H-32A-WP06 - Debt Service'!U$24,'H-32A-WP06 - Debt Service'!U$27/12,0))</f>
        <v>0</v>
      </c>
      <c r="W842" s="376">
        <f>IF(-SUM(W$20:W841)+W$15&lt;0.000001,0,IF($C842&gt;='H-32A-WP06 - Debt Service'!V$24,'H-32A-WP06 - Debt Service'!V$27/12,0))</f>
        <v>0</v>
      </c>
      <c r="X842" s="376">
        <f>IF(-SUM(X$20:X841)+X$15&lt;0.000001,0,IF($C842&gt;='H-32A-WP06 - Debt Service'!W$24,'H-32A-WP06 - Debt Service'!W$27/12,0))</f>
        <v>0</v>
      </c>
      <c r="Y842" s="376">
        <f>IF(-SUM(Y$20:Y841)+Y$15&lt;0.000001,0,IF($C842&gt;='H-32A-WP06 - Debt Service'!X$24,'H-32A-WP06 - Debt Service'!X$27/12,0))</f>
        <v>0</v>
      </c>
      <c r="Z842" s="376">
        <f>IF($C842&gt;='H-32A-WP06 - Debt Service'!Y$24,'H-32A-WP06 - Debt Service'!Y$27/12,0)</f>
        <v>0</v>
      </c>
    </row>
    <row r="843" spans="2:26">
      <c r="B843" s="364">
        <f t="shared" si="48"/>
        <v>2087</v>
      </c>
      <c r="C843" s="390">
        <f t="shared" si="50"/>
        <v>68515</v>
      </c>
      <c r="D843" s="376">
        <f>IF(-SUM(D$20:D842)+D$15&lt;0.000001,0,IF($C843&gt;='H-32A-WP06 - Debt Service'!C$24,'H-32A-WP06 - Debt Service'!C$27/12,0))</f>
        <v>0</v>
      </c>
      <c r="E843" s="376">
        <f>IF(-SUM(E$20:E842)+E$15&lt;0.000001,0,IF($C843&gt;='H-32A-WP06 - Debt Service'!D$24,'H-32A-WP06 - Debt Service'!D$27/12,0))</f>
        <v>0</v>
      </c>
      <c r="F843" s="376">
        <f>IF(-SUM(F$20:F842)+F$15&lt;0.000001,0,IF($C843&gt;='H-32A-WP06 - Debt Service'!E$24,'H-32A-WP06 - Debt Service'!E$27/12,0))</f>
        <v>0</v>
      </c>
      <c r="G843" s="376">
        <f>IF(-SUM(G$20:G842)+G$15&lt;0.000001,0,IF($C843&gt;='H-32A-WP06 - Debt Service'!F$24,'H-32A-WP06 - Debt Service'!F$27/12,0))</f>
        <v>0</v>
      </c>
      <c r="H843" s="376">
        <f>IF(-SUM(H$20:H842)+H$15&lt;0.000001,0,IF($C843&gt;='H-32A-WP06 - Debt Service'!G$24,'H-32A-WP06 - Debt Service'!G$27/12,0))</f>
        <v>0</v>
      </c>
      <c r="I843" s="376">
        <f>IF(-SUM(I$20:I842)+I$15&lt;0.000001,0,IF($C843&gt;='H-32A-WP06 - Debt Service'!H$24,'H-32A-WP06 - Debt Service'!H$27/12,0))</f>
        <v>0</v>
      </c>
      <c r="J843" s="376">
        <f>IF(-SUM(J$20:J842)+J$15&lt;0.000001,0,IF($C843&gt;='H-32A-WP06 - Debt Service'!I$24,'H-32A-WP06 - Debt Service'!I$27/12,0))</f>
        <v>0</v>
      </c>
      <c r="K843" s="376">
        <f>IF(-SUM(K$20:K842)+K$15&lt;0.000001,0,IF($C843&gt;='H-32A-WP06 - Debt Service'!J$24,'H-32A-WP06 - Debt Service'!J$27/12,0))</f>
        <v>0</v>
      </c>
      <c r="L843" s="376">
        <f>IF(-SUM(L$20:L842)+L$15&lt;0.000001,0,IF($C843&gt;='H-32A-WP06 - Debt Service'!K$24,'H-32A-WP06 - Debt Service'!K$27/12,0))</f>
        <v>0</v>
      </c>
      <c r="M843" s="376">
        <f>IF(-SUM(M$20:M842)+M$15&lt;0.000001,0,IF($C843&gt;='H-32A-WP06 - Debt Service'!L$24,'H-32A-WP06 - Debt Service'!L$27/12,0))</f>
        <v>0</v>
      </c>
      <c r="O843" s="364">
        <f t="shared" si="49"/>
        <v>2087</v>
      </c>
      <c r="P843" s="390">
        <f t="shared" si="51"/>
        <v>68515</v>
      </c>
      <c r="Q843" s="376">
        <f>IF(-SUM(Q$20:Q842)+Q$15&lt;0.000001,0,IF($C843&gt;='H-32A-WP06 - Debt Service'!P$24,'H-32A-WP06 - Debt Service'!P$27/12,0))</f>
        <v>0</v>
      </c>
      <c r="R843" s="376">
        <f>IF(-SUM(R$20:R842)+R$15&lt;0.000001,0,IF($C843&gt;='H-32A-WP06 - Debt Service'!Q$24,'H-32A-WP06 - Debt Service'!Q$27/12,0))</f>
        <v>0</v>
      </c>
      <c r="S843" s="376">
        <f>IF(-SUM(S$20:S842)+S$15&lt;0.000001,0,IF($C843&gt;='H-32A-WP06 - Debt Service'!R$24,'H-32A-WP06 - Debt Service'!R$27/12,0))</f>
        <v>0</v>
      </c>
      <c r="T843" s="376">
        <f>IF(-SUM(T$20:T842)+T$15&lt;0.000001,0,IF($C843&gt;='H-32A-WP06 - Debt Service'!S$24,'H-32A-WP06 - Debt Service'!S$27/12,0))</f>
        <v>0</v>
      </c>
      <c r="U843" s="376">
        <f>IF(-SUM(U$20:U842)+U$15&lt;0.000001,0,IF($C843&gt;='H-32A-WP06 - Debt Service'!T$24,'H-32A-WP06 - Debt Service'!T$27/12,0))</f>
        <v>0</v>
      </c>
      <c r="V843" s="376">
        <f>IF(-SUM(V$20:V842)+V$15&lt;0.000001,0,IF($C843&gt;='H-32A-WP06 - Debt Service'!U$24,'H-32A-WP06 - Debt Service'!U$27/12,0))</f>
        <v>0</v>
      </c>
      <c r="W843" s="376">
        <f>IF(-SUM(W$20:W842)+W$15&lt;0.000001,0,IF($C843&gt;='H-32A-WP06 - Debt Service'!V$24,'H-32A-WP06 - Debt Service'!V$27/12,0))</f>
        <v>0</v>
      </c>
      <c r="X843" s="376">
        <f>IF(-SUM(X$20:X842)+X$15&lt;0.000001,0,IF($C843&gt;='H-32A-WP06 - Debt Service'!W$24,'H-32A-WP06 - Debt Service'!W$27/12,0))</f>
        <v>0</v>
      </c>
      <c r="Y843" s="376">
        <f>IF(-SUM(Y$20:Y842)+Y$15&lt;0.000001,0,IF($C843&gt;='H-32A-WP06 - Debt Service'!X$24,'H-32A-WP06 - Debt Service'!X$27/12,0))</f>
        <v>0</v>
      </c>
      <c r="Z843" s="376">
        <f>IF($C843&gt;='H-32A-WP06 - Debt Service'!Y$24,'H-32A-WP06 - Debt Service'!Y$27/12,0)</f>
        <v>0</v>
      </c>
    </row>
    <row r="844" spans="2:26">
      <c r="B844" s="364">
        <f t="shared" si="48"/>
        <v>2087</v>
      </c>
      <c r="C844" s="390">
        <f t="shared" si="50"/>
        <v>68546</v>
      </c>
      <c r="D844" s="376">
        <f>IF(-SUM(D$20:D843)+D$15&lt;0.000001,0,IF($C844&gt;='H-32A-WP06 - Debt Service'!C$24,'H-32A-WP06 - Debt Service'!C$27/12,0))</f>
        <v>0</v>
      </c>
      <c r="E844" s="376">
        <f>IF(-SUM(E$20:E843)+E$15&lt;0.000001,0,IF($C844&gt;='H-32A-WP06 - Debt Service'!D$24,'H-32A-WP06 - Debt Service'!D$27/12,0))</f>
        <v>0</v>
      </c>
      <c r="F844" s="376">
        <f>IF(-SUM(F$20:F843)+F$15&lt;0.000001,0,IF($C844&gt;='H-32A-WP06 - Debt Service'!E$24,'H-32A-WP06 - Debt Service'!E$27/12,0))</f>
        <v>0</v>
      </c>
      <c r="G844" s="376">
        <f>IF(-SUM(G$20:G843)+G$15&lt;0.000001,0,IF($C844&gt;='H-32A-WP06 - Debt Service'!F$24,'H-32A-WP06 - Debt Service'!F$27/12,0))</f>
        <v>0</v>
      </c>
      <c r="H844" s="376">
        <f>IF(-SUM(H$20:H843)+H$15&lt;0.000001,0,IF($C844&gt;='H-32A-WP06 - Debt Service'!G$24,'H-32A-WP06 - Debt Service'!G$27/12,0))</f>
        <v>0</v>
      </c>
      <c r="I844" s="376">
        <f>IF(-SUM(I$20:I843)+I$15&lt;0.000001,0,IF($C844&gt;='H-32A-WP06 - Debt Service'!H$24,'H-32A-WP06 - Debt Service'!H$27/12,0))</f>
        <v>0</v>
      </c>
      <c r="J844" s="376">
        <f>IF(-SUM(J$20:J843)+J$15&lt;0.000001,0,IF($C844&gt;='H-32A-WP06 - Debt Service'!I$24,'H-32A-WP06 - Debt Service'!I$27/12,0))</f>
        <v>0</v>
      </c>
      <c r="K844" s="376">
        <f>IF(-SUM(K$20:K843)+K$15&lt;0.000001,0,IF($C844&gt;='H-32A-WP06 - Debt Service'!J$24,'H-32A-WP06 - Debt Service'!J$27/12,0))</f>
        <v>0</v>
      </c>
      <c r="L844" s="376">
        <f>IF(-SUM(L$20:L843)+L$15&lt;0.000001,0,IF($C844&gt;='H-32A-WP06 - Debt Service'!K$24,'H-32A-WP06 - Debt Service'!K$27/12,0))</f>
        <v>0</v>
      </c>
      <c r="M844" s="376">
        <f>IF(-SUM(M$20:M843)+M$15&lt;0.000001,0,IF($C844&gt;='H-32A-WP06 - Debt Service'!L$24,'H-32A-WP06 - Debt Service'!L$27/12,0))</f>
        <v>0</v>
      </c>
      <c r="O844" s="364">
        <f t="shared" si="49"/>
        <v>2087</v>
      </c>
      <c r="P844" s="390">
        <f t="shared" si="51"/>
        <v>68546</v>
      </c>
      <c r="Q844" s="376">
        <f>IF(-SUM(Q$20:Q843)+Q$15&lt;0.000001,0,IF($C844&gt;='H-32A-WP06 - Debt Service'!P$24,'H-32A-WP06 - Debt Service'!P$27/12,0))</f>
        <v>0</v>
      </c>
      <c r="R844" s="376">
        <f>IF(-SUM(R$20:R843)+R$15&lt;0.000001,0,IF($C844&gt;='H-32A-WP06 - Debt Service'!Q$24,'H-32A-WP06 - Debt Service'!Q$27/12,0))</f>
        <v>0</v>
      </c>
      <c r="S844" s="376">
        <f>IF(-SUM(S$20:S843)+S$15&lt;0.000001,0,IF($C844&gt;='H-32A-WP06 - Debt Service'!R$24,'H-32A-WP06 - Debt Service'!R$27/12,0))</f>
        <v>0</v>
      </c>
      <c r="T844" s="376">
        <f>IF(-SUM(T$20:T843)+T$15&lt;0.000001,0,IF($C844&gt;='H-32A-WP06 - Debt Service'!S$24,'H-32A-WP06 - Debt Service'!S$27/12,0))</f>
        <v>0</v>
      </c>
      <c r="U844" s="376">
        <f>IF(-SUM(U$20:U843)+U$15&lt;0.000001,0,IF($C844&gt;='H-32A-WP06 - Debt Service'!T$24,'H-32A-WP06 - Debt Service'!T$27/12,0))</f>
        <v>0</v>
      </c>
      <c r="V844" s="376">
        <f>IF(-SUM(V$20:V843)+V$15&lt;0.000001,0,IF($C844&gt;='H-32A-WP06 - Debt Service'!U$24,'H-32A-WP06 - Debt Service'!U$27/12,0))</f>
        <v>0</v>
      </c>
      <c r="W844" s="376">
        <f>IF(-SUM(W$20:W843)+W$15&lt;0.000001,0,IF($C844&gt;='H-32A-WP06 - Debt Service'!V$24,'H-32A-WP06 - Debt Service'!V$27/12,0))</f>
        <v>0</v>
      </c>
      <c r="X844" s="376">
        <f>IF(-SUM(X$20:X843)+X$15&lt;0.000001,0,IF($C844&gt;='H-32A-WP06 - Debt Service'!W$24,'H-32A-WP06 - Debt Service'!W$27/12,0))</f>
        <v>0</v>
      </c>
      <c r="Y844" s="376">
        <f>IF(-SUM(Y$20:Y843)+Y$15&lt;0.000001,0,IF($C844&gt;='H-32A-WP06 - Debt Service'!X$24,'H-32A-WP06 - Debt Service'!X$27/12,0))</f>
        <v>0</v>
      </c>
      <c r="Z844" s="376">
        <f>IF($C844&gt;='H-32A-WP06 - Debt Service'!Y$24,'H-32A-WP06 - Debt Service'!Y$27/12,0)</f>
        <v>0</v>
      </c>
    </row>
    <row r="845" spans="2:26">
      <c r="B845" s="364">
        <f t="shared" si="48"/>
        <v>2087</v>
      </c>
      <c r="C845" s="390">
        <f t="shared" si="50"/>
        <v>68576</v>
      </c>
      <c r="D845" s="376">
        <f>IF(-SUM(D$20:D844)+D$15&lt;0.000001,0,IF($C845&gt;='H-32A-WP06 - Debt Service'!C$24,'H-32A-WP06 - Debt Service'!C$27/12,0))</f>
        <v>0</v>
      </c>
      <c r="E845" s="376">
        <f>IF(-SUM(E$20:E844)+E$15&lt;0.000001,0,IF($C845&gt;='H-32A-WP06 - Debt Service'!D$24,'H-32A-WP06 - Debt Service'!D$27/12,0))</f>
        <v>0</v>
      </c>
      <c r="F845" s="376">
        <f>IF(-SUM(F$20:F844)+F$15&lt;0.000001,0,IF($C845&gt;='H-32A-WP06 - Debt Service'!E$24,'H-32A-WP06 - Debt Service'!E$27/12,0))</f>
        <v>0</v>
      </c>
      <c r="G845" s="376">
        <f>IF(-SUM(G$20:G844)+G$15&lt;0.000001,0,IF($C845&gt;='H-32A-WP06 - Debt Service'!F$24,'H-32A-WP06 - Debt Service'!F$27/12,0))</f>
        <v>0</v>
      </c>
      <c r="H845" s="376">
        <f>IF(-SUM(H$20:H844)+H$15&lt;0.000001,0,IF($C845&gt;='H-32A-WP06 - Debt Service'!G$24,'H-32A-WP06 - Debt Service'!G$27/12,0))</f>
        <v>0</v>
      </c>
      <c r="I845" s="376">
        <f>IF(-SUM(I$20:I844)+I$15&lt;0.000001,0,IF($C845&gt;='H-32A-WP06 - Debt Service'!H$24,'H-32A-WP06 - Debt Service'!H$27/12,0))</f>
        <v>0</v>
      </c>
      <c r="J845" s="376">
        <f>IF(-SUM(J$20:J844)+J$15&lt;0.000001,0,IF($C845&gt;='H-32A-WP06 - Debt Service'!I$24,'H-32A-WP06 - Debt Service'!I$27/12,0))</f>
        <v>0</v>
      </c>
      <c r="K845" s="376">
        <f>IF(-SUM(K$20:K844)+K$15&lt;0.000001,0,IF($C845&gt;='H-32A-WP06 - Debt Service'!J$24,'H-32A-WP06 - Debt Service'!J$27/12,0))</f>
        <v>0</v>
      </c>
      <c r="L845" s="376">
        <f>IF(-SUM(L$20:L844)+L$15&lt;0.000001,0,IF($C845&gt;='H-32A-WP06 - Debt Service'!K$24,'H-32A-WP06 - Debt Service'!K$27/12,0))</f>
        <v>0</v>
      </c>
      <c r="M845" s="376">
        <f>IF(-SUM(M$20:M844)+M$15&lt;0.000001,0,IF($C845&gt;='H-32A-WP06 - Debt Service'!L$24,'H-32A-WP06 - Debt Service'!L$27/12,0))</f>
        <v>0</v>
      </c>
      <c r="O845" s="364">
        <f t="shared" si="49"/>
        <v>2087</v>
      </c>
      <c r="P845" s="390">
        <f t="shared" si="51"/>
        <v>68576</v>
      </c>
      <c r="Q845" s="376">
        <f>IF(-SUM(Q$20:Q844)+Q$15&lt;0.000001,0,IF($C845&gt;='H-32A-WP06 - Debt Service'!P$24,'H-32A-WP06 - Debt Service'!P$27/12,0))</f>
        <v>0</v>
      </c>
      <c r="R845" s="376">
        <f>IF(-SUM(R$20:R844)+R$15&lt;0.000001,0,IF($C845&gt;='H-32A-WP06 - Debt Service'!Q$24,'H-32A-WP06 - Debt Service'!Q$27/12,0))</f>
        <v>0</v>
      </c>
      <c r="S845" s="376">
        <f>IF(-SUM(S$20:S844)+S$15&lt;0.000001,0,IF($C845&gt;='H-32A-WP06 - Debt Service'!R$24,'H-32A-WP06 - Debt Service'!R$27/12,0))</f>
        <v>0</v>
      </c>
      <c r="T845" s="376">
        <f>IF(-SUM(T$20:T844)+T$15&lt;0.000001,0,IF($C845&gt;='H-32A-WP06 - Debt Service'!S$24,'H-32A-WP06 - Debt Service'!S$27/12,0))</f>
        <v>0</v>
      </c>
      <c r="U845" s="376">
        <f>IF(-SUM(U$20:U844)+U$15&lt;0.000001,0,IF($C845&gt;='H-32A-WP06 - Debt Service'!T$24,'H-32A-WP06 - Debt Service'!T$27/12,0))</f>
        <v>0</v>
      </c>
      <c r="V845" s="376">
        <f>IF(-SUM(V$20:V844)+V$15&lt;0.000001,0,IF($C845&gt;='H-32A-WP06 - Debt Service'!U$24,'H-32A-WP06 - Debt Service'!U$27/12,0))</f>
        <v>0</v>
      </c>
      <c r="W845" s="376">
        <f>IF(-SUM(W$20:W844)+W$15&lt;0.000001,0,IF($C845&gt;='H-32A-WP06 - Debt Service'!V$24,'H-32A-WP06 - Debt Service'!V$27/12,0))</f>
        <v>0</v>
      </c>
      <c r="X845" s="376">
        <f>IF(-SUM(X$20:X844)+X$15&lt;0.000001,0,IF($C845&gt;='H-32A-WP06 - Debt Service'!W$24,'H-32A-WP06 - Debt Service'!W$27/12,0))</f>
        <v>0</v>
      </c>
      <c r="Y845" s="376">
        <f>IF(-SUM(Y$20:Y844)+Y$15&lt;0.000001,0,IF($C845&gt;='H-32A-WP06 - Debt Service'!X$24,'H-32A-WP06 - Debt Service'!X$27/12,0))</f>
        <v>0</v>
      </c>
      <c r="Z845" s="376">
        <f>IF($C845&gt;='H-32A-WP06 - Debt Service'!Y$24,'H-32A-WP06 - Debt Service'!Y$27/12,0)</f>
        <v>0</v>
      </c>
    </row>
    <row r="846" spans="2:26">
      <c r="B846" s="364">
        <f t="shared" si="48"/>
        <v>2087</v>
      </c>
      <c r="C846" s="390">
        <f t="shared" si="50"/>
        <v>68607</v>
      </c>
      <c r="D846" s="376">
        <f>IF(-SUM(D$20:D845)+D$15&lt;0.000001,0,IF($C846&gt;='H-32A-WP06 - Debt Service'!C$24,'H-32A-WP06 - Debt Service'!C$27/12,0))</f>
        <v>0</v>
      </c>
      <c r="E846" s="376">
        <f>IF(-SUM(E$20:E845)+E$15&lt;0.000001,0,IF($C846&gt;='H-32A-WP06 - Debt Service'!D$24,'H-32A-WP06 - Debt Service'!D$27/12,0))</f>
        <v>0</v>
      </c>
      <c r="F846" s="376">
        <f>IF(-SUM(F$20:F845)+F$15&lt;0.000001,0,IF($C846&gt;='H-32A-WP06 - Debt Service'!E$24,'H-32A-WP06 - Debt Service'!E$27/12,0))</f>
        <v>0</v>
      </c>
      <c r="G846" s="376">
        <f>IF(-SUM(G$20:G845)+G$15&lt;0.000001,0,IF($C846&gt;='H-32A-WP06 - Debt Service'!F$24,'H-32A-WP06 - Debt Service'!F$27/12,0))</f>
        <v>0</v>
      </c>
      <c r="H846" s="376">
        <f>IF(-SUM(H$20:H845)+H$15&lt;0.000001,0,IF($C846&gt;='H-32A-WP06 - Debt Service'!G$24,'H-32A-WP06 - Debt Service'!G$27/12,0))</f>
        <v>0</v>
      </c>
      <c r="I846" s="376">
        <f>IF(-SUM(I$20:I845)+I$15&lt;0.000001,0,IF($C846&gt;='H-32A-WP06 - Debt Service'!H$24,'H-32A-WP06 - Debt Service'!H$27/12,0))</f>
        <v>0</v>
      </c>
      <c r="J846" s="376">
        <f>IF(-SUM(J$20:J845)+J$15&lt;0.000001,0,IF($C846&gt;='H-32A-WP06 - Debt Service'!I$24,'H-32A-WP06 - Debt Service'!I$27/12,0))</f>
        <v>0</v>
      </c>
      <c r="K846" s="376">
        <f>IF(-SUM(K$20:K845)+K$15&lt;0.000001,0,IF($C846&gt;='H-32A-WP06 - Debt Service'!J$24,'H-32A-WP06 - Debt Service'!J$27/12,0))</f>
        <v>0</v>
      </c>
      <c r="L846" s="376">
        <f>IF(-SUM(L$20:L845)+L$15&lt;0.000001,0,IF($C846&gt;='H-32A-WP06 - Debt Service'!K$24,'H-32A-WP06 - Debt Service'!K$27/12,0))</f>
        <v>0</v>
      </c>
      <c r="M846" s="376">
        <f>IF(-SUM(M$20:M845)+M$15&lt;0.000001,0,IF($C846&gt;='H-32A-WP06 - Debt Service'!L$24,'H-32A-WP06 - Debt Service'!L$27/12,0))</f>
        <v>0</v>
      </c>
      <c r="O846" s="364">
        <f t="shared" si="49"/>
        <v>2087</v>
      </c>
      <c r="P846" s="390">
        <f t="shared" si="51"/>
        <v>68607</v>
      </c>
      <c r="Q846" s="376">
        <f>IF(-SUM(Q$20:Q845)+Q$15&lt;0.000001,0,IF($C846&gt;='H-32A-WP06 - Debt Service'!P$24,'H-32A-WP06 - Debt Service'!P$27/12,0))</f>
        <v>0</v>
      </c>
      <c r="R846" s="376">
        <f>IF(-SUM(R$20:R845)+R$15&lt;0.000001,0,IF($C846&gt;='H-32A-WP06 - Debt Service'!Q$24,'H-32A-WP06 - Debt Service'!Q$27/12,0))</f>
        <v>0</v>
      </c>
      <c r="S846" s="376">
        <f>IF(-SUM(S$20:S845)+S$15&lt;0.000001,0,IF($C846&gt;='H-32A-WP06 - Debt Service'!R$24,'H-32A-WP06 - Debt Service'!R$27/12,0))</f>
        <v>0</v>
      </c>
      <c r="T846" s="376">
        <f>IF(-SUM(T$20:T845)+T$15&lt;0.000001,0,IF($C846&gt;='H-32A-WP06 - Debt Service'!S$24,'H-32A-WP06 - Debt Service'!S$27/12,0))</f>
        <v>0</v>
      </c>
      <c r="U846" s="376">
        <f>IF(-SUM(U$20:U845)+U$15&lt;0.000001,0,IF($C846&gt;='H-32A-WP06 - Debt Service'!T$24,'H-32A-WP06 - Debt Service'!T$27/12,0))</f>
        <v>0</v>
      </c>
      <c r="V846" s="376">
        <f>IF(-SUM(V$20:V845)+V$15&lt;0.000001,0,IF($C846&gt;='H-32A-WP06 - Debt Service'!U$24,'H-32A-WP06 - Debt Service'!U$27/12,0))</f>
        <v>0</v>
      </c>
      <c r="W846" s="376">
        <f>IF(-SUM(W$20:W845)+W$15&lt;0.000001,0,IF($C846&gt;='H-32A-WP06 - Debt Service'!V$24,'H-32A-WP06 - Debt Service'!V$27/12,0))</f>
        <v>0</v>
      </c>
      <c r="X846" s="376">
        <f>IF(-SUM(X$20:X845)+X$15&lt;0.000001,0,IF($C846&gt;='H-32A-WP06 - Debt Service'!W$24,'H-32A-WP06 - Debt Service'!W$27/12,0))</f>
        <v>0</v>
      </c>
      <c r="Y846" s="376">
        <f>IF(-SUM(Y$20:Y845)+Y$15&lt;0.000001,0,IF($C846&gt;='H-32A-WP06 - Debt Service'!X$24,'H-32A-WP06 - Debt Service'!X$27/12,0))</f>
        <v>0</v>
      </c>
      <c r="Z846" s="376">
        <f>IF($C846&gt;='H-32A-WP06 - Debt Service'!Y$24,'H-32A-WP06 - Debt Service'!Y$27/12,0)</f>
        <v>0</v>
      </c>
    </row>
    <row r="847" spans="2:26">
      <c r="B847" s="364">
        <f t="shared" si="48"/>
        <v>2087</v>
      </c>
      <c r="C847" s="390">
        <f t="shared" si="50"/>
        <v>68637</v>
      </c>
      <c r="D847" s="376">
        <f>IF(-SUM(D$20:D846)+D$15&lt;0.000001,0,IF($C847&gt;='H-32A-WP06 - Debt Service'!C$24,'H-32A-WP06 - Debt Service'!C$27/12,0))</f>
        <v>0</v>
      </c>
      <c r="E847" s="376">
        <f>IF(-SUM(E$20:E846)+E$15&lt;0.000001,0,IF($C847&gt;='H-32A-WP06 - Debt Service'!D$24,'H-32A-WP06 - Debt Service'!D$27/12,0))</f>
        <v>0</v>
      </c>
      <c r="F847" s="376">
        <f>IF(-SUM(F$20:F846)+F$15&lt;0.000001,0,IF($C847&gt;='H-32A-WP06 - Debt Service'!E$24,'H-32A-WP06 - Debt Service'!E$27/12,0))</f>
        <v>0</v>
      </c>
      <c r="G847" s="376">
        <f>IF(-SUM(G$20:G846)+G$15&lt;0.000001,0,IF($C847&gt;='H-32A-WP06 - Debt Service'!F$24,'H-32A-WP06 - Debt Service'!F$27/12,0))</f>
        <v>0</v>
      </c>
      <c r="H847" s="376">
        <f>IF(-SUM(H$20:H846)+H$15&lt;0.000001,0,IF($C847&gt;='H-32A-WP06 - Debt Service'!G$24,'H-32A-WP06 - Debt Service'!G$27/12,0))</f>
        <v>0</v>
      </c>
      <c r="I847" s="376">
        <f>IF(-SUM(I$20:I846)+I$15&lt;0.000001,0,IF($C847&gt;='H-32A-WP06 - Debt Service'!H$24,'H-32A-WP06 - Debt Service'!H$27/12,0))</f>
        <v>0</v>
      </c>
      <c r="J847" s="376">
        <f>IF(-SUM(J$20:J846)+J$15&lt;0.000001,0,IF($C847&gt;='H-32A-WP06 - Debt Service'!I$24,'H-32A-WP06 - Debt Service'!I$27/12,0))</f>
        <v>0</v>
      </c>
      <c r="K847" s="376">
        <f>IF(-SUM(K$20:K846)+K$15&lt;0.000001,0,IF($C847&gt;='H-32A-WP06 - Debt Service'!J$24,'H-32A-WP06 - Debt Service'!J$27/12,0))</f>
        <v>0</v>
      </c>
      <c r="L847" s="376">
        <f>IF(-SUM(L$20:L846)+L$15&lt;0.000001,0,IF($C847&gt;='H-32A-WP06 - Debt Service'!K$24,'H-32A-WP06 - Debt Service'!K$27/12,0))</f>
        <v>0</v>
      </c>
      <c r="M847" s="376">
        <f>IF(-SUM(M$20:M846)+M$15&lt;0.000001,0,IF($C847&gt;='H-32A-WP06 - Debt Service'!L$24,'H-32A-WP06 - Debt Service'!L$27/12,0))</f>
        <v>0</v>
      </c>
      <c r="O847" s="364">
        <f t="shared" si="49"/>
        <v>2087</v>
      </c>
      <c r="P847" s="390">
        <f t="shared" si="51"/>
        <v>68637</v>
      </c>
      <c r="Q847" s="376">
        <f>IF(-SUM(Q$20:Q846)+Q$15&lt;0.000001,0,IF($C847&gt;='H-32A-WP06 - Debt Service'!P$24,'H-32A-WP06 - Debt Service'!P$27/12,0))</f>
        <v>0</v>
      </c>
      <c r="R847" s="376">
        <f>IF(-SUM(R$20:R846)+R$15&lt;0.000001,0,IF($C847&gt;='H-32A-WP06 - Debt Service'!Q$24,'H-32A-WP06 - Debt Service'!Q$27/12,0))</f>
        <v>0</v>
      </c>
      <c r="S847" s="376">
        <f>IF(-SUM(S$20:S846)+S$15&lt;0.000001,0,IF($C847&gt;='H-32A-WP06 - Debt Service'!R$24,'H-32A-WP06 - Debt Service'!R$27/12,0))</f>
        <v>0</v>
      </c>
      <c r="T847" s="376">
        <f>IF(-SUM(T$20:T846)+T$15&lt;0.000001,0,IF($C847&gt;='H-32A-WP06 - Debt Service'!S$24,'H-32A-WP06 - Debt Service'!S$27/12,0))</f>
        <v>0</v>
      </c>
      <c r="U847" s="376">
        <f>IF(-SUM(U$20:U846)+U$15&lt;0.000001,0,IF($C847&gt;='H-32A-WP06 - Debt Service'!T$24,'H-32A-WP06 - Debt Service'!T$27/12,0))</f>
        <v>0</v>
      </c>
      <c r="V847" s="376">
        <f>IF(-SUM(V$20:V846)+V$15&lt;0.000001,0,IF($C847&gt;='H-32A-WP06 - Debt Service'!U$24,'H-32A-WP06 - Debt Service'!U$27/12,0))</f>
        <v>0</v>
      </c>
      <c r="W847" s="376">
        <f>IF(-SUM(W$20:W846)+W$15&lt;0.000001,0,IF($C847&gt;='H-32A-WP06 - Debt Service'!V$24,'H-32A-WP06 - Debt Service'!V$27/12,0))</f>
        <v>0</v>
      </c>
      <c r="X847" s="376">
        <f>IF(-SUM(X$20:X846)+X$15&lt;0.000001,0,IF($C847&gt;='H-32A-WP06 - Debt Service'!W$24,'H-32A-WP06 - Debt Service'!W$27/12,0))</f>
        <v>0</v>
      </c>
      <c r="Y847" s="376">
        <f>IF(-SUM(Y$20:Y846)+Y$15&lt;0.000001,0,IF($C847&gt;='H-32A-WP06 - Debt Service'!X$24,'H-32A-WP06 - Debt Service'!X$27/12,0))</f>
        <v>0</v>
      </c>
      <c r="Z847" s="376">
        <f>IF($C847&gt;='H-32A-WP06 - Debt Service'!Y$24,'H-32A-WP06 - Debt Service'!Y$27/12,0)</f>
        <v>0</v>
      </c>
    </row>
    <row r="848" spans="2:26">
      <c r="B848" s="364">
        <f t="shared" si="48"/>
        <v>2088</v>
      </c>
      <c r="C848" s="390">
        <f t="shared" si="50"/>
        <v>68668</v>
      </c>
      <c r="D848" s="376">
        <f>IF(-SUM(D$20:D847)+D$15&lt;0.000001,0,IF($C848&gt;='H-32A-WP06 - Debt Service'!C$24,'H-32A-WP06 - Debt Service'!C$27/12,0))</f>
        <v>0</v>
      </c>
      <c r="E848" s="376">
        <f>IF(-SUM(E$20:E847)+E$15&lt;0.000001,0,IF($C848&gt;='H-32A-WP06 - Debt Service'!D$24,'H-32A-WP06 - Debt Service'!D$27/12,0))</f>
        <v>0</v>
      </c>
      <c r="F848" s="376">
        <f>IF(-SUM(F$20:F847)+F$15&lt;0.000001,0,IF($C848&gt;='H-32A-WP06 - Debt Service'!E$24,'H-32A-WP06 - Debt Service'!E$27/12,0))</f>
        <v>0</v>
      </c>
      <c r="G848" s="376">
        <f>IF(-SUM(G$20:G847)+G$15&lt;0.000001,0,IF($C848&gt;='H-32A-WP06 - Debt Service'!F$24,'H-32A-WP06 - Debt Service'!F$27/12,0))</f>
        <v>0</v>
      </c>
      <c r="H848" s="376">
        <f>IF(-SUM(H$20:H847)+H$15&lt;0.000001,0,IF($C848&gt;='H-32A-WP06 - Debt Service'!G$24,'H-32A-WP06 - Debt Service'!G$27/12,0))</f>
        <v>0</v>
      </c>
      <c r="I848" s="376">
        <f>IF(-SUM(I$20:I847)+I$15&lt;0.000001,0,IF($C848&gt;='H-32A-WP06 - Debt Service'!H$24,'H-32A-WP06 - Debt Service'!H$27/12,0))</f>
        <v>0</v>
      </c>
      <c r="J848" s="376">
        <f>IF(-SUM(J$20:J847)+J$15&lt;0.000001,0,IF($C848&gt;='H-32A-WP06 - Debt Service'!I$24,'H-32A-WP06 - Debt Service'!I$27/12,0))</f>
        <v>0</v>
      </c>
      <c r="K848" s="376">
        <f>IF(-SUM(K$20:K847)+K$15&lt;0.000001,0,IF($C848&gt;='H-32A-WP06 - Debt Service'!J$24,'H-32A-WP06 - Debt Service'!J$27/12,0))</f>
        <v>0</v>
      </c>
      <c r="L848" s="376">
        <f>IF(-SUM(L$20:L847)+L$15&lt;0.000001,0,IF($C848&gt;='H-32A-WP06 - Debt Service'!K$24,'H-32A-WP06 - Debt Service'!K$27/12,0))</f>
        <v>0</v>
      </c>
      <c r="M848" s="376">
        <f>IF(-SUM(M$20:M847)+M$15&lt;0.000001,0,IF($C848&gt;='H-32A-WP06 - Debt Service'!L$24,'H-32A-WP06 - Debt Service'!L$27/12,0))</f>
        <v>0</v>
      </c>
      <c r="O848" s="364">
        <f t="shared" si="49"/>
        <v>2088</v>
      </c>
      <c r="P848" s="390">
        <f t="shared" si="51"/>
        <v>68668</v>
      </c>
      <c r="Q848" s="376">
        <f>IF(-SUM(Q$20:Q847)+Q$15&lt;0.000001,0,IF($C848&gt;='H-32A-WP06 - Debt Service'!P$24,'H-32A-WP06 - Debt Service'!P$27/12,0))</f>
        <v>0</v>
      </c>
      <c r="R848" s="376">
        <f>IF(-SUM(R$20:R847)+R$15&lt;0.000001,0,IF($C848&gt;='H-32A-WP06 - Debt Service'!Q$24,'H-32A-WP06 - Debt Service'!Q$27/12,0))</f>
        <v>0</v>
      </c>
      <c r="S848" s="376">
        <f>IF(-SUM(S$20:S847)+S$15&lt;0.000001,0,IF($C848&gt;='H-32A-WP06 - Debt Service'!R$24,'H-32A-WP06 - Debt Service'!R$27/12,0))</f>
        <v>0</v>
      </c>
      <c r="T848" s="376">
        <f>IF(-SUM(T$20:T847)+T$15&lt;0.000001,0,IF($C848&gt;='H-32A-WP06 - Debt Service'!S$24,'H-32A-WP06 - Debt Service'!S$27/12,0))</f>
        <v>0</v>
      </c>
      <c r="U848" s="376">
        <f>IF(-SUM(U$20:U847)+U$15&lt;0.000001,0,IF($C848&gt;='H-32A-WP06 - Debt Service'!T$24,'H-32A-WP06 - Debt Service'!T$27/12,0))</f>
        <v>0</v>
      </c>
      <c r="V848" s="376">
        <f>IF(-SUM(V$20:V847)+V$15&lt;0.000001,0,IF($C848&gt;='H-32A-WP06 - Debt Service'!U$24,'H-32A-WP06 - Debt Service'!U$27/12,0))</f>
        <v>0</v>
      </c>
      <c r="W848" s="376">
        <f>IF(-SUM(W$20:W847)+W$15&lt;0.000001,0,IF($C848&gt;='H-32A-WP06 - Debt Service'!V$24,'H-32A-WP06 - Debt Service'!V$27/12,0))</f>
        <v>0</v>
      </c>
      <c r="X848" s="376">
        <f>IF(-SUM(X$20:X847)+X$15&lt;0.000001,0,IF($C848&gt;='H-32A-WP06 - Debt Service'!W$24,'H-32A-WP06 - Debt Service'!W$27/12,0))</f>
        <v>0</v>
      </c>
      <c r="Y848" s="376">
        <f>IF(-SUM(Y$20:Y847)+Y$15&lt;0.000001,0,IF($C848&gt;='H-32A-WP06 - Debt Service'!X$24,'H-32A-WP06 - Debt Service'!X$27/12,0))</f>
        <v>0</v>
      </c>
      <c r="Z848" s="376">
        <f>IF($C848&gt;='H-32A-WP06 - Debt Service'!Y$24,'H-32A-WP06 - Debt Service'!Y$27/12,0)</f>
        <v>0</v>
      </c>
    </row>
    <row r="849" spans="2:26">
      <c r="B849" s="364">
        <f t="shared" si="48"/>
        <v>2088</v>
      </c>
      <c r="C849" s="390">
        <f t="shared" si="50"/>
        <v>68699</v>
      </c>
      <c r="D849" s="376">
        <f>IF(-SUM(D$20:D848)+D$15&lt;0.000001,0,IF($C849&gt;='H-32A-WP06 - Debt Service'!C$24,'H-32A-WP06 - Debt Service'!C$27/12,0))</f>
        <v>0</v>
      </c>
      <c r="E849" s="376">
        <f>IF(-SUM(E$20:E848)+E$15&lt;0.000001,0,IF($C849&gt;='H-32A-WP06 - Debt Service'!D$24,'H-32A-WP06 - Debt Service'!D$27/12,0))</f>
        <v>0</v>
      </c>
      <c r="F849" s="376">
        <f>IF(-SUM(F$20:F848)+F$15&lt;0.000001,0,IF($C849&gt;='H-32A-WP06 - Debt Service'!E$24,'H-32A-WP06 - Debt Service'!E$27/12,0))</f>
        <v>0</v>
      </c>
      <c r="G849" s="376">
        <f>IF(-SUM(G$20:G848)+G$15&lt;0.000001,0,IF($C849&gt;='H-32A-WP06 - Debt Service'!F$24,'H-32A-WP06 - Debt Service'!F$27/12,0))</f>
        <v>0</v>
      </c>
      <c r="H849" s="376">
        <f>IF(-SUM(H$20:H848)+H$15&lt;0.000001,0,IF($C849&gt;='H-32A-WP06 - Debt Service'!G$24,'H-32A-WP06 - Debt Service'!G$27/12,0))</f>
        <v>0</v>
      </c>
      <c r="I849" s="376">
        <f>IF(-SUM(I$20:I848)+I$15&lt;0.000001,0,IF($C849&gt;='H-32A-WP06 - Debt Service'!H$24,'H-32A-WP06 - Debt Service'!H$27/12,0))</f>
        <v>0</v>
      </c>
      <c r="J849" s="376">
        <f>IF(-SUM(J$20:J848)+J$15&lt;0.000001,0,IF($C849&gt;='H-32A-WP06 - Debt Service'!I$24,'H-32A-WP06 - Debt Service'!I$27/12,0))</f>
        <v>0</v>
      </c>
      <c r="K849" s="376">
        <f>IF(-SUM(K$20:K848)+K$15&lt;0.000001,0,IF($C849&gt;='H-32A-WP06 - Debt Service'!J$24,'H-32A-WP06 - Debt Service'!J$27/12,0))</f>
        <v>0</v>
      </c>
      <c r="L849" s="376">
        <f>IF(-SUM(L$20:L848)+L$15&lt;0.000001,0,IF($C849&gt;='H-32A-WP06 - Debt Service'!K$24,'H-32A-WP06 - Debt Service'!K$27/12,0))</f>
        <v>0</v>
      </c>
      <c r="M849" s="376">
        <f>IF(-SUM(M$20:M848)+M$15&lt;0.000001,0,IF($C849&gt;='H-32A-WP06 - Debt Service'!L$24,'H-32A-WP06 - Debt Service'!L$27/12,0))</f>
        <v>0</v>
      </c>
      <c r="O849" s="364">
        <f t="shared" si="49"/>
        <v>2088</v>
      </c>
      <c r="P849" s="390">
        <f t="shared" si="51"/>
        <v>68699</v>
      </c>
      <c r="Q849" s="376">
        <f>IF(-SUM(Q$20:Q848)+Q$15&lt;0.000001,0,IF($C849&gt;='H-32A-WP06 - Debt Service'!P$24,'H-32A-WP06 - Debt Service'!P$27/12,0))</f>
        <v>0</v>
      </c>
      <c r="R849" s="376">
        <f>IF(-SUM(R$20:R848)+R$15&lt;0.000001,0,IF($C849&gt;='H-32A-WP06 - Debt Service'!Q$24,'H-32A-WP06 - Debt Service'!Q$27/12,0))</f>
        <v>0</v>
      </c>
      <c r="S849" s="376">
        <f>IF(-SUM(S$20:S848)+S$15&lt;0.000001,0,IF($C849&gt;='H-32A-WP06 - Debt Service'!R$24,'H-32A-WP06 - Debt Service'!R$27/12,0))</f>
        <v>0</v>
      </c>
      <c r="T849" s="376">
        <f>IF(-SUM(T$20:T848)+T$15&lt;0.000001,0,IF($C849&gt;='H-32A-WP06 - Debt Service'!S$24,'H-32A-WP06 - Debt Service'!S$27/12,0))</f>
        <v>0</v>
      </c>
      <c r="U849" s="376">
        <f>IF(-SUM(U$20:U848)+U$15&lt;0.000001,0,IF($C849&gt;='H-32A-WP06 - Debt Service'!T$24,'H-32A-WP06 - Debt Service'!T$27/12,0))</f>
        <v>0</v>
      </c>
      <c r="V849" s="376">
        <f>IF(-SUM(V$20:V848)+V$15&lt;0.000001,0,IF($C849&gt;='H-32A-WP06 - Debt Service'!U$24,'H-32A-WP06 - Debt Service'!U$27/12,0))</f>
        <v>0</v>
      </c>
      <c r="W849" s="376">
        <f>IF(-SUM(W$20:W848)+W$15&lt;0.000001,0,IF($C849&gt;='H-32A-WP06 - Debt Service'!V$24,'H-32A-WP06 - Debt Service'!V$27/12,0))</f>
        <v>0</v>
      </c>
      <c r="X849" s="376">
        <f>IF(-SUM(X$20:X848)+X$15&lt;0.000001,0,IF($C849&gt;='H-32A-WP06 - Debt Service'!W$24,'H-32A-WP06 - Debt Service'!W$27/12,0))</f>
        <v>0</v>
      </c>
      <c r="Y849" s="376">
        <f>IF(-SUM(Y$20:Y848)+Y$15&lt;0.000001,0,IF($C849&gt;='H-32A-WP06 - Debt Service'!X$24,'H-32A-WP06 - Debt Service'!X$27/12,0))</f>
        <v>0</v>
      </c>
      <c r="Z849" s="376">
        <f>IF($C849&gt;='H-32A-WP06 - Debt Service'!Y$24,'H-32A-WP06 - Debt Service'!Y$27/12,0)</f>
        <v>0</v>
      </c>
    </row>
    <row r="850" spans="2:26">
      <c r="B850" s="364">
        <f t="shared" si="48"/>
        <v>2088</v>
      </c>
      <c r="C850" s="390">
        <f t="shared" si="50"/>
        <v>68728</v>
      </c>
      <c r="D850" s="376">
        <f>IF(-SUM(D$20:D849)+D$15&lt;0.000001,0,IF($C850&gt;='H-32A-WP06 - Debt Service'!C$24,'H-32A-WP06 - Debt Service'!C$27/12,0))</f>
        <v>0</v>
      </c>
      <c r="E850" s="376">
        <f>IF(-SUM(E$20:E849)+E$15&lt;0.000001,0,IF($C850&gt;='H-32A-WP06 - Debt Service'!D$24,'H-32A-WP06 - Debt Service'!D$27/12,0))</f>
        <v>0</v>
      </c>
      <c r="F850" s="376">
        <f>IF(-SUM(F$20:F849)+F$15&lt;0.000001,0,IF($C850&gt;='H-32A-WP06 - Debt Service'!E$24,'H-32A-WP06 - Debt Service'!E$27/12,0))</f>
        <v>0</v>
      </c>
      <c r="G850" s="376">
        <f>IF(-SUM(G$20:G849)+G$15&lt;0.000001,0,IF($C850&gt;='H-32A-WP06 - Debt Service'!F$24,'H-32A-WP06 - Debt Service'!F$27/12,0))</f>
        <v>0</v>
      </c>
      <c r="H850" s="376">
        <f>IF(-SUM(H$20:H849)+H$15&lt;0.000001,0,IF($C850&gt;='H-32A-WP06 - Debt Service'!G$24,'H-32A-WP06 - Debt Service'!G$27/12,0))</f>
        <v>0</v>
      </c>
      <c r="I850" s="376">
        <f>IF(-SUM(I$20:I849)+I$15&lt;0.000001,0,IF($C850&gt;='H-32A-WP06 - Debt Service'!H$24,'H-32A-WP06 - Debt Service'!H$27/12,0))</f>
        <v>0</v>
      </c>
      <c r="J850" s="376">
        <f>IF(-SUM(J$20:J849)+J$15&lt;0.000001,0,IF($C850&gt;='H-32A-WP06 - Debt Service'!I$24,'H-32A-WP06 - Debt Service'!I$27/12,0))</f>
        <v>0</v>
      </c>
      <c r="K850" s="376">
        <f>IF(-SUM(K$20:K849)+K$15&lt;0.000001,0,IF($C850&gt;='H-32A-WP06 - Debt Service'!J$24,'H-32A-WP06 - Debt Service'!J$27/12,0))</f>
        <v>0</v>
      </c>
      <c r="L850" s="376">
        <f>IF(-SUM(L$20:L849)+L$15&lt;0.000001,0,IF($C850&gt;='H-32A-WP06 - Debt Service'!K$24,'H-32A-WP06 - Debt Service'!K$27/12,0))</f>
        <v>0</v>
      </c>
      <c r="M850" s="376">
        <f>IF(-SUM(M$20:M849)+M$15&lt;0.000001,0,IF($C850&gt;='H-32A-WP06 - Debt Service'!L$24,'H-32A-WP06 - Debt Service'!L$27/12,0))</f>
        <v>0</v>
      </c>
      <c r="O850" s="364">
        <f t="shared" si="49"/>
        <v>2088</v>
      </c>
      <c r="P850" s="390">
        <f t="shared" si="51"/>
        <v>68728</v>
      </c>
      <c r="Q850" s="376">
        <f>IF(-SUM(Q$20:Q849)+Q$15&lt;0.000001,0,IF($C850&gt;='H-32A-WP06 - Debt Service'!P$24,'H-32A-WP06 - Debt Service'!P$27/12,0))</f>
        <v>0</v>
      </c>
      <c r="R850" s="376">
        <f>IF(-SUM(R$20:R849)+R$15&lt;0.000001,0,IF($C850&gt;='H-32A-WP06 - Debt Service'!Q$24,'H-32A-WP06 - Debt Service'!Q$27/12,0))</f>
        <v>0</v>
      </c>
      <c r="S850" s="376">
        <f>IF(-SUM(S$20:S849)+S$15&lt;0.000001,0,IF($C850&gt;='H-32A-WP06 - Debt Service'!R$24,'H-32A-WP06 - Debt Service'!R$27/12,0))</f>
        <v>0</v>
      </c>
      <c r="T850" s="376">
        <f>IF(-SUM(T$20:T849)+T$15&lt;0.000001,0,IF($C850&gt;='H-32A-WP06 - Debt Service'!S$24,'H-32A-WP06 - Debt Service'!S$27/12,0))</f>
        <v>0</v>
      </c>
      <c r="U850" s="376">
        <f>IF(-SUM(U$20:U849)+U$15&lt;0.000001,0,IF($C850&gt;='H-32A-WP06 - Debt Service'!T$24,'H-32A-WP06 - Debt Service'!T$27/12,0))</f>
        <v>0</v>
      </c>
      <c r="V850" s="376">
        <f>IF(-SUM(V$20:V849)+V$15&lt;0.000001,0,IF($C850&gt;='H-32A-WP06 - Debt Service'!U$24,'H-32A-WP06 - Debt Service'!U$27/12,0))</f>
        <v>0</v>
      </c>
      <c r="W850" s="376">
        <f>IF(-SUM(W$20:W849)+W$15&lt;0.000001,0,IF($C850&gt;='H-32A-WP06 - Debt Service'!V$24,'H-32A-WP06 - Debt Service'!V$27/12,0))</f>
        <v>0</v>
      </c>
      <c r="X850" s="376">
        <f>IF(-SUM(X$20:X849)+X$15&lt;0.000001,0,IF($C850&gt;='H-32A-WP06 - Debt Service'!W$24,'H-32A-WP06 - Debt Service'!W$27/12,0))</f>
        <v>0</v>
      </c>
      <c r="Y850" s="376">
        <f>IF(-SUM(Y$20:Y849)+Y$15&lt;0.000001,0,IF($C850&gt;='H-32A-WP06 - Debt Service'!X$24,'H-32A-WP06 - Debt Service'!X$27/12,0))</f>
        <v>0</v>
      </c>
      <c r="Z850" s="376">
        <f>IF($C850&gt;='H-32A-WP06 - Debt Service'!Y$24,'H-32A-WP06 - Debt Service'!Y$27/12,0)</f>
        <v>0</v>
      </c>
    </row>
    <row r="851" spans="2:26">
      <c r="B851" s="364">
        <f t="shared" si="48"/>
        <v>2088</v>
      </c>
      <c r="C851" s="390">
        <f t="shared" si="50"/>
        <v>68759</v>
      </c>
      <c r="D851" s="376">
        <f>IF(-SUM(D$20:D850)+D$15&lt;0.000001,0,IF($C851&gt;='H-32A-WP06 - Debt Service'!C$24,'H-32A-WP06 - Debt Service'!C$27/12,0))</f>
        <v>0</v>
      </c>
      <c r="E851" s="376">
        <f>IF(-SUM(E$20:E850)+E$15&lt;0.000001,0,IF($C851&gt;='H-32A-WP06 - Debt Service'!D$24,'H-32A-WP06 - Debt Service'!D$27/12,0))</f>
        <v>0</v>
      </c>
      <c r="F851" s="376">
        <f>IF(-SUM(F$20:F850)+F$15&lt;0.000001,0,IF($C851&gt;='H-32A-WP06 - Debt Service'!E$24,'H-32A-WP06 - Debt Service'!E$27/12,0))</f>
        <v>0</v>
      </c>
      <c r="G851" s="376">
        <f>IF(-SUM(G$20:G850)+G$15&lt;0.000001,0,IF($C851&gt;='H-32A-WP06 - Debt Service'!F$24,'H-32A-WP06 - Debt Service'!F$27/12,0))</f>
        <v>0</v>
      </c>
      <c r="H851" s="376">
        <f>IF(-SUM(H$20:H850)+H$15&lt;0.000001,0,IF($C851&gt;='H-32A-WP06 - Debt Service'!G$24,'H-32A-WP06 - Debt Service'!G$27/12,0))</f>
        <v>0</v>
      </c>
      <c r="I851" s="376">
        <f>IF(-SUM(I$20:I850)+I$15&lt;0.000001,0,IF($C851&gt;='H-32A-WP06 - Debt Service'!H$24,'H-32A-WP06 - Debt Service'!H$27/12,0))</f>
        <v>0</v>
      </c>
      <c r="J851" s="376">
        <f>IF(-SUM(J$20:J850)+J$15&lt;0.000001,0,IF($C851&gt;='H-32A-WP06 - Debt Service'!I$24,'H-32A-WP06 - Debt Service'!I$27/12,0))</f>
        <v>0</v>
      </c>
      <c r="K851" s="376">
        <f>IF(-SUM(K$20:K850)+K$15&lt;0.000001,0,IF($C851&gt;='H-32A-WP06 - Debt Service'!J$24,'H-32A-WP06 - Debt Service'!J$27/12,0))</f>
        <v>0</v>
      </c>
      <c r="L851" s="376">
        <f>IF(-SUM(L$20:L850)+L$15&lt;0.000001,0,IF($C851&gt;='H-32A-WP06 - Debt Service'!K$24,'H-32A-WP06 - Debt Service'!K$27/12,0))</f>
        <v>0</v>
      </c>
      <c r="M851" s="376">
        <f>IF(-SUM(M$20:M850)+M$15&lt;0.000001,0,IF($C851&gt;='H-32A-WP06 - Debt Service'!L$24,'H-32A-WP06 - Debt Service'!L$27/12,0))</f>
        <v>0</v>
      </c>
      <c r="O851" s="364">
        <f t="shared" si="49"/>
        <v>2088</v>
      </c>
      <c r="P851" s="390">
        <f t="shared" si="51"/>
        <v>68759</v>
      </c>
      <c r="Q851" s="376">
        <f>IF(-SUM(Q$20:Q850)+Q$15&lt;0.000001,0,IF($C851&gt;='H-32A-WP06 - Debt Service'!P$24,'H-32A-WP06 - Debt Service'!P$27/12,0))</f>
        <v>0</v>
      </c>
      <c r="R851" s="376">
        <f>IF(-SUM(R$20:R850)+R$15&lt;0.000001,0,IF($C851&gt;='H-32A-WP06 - Debt Service'!Q$24,'H-32A-WP06 - Debt Service'!Q$27/12,0))</f>
        <v>0</v>
      </c>
      <c r="S851" s="376">
        <f>IF(-SUM(S$20:S850)+S$15&lt;0.000001,0,IF($C851&gt;='H-32A-WP06 - Debt Service'!R$24,'H-32A-WP06 - Debt Service'!R$27/12,0))</f>
        <v>0</v>
      </c>
      <c r="T851" s="376">
        <f>IF(-SUM(T$20:T850)+T$15&lt;0.000001,0,IF($C851&gt;='H-32A-WP06 - Debt Service'!S$24,'H-32A-WP06 - Debt Service'!S$27/12,0))</f>
        <v>0</v>
      </c>
      <c r="U851" s="376">
        <f>IF(-SUM(U$20:U850)+U$15&lt;0.000001,0,IF($C851&gt;='H-32A-WP06 - Debt Service'!T$24,'H-32A-WP06 - Debt Service'!T$27/12,0))</f>
        <v>0</v>
      </c>
      <c r="V851" s="376">
        <f>IF(-SUM(V$20:V850)+V$15&lt;0.000001,0,IF($C851&gt;='H-32A-WP06 - Debt Service'!U$24,'H-32A-WP06 - Debt Service'!U$27/12,0))</f>
        <v>0</v>
      </c>
      <c r="W851" s="376">
        <f>IF(-SUM(W$20:W850)+W$15&lt;0.000001,0,IF($C851&gt;='H-32A-WP06 - Debt Service'!V$24,'H-32A-WP06 - Debt Service'!V$27/12,0))</f>
        <v>0</v>
      </c>
      <c r="X851" s="376">
        <f>IF(-SUM(X$20:X850)+X$15&lt;0.000001,0,IF($C851&gt;='H-32A-WP06 - Debt Service'!W$24,'H-32A-WP06 - Debt Service'!W$27/12,0))</f>
        <v>0</v>
      </c>
      <c r="Y851" s="376">
        <f>IF(-SUM(Y$20:Y850)+Y$15&lt;0.000001,0,IF($C851&gt;='H-32A-WP06 - Debt Service'!X$24,'H-32A-WP06 - Debt Service'!X$27/12,0))</f>
        <v>0</v>
      </c>
      <c r="Z851" s="376">
        <f>IF($C851&gt;='H-32A-WP06 - Debt Service'!Y$24,'H-32A-WP06 - Debt Service'!Y$27/12,0)</f>
        <v>0</v>
      </c>
    </row>
    <row r="852" spans="2:26">
      <c r="B852" s="364">
        <f t="shared" si="48"/>
        <v>2088</v>
      </c>
      <c r="C852" s="390">
        <f t="shared" si="50"/>
        <v>68789</v>
      </c>
      <c r="D852" s="376">
        <f>IF(-SUM(D$20:D851)+D$15&lt;0.000001,0,IF($C852&gt;='H-32A-WP06 - Debt Service'!C$24,'H-32A-WP06 - Debt Service'!C$27/12,0))</f>
        <v>0</v>
      </c>
      <c r="E852" s="376">
        <f>IF(-SUM(E$20:E851)+E$15&lt;0.000001,0,IF($C852&gt;='H-32A-WP06 - Debt Service'!D$24,'H-32A-WP06 - Debt Service'!D$27/12,0))</f>
        <v>0</v>
      </c>
      <c r="F852" s="376">
        <f>IF(-SUM(F$20:F851)+F$15&lt;0.000001,0,IF($C852&gt;='H-32A-WP06 - Debt Service'!E$24,'H-32A-WP06 - Debt Service'!E$27/12,0))</f>
        <v>0</v>
      </c>
      <c r="G852" s="376">
        <f>IF(-SUM(G$20:G851)+G$15&lt;0.000001,0,IF($C852&gt;='H-32A-WP06 - Debt Service'!F$24,'H-32A-WP06 - Debt Service'!F$27/12,0))</f>
        <v>0</v>
      </c>
      <c r="H852" s="376">
        <f>IF(-SUM(H$20:H851)+H$15&lt;0.000001,0,IF($C852&gt;='H-32A-WP06 - Debt Service'!G$24,'H-32A-WP06 - Debt Service'!G$27/12,0))</f>
        <v>0</v>
      </c>
      <c r="I852" s="376">
        <f>IF(-SUM(I$20:I851)+I$15&lt;0.000001,0,IF($C852&gt;='H-32A-WP06 - Debt Service'!H$24,'H-32A-WP06 - Debt Service'!H$27/12,0))</f>
        <v>0</v>
      </c>
      <c r="J852" s="376">
        <f>IF(-SUM(J$20:J851)+J$15&lt;0.000001,0,IF($C852&gt;='H-32A-WP06 - Debt Service'!I$24,'H-32A-WP06 - Debt Service'!I$27/12,0))</f>
        <v>0</v>
      </c>
      <c r="K852" s="376">
        <f>IF(-SUM(K$20:K851)+K$15&lt;0.000001,0,IF($C852&gt;='H-32A-WP06 - Debt Service'!J$24,'H-32A-WP06 - Debt Service'!J$27/12,0))</f>
        <v>0</v>
      </c>
      <c r="L852" s="376">
        <f>IF(-SUM(L$20:L851)+L$15&lt;0.000001,0,IF($C852&gt;='H-32A-WP06 - Debt Service'!K$24,'H-32A-WP06 - Debt Service'!K$27/12,0))</f>
        <v>0</v>
      </c>
      <c r="M852" s="376">
        <f>IF(-SUM(M$20:M851)+M$15&lt;0.000001,0,IF($C852&gt;='H-32A-WP06 - Debt Service'!L$24,'H-32A-WP06 - Debt Service'!L$27/12,0))</f>
        <v>0</v>
      </c>
      <c r="O852" s="364">
        <f t="shared" si="49"/>
        <v>2088</v>
      </c>
      <c r="P852" s="390">
        <f t="shared" si="51"/>
        <v>68789</v>
      </c>
      <c r="Q852" s="376">
        <f>IF(-SUM(Q$20:Q851)+Q$15&lt;0.000001,0,IF($C852&gt;='H-32A-WP06 - Debt Service'!P$24,'H-32A-WP06 - Debt Service'!P$27/12,0))</f>
        <v>0</v>
      </c>
      <c r="R852" s="376">
        <f>IF(-SUM(R$20:R851)+R$15&lt;0.000001,0,IF($C852&gt;='H-32A-WP06 - Debt Service'!Q$24,'H-32A-WP06 - Debt Service'!Q$27/12,0))</f>
        <v>0</v>
      </c>
      <c r="S852" s="376">
        <f>IF(-SUM(S$20:S851)+S$15&lt;0.000001,0,IF($C852&gt;='H-32A-WP06 - Debt Service'!R$24,'H-32A-WP06 - Debt Service'!R$27/12,0))</f>
        <v>0</v>
      </c>
      <c r="T852" s="376">
        <f>IF(-SUM(T$20:T851)+T$15&lt;0.000001,0,IF($C852&gt;='H-32A-WP06 - Debt Service'!S$24,'H-32A-WP06 - Debt Service'!S$27/12,0))</f>
        <v>0</v>
      </c>
      <c r="U852" s="376">
        <f>IF(-SUM(U$20:U851)+U$15&lt;0.000001,0,IF($C852&gt;='H-32A-WP06 - Debt Service'!T$24,'H-32A-WP06 - Debt Service'!T$27/12,0))</f>
        <v>0</v>
      </c>
      <c r="V852" s="376">
        <f>IF(-SUM(V$20:V851)+V$15&lt;0.000001,0,IF($C852&gt;='H-32A-WP06 - Debt Service'!U$24,'H-32A-WP06 - Debt Service'!U$27/12,0))</f>
        <v>0</v>
      </c>
      <c r="W852" s="376">
        <f>IF(-SUM(W$20:W851)+W$15&lt;0.000001,0,IF($C852&gt;='H-32A-WP06 - Debt Service'!V$24,'H-32A-WP06 - Debt Service'!V$27/12,0))</f>
        <v>0</v>
      </c>
      <c r="X852" s="376">
        <f>IF(-SUM(X$20:X851)+X$15&lt;0.000001,0,IF($C852&gt;='H-32A-WP06 - Debt Service'!W$24,'H-32A-WP06 - Debt Service'!W$27/12,0))</f>
        <v>0</v>
      </c>
      <c r="Y852" s="376">
        <f>IF(-SUM(Y$20:Y851)+Y$15&lt;0.000001,0,IF($C852&gt;='H-32A-WP06 - Debt Service'!X$24,'H-32A-WP06 - Debt Service'!X$27/12,0))</f>
        <v>0</v>
      </c>
      <c r="Z852" s="376">
        <f>IF($C852&gt;='H-32A-WP06 - Debt Service'!Y$24,'H-32A-WP06 - Debt Service'!Y$27/12,0)</f>
        <v>0</v>
      </c>
    </row>
    <row r="853" spans="2:26">
      <c r="B853" s="364">
        <f t="shared" ref="B853:B859" si="52">YEAR(C853)</f>
        <v>2088</v>
      </c>
      <c r="C853" s="390">
        <f t="shared" si="50"/>
        <v>68820</v>
      </c>
      <c r="D853" s="376">
        <f>IF(-SUM(D$20:D852)+D$15&lt;0.000001,0,IF($C853&gt;='H-32A-WP06 - Debt Service'!C$24,'H-32A-WP06 - Debt Service'!C$27/12,0))</f>
        <v>0</v>
      </c>
      <c r="E853" s="376">
        <f>IF(-SUM(E$20:E852)+E$15&lt;0.000001,0,IF($C853&gt;='H-32A-WP06 - Debt Service'!D$24,'H-32A-WP06 - Debt Service'!D$27/12,0))</f>
        <v>0</v>
      </c>
      <c r="F853" s="376">
        <f>IF(-SUM(F$20:F852)+F$15&lt;0.000001,0,IF($C853&gt;='H-32A-WP06 - Debt Service'!E$24,'H-32A-WP06 - Debt Service'!E$27/12,0))</f>
        <v>0</v>
      </c>
      <c r="G853" s="376">
        <f>IF(-SUM(G$20:G852)+G$15&lt;0.000001,0,IF($C853&gt;='H-32A-WP06 - Debt Service'!F$24,'H-32A-WP06 - Debt Service'!F$27/12,0))</f>
        <v>0</v>
      </c>
      <c r="H853" s="376">
        <f>IF(-SUM(H$20:H852)+H$15&lt;0.000001,0,IF($C853&gt;='H-32A-WP06 - Debt Service'!G$24,'H-32A-WP06 - Debt Service'!G$27/12,0))</f>
        <v>0</v>
      </c>
      <c r="I853" s="376">
        <f>IF(-SUM(I$20:I852)+I$15&lt;0.000001,0,IF($C853&gt;='H-32A-WP06 - Debt Service'!H$24,'H-32A-WP06 - Debt Service'!H$27/12,0))</f>
        <v>0</v>
      </c>
      <c r="J853" s="376">
        <f>IF(-SUM(J$20:J852)+J$15&lt;0.000001,0,IF($C853&gt;='H-32A-WP06 - Debt Service'!I$24,'H-32A-WP06 - Debt Service'!I$27/12,0))</f>
        <v>0</v>
      </c>
      <c r="K853" s="376">
        <f>IF(-SUM(K$20:K852)+K$15&lt;0.000001,0,IF($C853&gt;='H-32A-WP06 - Debt Service'!J$24,'H-32A-WP06 - Debt Service'!J$27/12,0))</f>
        <v>0</v>
      </c>
      <c r="L853" s="376">
        <f>IF(-SUM(L$20:L852)+L$15&lt;0.000001,0,IF($C853&gt;='H-32A-WP06 - Debt Service'!K$24,'H-32A-WP06 - Debt Service'!K$27/12,0))</f>
        <v>0</v>
      </c>
      <c r="M853" s="376">
        <f>IF(-SUM(M$20:M852)+M$15&lt;0.000001,0,IF($C853&gt;='H-32A-WP06 - Debt Service'!L$24,'H-32A-WP06 - Debt Service'!L$27/12,0))</f>
        <v>0</v>
      </c>
      <c r="O853" s="364">
        <f t="shared" ref="O853:O859" si="53">YEAR(P853)</f>
        <v>2088</v>
      </c>
      <c r="P853" s="390">
        <f t="shared" si="51"/>
        <v>68820</v>
      </c>
      <c r="Q853" s="376">
        <f>IF(-SUM(Q$20:Q852)+Q$15&lt;0.000001,0,IF($C853&gt;='H-32A-WP06 - Debt Service'!P$24,'H-32A-WP06 - Debt Service'!P$27/12,0))</f>
        <v>0</v>
      </c>
      <c r="R853" s="376">
        <f>IF(-SUM(R$20:R852)+R$15&lt;0.000001,0,IF($C853&gt;='H-32A-WP06 - Debt Service'!Q$24,'H-32A-WP06 - Debt Service'!Q$27/12,0))</f>
        <v>0</v>
      </c>
      <c r="S853" s="376">
        <f>IF(-SUM(S$20:S852)+S$15&lt;0.000001,0,IF($C853&gt;='H-32A-WP06 - Debt Service'!R$24,'H-32A-WP06 - Debt Service'!R$27/12,0))</f>
        <v>0</v>
      </c>
      <c r="T853" s="376">
        <f>IF(-SUM(T$20:T852)+T$15&lt;0.000001,0,IF($C853&gt;='H-32A-WP06 - Debt Service'!S$24,'H-32A-WP06 - Debt Service'!S$27/12,0))</f>
        <v>0</v>
      </c>
      <c r="U853" s="376">
        <f>IF(-SUM(U$20:U852)+U$15&lt;0.000001,0,IF($C853&gt;='H-32A-WP06 - Debt Service'!T$24,'H-32A-WP06 - Debt Service'!T$27/12,0))</f>
        <v>0</v>
      </c>
      <c r="V853" s="376">
        <f>IF(-SUM(V$20:V852)+V$15&lt;0.000001,0,IF($C853&gt;='H-32A-WP06 - Debt Service'!U$24,'H-32A-WP06 - Debt Service'!U$27/12,0))</f>
        <v>0</v>
      </c>
      <c r="W853" s="376">
        <f>IF(-SUM(W$20:W852)+W$15&lt;0.000001,0,IF($C853&gt;='H-32A-WP06 - Debt Service'!V$24,'H-32A-WP06 - Debt Service'!V$27/12,0))</f>
        <v>0</v>
      </c>
      <c r="X853" s="376">
        <f>IF(-SUM(X$20:X852)+X$15&lt;0.000001,0,IF($C853&gt;='H-32A-WP06 - Debt Service'!W$24,'H-32A-WP06 - Debt Service'!W$27/12,0))</f>
        <v>0</v>
      </c>
      <c r="Y853" s="376">
        <f>IF(-SUM(Y$20:Y852)+Y$15&lt;0.000001,0,IF($C853&gt;='H-32A-WP06 - Debt Service'!X$24,'H-32A-WP06 - Debt Service'!X$27/12,0))</f>
        <v>0</v>
      </c>
      <c r="Z853" s="376">
        <f>IF($C853&gt;='H-32A-WP06 - Debt Service'!Y$24,'H-32A-WP06 - Debt Service'!Y$27/12,0)</f>
        <v>0</v>
      </c>
    </row>
    <row r="854" spans="2:26">
      <c r="B854" s="364">
        <f t="shared" si="52"/>
        <v>2088</v>
      </c>
      <c r="C854" s="390">
        <f t="shared" ref="C854:C859" si="54">EOMONTH(C853,0)+1</f>
        <v>68850</v>
      </c>
      <c r="D854" s="376">
        <f>IF(-SUM(D$20:D853)+D$15&lt;0.000001,0,IF($C854&gt;='H-32A-WP06 - Debt Service'!C$24,'H-32A-WP06 - Debt Service'!C$27/12,0))</f>
        <v>0</v>
      </c>
      <c r="E854" s="376">
        <f>IF(-SUM(E$20:E853)+E$15&lt;0.000001,0,IF($C854&gt;='H-32A-WP06 - Debt Service'!D$24,'H-32A-WP06 - Debt Service'!D$27/12,0))</f>
        <v>0</v>
      </c>
      <c r="F854" s="376">
        <f>IF(-SUM(F$20:F853)+F$15&lt;0.000001,0,IF($C854&gt;='H-32A-WP06 - Debt Service'!E$24,'H-32A-WP06 - Debt Service'!E$27/12,0))</f>
        <v>0</v>
      </c>
      <c r="G854" s="376">
        <f>IF(-SUM(G$20:G853)+G$15&lt;0.000001,0,IF($C854&gt;='H-32A-WP06 - Debt Service'!F$24,'H-32A-WP06 - Debt Service'!F$27/12,0))</f>
        <v>0</v>
      </c>
      <c r="H854" s="376">
        <f>IF(-SUM(H$20:H853)+H$15&lt;0.000001,0,IF($C854&gt;='H-32A-WP06 - Debt Service'!G$24,'H-32A-WP06 - Debt Service'!G$27/12,0))</f>
        <v>0</v>
      </c>
      <c r="I854" s="376">
        <f>IF(-SUM(I$20:I853)+I$15&lt;0.000001,0,IF($C854&gt;='H-32A-WP06 - Debt Service'!H$24,'H-32A-WP06 - Debt Service'!H$27/12,0))</f>
        <v>0</v>
      </c>
      <c r="J854" s="376">
        <f>IF(-SUM(J$20:J853)+J$15&lt;0.000001,0,IF($C854&gt;='H-32A-WP06 - Debt Service'!I$24,'H-32A-WP06 - Debt Service'!I$27/12,0))</f>
        <v>0</v>
      </c>
      <c r="K854" s="376">
        <f>IF(-SUM(K$20:K853)+K$15&lt;0.000001,0,IF($C854&gt;='H-32A-WP06 - Debt Service'!J$24,'H-32A-WP06 - Debt Service'!J$27/12,0))</f>
        <v>0</v>
      </c>
      <c r="L854" s="376">
        <f>IF(-SUM(L$20:L853)+L$15&lt;0.000001,0,IF($C854&gt;='H-32A-WP06 - Debt Service'!K$24,'H-32A-WP06 - Debt Service'!K$27/12,0))</f>
        <v>0</v>
      </c>
      <c r="M854" s="376">
        <f>IF(-SUM(M$20:M853)+M$15&lt;0.000001,0,IF($C854&gt;='H-32A-WP06 - Debt Service'!L$24,'H-32A-WP06 - Debt Service'!L$27/12,0))</f>
        <v>0</v>
      </c>
      <c r="O854" s="364">
        <f t="shared" si="53"/>
        <v>2088</v>
      </c>
      <c r="P854" s="390">
        <f t="shared" ref="P854:P859" si="55">EOMONTH(P853,0)+1</f>
        <v>68850</v>
      </c>
      <c r="Q854" s="376">
        <f>IF(-SUM(Q$20:Q853)+Q$15&lt;0.000001,0,IF($C854&gt;='H-32A-WP06 - Debt Service'!P$24,'H-32A-WP06 - Debt Service'!P$27/12,0))</f>
        <v>0</v>
      </c>
      <c r="R854" s="376">
        <f>IF(-SUM(R$20:R853)+R$15&lt;0.000001,0,IF($C854&gt;='H-32A-WP06 - Debt Service'!Q$24,'H-32A-WP06 - Debt Service'!Q$27/12,0))</f>
        <v>0</v>
      </c>
      <c r="S854" s="376">
        <f>IF(-SUM(S$20:S853)+S$15&lt;0.000001,0,IF($C854&gt;='H-32A-WP06 - Debt Service'!R$24,'H-32A-WP06 - Debt Service'!R$27/12,0))</f>
        <v>0</v>
      </c>
      <c r="T854" s="376">
        <f>IF(-SUM(T$20:T853)+T$15&lt;0.000001,0,IF($C854&gt;='H-32A-WP06 - Debt Service'!S$24,'H-32A-WP06 - Debt Service'!S$27/12,0))</f>
        <v>0</v>
      </c>
      <c r="U854" s="376">
        <f>IF(-SUM(U$20:U853)+U$15&lt;0.000001,0,IF($C854&gt;='H-32A-WP06 - Debt Service'!T$24,'H-32A-WP06 - Debt Service'!T$27/12,0))</f>
        <v>0</v>
      </c>
      <c r="V854" s="376">
        <f>IF(-SUM(V$20:V853)+V$15&lt;0.000001,0,IF($C854&gt;='H-32A-WP06 - Debt Service'!U$24,'H-32A-WP06 - Debt Service'!U$27/12,0))</f>
        <v>0</v>
      </c>
      <c r="W854" s="376">
        <f>IF(-SUM(W$20:W853)+W$15&lt;0.000001,0,IF($C854&gt;='H-32A-WP06 - Debt Service'!V$24,'H-32A-WP06 - Debt Service'!V$27/12,0))</f>
        <v>0</v>
      </c>
      <c r="X854" s="376">
        <f>IF(-SUM(X$20:X853)+X$15&lt;0.000001,0,IF($C854&gt;='H-32A-WP06 - Debt Service'!W$24,'H-32A-WP06 - Debt Service'!W$27/12,0))</f>
        <v>0</v>
      </c>
      <c r="Y854" s="376">
        <f>IF(-SUM(Y$20:Y853)+Y$15&lt;0.000001,0,IF($C854&gt;='H-32A-WP06 - Debt Service'!X$24,'H-32A-WP06 - Debt Service'!X$27/12,0))</f>
        <v>0</v>
      </c>
      <c r="Z854" s="376">
        <f>IF($C854&gt;='H-32A-WP06 - Debt Service'!Y$24,'H-32A-WP06 - Debt Service'!Y$27/12,0)</f>
        <v>0</v>
      </c>
    </row>
    <row r="855" spans="2:26">
      <c r="B855" s="364">
        <f t="shared" si="52"/>
        <v>2088</v>
      </c>
      <c r="C855" s="390">
        <f t="shared" si="54"/>
        <v>68881</v>
      </c>
      <c r="D855" s="376">
        <f>IF(-SUM(D$20:D854)+D$15&lt;0.000001,0,IF($C855&gt;='H-32A-WP06 - Debt Service'!C$24,'H-32A-WP06 - Debt Service'!C$27/12,0))</f>
        <v>0</v>
      </c>
      <c r="E855" s="376">
        <f>IF(-SUM(E$20:E854)+E$15&lt;0.000001,0,IF($C855&gt;='H-32A-WP06 - Debt Service'!D$24,'H-32A-WP06 - Debt Service'!D$27/12,0))</f>
        <v>0</v>
      </c>
      <c r="F855" s="376">
        <f>IF(-SUM(F$20:F854)+F$15&lt;0.000001,0,IF($C855&gt;='H-32A-WP06 - Debt Service'!E$24,'H-32A-WP06 - Debt Service'!E$27/12,0))</f>
        <v>0</v>
      </c>
      <c r="G855" s="376">
        <f>IF(-SUM(G$20:G854)+G$15&lt;0.000001,0,IF($C855&gt;='H-32A-WP06 - Debt Service'!F$24,'H-32A-WP06 - Debt Service'!F$27/12,0))</f>
        <v>0</v>
      </c>
      <c r="H855" s="376">
        <f>IF(-SUM(H$20:H854)+H$15&lt;0.000001,0,IF($C855&gt;='H-32A-WP06 - Debt Service'!G$24,'H-32A-WP06 - Debt Service'!G$27/12,0))</f>
        <v>0</v>
      </c>
      <c r="I855" s="376">
        <f>IF(-SUM(I$20:I854)+I$15&lt;0.000001,0,IF($C855&gt;='H-32A-WP06 - Debt Service'!H$24,'H-32A-WP06 - Debt Service'!H$27/12,0))</f>
        <v>0</v>
      </c>
      <c r="J855" s="376">
        <f>IF(-SUM(J$20:J854)+J$15&lt;0.000001,0,IF($C855&gt;='H-32A-WP06 - Debt Service'!I$24,'H-32A-WP06 - Debt Service'!I$27/12,0))</f>
        <v>0</v>
      </c>
      <c r="K855" s="376">
        <f>IF(-SUM(K$20:K854)+K$15&lt;0.000001,0,IF($C855&gt;='H-32A-WP06 - Debt Service'!J$24,'H-32A-WP06 - Debt Service'!J$27/12,0))</f>
        <v>0</v>
      </c>
      <c r="L855" s="376">
        <f>IF(-SUM(L$20:L854)+L$15&lt;0.000001,0,IF($C855&gt;='H-32A-WP06 - Debt Service'!K$24,'H-32A-WP06 - Debt Service'!K$27/12,0))</f>
        <v>0</v>
      </c>
      <c r="M855" s="376">
        <f>IF(-SUM(M$20:M854)+M$15&lt;0.000001,0,IF($C855&gt;='H-32A-WP06 - Debt Service'!L$24,'H-32A-WP06 - Debt Service'!L$27/12,0))</f>
        <v>0</v>
      </c>
      <c r="O855" s="364">
        <f t="shared" si="53"/>
        <v>2088</v>
      </c>
      <c r="P855" s="390">
        <f t="shared" si="55"/>
        <v>68881</v>
      </c>
      <c r="Q855" s="376">
        <f>IF(-SUM(Q$20:Q854)+Q$15&lt;0.000001,0,IF($C855&gt;='H-32A-WP06 - Debt Service'!P$24,'H-32A-WP06 - Debt Service'!P$27/12,0))</f>
        <v>0</v>
      </c>
      <c r="R855" s="376">
        <f>IF(-SUM(R$20:R854)+R$15&lt;0.000001,0,IF($C855&gt;='H-32A-WP06 - Debt Service'!Q$24,'H-32A-WP06 - Debt Service'!Q$27/12,0))</f>
        <v>0</v>
      </c>
      <c r="S855" s="376">
        <f>IF(-SUM(S$20:S854)+S$15&lt;0.000001,0,IF($C855&gt;='H-32A-WP06 - Debt Service'!R$24,'H-32A-WP06 - Debt Service'!R$27/12,0))</f>
        <v>0</v>
      </c>
      <c r="T855" s="376">
        <f>IF(-SUM(T$20:T854)+T$15&lt;0.000001,0,IF($C855&gt;='H-32A-WP06 - Debt Service'!S$24,'H-32A-WP06 - Debt Service'!S$27/12,0))</f>
        <v>0</v>
      </c>
      <c r="U855" s="376">
        <f>IF(-SUM(U$20:U854)+U$15&lt;0.000001,0,IF($C855&gt;='H-32A-WP06 - Debt Service'!T$24,'H-32A-WP06 - Debt Service'!T$27/12,0))</f>
        <v>0</v>
      </c>
      <c r="V855" s="376">
        <f>IF(-SUM(V$20:V854)+V$15&lt;0.000001,0,IF($C855&gt;='H-32A-WP06 - Debt Service'!U$24,'H-32A-WP06 - Debt Service'!U$27/12,0))</f>
        <v>0</v>
      </c>
      <c r="W855" s="376">
        <f>IF(-SUM(W$20:W854)+W$15&lt;0.000001,0,IF($C855&gt;='H-32A-WP06 - Debt Service'!V$24,'H-32A-WP06 - Debt Service'!V$27/12,0))</f>
        <v>0</v>
      </c>
      <c r="X855" s="376">
        <f>IF(-SUM(X$20:X854)+X$15&lt;0.000001,0,IF($C855&gt;='H-32A-WP06 - Debt Service'!W$24,'H-32A-WP06 - Debt Service'!W$27/12,0))</f>
        <v>0</v>
      </c>
      <c r="Y855" s="376">
        <f>IF(-SUM(Y$20:Y854)+Y$15&lt;0.000001,0,IF($C855&gt;='H-32A-WP06 - Debt Service'!X$24,'H-32A-WP06 - Debt Service'!X$27/12,0))</f>
        <v>0</v>
      </c>
      <c r="Z855" s="376">
        <f>IF($C855&gt;='H-32A-WP06 - Debt Service'!Y$24,'H-32A-WP06 - Debt Service'!Y$27/12,0)</f>
        <v>0</v>
      </c>
    </row>
    <row r="856" spans="2:26">
      <c r="B856" s="364">
        <f t="shared" si="52"/>
        <v>2088</v>
      </c>
      <c r="C856" s="390">
        <f t="shared" si="54"/>
        <v>68912</v>
      </c>
      <c r="D856" s="376">
        <f>IF(-SUM(D$20:D855)+D$15&lt;0.000001,0,IF($C856&gt;='H-32A-WP06 - Debt Service'!C$24,'H-32A-WP06 - Debt Service'!C$27/12,0))</f>
        <v>0</v>
      </c>
      <c r="E856" s="376">
        <f>IF(-SUM(E$20:E855)+E$15&lt;0.000001,0,IF($C856&gt;='H-32A-WP06 - Debt Service'!D$24,'H-32A-WP06 - Debt Service'!D$27/12,0))</f>
        <v>0</v>
      </c>
      <c r="F856" s="376">
        <f>IF(-SUM(F$20:F855)+F$15&lt;0.000001,0,IF($C856&gt;='H-32A-WP06 - Debt Service'!E$24,'H-32A-WP06 - Debt Service'!E$27/12,0))</f>
        <v>0</v>
      </c>
      <c r="G856" s="376">
        <f>IF(-SUM(G$20:G855)+G$15&lt;0.000001,0,IF($C856&gt;='H-32A-WP06 - Debt Service'!F$24,'H-32A-WP06 - Debt Service'!F$27/12,0))</f>
        <v>0</v>
      </c>
      <c r="H856" s="376">
        <f>IF(-SUM(H$20:H855)+H$15&lt;0.000001,0,IF($C856&gt;='H-32A-WP06 - Debt Service'!G$24,'H-32A-WP06 - Debt Service'!G$27/12,0))</f>
        <v>0</v>
      </c>
      <c r="I856" s="376">
        <f>IF(-SUM(I$20:I855)+I$15&lt;0.000001,0,IF($C856&gt;='H-32A-WP06 - Debt Service'!H$24,'H-32A-WP06 - Debt Service'!H$27/12,0))</f>
        <v>0</v>
      </c>
      <c r="J856" s="376">
        <f>IF(-SUM(J$20:J855)+J$15&lt;0.000001,0,IF($C856&gt;='H-32A-WP06 - Debt Service'!I$24,'H-32A-WP06 - Debt Service'!I$27/12,0))</f>
        <v>0</v>
      </c>
      <c r="K856" s="376">
        <f>IF(-SUM(K$20:K855)+K$15&lt;0.000001,0,IF($C856&gt;='H-32A-WP06 - Debt Service'!J$24,'H-32A-WP06 - Debt Service'!J$27/12,0))</f>
        <v>0</v>
      </c>
      <c r="L856" s="376">
        <f>IF(-SUM(L$20:L855)+L$15&lt;0.000001,0,IF($C856&gt;='H-32A-WP06 - Debt Service'!K$24,'H-32A-WP06 - Debt Service'!K$27/12,0))</f>
        <v>0</v>
      </c>
      <c r="M856" s="376">
        <f>IF(-SUM(M$20:M855)+M$15&lt;0.000001,0,IF($C856&gt;='H-32A-WP06 - Debt Service'!L$24,'H-32A-WP06 - Debt Service'!L$27/12,0))</f>
        <v>0</v>
      </c>
      <c r="O856" s="364">
        <f t="shared" si="53"/>
        <v>2088</v>
      </c>
      <c r="P856" s="390">
        <f t="shared" si="55"/>
        <v>68912</v>
      </c>
      <c r="Q856" s="376">
        <f>IF(-SUM(Q$20:Q855)+Q$15&lt;0.000001,0,IF($C856&gt;='H-32A-WP06 - Debt Service'!P$24,'H-32A-WP06 - Debt Service'!P$27/12,0))</f>
        <v>0</v>
      </c>
      <c r="R856" s="376">
        <f>IF(-SUM(R$20:R855)+R$15&lt;0.000001,0,IF($C856&gt;='H-32A-WP06 - Debt Service'!Q$24,'H-32A-WP06 - Debt Service'!Q$27/12,0))</f>
        <v>0</v>
      </c>
      <c r="S856" s="376">
        <f>IF(-SUM(S$20:S855)+S$15&lt;0.000001,0,IF($C856&gt;='H-32A-WP06 - Debt Service'!R$24,'H-32A-WP06 - Debt Service'!R$27/12,0))</f>
        <v>0</v>
      </c>
      <c r="T856" s="376">
        <f>IF(-SUM(T$20:T855)+T$15&lt;0.000001,0,IF($C856&gt;='H-32A-WP06 - Debt Service'!S$24,'H-32A-WP06 - Debt Service'!S$27/12,0))</f>
        <v>0</v>
      </c>
      <c r="U856" s="376">
        <f>IF(-SUM(U$20:U855)+U$15&lt;0.000001,0,IF($C856&gt;='H-32A-WP06 - Debt Service'!T$24,'H-32A-WP06 - Debt Service'!T$27/12,0))</f>
        <v>0</v>
      </c>
      <c r="V856" s="376">
        <f>IF(-SUM(V$20:V855)+V$15&lt;0.000001,0,IF($C856&gt;='H-32A-WP06 - Debt Service'!U$24,'H-32A-WP06 - Debt Service'!U$27/12,0))</f>
        <v>0</v>
      </c>
      <c r="W856" s="376">
        <f>IF(-SUM(W$20:W855)+W$15&lt;0.000001,0,IF($C856&gt;='H-32A-WP06 - Debt Service'!V$24,'H-32A-WP06 - Debt Service'!V$27/12,0))</f>
        <v>0</v>
      </c>
      <c r="X856" s="376">
        <f>IF(-SUM(X$20:X855)+X$15&lt;0.000001,0,IF($C856&gt;='H-32A-WP06 - Debt Service'!W$24,'H-32A-WP06 - Debt Service'!W$27/12,0))</f>
        <v>0</v>
      </c>
      <c r="Y856" s="376">
        <f>IF(-SUM(Y$20:Y855)+Y$15&lt;0.000001,0,IF($C856&gt;='H-32A-WP06 - Debt Service'!X$24,'H-32A-WP06 - Debt Service'!X$27/12,0))</f>
        <v>0</v>
      </c>
      <c r="Z856" s="376">
        <f>IF($C856&gt;='H-32A-WP06 - Debt Service'!Y$24,'H-32A-WP06 - Debt Service'!Y$27/12,0)</f>
        <v>0</v>
      </c>
    </row>
    <row r="857" spans="2:26">
      <c r="B857" s="364">
        <f t="shared" si="52"/>
        <v>2088</v>
      </c>
      <c r="C857" s="390">
        <f t="shared" si="54"/>
        <v>68942</v>
      </c>
      <c r="D857" s="376">
        <f>IF(-SUM(D$20:D856)+D$15&lt;0.000001,0,IF($C857&gt;='H-32A-WP06 - Debt Service'!C$24,'H-32A-WP06 - Debt Service'!C$27/12,0))</f>
        <v>0</v>
      </c>
      <c r="E857" s="376">
        <f>IF(-SUM(E$20:E856)+E$15&lt;0.000001,0,IF($C857&gt;='H-32A-WP06 - Debt Service'!D$24,'H-32A-WP06 - Debt Service'!D$27/12,0))</f>
        <v>0</v>
      </c>
      <c r="F857" s="376">
        <f>IF(-SUM(F$20:F856)+F$15&lt;0.000001,0,IF($C857&gt;='H-32A-WP06 - Debt Service'!E$24,'H-32A-WP06 - Debt Service'!E$27/12,0))</f>
        <v>0</v>
      </c>
      <c r="G857" s="376">
        <f>IF(-SUM(G$20:G856)+G$15&lt;0.000001,0,IF($C857&gt;='H-32A-WP06 - Debt Service'!F$24,'H-32A-WP06 - Debt Service'!F$27/12,0))</f>
        <v>0</v>
      </c>
      <c r="H857" s="376">
        <f>IF(-SUM(H$20:H856)+H$15&lt;0.000001,0,IF($C857&gt;='H-32A-WP06 - Debt Service'!G$24,'H-32A-WP06 - Debt Service'!G$27/12,0))</f>
        <v>0</v>
      </c>
      <c r="I857" s="376">
        <f>IF(-SUM(I$20:I856)+I$15&lt;0.000001,0,IF($C857&gt;='H-32A-WP06 - Debt Service'!H$24,'H-32A-WP06 - Debt Service'!H$27/12,0))</f>
        <v>0</v>
      </c>
      <c r="J857" s="376">
        <f>IF(-SUM(J$20:J856)+J$15&lt;0.000001,0,IF($C857&gt;='H-32A-WP06 - Debt Service'!I$24,'H-32A-WP06 - Debt Service'!I$27/12,0))</f>
        <v>0</v>
      </c>
      <c r="K857" s="376">
        <f>IF(-SUM(K$20:K856)+K$15&lt;0.000001,0,IF($C857&gt;='H-32A-WP06 - Debt Service'!J$24,'H-32A-WP06 - Debt Service'!J$27/12,0))</f>
        <v>0</v>
      </c>
      <c r="L857" s="376">
        <f>IF(-SUM(L$20:L856)+L$15&lt;0.000001,0,IF($C857&gt;='H-32A-WP06 - Debt Service'!K$24,'H-32A-WP06 - Debt Service'!K$27/12,0))</f>
        <v>0</v>
      </c>
      <c r="M857" s="376">
        <f>IF(-SUM(M$20:M856)+M$15&lt;0.000001,0,IF($C857&gt;='H-32A-WP06 - Debt Service'!L$24,'H-32A-WP06 - Debt Service'!L$27/12,0))</f>
        <v>0</v>
      </c>
      <c r="O857" s="364">
        <f t="shared" si="53"/>
        <v>2088</v>
      </c>
      <c r="P857" s="390">
        <f t="shared" si="55"/>
        <v>68942</v>
      </c>
      <c r="Q857" s="376">
        <f>IF(-SUM(Q$20:Q856)+Q$15&lt;0.000001,0,IF($C857&gt;='H-32A-WP06 - Debt Service'!P$24,'H-32A-WP06 - Debt Service'!P$27/12,0))</f>
        <v>0</v>
      </c>
      <c r="R857" s="376">
        <f>IF(-SUM(R$20:R856)+R$15&lt;0.000001,0,IF($C857&gt;='H-32A-WP06 - Debt Service'!Q$24,'H-32A-WP06 - Debt Service'!Q$27/12,0))</f>
        <v>0</v>
      </c>
      <c r="S857" s="376">
        <f>IF(-SUM(S$20:S856)+S$15&lt;0.000001,0,IF($C857&gt;='H-32A-WP06 - Debt Service'!R$24,'H-32A-WP06 - Debt Service'!R$27/12,0))</f>
        <v>0</v>
      </c>
      <c r="T857" s="376">
        <f>IF(-SUM(T$20:T856)+T$15&lt;0.000001,0,IF($C857&gt;='H-32A-WP06 - Debt Service'!S$24,'H-32A-WP06 - Debt Service'!S$27/12,0))</f>
        <v>0</v>
      </c>
      <c r="U857" s="376">
        <f>IF(-SUM(U$20:U856)+U$15&lt;0.000001,0,IF($C857&gt;='H-32A-WP06 - Debt Service'!T$24,'H-32A-WP06 - Debt Service'!T$27/12,0))</f>
        <v>0</v>
      </c>
      <c r="V857" s="376">
        <f>IF(-SUM(V$20:V856)+V$15&lt;0.000001,0,IF($C857&gt;='H-32A-WP06 - Debt Service'!U$24,'H-32A-WP06 - Debt Service'!U$27/12,0))</f>
        <v>0</v>
      </c>
      <c r="W857" s="376">
        <f>IF(-SUM(W$20:W856)+W$15&lt;0.000001,0,IF($C857&gt;='H-32A-WP06 - Debt Service'!V$24,'H-32A-WP06 - Debt Service'!V$27/12,0))</f>
        <v>0</v>
      </c>
      <c r="X857" s="376">
        <f>IF(-SUM(X$20:X856)+X$15&lt;0.000001,0,IF($C857&gt;='H-32A-WP06 - Debt Service'!W$24,'H-32A-WP06 - Debt Service'!W$27/12,0))</f>
        <v>0</v>
      </c>
      <c r="Y857" s="376">
        <f>IF(-SUM(Y$20:Y856)+Y$15&lt;0.000001,0,IF($C857&gt;='H-32A-WP06 - Debt Service'!X$24,'H-32A-WP06 - Debt Service'!X$27/12,0))</f>
        <v>0</v>
      </c>
      <c r="Z857" s="376">
        <f>IF($C857&gt;='H-32A-WP06 - Debt Service'!Y$24,'H-32A-WP06 - Debt Service'!Y$27/12,0)</f>
        <v>0</v>
      </c>
    </row>
    <row r="858" spans="2:26">
      <c r="B858" s="364">
        <f t="shared" si="52"/>
        <v>2088</v>
      </c>
      <c r="C858" s="390">
        <f t="shared" si="54"/>
        <v>68973</v>
      </c>
      <c r="D858" s="376">
        <f>IF(-SUM(D$20:D857)+D$15&lt;0.000001,0,IF($C858&gt;='H-32A-WP06 - Debt Service'!C$24,'H-32A-WP06 - Debt Service'!C$27/12,0))</f>
        <v>0</v>
      </c>
      <c r="E858" s="376">
        <f>IF(-SUM(E$20:E857)+E$15&lt;0.000001,0,IF($C858&gt;='H-32A-WP06 - Debt Service'!D$24,'H-32A-WP06 - Debt Service'!D$27/12,0))</f>
        <v>0</v>
      </c>
      <c r="F858" s="376">
        <f>IF(-SUM(F$20:F857)+F$15&lt;0.000001,0,IF($C858&gt;='H-32A-WP06 - Debt Service'!E$24,'H-32A-WP06 - Debt Service'!E$27/12,0))</f>
        <v>0</v>
      </c>
      <c r="G858" s="376">
        <f>IF(-SUM(G$20:G857)+G$15&lt;0.000001,0,IF($C858&gt;='H-32A-WP06 - Debt Service'!F$24,'H-32A-WP06 - Debt Service'!F$27/12,0))</f>
        <v>0</v>
      </c>
      <c r="H858" s="376">
        <f>IF(-SUM(H$20:H857)+H$15&lt;0.000001,0,IF($C858&gt;='H-32A-WP06 - Debt Service'!G$24,'H-32A-WP06 - Debt Service'!G$27/12,0))</f>
        <v>0</v>
      </c>
      <c r="I858" s="376">
        <f>IF(-SUM(I$20:I857)+I$15&lt;0.000001,0,IF($C858&gt;='H-32A-WP06 - Debt Service'!H$24,'H-32A-WP06 - Debt Service'!H$27/12,0))</f>
        <v>0</v>
      </c>
      <c r="J858" s="376">
        <f>IF(-SUM(J$20:J857)+J$15&lt;0.000001,0,IF($C858&gt;='H-32A-WP06 - Debt Service'!I$24,'H-32A-WP06 - Debt Service'!I$27/12,0))</f>
        <v>0</v>
      </c>
      <c r="K858" s="376">
        <f>IF(-SUM(K$20:K857)+K$15&lt;0.000001,0,IF($C858&gt;='H-32A-WP06 - Debt Service'!J$24,'H-32A-WP06 - Debt Service'!J$27/12,0))</f>
        <v>0</v>
      </c>
      <c r="L858" s="376">
        <f>IF(-SUM(L$20:L857)+L$15&lt;0.000001,0,IF($C858&gt;='H-32A-WP06 - Debt Service'!K$24,'H-32A-WP06 - Debt Service'!K$27/12,0))</f>
        <v>0</v>
      </c>
      <c r="M858" s="376">
        <f>IF(-SUM(M$20:M857)+M$15&lt;0.000001,0,IF($C858&gt;='H-32A-WP06 - Debt Service'!L$24,'H-32A-WP06 - Debt Service'!L$27/12,0))</f>
        <v>0</v>
      </c>
      <c r="O858" s="364">
        <f t="shared" si="53"/>
        <v>2088</v>
      </c>
      <c r="P858" s="390">
        <f t="shared" si="55"/>
        <v>68973</v>
      </c>
      <c r="Q858" s="376">
        <f>IF(-SUM(Q$20:Q857)+Q$15&lt;0.000001,0,IF($C858&gt;='H-32A-WP06 - Debt Service'!P$24,'H-32A-WP06 - Debt Service'!P$27/12,0))</f>
        <v>0</v>
      </c>
      <c r="R858" s="376">
        <f>IF(-SUM(R$20:R857)+R$15&lt;0.000001,0,IF($C858&gt;='H-32A-WP06 - Debt Service'!Q$24,'H-32A-WP06 - Debt Service'!Q$27/12,0))</f>
        <v>0</v>
      </c>
      <c r="S858" s="376">
        <f>IF(-SUM(S$20:S857)+S$15&lt;0.000001,0,IF($C858&gt;='H-32A-WP06 - Debt Service'!R$24,'H-32A-WP06 - Debt Service'!R$27/12,0))</f>
        <v>0</v>
      </c>
      <c r="T858" s="376">
        <f>IF(-SUM(T$20:T857)+T$15&lt;0.000001,0,IF($C858&gt;='H-32A-WP06 - Debt Service'!S$24,'H-32A-WP06 - Debt Service'!S$27/12,0))</f>
        <v>0</v>
      </c>
      <c r="U858" s="376">
        <f>IF(-SUM(U$20:U857)+U$15&lt;0.000001,0,IF($C858&gt;='H-32A-WP06 - Debt Service'!T$24,'H-32A-WP06 - Debt Service'!T$27/12,0))</f>
        <v>0</v>
      </c>
      <c r="V858" s="376">
        <f>IF(-SUM(V$20:V857)+V$15&lt;0.000001,0,IF($C858&gt;='H-32A-WP06 - Debt Service'!U$24,'H-32A-WP06 - Debt Service'!U$27/12,0))</f>
        <v>0</v>
      </c>
      <c r="W858" s="376">
        <f>IF(-SUM(W$20:W857)+W$15&lt;0.000001,0,IF($C858&gt;='H-32A-WP06 - Debt Service'!V$24,'H-32A-WP06 - Debt Service'!V$27/12,0))</f>
        <v>0</v>
      </c>
      <c r="X858" s="376">
        <f>IF(-SUM(X$20:X857)+X$15&lt;0.000001,0,IF($C858&gt;='H-32A-WP06 - Debt Service'!W$24,'H-32A-WP06 - Debt Service'!W$27/12,0))</f>
        <v>0</v>
      </c>
      <c r="Y858" s="376">
        <f>IF(-SUM(Y$20:Y857)+Y$15&lt;0.000001,0,IF($C858&gt;='H-32A-WP06 - Debt Service'!X$24,'H-32A-WP06 - Debt Service'!X$27/12,0))</f>
        <v>0</v>
      </c>
      <c r="Z858" s="376">
        <f>IF($C858&gt;='H-32A-WP06 - Debt Service'!Y$24,'H-32A-WP06 - Debt Service'!Y$27/12,0)</f>
        <v>0</v>
      </c>
    </row>
    <row r="859" spans="2:26">
      <c r="B859" s="391">
        <f t="shared" si="52"/>
        <v>2088</v>
      </c>
      <c r="C859" s="392">
        <f t="shared" si="54"/>
        <v>69003</v>
      </c>
      <c r="D859" s="383">
        <f>IF(-SUM(D$20:D858)+D$15&lt;0.000001,0,IF($C859&gt;='H-32A-WP06 - Debt Service'!C$24,'H-32A-WP06 - Debt Service'!C$27/12,0))</f>
        <v>0</v>
      </c>
      <c r="E859" s="383">
        <f>IF(-SUM(E$20:E858)+E$15&lt;0.000001,0,IF($C859&gt;='H-32A-WP06 - Debt Service'!D$24,'H-32A-WP06 - Debt Service'!D$27/12,0))</f>
        <v>0</v>
      </c>
      <c r="F859" s="383">
        <f>IF(-SUM(F$20:F858)+F$15&lt;0.000001,0,IF($C859&gt;='H-32A-WP06 - Debt Service'!E$24,'H-32A-WP06 - Debt Service'!E$27/12,0))</f>
        <v>0</v>
      </c>
      <c r="G859" s="383">
        <f>IF(-SUM(G$20:G858)+G$15&lt;0.000001,0,IF($C859&gt;='H-32A-WP06 - Debt Service'!F$24,'H-32A-WP06 - Debt Service'!F$27/12,0))</f>
        <v>0</v>
      </c>
      <c r="H859" s="383">
        <f>IF(-SUM(H$20:H858)+H$15&lt;0.000001,0,IF($C859&gt;='H-32A-WP06 - Debt Service'!G$24,'H-32A-WP06 - Debt Service'!G$27/12,0))</f>
        <v>0</v>
      </c>
      <c r="I859" s="383">
        <f>IF(-SUM(I$20:I858)+I$15&lt;0.000001,0,IF($C859&gt;='H-32A-WP06 - Debt Service'!H$24,'H-32A-WP06 - Debt Service'!H$27/12,0))</f>
        <v>0</v>
      </c>
      <c r="J859" s="383">
        <f>IF(-SUM(J$20:J858)+J$15&lt;0.000001,0,IF($C859&gt;='H-32A-WP06 - Debt Service'!I$24,'H-32A-WP06 - Debt Service'!I$27/12,0))</f>
        <v>0</v>
      </c>
      <c r="K859" s="383">
        <f>IF(-SUM(K$20:K858)+K$15&lt;0.000001,0,IF($C859&gt;='H-32A-WP06 - Debt Service'!J$24,'H-32A-WP06 - Debt Service'!J$27/12,0))</f>
        <v>0</v>
      </c>
      <c r="L859" s="383">
        <f>IF(-SUM(L$20:L858)+L$15&lt;0.000001,0,IF($C859&gt;='H-32A-WP06 - Debt Service'!K$24,'H-32A-WP06 - Debt Service'!K$27/12,0))</f>
        <v>0</v>
      </c>
      <c r="M859" s="383">
        <f>IF(-SUM(M$20:M858)+M$15&lt;0.000001,0,IF($C859&gt;='H-32A-WP06 - Debt Service'!L$24,'H-32A-WP06 - Debt Service'!L$27/12,0))</f>
        <v>0</v>
      </c>
      <c r="O859" s="391">
        <f t="shared" si="53"/>
        <v>2088</v>
      </c>
      <c r="P859" s="392">
        <f t="shared" si="55"/>
        <v>69003</v>
      </c>
      <c r="Q859" s="383">
        <f>IF(-SUM(Q$20:Q858)+Q$15&lt;0.000001,0,IF($C859&gt;='H-32A-WP06 - Debt Service'!P$24,'H-32A-WP06 - Debt Service'!P$27/12,0))</f>
        <v>0</v>
      </c>
      <c r="R859" s="383">
        <f>IF(-SUM(R$20:R858)+R$15&lt;0.000001,0,IF($C859&gt;='H-32A-WP06 - Debt Service'!Q$24,'H-32A-WP06 - Debt Service'!Q$27/12,0))</f>
        <v>0</v>
      </c>
      <c r="S859" s="383">
        <f>IF(-SUM(S$20:S858)+S$15&lt;0.000001,0,IF($C859&gt;='H-32A-WP06 - Debt Service'!R$24,'H-32A-WP06 - Debt Service'!R$27/12,0))</f>
        <v>0</v>
      </c>
      <c r="T859" s="383">
        <f>IF(-SUM(T$20:T858)+T$15&lt;0.000001,0,IF($C859&gt;='H-32A-WP06 - Debt Service'!S$24,'H-32A-WP06 - Debt Service'!S$27/12,0))</f>
        <v>0</v>
      </c>
      <c r="U859" s="383">
        <f>IF(-SUM(U$20:U858)+U$15&lt;0.000001,0,IF($C859&gt;='H-32A-WP06 - Debt Service'!T$24,'H-32A-WP06 - Debt Service'!T$27/12,0))</f>
        <v>0</v>
      </c>
      <c r="V859" s="383">
        <f>IF(-SUM(V$20:V858)+V$15&lt;0.000001,0,IF($C859&gt;='H-32A-WP06 - Debt Service'!U$24,'H-32A-WP06 - Debt Service'!U$27/12,0))</f>
        <v>0</v>
      </c>
      <c r="W859" s="383">
        <f>IF(-SUM(W$20:W858)+W$15&lt;0.000001,0,IF($C859&gt;='H-32A-WP06 - Debt Service'!V$24,'H-32A-WP06 - Debt Service'!V$27/12,0))</f>
        <v>0</v>
      </c>
      <c r="X859" s="383">
        <f>IF(-SUM(X$20:X858)+X$15&lt;0.000001,0,IF($C859&gt;='H-32A-WP06 - Debt Service'!W$24,'H-32A-WP06 - Debt Service'!W$27/12,0))</f>
        <v>0</v>
      </c>
      <c r="Y859" s="383">
        <f>IF(-SUM(Y$20:Y858)+Y$15&lt;0.000001,0,IF($C859&gt;='H-32A-WP06 - Debt Service'!X$24,'H-32A-WP06 - Debt Service'!X$27/12,0))</f>
        <v>0</v>
      </c>
      <c r="Z859" s="383">
        <f>IF(-SUM(Z$20:Z858)+Z$15&lt;0.000001,0,IF($C859&gt;='H-32A-WP06 - Debt Service'!Y$24,'H-32A-WP06 - Debt Service'!Y$27/12,0))</f>
        <v>0</v>
      </c>
    </row>
    <row r="860" spans="2:26">
      <c r="C860" s="360"/>
      <c r="D860" s="359"/>
      <c r="E860" s="359"/>
      <c r="F860" s="359"/>
      <c r="G860" s="359"/>
      <c r="H860" s="359"/>
      <c r="I860" s="359"/>
      <c r="J860" s="359"/>
      <c r="K860" s="359"/>
      <c r="L860" s="359"/>
      <c r="M860" s="359"/>
    </row>
    <row r="861" spans="2:26">
      <c r="C861" s="360"/>
      <c r="D861" s="359"/>
      <c r="E861" s="359"/>
      <c r="F861" s="359"/>
      <c r="G861" s="359"/>
      <c r="H861" s="359"/>
      <c r="I861" s="359"/>
      <c r="J861" s="359"/>
      <c r="K861" s="359"/>
      <c r="L861" s="359"/>
      <c r="M861" s="359"/>
    </row>
    <row r="862" spans="2:26">
      <c r="C862" s="360"/>
      <c r="D862" s="359"/>
      <c r="E862" s="359"/>
      <c r="F862" s="359"/>
      <c r="G862" s="359"/>
      <c r="H862" s="359"/>
      <c r="I862" s="359"/>
      <c r="J862" s="359"/>
      <c r="K862" s="359"/>
      <c r="L862" s="359"/>
      <c r="M862" s="359"/>
    </row>
    <row r="863" spans="2:26">
      <c r="C863" s="360"/>
      <c r="D863" s="359"/>
      <c r="E863" s="359"/>
      <c r="F863" s="359"/>
      <c r="G863" s="359"/>
      <c r="H863" s="359"/>
      <c r="I863" s="359"/>
      <c r="J863" s="359"/>
      <c r="K863" s="359"/>
      <c r="L863" s="359"/>
      <c r="M863" s="359"/>
    </row>
    <row r="864" spans="2:26">
      <c r="C864" s="360"/>
      <c r="D864" s="359"/>
      <c r="E864" s="359"/>
      <c r="F864" s="359"/>
      <c r="G864" s="359"/>
      <c r="H864" s="359"/>
      <c r="I864" s="359"/>
      <c r="J864" s="359"/>
      <c r="K864" s="359"/>
      <c r="L864" s="359"/>
      <c r="M864" s="359"/>
    </row>
    <row r="865" spans="3:13">
      <c r="C865" s="360"/>
      <c r="D865" s="359"/>
      <c r="E865" s="359"/>
      <c r="F865" s="359"/>
      <c r="G865" s="359"/>
      <c r="H865" s="359"/>
      <c r="I865" s="359"/>
      <c r="J865" s="359"/>
      <c r="K865" s="359"/>
      <c r="L865" s="359"/>
      <c r="M865" s="359"/>
    </row>
    <row r="866" spans="3:13">
      <c r="C866" s="360"/>
      <c r="D866" s="359"/>
      <c r="E866" s="359"/>
      <c r="F866" s="359"/>
      <c r="G866" s="359"/>
      <c r="H866" s="359"/>
      <c r="I866" s="359"/>
      <c r="J866" s="359"/>
      <c r="K866" s="359"/>
      <c r="L866" s="359"/>
      <c r="M866" s="359"/>
    </row>
    <row r="867" spans="3:13">
      <c r="C867" s="360"/>
      <c r="D867" s="359"/>
      <c r="E867" s="359"/>
      <c r="F867" s="359"/>
      <c r="G867" s="359"/>
      <c r="H867" s="359"/>
      <c r="I867" s="359"/>
      <c r="J867" s="359"/>
      <c r="K867" s="359"/>
      <c r="L867" s="359"/>
      <c r="M867" s="359"/>
    </row>
    <row r="868" spans="3:13">
      <c r="C868" s="360"/>
      <c r="D868" s="359"/>
      <c r="E868" s="359"/>
      <c r="F868" s="359"/>
      <c r="G868" s="359"/>
      <c r="H868" s="359"/>
      <c r="I868" s="359"/>
      <c r="J868" s="359"/>
      <c r="K868" s="359"/>
      <c r="L868" s="359"/>
      <c r="M868" s="359"/>
    </row>
    <row r="869" spans="3:13">
      <c r="C869" s="360"/>
      <c r="D869" s="359"/>
      <c r="E869" s="359"/>
      <c r="F869" s="359"/>
      <c r="G869" s="359"/>
      <c r="H869" s="359"/>
      <c r="I869" s="359"/>
      <c r="J869" s="359"/>
      <c r="K869" s="359"/>
      <c r="L869" s="359"/>
      <c r="M869" s="359"/>
    </row>
    <row r="870" spans="3:13">
      <c r="C870" s="360"/>
      <c r="D870" s="359"/>
      <c r="E870" s="359"/>
      <c r="F870" s="359"/>
      <c r="G870" s="359"/>
      <c r="H870" s="359"/>
      <c r="I870" s="359"/>
      <c r="J870" s="359"/>
      <c r="K870" s="359"/>
      <c r="L870" s="359"/>
      <c r="M870" s="359"/>
    </row>
    <row r="871" spans="3:13">
      <c r="C871" s="360"/>
      <c r="D871" s="359"/>
      <c r="E871" s="359"/>
      <c r="F871" s="359"/>
      <c r="G871" s="359"/>
      <c r="H871" s="359"/>
      <c r="I871" s="359"/>
      <c r="J871" s="359"/>
      <c r="K871" s="359"/>
      <c r="L871" s="359"/>
      <c r="M871" s="359"/>
    </row>
    <row r="872" spans="3:13">
      <c r="C872" s="360"/>
      <c r="D872" s="359"/>
    </row>
  </sheetData>
  <printOptions horizontalCentered="1"/>
  <pageMargins left="0.45" right="0.45" top="0.5" bottom="0.5" header="0.3" footer="0.3"/>
  <pageSetup scale="54" fitToWidth="2" orientation="landscape" horizontalDpi="1200" verticalDpi="1200" r:id="rId1"/>
  <headerFooter>
    <oddFooter xml:space="preserve">&amp;CADD ROWS AND COLUMNS AS NEEDED OVER TIME
</oddFooter>
  </headerFooter>
  <colBreaks count="1" manualBreakCount="1">
    <brk id="14" min="2" max="6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7"/>
  <sheetViews>
    <sheetView topLeftCell="A40" zoomScaleNormal="100" workbookViewId="0">
      <selection activeCell="K5" sqref="K5"/>
    </sheetView>
  </sheetViews>
  <sheetFormatPr defaultRowHeight="15"/>
  <cols>
    <col min="1" max="1" width="9.140625" style="476"/>
    <col min="4" max="4" width="43.28515625" customWidth="1"/>
    <col min="9" max="9" width="14.7109375" customWidth="1"/>
  </cols>
  <sheetData>
    <row r="2" spans="2:9" ht="15.75">
      <c r="B2" s="23"/>
      <c r="I2" s="554" t="s">
        <v>494</v>
      </c>
    </row>
    <row r="3" spans="2:9" s="476" customFormat="1" ht="15.75">
      <c r="B3" s="23"/>
      <c r="I3" s="476" t="s">
        <v>562</v>
      </c>
    </row>
    <row r="4" spans="2:9" s="476" customFormat="1" ht="26.25">
      <c r="B4" s="23"/>
      <c r="C4" s="65" t="s">
        <v>50</v>
      </c>
      <c r="D4" s="460"/>
      <c r="E4" s="460"/>
      <c r="F4" s="460"/>
      <c r="G4" s="460"/>
      <c r="H4" s="460"/>
      <c r="I4" s="460"/>
    </row>
    <row r="5" spans="2:9" s="476" customFormat="1" ht="18.75">
      <c r="B5" s="23"/>
      <c r="C5" s="555" t="s">
        <v>445</v>
      </c>
      <c r="D5" s="460"/>
      <c r="E5" s="460"/>
      <c r="F5" s="460"/>
      <c r="G5" s="460"/>
      <c r="H5" s="460"/>
      <c r="I5" s="460"/>
    </row>
    <row r="6" spans="2:9" s="476" customFormat="1" ht="15.75">
      <c r="B6" s="23"/>
    </row>
    <row r="7" spans="2:9" s="476" customFormat="1" ht="15.75">
      <c r="B7" s="23"/>
    </row>
    <row r="8" spans="2:9" s="476" customFormat="1" ht="15.75">
      <c r="B8" s="23"/>
    </row>
    <row r="10" spans="2:9">
      <c r="C10" s="17" t="s">
        <v>1</v>
      </c>
    </row>
    <row r="11" spans="2:9">
      <c r="C11" s="18" t="s">
        <v>2</v>
      </c>
      <c r="D11" s="558" t="s">
        <v>443</v>
      </c>
      <c r="I11" s="559" t="s">
        <v>444</v>
      </c>
    </row>
    <row r="12" spans="2:9" s="476" customFormat="1">
      <c r="C12" s="17" t="s">
        <v>22</v>
      </c>
      <c r="E12" s="17" t="s">
        <v>23</v>
      </c>
      <c r="I12" s="17" t="s">
        <v>24</v>
      </c>
    </row>
    <row r="13" spans="2:9" s="476" customFormat="1"/>
    <row r="14" spans="2:9" s="476" customFormat="1"/>
    <row r="15" spans="2:9">
      <c r="C15" s="17">
        <v>1</v>
      </c>
      <c r="D15" t="s">
        <v>394</v>
      </c>
      <c r="I15" s="56">
        <v>500000</v>
      </c>
    </row>
    <row r="16" spans="2:9">
      <c r="C16" s="17">
        <f>C15+1</f>
        <v>2</v>
      </c>
    </row>
    <row r="17" spans="3:11">
      <c r="C17" s="17">
        <f t="shared" ref="C17:C27" si="0">C16+1</f>
        <v>3</v>
      </c>
      <c r="D17" t="s">
        <v>480</v>
      </c>
      <c r="I17" s="510">
        <v>5.2499999999999998E-2</v>
      </c>
    </row>
    <row r="18" spans="3:11">
      <c r="C18" s="17">
        <f t="shared" si="0"/>
        <v>4</v>
      </c>
    </row>
    <row r="19" spans="3:11" ht="17.25">
      <c r="C19" s="17">
        <f t="shared" si="0"/>
        <v>5</v>
      </c>
      <c r="D19" t="s">
        <v>537</v>
      </c>
      <c r="I19" s="509">
        <f>I15*I17</f>
        <v>26250</v>
      </c>
      <c r="K19" s="352"/>
    </row>
    <row r="20" spans="3:11">
      <c r="C20" s="17">
        <f t="shared" si="0"/>
        <v>6</v>
      </c>
    </row>
    <row r="21" spans="3:11">
      <c r="C21" s="17">
        <f t="shared" si="0"/>
        <v>7</v>
      </c>
    </row>
    <row r="22" spans="3:11">
      <c r="C22" s="17">
        <f t="shared" si="0"/>
        <v>8</v>
      </c>
      <c r="D22" t="s">
        <v>442</v>
      </c>
    </row>
    <row r="23" spans="3:11">
      <c r="C23" s="17">
        <f t="shared" si="0"/>
        <v>9</v>
      </c>
    </row>
    <row r="24" spans="3:11">
      <c r="C24" s="17">
        <f t="shared" si="0"/>
        <v>10</v>
      </c>
      <c r="D24" s="560" t="s">
        <v>498</v>
      </c>
    </row>
    <row r="25" spans="3:11">
      <c r="C25" s="17">
        <f t="shared" si="0"/>
        <v>11</v>
      </c>
    </row>
    <row r="26" spans="3:11">
      <c r="C26" s="17">
        <f t="shared" si="0"/>
        <v>12</v>
      </c>
      <c r="D26" s="560" t="s">
        <v>523</v>
      </c>
    </row>
    <row r="27" spans="3:11">
      <c r="C27" s="17">
        <f t="shared" si="0"/>
        <v>13</v>
      </c>
      <c r="D27" s="560" t="s">
        <v>481</v>
      </c>
    </row>
  </sheetData>
  <printOptions horizontalCentered="1"/>
  <pageMargins left="0.45" right="0.45" top="0.75" bottom="0.75" header="0.3" footer="0.3"/>
  <pageSetup scale="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Attachment H-32A</vt:lpstr>
      <vt:lpstr>H-32A-WP01 - Plant</vt:lpstr>
      <vt:lpstr>H-32A-WP02 - Revenue Credits</vt:lpstr>
      <vt:lpstr>H-32A-WP03 - Start-up Costs</vt:lpstr>
      <vt:lpstr>H-32A-WP04 - Zonal Investment</vt:lpstr>
      <vt:lpstr>H-32A-WP05 - True-up &amp; Adjusts</vt:lpstr>
      <vt:lpstr>H-32A-WP06 - Debt Service</vt:lpstr>
      <vt:lpstr>H-32A-WP06a - Debt Serv Monthly</vt:lpstr>
      <vt:lpstr>H-32A-WP06b - Int on Work Cap</vt:lpstr>
      <vt:lpstr>WP07 - TEC</vt:lpstr>
      <vt:lpstr>H-32A-WP08 - TEC True-up</vt:lpstr>
      <vt:lpstr>H-32A-WP09 - Transmission O&amp;M</vt:lpstr>
      <vt:lpstr>H-32A-WP10 - Margin Requirement</vt:lpstr>
      <vt:lpstr>'Attachment H-32A'!Print_Area</vt:lpstr>
      <vt:lpstr>'H-32A-WP01 - Plant'!Print_Area</vt:lpstr>
      <vt:lpstr>'H-32A-WP02 - Revenue Credits'!Print_Area</vt:lpstr>
      <vt:lpstr>'H-32A-WP03 - Start-up Costs'!Print_Area</vt:lpstr>
      <vt:lpstr>'H-32A-WP04 - Zonal Investment'!Print_Area</vt:lpstr>
      <vt:lpstr>'H-32A-WP05 - True-up &amp; Adjusts'!Print_Area</vt:lpstr>
      <vt:lpstr>'H-32A-WP06 - Debt Service'!Print_Area</vt:lpstr>
      <vt:lpstr>'H-32A-WP06a - Debt Serv Monthly'!Print_Area</vt:lpstr>
      <vt:lpstr>'H-32A-WP06b - Int on Work Cap'!Print_Area</vt:lpstr>
      <vt:lpstr>'H-32A-WP08 - TEC True-up'!Print_Area</vt:lpstr>
      <vt:lpstr>'H-32A-WP09 - Transmission O&amp;M'!Print_Area</vt:lpstr>
      <vt:lpstr>'H-32A-WP10 - Margin Requirement'!Print_Area</vt:lpstr>
      <vt:lpstr>'WP07 - TEC'!Print_Area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Smith</dc:creator>
  <cp:lastModifiedBy>CHRIS NORTON</cp:lastModifiedBy>
  <cp:lastPrinted>2019-01-16T16:36:58Z</cp:lastPrinted>
  <dcterms:created xsi:type="dcterms:W3CDTF">2018-10-01T14:31:22Z</dcterms:created>
  <dcterms:modified xsi:type="dcterms:W3CDTF">2019-04-01T18:04:38Z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{62D7C12D-01D0-4EEE-91FE-FA2E5DD0D421}</vt:lpwstr>
  </property>
</Properties>
</file>