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checkCompatibility="1" defaultThemeVersion="124226"/>
  <bookViews>
    <workbookView xWindow="0" yWindow="3945" windowWidth="9495" windowHeight="3600" tabRatio="974"/>
  </bookViews>
  <sheets>
    <sheet name="Appendix A" sheetId="1" r:id="rId1"/>
    <sheet name="ATT1A-ADIT " sheetId="2" r:id="rId2"/>
    <sheet name="ADITI-ADIT" sheetId="14" r:id="rId3"/>
    <sheet name="ATT 2 - Other Taxes" sheetId="4" r:id="rId4"/>
    <sheet name="3 - Revenue Credits" sheetId="5" r:id="rId5"/>
    <sheet name="4 - 100 Basis Pt ROE" sheetId="6" r:id="rId6"/>
    <sheet name="5 - Cost Support" sheetId="7" r:id="rId7"/>
    <sheet name="6- True-Up Adjustment " sheetId="8" r:id="rId8"/>
    <sheet name="6A-Estimate &amp; Reconcile" sheetId="9" r:id="rId9"/>
    <sheet name="7 -TEC" sheetId="10" r:id="rId10"/>
    <sheet name="8-Depreciation Rates" sheetId="37" r:id="rId11"/>
    <sheet name="Workpapers" sheetId="67"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Sep07">[1]Sheet1!$A$2:$AI$18</definedName>
    <definedName name="_tax756">'[2]99Consolidated'!$L$40</definedName>
    <definedName name="aaa">#REF!</definedName>
    <definedName name="aaaaa">#REF!</definedName>
    <definedName name="aafdfds">#REF!</definedName>
    <definedName name="acqui">#REF!</definedName>
    <definedName name="acquire">#REF!</definedName>
    <definedName name="add">#REF!</definedName>
    <definedName name="addition">#REF!</definedName>
    <definedName name="ADDITIONS">'[3]101 &amp;106 BY MON'!$B$9:$Q$64</definedName>
    <definedName name="addn">#REF!</definedName>
    <definedName name="addns">#REF!</definedName>
    <definedName name="addns101">#REF!</definedName>
    <definedName name="addns107">#REF!</definedName>
    <definedName name="adds">#REF!</definedName>
    <definedName name="April">#REF!</definedName>
    <definedName name="apriladd">#REF!</definedName>
    <definedName name="AprilBdgt">#REF!</definedName>
    <definedName name="AprilYTD">#REF!</definedName>
    <definedName name="August">#REF!</definedName>
    <definedName name="AugustBdgt">#REF!</definedName>
    <definedName name="AugustYTD">#REF!</definedName>
    <definedName name="CBWorkbookPriority" hidden="1">-2027624740</definedName>
    <definedName name="cddd">#REF!</definedName>
    <definedName name="Central">#REF!</definedName>
    <definedName name="Company">#REF!</definedName>
    <definedName name="current">#REF!</definedName>
    <definedName name="CurrMonth">'[4]Work Plan'!#REF!</definedName>
    <definedName name="Cust_OpsMonth">'[5]Customer Operations'!$P$8:$AC$73</definedName>
    <definedName name="Cust_OpsYTD">'[6]Customer Operations'!$A$8:$AI$90</definedName>
    <definedName name="cwip">#REF!</definedName>
    <definedName name="cwipadds">#REF!</definedName>
    <definedName name="d">[7]DistrictMarginContracts!$A$301</definedName>
    <definedName name="damage">#REF!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ecember">#REF!</definedName>
    <definedName name="DecemberBdgt">#REF!</definedName>
    <definedName name="DecemberYTD">#REF!</definedName>
    <definedName name="dftydrtg">[8]Reporting_Period!$B$2</definedName>
    <definedName name="direct">#REF!</definedName>
    <definedName name="EconomicCOpsMonth">'[6]Customer Operations'!$P$44:$AD$83</definedName>
    <definedName name="EconomicCOpsYTD">'[6]Customer Operations'!$A$43:$N$84</definedName>
    <definedName name="EconomicEDMonth">[9]Elec!$P$36:$AA$48</definedName>
    <definedName name="EconomicEDYTD">[9]Elec!$A$36:$N$48</definedName>
    <definedName name="EconomicGasMonth">'[10]Gas Delivery'!$M$38:$X$51</definedName>
    <definedName name="EconomicGasYTD">'[10]Gas Delivery'!$A$38:$L$52</definedName>
    <definedName name="EconomicMonth">'[11]PSE&amp;G_EconomicSummary'!$L$41:$V$52</definedName>
    <definedName name="EconomicResMonth">'[12]PSE&amp;G'!$J$26:$P$33</definedName>
    <definedName name="EconomicResYTD">'[12]PSE&amp;G'!$A$26:$I$33</definedName>
    <definedName name="EconomicYTD">"'PSE&amp;G'!$A$7:$A$56"</definedName>
    <definedName name="Elec_DelMonth">[9]Elec!$P$8:$AA$64</definedName>
    <definedName name="Elec_DelYTD">[13]Elec!$A$8:$O$55</definedName>
    <definedName name="ewtgdfgsd">#REF!</definedName>
    <definedName name="fb">#REF!</definedName>
    <definedName name="February">#REF!</definedName>
    <definedName name="FebruaryBdgt">#REF!</definedName>
    <definedName name="FebruaryYTD">#REF!</definedName>
    <definedName name="Febwbs">#REF!</definedName>
    <definedName name="Format">#REF!</definedName>
    <definedName name="G3911001">#REF!</definedName>
    <definedName name="GasMonth">'[10]Gas Delivery'!$M$8:$W$60</definedName>
    <definedName name="GasYTD">'[10]Gas Delivery'!$A$8:$L$60</definedName>
    <definedName name="general">#REF!</definedName>
    <definedName name="GL_Name">#REF!</definedName>
    <definedName name="GreenEnergyCOpsMonth">'[6]Customer Operations'!$P$65:$AB$78</definedName>
    <definedName name="GreenEnergyEDMonth">[9]Elec!$P$45:$AA$48</definedName>
    <definedName name="GreenEnergyGasMonth">'[10]Gas Delivery'!$M$49:$X$60</definedName>
    <definedName name="GreenEnergyMonth">'[14]PSE&amp;G_GreenEnergySummary'!$L$55:$V$62</definedName>
    <definedName name="GreenEnergyYTD">'[15]PSE&amp;G_GreenEnergySummary'!$A$55:$J$65</definedName>
    <definedName name="IN_SERVICE_TRANSFER">'[3]101 &amp;106 BY MON'!$B$77:$Q$132</definedName>
    <definedName name="info">#REF!</definedName>
    <definedName name="January">#REF!</definedName>
    <definedName name="JanuaryBdgt">#REF!</definedName>
    <definedName name="JanuaryYTD">#REF!</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fhjukuyikuyi">#REF!</definedName>
    <definedName name="kjgh">#REF!</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nthlyspred">#REF!</definedName>
    <definedName name="Month">#REF!</definedName>
    <definedName name="MonthlySpread">#REF!</definedName>
    <definedName name="November">#REF!</definedName>
    <definedName name="NovemberBdgt">#REF!</definedName>
    <definedName name="NovemberYTD">#REF!</definedName>
    <definedName name="October">#REF!</definedName>
    <definedName name="OctoberBdgt">#REF!</definedName>
    <definedName name="OctoberYTD">#REF!</definedName>
    <definedName name="pal">#REF!</definedName>
    <definedName name="Palisades">#REF!</definedName>
    <definedName name="PeopleCOpsMonth">'[16]Customer Operations'!$P$9:$AC$18</definedName>
    <definedName name="PeopleCOpsYTD">'[16]Customer Operations'!$A$9:$O$18</definedName>
    <definedName name="PeopleEDMonth">[17]Elec!$P$8:$AC$17</definedName>
    <definedName name="PeopleEDYTD">[17]Elec!$A$8:$O$17</definedName>
    <definedName name="PeopleGasMonth">'[18]Gas Delivery'!$M$8:$W$15</definedName>
    <definedName name="PeopleGasYTD">'[18]Gas Delivery'!$A$8:$K$15</definedName>
    <definedName name="PeopleMonth">'[19]PSE&amp;GPeopleSummary'!$L$8:$V$18</definedName>
    <definedName name="PeopleResMonth">'[20]PSE&amp;G'!$H$8:$M$14</definedName>
    <definedName name="PeopleResYTD">'[20]PSE&amp;G'!$A$8:$G$14</definedName>
    <definedName name="PeopleYTD">'[19]PSE&amp;GPeopleSummary'!$A$8:$K$21</definedName>
    <definedName name="Plan">'[21]Sel Assign Match %'!$M$2</definedName>
    <definedName name="_xlnm.Print_Area" localSheetId="4">'3 - Revenue Credits'!$A$2:$D$44</definedName>
    <definedName name="_xlnm.Print_Area" localSheetId="6">'5 - Cost Support'!$A$1:$U$234</definedName>
    <definedName name="_xlnm.Print_Area" localSheetId="7">'6- True-Up Adjustment '!$A$1:$K$95</definedName>
    <definedName name="_xlnm.Print_Area" localSheetId="8">'6A-Estimate &amp; Reconcile'!$A$1:$CC$64</definedName>
    <definedName name="_xlnm.Print_Area" localSheetId="9">'7 -TEC'!$A$1:$JO$67</definedName>
    <definedName name="_xlnm.Print_Area" localSheetId="2">'ADITI-ADIT'!$A$1:$G$107</definedName>
    <definedName name="_xlnm.Print_Area" localSheetId="0">'Appendix A'!$A$3:$H$310</definedName>
    <definedName name="_xlnm.Print_Area" localSheetId="3">'ATT 2 - Other Taxes'!$A$1:$H$68</definedName>
    <definedName name="_xlnm.Print_Area" localSheetId="1">'ATT1A-ADIT '!$A$1:$G$109</definedName>
    <definedName name="_xlnm.Print_Area">#REF!</definedName>
    <definedName name="_xlnm.Print_Titles" localSheetId="6">'5 - Cost Support'!$1:$4</definedName>
    <definedName name="_xlnm.Print_Titles" localSheetId="8">'6A-Estimate &amp; Reconcile'!$1:$4</definedName>
    <definedName name="_xlnm.Print_Titles" localSheetId="9">'7 -TEC'!$A:$D,'7 -TEC'!$1:$27</definedName>
    <definedName name="_xlnm.Print_Titles" localSheetId="0">'Appendix A'!$2:$6</definedName>
    <definedName name="PROJ">#REF!</definedName>
    <definedName name="project">#REF!</definedName>
    <definedName name="Qe">#REF!</definedName>
    <definedName name="RECLASSES">'[3]101 &amp;106 BY MON'!$B$280:$Q$326</definedName>
    <definedName name="report">[8]Reporting_Period!$B$4</definedName>
    <definedName name="report_month">[22]PeopleMenu!$D$4</definedName>
    <definedName name="report_month_new">[23]Reporting_Period!$B$4</definedName>
    <definedName name="report_quarter">[22]PeopleMenu!$D$3</definedName>
    <definedName name="report_quarter_new">[23]Reporting_Period!$B$3</definedName>
    <definedName name="report_year">[24]PeopleMenu!$D$2</definedName>
    <definedName name="RES_Month">'[12]PSE&amp;G'!$J$8:$P$44</definedName>
    <definedName name="RES_YTD">'[12]PSE&amp;G'!$A$8:$H$44</definedName>
    <definedName name="retire">#REF!</definedName>
    <definedName name="retired">#REF!</definedName>
    <definedName name="RETIREMENTS">'[3]101 &amp;106 BY MON'!$B$213:$Q$266</definedName>
    <definedName name="RptBudget">'[4]Work Plan'!#REF!</definedName>
    <definedName name="RptMonth">'[25]Work Plan'!$H$303</definedName>
    <definedName name="rqrwqfas">#REF!</definedName>
    <definedName name="rterteq">#REF!</definedName>
    <definedName name="SafeReliableCOpsMonth">'[5]Customer Operations'!$P$20:$AD$42</definedName>
    <definedName name="SafeReliableCOpsYTD">'[5]Customer Operations'!$A$20:$O$42</definedName>
    <definedName name="SafeReliableEDMonth">[13]Elec!$P$20:$AC$33</definedName>
    <definedName name="SafeReliableEDYTD">[13]Elec!$A$20:$N$34</definedName>
    <definedName name="SafeReliableGasMonth">'[26]Gas Delivery'!$M$18:$W$35</definedName>
    <definedName name="SafeReliableGasYTD">'[26]Gas Delivery'!$A$18:$K$37</definedName>
    <definedName name="SafeReliableMonth">'[27]PSE&amp;GSafeReliableSummary'!$L$21:$V$38</definedName>
    <definedName name="SafeReliableResMonth">'[20]PSE&amp;G'!$J$17:$R$23</definedName>
    <definedName name="SafeReliableResYTD">'[20]PSE&amp;G'!$A$17:$I$25</definedName>
    <definedName name="SafeReliableYTD">'[27]PSE&amp;GSafeReliableSummary'!$A$21:$K$38</definedName>
    <definedName name="SAP">#REF!</definedName>
    <definedName name="September">#REF!</definedName>
    <definedName name="SeptemberBdgt">#REF!</definedName>
    <definedName name="SeptemberYTD">#REF!</definedName>
    <definedName name="service">#REF!</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rt">#REF!</definedName>
    <definedName name="sou">#REF!</definedName>
    <definedName name="Southern">#REF!</definedName>
    <definedName name="stim">#REF!</definedName>
    <definedName name="tab">#REF!</definedName>
    <definedName name="Target_09">'[28]PSE&amp;G'!$A$8:$Z$64</definedName>
    <definedName name="TBLReforecastPM">#REF!</definedName>
    <definedName name="TEST0">#REF!</definedName>
    <definedName name="TESTHKEY">#REF!</definedName>
    <definedName name="TESTKEYS">#REF!</definedName>
    <definedName name="TESTVKEY">#REF!</definedName>
    <definedName name="tetyhdrt">[8]Reporting_Period!$B$3</definedName>
    <definedName name="tgr">'[29]PSE&amp;G'!$A$6:$Z$67</definedName>
    <definedName name="TimeList">#REF!</definedName>
    <definedName name="total">#REF!</definedName>
    <definedName name="toy">#REF!</definedName>
    <definedName name="trans">#REF!</definedName>
    <definedName name="TRANSFER">'[3]101 &amp;106 BY MON'!$B$145:$Q$200</definedName>
    <definedName name="tyertre">#REF!</definedName>
    <definedName name="tyetyrt">'[29]PSE&amp;G'!$A$6:$Z$67</definedName>
    <definedName name="tyeye">[8]Reporting_Period!$B$4</definedName>
    <definedName name="ups">#REF!</definedName>
    <definedName name="wbs">#REF!</definedName>
    <definedName name="Year">[30]Data!$B$18</definedName>
    <definedName name="Z_28948E05_8F34_4F1E_96FB_A80A6A844600_.wvu.Cols" localSheetId="9" hidden="1">'7 -TEC'!#REF!</definedName>
    <definedName name="Z_28948E05_8F34_4F1E_96FB_A80A6A844600_.wvu.Cols" localSheetId="2" hidden="1">'ADITI-ADIT'!#REF!</definedName>
    <definedName name="Z_28948E05_8F34_4F1E_96FB_A80A6A844600_.wvu.Cols" localSheetId="1" hidden="1">'ATT1A-ADIT '!#REF!</definedName>
    <definedName name="Z_28948E05_8F34_4F1E_96FB_A80A6A844600_.wvu.PrintArea" localSheetId="4" hidden="1">'3 - Revenue Credits'!$A$2:$D$38</definedName>
    <definedName name="Z_28948E05_8F34_4F1E_96FB_A80A6A844600_.wvu.PrintArea" localSheetId="2" hidden="1">'ADITI-ADIT'!$A$1:$G$100</definedName>
    <definedName name="Z_28948E05_8F34_4F1E_96FB_A80A6A844600_.wvu.PrintArea" localSheetId="0" hidden="1">'Appendix A'!$A$2:$H$305</definedName>
    <definedName name="Z_28948E05_8F34_4F1E_96FB_A80A6A844600_.wvu.PrintArea" localSheetId="1" hidden="1">'ATT1A-ADIT '!$A$1:$G$98</definedName>
    <definedName name="Z_28948E05_8F34_4F1E_96FB_A80A6A844600_.wvu.PrintTitles" localSheetId="9" hidden="1">'7 -TEC'!$C:$D</definedName>
    <definedName name="Z_28948E05_8F34_4F1E_96FB_A80A6A844600_.wvu.Rows" localSheetId="5" hidden="1">'4 - 100 Basis Pt ROE'!#REF!,'4 - 100 Basis Pt ROE'!#REF!</definedName>
    <definedName name="Z_28948E05_8F34_4F1E_96FB_A80A6A844600_.wvu.Rows" localSheetId="0" hidden="1">'Appendix A'!#REF!</definedName>
    <definedName name="Z_3A38DF7A_C35E_4DD3_9893_26310A3EF836_.wvu.Cols" localSheetId="9" hidden="1">'7 -TEC'!#REF!</definedName>
    <definedName name="Z_3A38DF7A_C35E_4DD3_9893_26310A3EF836_.wvu.PrintArea" localSheetId="4" hidden="1">'3 - Revenue Credits'!$A$2:$D$38</definedName>
    <definedName name="Z_3A38DF7A_C35E_4DD3_9893_26310A3EF836_.wvu.PrintArea" localSheetId="0" hidden="1">'Appendix A'!$A$2:$H$305</definedName>
    <definedName name="Z_3A38DF7A_C35E_4DD3_9893_26310A3EF836_.wvu.PrintTitles" localSheetId="9" hidden="1">'7 -TEC'!$C:$D</definedName>
    <definedName name="Z_3A38DF7A_C35E_4DD3_9893_26310A3EF836_.wvu.Rows" localSheetId="5" hidden="1">'4 - 100 Basis Pt ROE'!#REF!</definedName>
    <definedName name="Z_416404B7_8533_4A12_ABD0_58CFDEB49D80_.wvu.PrintArea" localSheetId="4" hidden="1">'3 - Revenue Credits'!$A$2:$D$44</definedName>
    <definedName name="Z_416404B7_8533_4A12_ABD0_58CFDEB49D80_.wvu.PrintArea" localSheetId="6" hidden="1">'5 - Cost Support'!$A$1:$U$234</definedName>
    <definedName name="Z_416404B7_8533_4A12_ABD0_58CFDEB49D80_.wvu.PrintArea" localSheetId="7" hidden="1">'6- True-Up Adjustment '!$A$1:$K$94</definedName>
    <definedName name="Z_416404B7_8533_4A12_ABD0_58CFDEB49D80_.wvu.PrintArea" localSheetId="8" hidden="1">'6A-Estimate &amp; Reconcile'!$A$1:$BI$73</definedName>
    <definedName name="Z_416404B7_8533_4A12_ABD0_58CFDEB49D80_.wvu.PrintArea" localSheetId="9" hidden="1">'7 -TEC'!$E$1:$FZ$56</definedName>
    <definedName name="Z_416404B7_8533_4A12_ABD0_58CFDEB49D80_.wvu.PrintArea" localSheetId="2" hidden="1">'ADITI-ADIT'!$A$1:$G$105</definedName>
    <definedName name="Z_416404B7_8533_4A12_ABD0_58CFDEB49D80_.wvu.PrintArea" localSheetId="0" hidden="1">'Appendix A'!$A$3:$H$310</definedName>
    <definedName name="Z_416404B7_8533_4A12_ABD0_58CFDEB49D80_.wvu.PrintArea" localSheetId="3" hidden="1">'ATT 2 - Other Taxes'!$A$1:$H$68</definedName>
    <definedName name="Z_416404B7_8533_4A12_ABD0_58CFDEB49D80_.wvu.PrintArea" localSheetId="1" hidden="1">'ATT1A-ADIT '!$A$1:$G$108</definedName>
    <definedName name="Z_416404B7_8533_4A12_ABD0_58CFDEB49D80_.wvu.PrintTitles" localSheetId="6" hidden="1">'5 - Cost Support'!$1:$4</definedName>
    <definedName name="Z_416404B7_8533_4A12_ABD0_58CFDEB49D80_.wvu.PrintTitles" localSheetId="8" hidden="1">'6A-Estimate &amp; Reconcile'!$1:$5</definedName>
    <definedName name="Z_416404B7_8533_4A12_ABD0_58CFDEB49D80_.wvu.PrintTitles" localSheetId="9" hidden="1">'7 -TEC'!$A:$D,'7 -TEC'!$1:$27</definedName>
    <definedName name="Z_416404B7_8533_4A12_ABD0_58CFDEB49D80_.wvu.PrintTitles" localSheetId="0" hidden="1">'Appendix A'!$2:$6</definedName>
    <definedName name="Z_4C7C2344_134C_465A_ADEB_A5E96AAE2308_.wvu.Cols" localSheetId="9" hidden="1">'7 -TEC'!#REF!</definedName>
    <definedName name="Z_4C7C2344_134C_465A_ADEB_A5E96AAE2308_.wvu.PrintArea" localSheetId="4" hidden="1">'3 - Revenue Credits'!$A$2:$D$38</definedName>
    <definedName name="Z_4C7C2344_134C_465A_ADEB_A5E96AAE2308_.wvu.PrintArea" localSheetId="0" hidden="1">'Appendix A'!$A$2:$H$305</definedName>
    <definedName name="Z_4C7C2344_134C_465A_ADEB_A5E96AAE2308_.wvu.PrintTitles" localSheetId="9" hidden="1">'7 -TEC'!$C:$D</definedName>
    <definedName name="Z_4C7C2344_134C_465A_ADEB_A5E96AAE2308_.wvu.Rows" localSheetId="5" hidden="1">'4 - 100 Basis Pt ROE'!#REF!</definedName>
    <definedName name="Z_63011E91_4609_4523_98FE_FD252E915668_.wvu.Cols" localSheetId="2" hidden="1">'ADITI-ADIT'!#REF!</definedName>
    <definedName name="Z_63011E91_4609_4523_98FE_FD252E915668_.wvu.Cols" localSheetId="1" hidden="1">'ATT1A-ADIT '!#REF!</definedName>
    <definedName name="Z_63011E91_4609_4523_98FE_FD252E915668_.wvu.PrintArea" localSheetId="2" hidden="1">'ADITI-ADIT'!$A$1:$G$100</definedName>
    <definedName name="Z_63011E91_4609_4523_98FE_FD252E915668_.wvu.PrintArea" localSheetId="1" hidden="1">'ATT1A-ADIT '!$A$1:$G$98</definedName>
    <definedName name="Z_6928E596_79BD_4CEC_9F0D_07E62D69B2A5_.wvu.Cols" localSheetId="2" hidden="1">'ADITI-ADIT'!#REF!</definedName>
    <definedName name="Z_6928E596_79BD_4CEC_9F0D_07E62D69B2A5_.wvu.Cols" localSheetId="1" hidden="1">'ATT1A-ADIT '!#REF!</definedName>
    <definedName name="Z_6928E596_79BD_4CEC_9F0D_07E62D69B2A5_.wvu.PrintArea" localSheetId="2" hidden="1">'ADITI-ADIT'!$A$1:$G$100</definedName>
    <definedName name="Z_6928E596_79BD_4CEC_9F0D_07E62D69B2A5_.wvu.PrintArea" localSheetId="1" hidden="1">'ATT1A-ADIT '!$A$1:$G$98</definedName>
    <definedName name="Z_71B42B22_A376_44B5_B0C1_23FC1AA3DBA2_.wvu.Cols" localSheetId="9" hidden="1">'7 -TEC'!#REF!</definedName>
    <definedName name="Z_71B42B22_A376_44B5_B0C1_23FC1AA3DBA2_.wvu.Cols" localSheetId="2" hidden="1">'ADITI-ADIT'!#REF!</definedName>
    <definedName name="Z_71B42B22_A376_44B5_B0C1_23FC1AA3DBA2_.wvu.Cols" localSheetId="1" hidden="1">'ATT1A-ADIT '!#REF!</definedName>
    <definedName name="Z_71B42B22_A376_44B5_B0C1_23FC1AA3DBA2_.wvu.PrintArea" localSheetId="4" hidden="1">'3 - Revenue Credits'!$A$2:$D$38</definedName>
    <definedName name="Z_71B42B22_A376_44B5_B0C1_23FC1AA3DBA2_.wvu.PrintArea" localSheetId="2" hidden="1">'ADITI-ADIT'!$A$1:$G$100</definedName>
    <definedName name="Z_71B42B22_A376_44B5_B0C1_23FC1AA3DBA2_.wvu.PrintArea" localSheetId="0" hidden="1">'Appendix A'!$A$2:$H$305</definedName>
    <definedName name="Z_71B42B22_A376_44B5_B0C1_23FC1AA3DBA2_.wvu.PrintArea" localSheetId="1" hidden="1">'ATT1A-ADIT '!$A$1:$G$98</definedName>
    <definedName name="Z_71B42B22_A376_44B5_B0C1_23FC1AA3DBA2_.wvu.PrintTitles" localSheetId="9" hidden="1">'7 -TEC'!$C:$D</definedName>
    <definedName name="Z_71B42B22_A376_44B5_B0C1_23FC1AA3DBA2_.wvu.Rows" localSheetId="5" hidden="1">'4 - 100 Basis Pt ROE'!#REF!,'4 - 100 Basis Pt ROE'!#REF!</definedName>
    <definedName name="Z_71B42B22_A376_44B5_B0C1_23FC1AA3DBA2_.wvu.Rows" localSheetId="0" hidden="1">'Appendix A'!#REF!</definedName>
    <definedName name="Z_8FBB4DC9_2D51_4AB9_80D8_F8474B404C29_.wvu.Cols" localSheetId="2" hidden="1">'ADITI-ADIT'!#REF!</definedName>
    <definedName name="Z_8FBB4DC9_2D51_4AB9_80D8_F8474B404C29_.wvu.Cols" localSheetId="1" hidden="1">'ATT1A-ADIT '!#REF!</definedName>
    <definedName name="Z_8FBB4DC9_2D51_4AB9_80D8_F8474B404C29_.wvu.PrintArea" localSheetId="2" hidden="1">'ADITI-ADIT'!$A$1:$G$100</definedName>
    <definedName name="Z_8FBB4DC9_2D51_4AB9_80D8_F8474B404C29_.wvu.PrintArea" localSheetId="1" hidden="1">'ATT1A-ADIT '!$A$1:$G$98</definedName>
    <definedName name="Z_B647CB7F_C846_4278_B6B1_1EF7F3C004F5_.wvu.Cols" localSheetId="2" hidden="1">'ADITI-ADIT'!#REF!</definedName>
    <definedName name="Z_B647CB7F_C846_4278_B6B1_1EF7F3C004F5_.wvu.Cols" localSheetId="1" hidden="1">'ATT1A-ADIT '!#REF!</definedName>
    <definedName name="Z_B647CB7F_C846_4278_B6B1_1EF7F3C004F5_.wvu.PrintArea" localSheetId="2" hidden="1">'ADITI-ADIT'!$A$1:$G$100</definedName>
    <definedName name="Z_B647CB7F_C846_4278_B6B1_1EF7F3C004F5_.wvu.PrintArea" localSheetId="1" hidden="1">'ATT1A-ADIT '!$A$1:$G$98</definedName>
    <definedName name="Z_DA967730_B71F_4038_B1B7_9D4790729C5D_.wvu.Cols" localSheetId="9" hidden="1">'7 -TEC'!#REF!</definedName>
    <definedName name="Z_DA967730_B71F_4038_B1B7_9D4790729C5D_.wvu.PrintArea" localSheetId="4" hidden="1">'3 - Revenue Credits'!$A$2:$D$38</definedName>
    <definedName name="Z_DA967730_B71F_4038_B1B7_9D4790729C5D_.wvu.PrintArea" localSheetId="0" hidden="1">'Appendix A'!$A$2:$H$305</definedName>
    <definedName name="Z_DA967730_B71F_4038_B1B7_9D4790729C5D_.wvu.PrintTitles" localSheetId="9" hidden="1">'7 -TEC'!$C:$D</definedName>
    <definedName name="Z_DA967730_B71F_4038_B1B7_9D4790729C5D_.wvu.Rows" localSheetId="5" hidden="1">'4 - 100 Basis Pt ROE'!#REF!</definedName>
    <definedName name="Z_DC91DEF3_837B_4BB9_A81E_3B78C5914E6C_.wvu.Cols" localSheetId="9" hidden="1">'7 -TEC'!#REF!</definedName>
    <definedName name="Z_DC91DEF3_837B_4BB9_A81E_3B78C5914E6C_.wvu.Cols" localSheetId="2" hidden="1">'ADITI-ADIT'!#REF!</definedName>
    <definedName name="Z_DC91DEF3_837B_4BB9_A81E_3B78C5914E6C_.wvu.Cols" localSheetId="1" hidden="1">'ATT1A-ADIT '!#REF!</definedName>
    <definedName name="Z_DC91DEF3_837B_4BB9_A81E_3B78C5914E6C_.wvu.PrintArea" localSheetId="4" hidden="1">'3 - Revenue Credits'!$A$2:$D$38</definedName>
    <definedName name="Z_DC91DEF3_837B_4BB9_A81E_3B78C5914E6C_.wvu.PrintArea" localSheetId="2" hidden="1">'ADITI-ADIT'!$A$1:$G$100</definedName>
    <definedName name="Z_DC91DEF3_837B_4BB9_A81E_3B78C5914E6C_.wvu.PrintArea" localSheetId="0" hidden="1">'Appendix A'!$A$2:$H$305</definedName>
    <definedName name="Z_DC91DEF3_837B_4BB9_A81E_3B78C5914E6C_.wvu.PrintArea" localSheetId="1" hidden="1">'ATT1A-ADIT '!$A$1:$G$98</definedName>
    <definedName name="Z_DC91DEF3_837B_4BB9_A81E_3B78C5914E6C_.wvu.PrintTitles" localSheetId="9" hidden="1">'7 -TEC'!$C:$D</definedName>
    <definedName name="Z_DC91DEF3_837B_4BB9_A81E_3B78C5914E6C_.wvu.Rows" localSheetId="5" hidden="1">'4 - 100 Basis Pt ROE'!#REF!</definedName>
    <definedName name="Z_F96D6087_3330_4A81_95EC_26BA83722A49_.wvu.Cols" localSheetId="9" hidden="1">'7 -TEC'!#REF!</definedName>
    <definedName name="Z_F96D6087_3330_4A81_95EC_26BA83722A49_.wvu.PrintArea" localSheetId="4" hidden="1">'3 - Revenue Credits'!$A$2:$D$38</definedName>
    <definedName name="Z_F96D6087_3330_4A81_95EC_26BA83722A49_.wvu.PrintArea" localSheetId="0" hidden="1">'Appendix A'!$A$2:$H$305</definedName>
    <definedName name="Z_F96D6087_3330_4A81_95EC_26BA83722A49_.wvu.PrintTitles" localSheetId="9" hidden="1">'7 -TEC'!$C:$D</definedName>
    <definedName name="Z_F96D6087_3330_4A81_95EC_26BA83722A49_.wvu.Rows" localSheetId="5" hidden="1">'4 - 100 Basis Pt ROE'!#REF!</definedName>
    <definedName name="Z_FAAD9AAC_1337_43AB_BF1F_CCF9DFCF5B78_.wvu.Cols" localSheetId="9" hidden="1">'7 -TEC'!#REF!</definedName>
    <definedName name="Z_FAAD9AAC_1337_43AB_BF1F_CCF9DFCF5B78_.wvu.Cols" localSheetId="2" hidden="1">'ADITI-ADIT'!#REF!</definedName>
    <definedName name="Z_FAAD9AAC_1337_43AB_BF1F_CCF9DFCF5B78_.wvu.Cols" localSheetId="1" hidden="1">'ATT1A-ADIT '!#REF!</definedName>
    <definedName name="Z_FAAD9AAC_1337_43AB_BF1F_CCF9DFCF5B78_.wvu.PrintArea" localSheetId="4" hidden="1">'3 - Revenue Credits'!$A$2:$D$38</definedName>
    <definedName name="Z_FAAD9AAC_1337_43AB_BF1F_CCF9DFCF5B78_.wvu.PrintArea" localSheetId="2" hidden="1">'ADITI-ADIT'!$A$1:$G$100</definedName>
    <definedName name="Z_FAAD9AAC_1337_43AB_BF1F_CCF9DFCF5B78_.wvu.PrintArea" localSheetId="0" hidden="1">'Appendix A'!$A$2:$H$305</definedName>
    <definedName name="Z_FAAD9AAC_1337_43AB_BF1F_CCF9DFCF5B78_.wvu.PrintArea" localSheetId="1" hidden="1">'ATT1A-ADIT '!$A$1:$G$98</definedName>
    <definedName name="Z_FAAD9AAC_1337_43AB_BF1F_CCF9DFCF5B78_.wvu.PrintTitles" localSheetId="9" hidden="1">'7 -TEC'!$C:$D</definedName>
    <definedName name="Z_FAAD9AAC_1337_43AB_BF1F_CCF9DFCF5B78_.wvu.Rows" localSheetId="5" hidden="1">'4 - 100 Basis Pt ROE'!#REF!</definedName>
    <definedName name="zero">#REF!</definedName>
  </definedNames>
  <calcPr calcId="145621"/>
  <customWorkbookViews>
    <customWorkbookView name="S. Merchant - Personal View" guid="{3A38DF7A-C35E-4DD3-9893-26310A3EF836}" mergeInterval="0" personalView="1" maximized="1" windowWidth="1020" windowHeight="632" tabRatio="809" activeSheetId="2"/>
    <customWorkbookView name="DLCO - Personal View" guid="{F96D6087-3330-4A81-95EC-26BA83722A49}" mergeInterval="0" personalView="1" maximized="1" windowWidth="1020" windowHeight="579" tabRatio="809" activeSheetId="1"/>
    <customWorkbookView name="jbornak - Personal View" guid="{DA967730-B71F-4038-B1B7-9D4790729C5D}" mergeInterval="0" personalView="1" xWindow="14" yWindow="24" windowWidth="881" windowHeight="583" tabRatio="809" activeSheetId="1"/>
    <customWorkbookView name="smullin - Personal View" guid="{4C7C2344-134C-465A-ADEB-A5E96AAE2308}" mergeInterval="0" personalView="1" maximized="1" windowWidth="1020" windowHeight="603" tabRatio="809" activeSheetId="1"/>
    <customWorkbookView name="x317aks - Personal View" guid="{FAAD9AAC-1337-43AB-BF1F-CCF9DFCF5B78}" mergeInterval="0" personalView="1" maximized="1" windowWidth="1020" windowHeight="539" tabRatio="809" activeSheetId="9"/>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96" tabRatio="809" activeSheetId="11"/>
    <customWorkbookView name="Preferred Customer - Personal View" guid="{DC91DEF3-837B-4BB9-A81E-3B78C5914E6C}" mergeInterval="0" personalView="1" maximized="1" windowWidth="1004" windowHeight="571" tabRatio="809" activeSheetId="9"/>
    <customWorkbookView name="Dabydeen, Jeanette I. - Personal View" guid="{416404B7-8533-4A12-ABD0-58CFDEB49D80}" mergeInterval="0" personalView="1" maximized="1" windowWidth="1276" windowHeight="799" tabRatio="896" activeSheetId="1"/>
  </customWorkbookViews>
</workbook>
</file>

<file path=xl/calcChain.xml><?xml version="1.0" encoding="utf-8"?>
<calcChain xmlns="http://schemas.openxmlformats.org/spreadsheetml/2006/main">
  <c r="T172" i="7" l="1"/>
  <c r="T169" i="7"/>
  <c r="T168" i="7"/>
  <c r="T166" i="7"/>
  <c r="T165" i="7"/>
  <c r="K25" i="9" l="1"/>
  <c r="C57" i="67" l="1"/>
  <c r="J227" i="7" l="1"/>
  <c r="J228" i="7" s="1"/>
  <c r="I227" i="7"/>
  <c r="I228" i="7" s="1"/>
  <c r="H227" i="7"/>
  <c r="H228" i="7" s="1"/>
  <c r="H66" i="10" l="1"/>
  <c r="D93" i="8" l="1"/>
  <c r="C24" i="9" l="1"/>
  <c r="K23" i="9"/>
  <c r="K22" i="9"/>
  <c r="K21" i="9"/>
  <c r="K20" i="9"/>
  <c r="K19" i="9"/>
  <c r="K18" i="9"/>
  <c r="K17" i="9"/>
  <c r="K16" i="9"/>
  <c r="K15" i="9"/>
  <c r="K14" i="9"/>
  <c r="K13" i="9"/>
  <c r="K12" i="9"/>
  <c r="L11" i="9"/>
  <c r="F24" i="9"/>
  <c r="E24" i="9"/>
  <c r="B24" i="9" l="1"/>
  <c r="L12" i="9"/>
  <c r="L13" i="9" s="1"/>
  <c r="L14" i="9" s="1"/>
  <c r="L15" i="9" s="1"/>
  <c r="L16" i="9" s="1"/>
  <c r="L17" i="9" s="1"/>
  <c r="L18" i="9" s="1"/>
  <c r="L19" i="9" s="1"/>
  <c r="L20" i="9" s="1"/>
  <c r="L21" i="9" s="1"/>
  <c r="L22" i="9" s="1"/>
  <c r="L23" i="9" s="1"/>
  <c r="K11" i="9"/>
  <c r="K24" i="9" s="1"/>
  <c r="G24" i="9"/>
  <c r="P11" i="9"/>
  <c r="N11" i="9"/>
  <c r="D24" i="9"/>
  <c r="M11" i="9"/>
  <c r="H24" i="9"/>
  <c r="Q11" i="9"/>
  <c r="O11" i="9"/>
  <c r="L24" i="9" l="1"/>
  <c r="L25" i="9" s="1"/>
  <c r="O12" i="9"/>
  <c r="O13" i="9" s="1"/>
  <c r="O14" i="9" s="1"/>
  <c r="O15" i="9" s="1"/>
  <c r="O16" i="9" s="1"/>
  <c r="O17" i="9" s="1"/>
  <c r="O18" i="9" s="1"/>
  <c r="O19" i="9" s="1"/>
  <c r="O20" i="9" s="1"/>
  <c r="O21" i="9" s="1"/>
  <c r="O22" i="9" s="1"/>
  <c r="O23" i="9" s="1"/>
  <c r="Q12" i="9"/>
  <c r="Q13" i="9" s="1"/>
  <c r="Q14" i="9" s="1"/>
  <c r="Q15" i="9" s="1"/>
  <c r="Q16" i="9" s="1"/>
  <c r="Q17" i="9" s="1"/>
  <c r="Q18" i="9" s="1"/>
  <c r="Q19" i="9" s="1"/>
  <c r="Q20" i="9" s="1"/>
  <c r="Q21" i="9" s="1"/>
  <c r="Q22" i="9" s="1"/>
  <c r="Q23" i="9" s="1"/>
  <c r="M12" i="9"/>
  <c r="M13" i="9" s="1"/>
  <c r="M14" i="9" s="1"/>
  <c r="M15" i="9" s="1"/>
  <c r="M16" i="9" s="1"/>
  <c r="M17" i="9" s="1"/>
  <c r="M18" i="9" s="1"/>
  <c r="M19" i="9" s="1"/>
  <c r="M20" i="9" s="1"/>
  <c r="M21" i="9" s="1"/>
  <c r="M22" i="9" s="1"/>
  <c r="M23" i="9" s="1"/>
  <c r="P12" i="9"/>
  <c r="P13" i="9" s="1"/>
  <c r="P14" i="9" s="1"/>
  <c r="P15" i="9" s="1"/>
  <c r="P16" i="9" s="1"/>
  <c r="P17" i="9" s="1"/>
  <c r="P18" i="9" s="1"/>
  <c r="P19" i="9" s="1"/>
  <c r="P20" i="9" s="1"/>
  <c r="P21" i="9" s="1"/>
  <c r="P22" i="9" s="1"/>
  <c r="P23" i="9" s="1"/>
  <c r="N12" i="9"/>
  <c r="N13" i="9" s="1"/>
  <c r="N14" i="9" s="1"/>
  <c r="N15" i="9" s="1"/>
  <c r="N16" i="9" s="1"/>
  <c r="N17" i="9" s="1"/>
  <c r="N18" i="9" s="1"/>
  <c r="N19" i="9" s="1"/>
  <c r="N20" i="9" s="1"/>
  <c r="N21" i="9" s="1"/>
  <c r="N22" i="9" s="1"/>
  <c r="N23" i="9" s="1"/>
  <c r="Q24" i="9" l="1"/>
  <c r="Q25" i="9" s="1"/>
  <c r="N24" i="9"/>
  <c r="N25" i="9" s="1"/>
  <c r="O24" i="9"/>
  <c r="O25" i="9" s="1"/>
  <c r="P24" i="9"/>
  <c r="P25" i="9" s="1"/>
  <c r="M24" i="9"/>
  <c r="M25" i="9" s="1"/>
  <c r="F99" i="2" l="1"/>
  <c r="B95" i="2"/>
  <c r="F102" i="2" l="1"/>
  <c r="F40" i="14" l="1"/>
  <c r="E39" i="14"/>
  <c r="C38" i="14" l="1"/>
  <c r="C41" i="14" s="1"/>
  <c r="B32" i="14"/>
  <c r="E38" i="14"/>
  <c r="F38" i="14"/>
  <c r="B36" i="14"/>
  <c r="B34" i="14"/>
  <c r="B39" i="14"/>
  <c r="B40" i="14"/>
  <c r="B30" i="14"/>
  <c r="B37" i="14"/>
  <c r="B35" i="14"/>
  <c r="B33" i="14"/>
  <c r="B31" i="14"/>
  <c r="B29" i="14"/>
  <c r="B93" i="2"/>
  <c r="C22" i="2" s="1"/>
  <c r="B98" i="2"/>
  <c r="B94" i="2"/>
  <c r="B91" i="2"/>
  <c r="E41" i="14" l="1"/>
  <c r="F41" i="14"/>
  <c r="B38" i="14"/>
  <c r="B36" i="2"/>
  <c r="B32" i="2"/>
  <c r="B34" i="2"/>
  <c r="B96" i="2"/>
  <c r="B97" i="2"/>
  <c r="B92" i="2"/>
  <c r="B35" i="2"/>
  <c r="B37" i="2"/>
  <c r="B33" i="2"/>
  <c r="B41" i="14" l="1"/>
  <c r="EY66" i="10" l="1"/>
  <c r="EV66" i="10"/>
  <c r="ES66" i="10"/>
  <c r="EP66" i="10"/>
  <c r="EM66" i="10"/>
  <c r="EJ66" i="10"/>
  <c r="EG66" i="10"/>
  <c r="ED66" i="10"/>
  <c r="DX66" i="10"/>
  <c r="DU66" i="10"/>
  <c r="DR66" i="10"/>
  <c r="DO66" i="10"/>
  <c r="DL66" i="10"/>
  <c r="DF66" i="10"/>
  <c r="CW66" i="10"/>
  <c r="FW66" i="10" l="1"/>
  <c r="DI66" i="10"/>
  <c r="CZ66" i="10"/>
  <c r="DC66" i="10"/>
  <c r="CT66" i="10"/>
  <c r="T10" i="7" l="1"/>
  <c r="T12" i="7"/>
  <c r="T14" i="7"/>
  <c r="T11" i="7"/>
  <c r="T13" i="7"/>
  <c r="T9" i="7"/>
  <c r="FH66" i="10" l="1"/>
  <c r="FT66" i="10"/>
  <c r="FZ66" i="10"/>
  <c r="FK66" i="10" l="1"/>
  <c r="FQ66" i="10"/>
  <c r="FE66" i="10"/>
  <c r="FB66" i="10"/>
  <c r="BY66" i="10" l="1"/>
  <c r="CK66" i="10"/>
  <c r="CN66" i="10"/>
  <c r="CE66" i="10"/>
  <c r="BV66" i="10"/>
  <c r="CQ66" i="10"/>
  <c r="CH66" i="10" l="1"/>
  <c r="BP66" i="10" l="1"/>
  <c r="BD66" i="10"/>
  <c r="BS66" i="10"/>
  <c r="BJ66" i="10"/>
  <c r="BG66" i="10"/>
  <c r="AU66" i="10"/>
  <c r="AR66" i="10"/>
  <c r="AC66" i="10"/>
  <c r="Z66" i="10"/>
  <c r="E66" i="10"/>
  <c r="CB66" i="10" l="1"/>
  <c r="W66" i="10"/>
  <c r="N66" i="10"/>
  <c r="AL66" i="10"/>
  <c r="AX66" i="10"/>
  <c r="Q66" i="10"/>
  <c r="AO66" i="10"/>
  <c r="BA66" i="10"/>
  <c r="T66" i="10"/>
  <c r="AF66" i="10"/>
  <c r="K66" i="10"/>
  <c r="AI66" i="10"/>
  <c r="C70" i="14"/>
  <c r="E100" i="2" l="1"/>
  <c r="C99" i="2"/>
  <c r="D70" i="2"/>
  <c r="E70" i="2"/>
  <c r="F70" i="2"/>
  <c r="C70" i="2"/>
  <c r="D69" i="2"/>
  <c r="E69" i="2"/>
  <c r="F69" i="2"/>
  <c r="C69" i="2"/>
  <c r="C102" i="2" l="1"/>
  <c r="B100" i="2"/>
  <c r="C72" i="2"/>
  <c r="E72" i="2"/>
  <c r="E99" i="2"/>
  <c r="D72" i="2"/>
  <c r="B70" i="2"/>
  <c r="F72" i="2"/>
  <c r="E102" i="2" l="1"/>
  <c r="B40" i="9" l="1"/>
  <c r="E15" i="4" l="1"/>
  <c r="JN64" i="10" l="1"/>
  <c r="JN62" i="10"/>
  <c r="JM65" i="10"/>
  <c r="JM63" i="10"/>
  <c r="C38" i="2" l="1"/>
  <c r="E38" i="2"/>
  <c r="F38" i="2"/>
  <c r="E39" i="2"/>
  <c r="C41" i="2" l="1"/>
  <c r="CQ67" i="10"/>
  <c r="CQ36" i="10" l="1"/>
  <c r="CR66" i="10" s="1"/>
  <c r="CR67" i="10" s="1"/>
  <c r="I18" i="6"/>
  <c r="BS36" i="10"/>
  <c r="BT66" i="10" s="1"/>
  <c r="BP36" i="10"/>
  <c r="BQ66" i="10" s="1"/>
  <c r="BQ67" i="10" s="1"/>
  <c r="BJ67" i="10"/>
  <c r="BD36" i="10"/>
  <c r="BE66" i="10" s="1"/>
  <c r="BE67" i="10" s="1"/>
  <c r="AX67" i="10"/>
  <c r="AO36" i="10"/>
  <c r="AP66" i="10" s="1"/>
  <c r="AP67" i="10" s="1"/>
  <c r="AL67" i="10"/>
  <c r="AF36" i="10"/>
  <c r="AG66" i="10" s="1"/>
  <c r="AG67" i="10" s="1"/>
  <c r="Z67" i="10"/>
  <c r="T36" i="10"/>
  <c r="U66" i="10" s="1"/>
  <c r="U67" i="10" s="1"/>
  <c r="N67" i="10"/>
  <c r="H36" i="10"/>
  <c r="I66" i="10" s="1"/>
  <c r="I67" i="10" s="1"/>
  <c r="E36" i="10"/>
  <c r="F66" i="10" s="1"/>
  <c r="F67" i="10" s="1"/>
  <c r="H274" i="1"/>
  <c r="HA66" i="10"/>
  <c r="HA67" i="10" s="1"/>
  <c r="GX66" i="10"/>
  <c r="GX67" i="10" s="1"/>
  <c r="GU66" i="10"/>
  <c r="GU67" i="10" s="1"/>
  <c r="GR66" i="10"/>
  <c r="GR67" i="10" s="1"/>
  <c r="GO66" i="10"/>
  <c r="GL66" i="10"/>
  <c r="GL67" i="10" s="1"/>
  <c r="GI66" i="10"/>
  <c r="GI67" i="10" s="1"/>
  <c r="GF66" i="10"/>
  <c r="GF67" i="10" s="1"/>
  <c r="GC66" i="10"/>
  <c r="GC67" i="10" s="1"/>
  <c r="FZ67" i="10"/>
  <c r="B90" i="14"/>
  <c r="B66" i="14"/>
  <c r="EY67" i="10"/>
  <c r="DI67" i="10"/>
  <c r="DF67" i="10"/>
  <c r="CN67" i="10"/>
  <c r="CK67" i="10"/>
  <c r="CH67" i="10"/>
  <c r="CE67" i="10"/>
  <c r="CB67" i="10"/>
  <c r="BY67" i="10"/>
  <c r="AO67" i="10"/>
  <c r="T18" i="7"/>
  <c r="T193" i="7"/>
  <c r="H240" i="1" s="1"/>
  <c r="H112" i="1"/>
  <c r="H113" i="1"/>
  <c r="H117" i="1"/>
  <c r="H118" i="1"/>
  <c r="H120" i="1"/>
  <c r="H121" i="1"/>
  <c r="H122" i="1"/>
  <c r="H123" i="1"/>
  <c r="H10" i="1"/>
  <c r="H12" i="1"/>
  <c r="H13" i="1"/>
  <c r="H129" i="1"/>
  <c r="H130" i="1"/>
  <c r="H134" i="1"/>
  <c r="T19" i="7"/>
  <c r="T20" i="7"/>
  <c r="T21" i="7"/>
  <c r="T22" i="7"/>
  <c r="T23" i="7"/>
  <c r="T24" i="7"/>
  <c r="T27" i="7"/>
  <c r="T28" i="7"/>
  <c r="T29" i="7"/>
  <c r="T30" i="7"/>
  <c r="H24" i="1"/>
  <c r="T31" i="7"/>
  <c r="H19" i="1"/>
  <c r="H23" i="1"/>
  <c r="H25" i="1"/>
  <c r="H26" i="1"/>
  <c r="H144" i="1"/>
  <c r="H146" i="1"/>
  <c r="H147" i="1"/>
  <c r="H149" i="1"/>
  <c r="H153" i="1"/>
  <c r="H145" i="1"/>
  <c r="E25" i="4"/>
  <c r="G16" i="4"/>
  <c r="C11" i="2"/>
  <c r="C12" i="2"/>
  <c r="E11" i="2"/>
  <c r="B40" i="2"/>
  <c r="D69" i="14"/>
  <c r="D70" i="14"/>
  <c r="C11" i="14"/>
  <c r="C12" i="14"/>
  <c r="E69" i="14"/>
  <c r="E70" i="14"/>
  <c r="E97" i="14"/>
  <c r="E98" i="14"/>
  <c r="F69" i="14"/>
  <c r="F70" i="14"/>
  <c r="E11" i="14"/>
  <c r="R56" i="7"/>
  <c r="T66" i="7"/>
  <c r="H91" i="1" s="1"/>
  <c r="T67" i="7"/>
  <c r="H99" i="1"/>
  <c r="T75" i="7"/>
  <c r="H103" i="1" s="1"/>
  <c r="H83" i="1"/>
  <c r="T170" i="7"/>
  <c r="T171" i="7"/>
  <c r="H184" i="1"/>
  <c r="T167" i="7"/>
  <c r="H194" i="1"/>
  <c r="I45" i="6" s="1"/>
  <c r="H213" i="1"/>
  <c r="H207" i="1"/>
  <c r="H248" i="1"/>
  <c r="G63" i="8"/>
  <c r="Q36" i="10"/>
  <c r="R66" i="10" s="1"/>
  <c r="R67" i="10" s="1"/>
  <c r="AC36" i="10"/>
  <c r="AD66" i="10" s="1"/>
  <c r="AD67" i="10" s="1"/>
  <c r="AR36" i="10"/>
  <c r="AS66" i="10" s="1"/>
  <c r="AS67" i="10" s="1"/>
  <c r="BV67" i="10"/>
  <c r="BV36" i="10"/>
  <c r="BW66" i="10" s="1"/>
  <c r="BW67" i="10" s="1"/>
  <c r="BY36" i="10"/>
  <c r="BZ66" i="10" s="1"/>
  <c r="BZ67" i="10" s="1"/>
  <c r="CB36" i="10"/>
  <c r="CC66" i="10" s="1"/>
  <c r="CC67" i="10" s="1"/>
  <c r="CE36" i="10"/>
  <c r="CF66" i="10" s="1"/>
  <c r="CF67" i="10" s="1"/>
  <c r="CH36" i="10"/>
  <c r="CI66" i="10" s="1"/>
  <c r="CI67" i="10" s="1"/>
  <c r="CK36" i="10"/>
  <c r="CL66" i="10" s="1"/>
  <c r="CL67" i="10" s="1"/>
  <c r="CN36" i="10"/>
  <c r="CO66" i="10" s="1"/>
  <c r="CO67" i="10" s="1"/>
  <c r="DF36" i="10"/>
  <c r="DG66" i="10" s="1"/>
  <c r="DG67" i="10" s="1"/>
  <c r="DI36" i="10"/>
  <c r="DJ66" i="10" s="1"/>
  <c r="DJ67" i="10" s="1"/>
  <c r="EY36" i="10"/>
  <c r="EZ66" i="10" s="1"/>
  <c r="EZ67" i="10" s="1"/>
  <c r="FN36" i="10"/>
  <c r="FO66" i="10" s="1"/>
  <c r="FO67" i="10" s="1"/>
  <c r="FZ36" i="10"/>
  <c r="GA66" i="10" s="1"/>
  <c r="GA67" i="10" s="1"/>
  <c r="H270" i="1"/>
  <c r="FN67" i="10"/>
  <c r="GO67" i="10"/>
  <c r="B31" i="2"/>
  <c r="B68" i="2"/>
  <c r="B90" i="2"/>
  <c r="B67" i="2"/>
  <c r="B66" i="2"/>
  <c r="T46" i="7"/>
  <c r="A43" i="8"/>
  <c r="A40" i="8"/>
  <c r="B37" i="8"/>
  <c r="JL61" i="10"/>
  <c r="JM61" i="10" s="1"/>
  <c r="JL60" i="10"/>
  <c r="JN60" i="10" s="1"/>
  <c r="B96" i="14"/>
  <c r="B92" i="14"/>
  <c r="B68" i="14"/>
  <c r="B94" i="14"/>
  <c r="B95" i="14"/>
  <c r="B67" i="14"/>
  <c r="B93" i="14"/>
  <c r="C20" i="14" s="1"/>
  <c r="B91" i="14"/>
  <c r="GX36" i="10"/>
  <c r="C69" i="14"/>
  <c r="JL58" i="10"/>
  <c r="JN58" i="10" s="1"/>
  <c r="JL59" i="10"/>
  <c r="JM59" i="10" s="1"/>
  <c r="U156" i="7"/>
  <c r="U137" i="7"/>
  <c r="U129" i="7"/>
  <c r="C97" i="14"/>
  <c r="JM55" i="10"/>
  <c r="JN54" i="10"/>
  <c r="JM53" i="10"/>
  <c r="JN52" i="10"/>
  <c r="JM51" i="10"/>
  <c r="JO50" i="10"/>
  <c r="JN50" i="10"/>
  <c r="JM49" i="10"/>
  <c r="JN48" i="10"/>
  <c r="JM47" i="10"/>
  <c r="JN46" i="10"/>
  <c r="JM45" i="10"/>
  <c r="JN44" i="10"/>
  <c r="JM43" i="10"/>
  <c r="C43" i="10"/>
  <c r="C45" i="10" s="1"/>
  <c r="C47" i="10" s="1"/>
  <c r="C49" i="10" s="1"/>
  <c r="C51" i="10" s="1"/>
  <c r="C53" i="10" s="1"/>
  <c r="C55" i="10" s="1"/>
  <c r="C57" i="10" s="1"/>
  <c r="C59" i="10" s="1"/>
  <c r="C67" i="10" s="1"/>
  <c r="JN42" i="10"/>
  <c r="D42" i="10"/>
  <c r="D44" i="10" s="1"/>
  <c r="D46" i="10" s="1"/>
  <c r="D48" i="10" s="1"/>
  <c r="D50" i="10" s="1"/>
  <c r="D52" i="10" s="1"/>
  <c r="D54" i="10" s="1"/>
  <c r="C42" i="10"/>
  <c r="C44" i="10" s="1"/>
  <c r="C46" i="10" s="1"/>
  <c r="C48" i="10" s="1"/>
  <c r="C50" i="10" s="1"/>
  <c r="C52" i="10" s="1"/>
  <c r="C54" i="10" s="1"/>
  <c r="C56" i="10" s="1"/>
  <c r="C58" i="10" s="1"/>
  <c r="C66" i="10" s="1"/>
  <c r="JM41" i="10"/>
  <c r="D41" i="10"/>
  <c r="D43" i="10" s="1"/>
  <c r="D45" i="10" s="1"/>
  <c r="D47" i="10" s="1"/>
  <c r="D49" i="10" s="1"/>
  <c r="D51" i="10" s="1"/>
  <c r="D53" i="10" s="1"/>
  <c r="D55" i="10" s="1"/>
  <c r="JN40" i="10"/>
  <c r="A40" i="10"/>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6" i="10" s="1"/>
  <c r="A67" i="10" s="1"/>
  <c r="GO32" i="10"/>
  <c r="GO31" i="10"/>
  <c r="GO30" i="10"/>
  <c r="GO29" i="10"/>
  <c r="A29" i="10"/>
  <c r="A30" i="10" s="1"/>
  <c r="A31" i="10" s="1"/>
  <c r="A32" i="10" s="1"/>
  <c r="A33" i="10" s="1"/>
  <c r="A34" i="10" s="1"/>
  <c r="A36" i="10"/>
  <c r="Q26" i="10"/>
  <c r="AC26" i="10" s="1"/>
  <c r="AO26" i="10" s="1"/>
  <c r="BA26" i="10" s="1"/>
  <c r="BM26" i="10" s="1"/>
  <c r="Q25" i="10"/>
  <c r="AC25" i="10" s="1"/>
  <c r="AO25" i="10" s="1"/>
  <c r="BA25" i="10" s="1"/>
  <c r="BM25" i="10" s="1"/>
  <c r="Q24" i="10"/>
  <c r="AC24" i="10" s="1"/>
  <c r="AO24" i="10" s="1"/>
  <c r="BA24" i="10" s="1"/>
  <c r="BM24" i="10" s="1"/>
  <c r="Q23" i="10"/>
  <c r="AC23" i="10" s="1"/>
  <c r="AO23" i="10" s="1"/>
  <c r="BA23" i="10" s="1"/>
  <c r="BM23" i="10" s="1"/>
  <c r="Q22" i="10"/>
  <c r="AC22" i="10" s="1"/>
  <c r="AO22" i="10" s="1"/>
  <c r="BA22" i="10" s="1"/>
  <c r="BM22" i="10" s="1"/>
  <c r="Q21" i="10"/>
  <c r="AC21" i="10" s="1"/>
  <c r="AO21" i="10" s="1"/>
  <c r="BA21" i="10" s="1"/>
  <c r="BM21" i="10" s="1"/>
  <c r="JO47" i="10"/>
  <c r="GI36" i="10"/>
  <c r="JM57" i="10"/>
  <c r="JN56" i="10"/>
  <c r="JO57" i="10" s="1"/>
  <c r="GO36" i="10"/>
  <c r="GC36" i="10"/>
  <c r="GR36" i="10"/>
  <c r="GF36" i="10"/>
  <c r="GL36" i="10"/>
  <c r="GU36" i="10"/>
  <c r="HA36" i="10"/>
  <c r="A83" i="2"/>
  <c r="A81" i="2"/>
  <c r="A53" i="2"/>
  <c r="A51" i="2"/>
  <c r="A83" i="14"/>
  <c r="A81" i="14"/>
  <c r="A53" i="14"/>
  <c r="A51" i="14"/>
  <c r="E16" i="4"/>
  <c r="E34" i="4"/>
  <c r="E48" i="4"/>
  <c r="F224" i="7"/>
  <c r="C216" i="7"/>
  <c r="C208" i="7"/>
  <c r="C200" i="7"/>
  <c r="C193" i="7"/>
  <c r="C187" i="7"/>
  <c r="C180" i="7"/>
  <c r="C137" i="7"/>
  <c r="C120" i="7"/>
  <c r="C112" i="7"/>
  <c r="A39" i="7"/>
  <c r="A65" i="6"/>
  <c r="A66" i="6"/>
  <c r="A67" i="6"/>
  <c r="A68" i="6"/>
  <c r="A72" i="6"/>
  <c r="A74" i="6"/>
  <c r="G65" i="6"/>
  <c r="A18" i="6"/>
  <c r="A20" i="6"/>
  <c r="A23" i="6"/>
  <c r="A24" i="6"/>
  <c r="A25" i="6"/>
  <c r="A26" i="6"/>
  <c r="A27" i="6"/>
  <c r="A30" i="6"/>
  <c r="A31" i="6"/>
  <c r="A32" i="6"/>
  <c r="A33" i="6"/>
  <c r="A34" i="6"/>
  <c r="A35" i="6"/>
  <c r="A36" i="6"/>
  <c r="A37" i="6"/>
  <c r="A39" i="6"/>
  <c r="A40" i="6"/>
  <c r="A41" i="6"/>
  <c r="A43" i="6"/>
  <c r="A44" i="6"/>
  <c r="A45" i="6"/>
  <c r="A47" i="6"/>
  <c r="A48" i="6"/>
  <c r="A49" i="6"/>
  <c r="A50" i="6"/>
  <c r="A52" i="6"/>
  <c r="A57" i="6"/>
  <c r="A58" i="6"/>
  <c r="A59" i="6"/>
  <c r="A60" i="6"/>
  <c r="I59" i="6"/>
  <c r="G59" i="6"/>
  <c r="I57" i="6"/>
  <c r="C52" i="6"/>
  <c r="C50" i="6"/>
  <c r="F49" i="6"/>
  <c r="D49" i="6"/>
  <c r="F48" i="6"/>
  <c r="D48" i="6"/>
  <c r="F47" i="6"/>
  <c r="D47" i="6"/>
  <c r="F45" i="6"/>
  <c r="D45" i="6"/>
  <c r="F44" i="6"/>
  <c r="D44" i="6"/>
  <c r="F43" i="6"/>
  <c r="D43" i="6"/>
  <c r="F41" i="6"/>
  <c r="D41" i="6"/>
  <c r="F40" i="6"/>
  <c r="D40" i="6"/>
  <c r="F39" i="6"/>
  <c r="D39" i="6"/>
  <c r="D37" i="6"/>
  <c r="D36" i="6"/>
  <c r="G35" i="6"/>
  <c r="D35" i="6"/>
  <c r="D34" i="6"/>
  <c r="G33" i="6"/>
  <c r="D33" i="6"/>
  <c r="G32" i="6"/>
  <c r="D32" i="6"/>
  <c r="G31" i="6"/>
  <c r="D31" i="6"/>
  <c r="G30" i="6"/>
  <c r="D30" i="6"/>
  <c r="C29" i="6"/>
  <c r="D27" i="6"/>
  <c r="G26" i="6"/>
  <c r="D26" i="6"/>
  <c r="D25" i="6"/>
  <c r="G23" i="6"/>
  <c r="D23" i="6"/>
  <c r="C22" i="6"/>
  <c r="I20" i="6"/>
  <c r="G20" i="6"/>
  <c r="F20" i="6"/>
  <c r="C20" i="6"/>
  <c r="G18" i="6"/>
  <c r="C18" i="6"/>
  <c r="C16" i="6"/>
  <c r="D11" i="6"/>
  <c r="G9" i="6"/>
  <c r="A2" i="6"/>
  <c r="A1" i="6"/>
  <c r="A18" i="5"/>
  <c r="A19" i="5" s="1"/>
  <c r="A20" i="5" s="1"/>
  <c r="A21" i="5" s="1"/>
  <c r="A22" i="5" s="1"/>
  <c r="A23" i="5" s="1"/>
  <c r="A25" i="5" s="1"/>
  <c r="A3" i="5"/>
  <c r="A2" i="5"/>
  <c r="A16" i="4"/>
  <c r="A20" i="4"/>
  <c r="A21" i="4"/>
  <c r="A22" i="4" s="1"/>
  <c r="A23" i="4" s="1"/>
  <c r="A24" i="4" s="1"/>
  <c r="A25" i="4" s="1"/>
  <c r="A30" i="4" s="1"/>
  <c r="A31" i="4" s="1"/>
  <c r="A32" i="4" s="1"/>
  <c r="A33" i="4" s="1"/>
  <c r="A34" i="4" s="1"/>
  <c r="A36" i="4" s="1"/>
  <c r="A41" i="4" s="1"/>
  <c r="A42" i="4" s="1"/>
  <c r="A43" i="4" s="1"/>
  <c r="A44" i="4" s="1"/>
  <c r="A45" i="4" s="1"/>
  <c r="A46" i="4" s="1"/>
  <c r="A47" i="4" s="1"/>
  <c r="A48" i="4" s="1"/>
  <c r="A50" i="4" s="1"/>
  <c r="A52" i="4" s="1"/>
  <c r="A54" i="4" s="1"/>
  <c r="A3" i="4"/>
  <c r="A2" i="4"/>
  <c r="E274" i="1"/>
  <c r="E216" i="7" s="1"/>
  <c r="C263" i="1"/>
  <c r="C253" i="1"/>
  <c r="E248" i="1"/>
  <c r="E200" i="7" s="1"/>
  <c r="E247" i="1"/>
  <c r="E240" i="1"/>
  <c r="E193" i="7" s="1"/>
  <c r="C239" i="1"/>
  <c r="E213" i="1"/>
  <c r="E187" i="7" s="1"/>
  <c r="E206" i="1"/>
  <c r="E180" i="7" s="1"/>
  <c r="E194" i="1"/>
  <c r="E184" i="1"/>
  <c r="E182" i="1"/>
  <c r="E171" i="7" s="1"/>
  <c r="E181" i="1"/>
  <c r="E170" i="7" s="1"/>
  <c r="E180" i="1"/>
  <c r="E169" i="7" s="1"/>
  <c r="E179" i="1"/>
  <c r="E175" i="1"/>
  <c r="E167" i="7" s="1"/>
  <c r="E173" i="1"/>
  <c r="E168" i="7" s="1"/>
  <c r="E172" i="1"/>
  <c r="E165" i="7" s="1"/>
  <c r="E161" i="1"/>
  <c r="E153" i="1"/>
  <c r="E150" i="7" s="1"/>
  <c r="F151" i="1"/>
  <c r="E149" i="1"/>
  <c r="E149" i="7" s="1"/>
  <c r="F147" i="1"/>
  <c r="E147" i="1"/>
  <c r="E148" i="7" s="1"/>
  <c r="E146" i="1"/>
  <c r="E147" i="7" s="1"/>
  <c r="E145" i="1"/>
  <c r="E144" i="1"/>
  <c r="E146" i="7" s="1"/>
  <c r="E134" i="1"/>
  <c r="E130" i="1"/>
  <c r="E137" i="7" s="1"/>
  <c r="E129" i="1"/>
  <c r="E112" i="7" s="1"/>
  <c r="F125" i="1"/>
  <c r="E123" i="1"/>
  <c r="E120" i="7"/>
  <c r="E122" i="1"/>
  <c r="E121" i="1"/>
  <c r="E108" i="7" s="1"/>
  <c r="E120" i="1"/>
  <c r="E119" i="1"/>
  <c r="E118" i="1"/>
  <c r="E117" i="1"/>
  <c r="E113" i="1"/>
  <c r="E112" i="1"/>
  <c r="E81" i="7" s="1"/>
  <c r="E103" i="1"/>
  <c r="E75" i="7" s="1"/>
  <c r="E94" i="1"/>
  <c r="E67" i="7" s="1"/>
  <c r="F92" i="1"/>
  <c r="E91" i="1"/>
  <c r="E66" i="7" s="1"/>
  <c r="E88" i="1"/>
  <c r="E56" i="7" s="1"/>
  <c r="F85" i="1"/>
  <c r="E85" i="1"/>
  <c r="E46" i="7" s="1"/>
  <c r="E83" i="1"/>
  <c r="E80" i="1"/>
  <c r="E77" i="1"/>
  <c r="E68" i="1"/>
  <c r="E31" i="7" s="1"/>
  <c r="F66" i="1"/>
  <c r="C66" i="1"/>
  <c r="E64" i="1"/>
  <c r="C64" i="1"/>
  <c r="E62" i="1"/>
  <c r="E30" i="7" s="1"/>
  <c r="E61" i="1"/>
  <c r="E29" i="7" s="1"/>
  <c r="E60" i="1"/>
  <c r="E28" i="7" s="1"/>
  <c r="E58" i="1"/>
  <c r="E27" i="7" s="1"/>
  <c r="E51" i="1"/>
  <c r="E24" i="7" s="1"/>
  <c r="F49" i="1"/>
  <c r="E47" i="1"/>
  <c r="E23" i="7" s="1"/>
  <c r="E46" i="1"/>
  <c r="E22" i="7" s="1"/>
  <c r="E44" i="1"/>
  <c r="E21" i="7"/>
  <c r="E43" i="1"/>
  <c r="E20" i="7" s="1"/>
  <c r="E42" i="1"/>
  <c r="E19" i="7" s="1"/>
  <c r="E40" i="1"/>
  <c r="E18" i="7" s="1"/>
  <c r="E26" i="1"/>
  <c r="E14" i="7" s="1"/>
  <c r="E25" i="1"/>
  <c r="E13" i="7" s="1"/>
  <c r="E24" i="1"/>
  <c r="E12" i="7" s="1"/>
  <c r="E23" i="1"/>
  <c r="E11" i="7" s="1"/>
  <c r="E19" i="1"/>
  <c r="E9" i="7" s="1"/>
  <c r="A19" i="1"/>
  <c r="A9" i="7" s="1"/>
  <c r="E13" i="1"/>
  <c r="E12" i="1"/>
  <c r="A12" i="1"/>
  <c r="A13" i="1" s="1"/>
  <c r="A38" i="7" s="1"/>
  <c r="E10" i="1"/>
  <c r="C49" i="9" l="1"/>
  <c r="G49" i="9"/>
  <c r="K49" i="9"/>
  <c r="O49" i="9"/>
  <c r="S49" i="9"/>
  <c r="W49" i="9"/>
  <c r="AA49" i="9"/>
  <c r="AE49" i="9"/>
  <c r="AI49" i="9"/>
  <c r="AM49" i="9"/>
  <c r="AQ49" i="9"/>
  <c r="AU49" i="9"/>
  <c r="AY49" i="9"/>
  <c r="BC49" i="9"/>
  <c r="BG49" i="9"/>
  <c r="BK49" i="9"/>
  <c r="BO49" i="9"/>
  <c r="BS49" i="9"/>
  <c r="BW49" i="9"/>
  <c r="CA49" i="9"/>
  <c r="BY49" i="9"/>
  <c r="F49" i="9"/>
  <c r="R49" i="9"/>
  <c r="Z49" i="9"/>
  <c r="AH49" i="9"/>
  <c r="AP49" i="9"/>
  <c r="AX49" i="9"/>
  <c r="BF49" i="9"/>
  <c r="BN49" i="9"/>
  <c r="BV49" i="9"/>
  <c r="D49" i="9"/>
  <c r="H49" i="9"/>
  <c r="L49" i="9"/>
  <c r="P49" i="9"/>
  <c r="T49" i="9"/>
  <c r="X49" i="9"/>
  <c r="AB49" i="9"/>
  <c r="AF49" i="9"/>
  <c r="AJ49" i="9"/>
  <c r="AN49" i="9"/>
  <c r="AR49" i="9"/>
  <c r="AV49" i="9"/>
  <c r="AZ49" i="9"/>
  <c r="BD49" i="9"/>
  <c r="BH49" i="9"/>
  <c r="BL49" i="9"/>
  <c r="BP49" i="9"/>
  <c r="BT49" i="9"/>
  <c r="BX49" i="9"/>
  <c r="CB49" i="9"/>
  <c r="E49" i="9"/>
  <c r="I49" i="9"/>
  <c r="M49" i="9"/>
  <c r="Q49" i="9"/>
  <c r="U49" i="9"/>
  <c r="Y49" i="9"/>
  <c r="AC49" i="9"/>
  <c r="AG49" i="9"/>
  <c r="AK49" i="9"/>
  <c r="AO49" i="9"/>
  <c r="AS49" i="9"/>
  <c r="AW49" i="9"/>
  <c r="BA49" i="9"/>
  <c r="BE49" i="9"/>
  <c r="BI49" i="9"/>
  <c r="BM49" i="9"/>
  <c r="BQ49" i="9"/>
  <c r="BU49" i="9"/>
  <c r="CC49" i="9"/>
  <c r="J49" i="9"/>
  <c r="N49" i="9"/>
  <c r="V49" i="9"/>
  <c r="AD49" i="9"/>
  <c r="AL49" i="9"/>
  <c r="AT49" i="9"/>
  <c r="BB49" i="9"/>
  <c r="BJ49" i="9"/>
  <c r="BR49" i="9"/>
  <c r="BZ49" i="9"/>
  <c r="JO45" i="10"/>
  <c r="JO49" i="10"/>
  <c r="JO53" i="10"/>
  <c r="JO55" i="10"/>
  <c r="H175" i="1"/>
  <c r="I26" i="6" s="1"/>
  <c r="H179" i="1"/>
  <c r="H94" i="1"/>
  <c r="H182" i="1"/>
  <c r="H173" i="1"/>
  <c r="H181" i="1"/>
  <c r="H172" i="1"/>
  <c r="H180" i="1"/>
  <c r="F40" i="2"/>
  <c r="B99" i="2"/>
  <c r="B69" i="2"/>
  <c r="H61" i="1"/>
  <c r="H68" i="1"/>
  <c r="H60" i="1"/>
  <c r="H58" i="1"/>
  <c r="H62" i="1"/>
  <c r="H40" i="1"/>
  <c r="H44" i="1"/>
  <c r="H51" i="1"/>
  <c r="H43" i="1"/>
  <c r="H46" i="1"/>
  <c r="H47" i="1"/>
  <c r="H42" i="1"/>
  <c r="JO41" i="10"/>
  <c r="JO43" i="10"/>
  <c r="JO51" i="10"/>
  <c r="E36" i="4"/>
  <c r="E50" i="4" s="1"/>
  <c r="E54" i="4" s="1"/>
  <c r="E129" i="7"/>
  <c r="F14" i="1"/>
  <c r="A14" i="1"/>
  <c r="F16" i="1" s="1"/>
  <c r="E166" i="7"/>
  <c r="A37" i="7"/>
  <c r="F72" i="14"/>
  <c r="E10" i="14" s="1"/>
  <c r="A20" i="1"/>
  <c r="E172" i="7"/>
  <c r="B97" i="14"/>
  <c r="B69" i="14"/>
  <c r="D72" i="14"/>
  <c r="D12" i="14"/>
  <c r="B70" i="14"/>
  <c r="E72" i="14"/>
  <c r="C72" i="14"/>
  <c r="E100" i="14"/>
  <c r="B98" i="14"/>
  <c r="C100" i="14"/>
  <c r="JO61" i="10"/>
  <c r="JO59" i="10"/>
  <c r="FE36" i="10"/>
  <c r="A28" i="5"/>
  <c r="A29" i="5" s="1"/>
  <c r="A32" i="5" s="1"/>
  <c r="A33" i="5" s="1"/>
  <c r="A34" i="5" s="1"/>
  <c r="A35" i="5" s="1"/>
  <c r="A36" i="5" s="1"/>
  <c r="A37" i="5" s="1"/>
  <c r="C28" i="5" s="1"/>
  <c r="FB67" i="10"/>
  <c r="FQ36" i="10"/>
  <c r="FR66" i="10" s="1"/>
  <c r="FR67" i="10" s="1"/>
  <c r="FQ67" i="10"/>
  <c r="FT67" i="10"/>
  <c r="FT36" i="10"/>
  <c r="B39" i="2"/>
  <c r="T48" i="7"/>
  <c r="H114" i="1"/>
  <c r="I65" i="6"/>
  <c r="H148" i="1"/>
  <c r="H133" i="1"/>
  <c r="H131" i="1"/>
  <c r="H64" i="1"/>
  <c r="H14" i="1"/>
  <c r="H209" i="1"/>
  <c r="I58" i="6"/>
  <c r="H27" i="1"/>
  <c r="H174" i="1"/>
  <c r="I35" i="6"/>
  <c r="I44" i="6" s="1"/>
  <c r="B38" i="2"/>
  <c r="E41" i="2"/>
  <c r="D25" i="5"/>
  <c r="D32" i="5"/>
  <c r="H124" i="1"/>
  <c r="AI36" i="10"/>
  <c r="AJ66" i="10" s="1"/>
  <c r="AJ67" i="10" s="1"/>
  <c r="BP67" i="10"/>
  <c r="AU36" i="10"/>
  <c r="AV66" i="10" s="1"/>
  <c r="AV67" i="10" s="1"/>
  <c r="BA36" i="10"/>
  <c r="BB66" i="10" s="1"/>
  <c r="BB67" i="10" s="1"/>
  <c r="Q67" i="10"/>
  <c r="AL36" i="10"/>
  <c r="AM66" i="10" s="1"/>
  <c r="AM67" i="10" s="1"/>
  <c r="Z36" i="10"/>
  <c r="AA66" i="10" s="1"/>
  <c r="AA67" i="10" s="1"/>
  <c r="E67" i="10"/>
  <c r="BS67" i="10"/>
  <c r="AX36" i="10"/>
  <c r="AY66" i="10" s="1"/>
  <c r="N36" i="10"/>
  <c r="O66" i="10" s="1"/>
  <c r="O67" i="10" s="1"/>
  <c r="BJ36" i="10"/>
  <c r="BK66" i="10" s="1"/>
  <c r="AR67" i="10"/>
  <c r="BT67" i="10"/>
  <c r="K67" i="10"/>
  <c r="W67" i="10"/>
  <c r="AI67" i="10"/>
  <c r="AU67" i="10"/>
  <c r="BG67" i="10"/>
  <c r="BA67" i="10"/>
  <c r="AC67" i="10"/>
  <c r="W36" i="10"/>
  <c r="X66" i="10" s="1"/>
  <c r="X67" i="10" s="1"/>
  <c r="K36" i="10"/>
  <c r="L66" i="10" s="1"/>
  <c r="L67" i="10" s="1"/>
  <c r="BG36" i="10"/>
  <c r="BH66" i="10" s="1"/>
  <c r="BH67" i="10" s="1"/>
  <c r="I33" i="6" l="1"/>
  <c r="I31" i="6"/>
  <c r="I32" i="6"/>
  <c r="I30" i="6"/>
  <c r="H183" i="1"/>
  <c r="I24" i="6"/>
  <c r="I23" i="6"/>
  <c r="AI56" i="9"/>
  <c r="BF56" i="9"/>
  <c r="BY56" i="9"/>
  <c r="S56" i="9"/>
  <c r="AT56" i="9"/>
  <c r="R56" i="9"/>
  <c r="BE56" i="9"/>
  <c r="BR56" i="9"/>
  <c r="AV56" i="9"/>
  <c r="P56" i="9"/>
  <c r="CC56" i="9"/>
  <c r="AA56" i="9"/>
  <c r="AX56" i="9"/>
  <c r="AW56" i="9"/>
  <c r="Q56" i="9"/>
  <c r="AU56" i="9"/>
  <c r="AL56" i="9"/>
  <c r="BO56" i="9"/>
  <c r="Y56" i="9"/>
  <c r="BN56" i="9"/>
  <c r="AR56" i="9"/>
  <c r="BM56" i="9"/>
  <c r="AQ56" i="9"/>
  <c r="J56" i="9"/>
  <c r="AH56" i="9"/>
  <c r="BK56" i="9"/>
  <c r="AC56" i="9"/>
  <c r="G56" i="9"/>
  <c r="AE56" i="9"/>
  <c r="BX56" i="9"/>
  <c r="BB56" i="9"/>
  <c r="Z56" i="9"/>
  <c r="CA56" i="9"/>
  <c r="AO56" i="9"/>
  <c r="L56" i="9"/>
  <c r="BV56" i="9"/>
  <c r="AZ56" i="9"/>
  <c r="AJ56" i="9"/>
  <c r="T56" i="9"/>
  <c r="K56" i="9"/>
  <c r="CB56" i="9"/>
  <c r="V56" i="9"/>
  <c r="U56" i="9"/>
  <c r="BC56" i="9"/>
  <c r="BP56" i="9"/>
  <c r="BS56" i="9"/>
  <c r="AG56" i="9"/>
  <c r="H56" i="9"/>
  <c r="AF56" i="9"/>
  <c r="BG56" i="9"/>
  <c r="BT56" i="9"/>
  <c r="E56" i="9"/>
  <c r="BQ56" i="9"/>
  <c r="N56" i="9"/>
  <c r="M56" i="9"/>
  <c r="BA56" i="9"/>
  <c r="D56" i="9"/>
  <c r="BH56" i="9"/>
  <c r="AB56" i="9"/>
  <c r="BU56" i="9"/>
  <c r="AY56" i="9"/>
  <c r="W56" i="9"/>
  <c r="BL56" i="9"/>
  <c r="AP56" i="9"/>
  <c r="BW56" i="9"/>
  <c r="AK56" i="9"/>
  <c r="O56" i="9"/>
  <c r="AM56" i="9"/>
  <c r="F56" i="9"/>
  <c r="BI56" i="9"/>
  <c r="AD56" i="9"/>
  <c r="I56" i="9"/>
  <c r="AS56" i="9"/>
  <c r="C56" i="9"/>
  <c r="BZ56" i="9"/>
  <c r="BJ56" i="9"/>
  <c r="BD56" i="9"/>
  <c r="AN56" i="9"/>
  <c r="X56" i="9"/>
  <c r="H239" i="1"/>
  <c r="B72" i="2"/>
  <c r="B102" i="2"/>
  <c r="H63" i="1"/>
  <c r="H45" i="1"/>
  <c r="H20" i="1"/>
  <c r="FW67" i="10"/>
  <c r="H16" i="1"/>
  <c r="A21" i="1"/>
  <c r="A10" i="7"/>
  <c r="B100" i="14"/>
  <c r="B72" i="14"/>
  <c r="C10" i="14"/>
  <c r="E12" i="14"/>
  <c r="D10" i="14"/>
  <c r="D11" i="14"/>
  <c r="F41" i="2"/>
  <c r="FE67" i="10"/>
  <c r="DU36" i="10"/>
  <c r="C29" i="5"/>
  <c r="D33" i="5"/>
  <c r="D34" i="5" s="1"/>
  <c r="D36" i="5" s="1"/>
  <c r="D37" i="5" s="1"/>
  <c r="D28" i="5" s="1"/>
  <c r="D29" i="5" s="1"/>
  <c r="H247" i="1" s="1"/>
  <c r="FW36" i="10"/>
  <c r="FB36" i="10"/>
  <c r="HG66" i="10"/>
  <c r="HG67" i="10" s="1"/>
  <c r="FF66" i="10"/>
  <c r="FF67" i="10" s="1"/>
  <c r="HG36" i="10"/>
  <c r="FU66" i="10"/>
  <c r="FU67" i="10" s="1"/>
  <c r="IT66" i="10"/>
  <c r="IT67" i="10" s="1"/>
  <c r="IT36" i="10"/>
  <c r="CW36" i="10"/>
  <c r="CW67" i="10"/>
  <c r="HS66" i="10"/>
  <c r="HS67" i="10" s="1"/>
  <c r="HS36" i="10"/>
  <c r="IZ66" i="10"/>
  <c r="IZ67" i="10" s="1"/>
  <c r="IZ36" i="10"/>
  <c r="FH36" i="10"/>
  <c r="FH67" i="10"/>
  <c r="D11" i="2"/>
  <c r="E10" i="2"/>
  <c r="D10" i="2"/>
  <c r="C10" i="2"/>
  <c r="C13" i="2" s="1"/>
  <c r="C16" i="2" s="1"/>
  <c r="D12" i="2"/>
  <c r="H85" i="1"/>
  <c r="H150" i="1"/>
  <c r="H135" i="1"/>
  <c r="I25" i="6"/>
  <c r="H176" i="1"/>
  <c r="H210" i="1"/>
  <c r="H214" i="1"/>
  <c r="I60" i="6"/>
  <c r="I61" i="6" s="1"/>
  <c r="AY67" i="10"/>
  <c r="BK67" i="10"/>
  <c r="BD67" i="10"/>
  <c r="AF67" i="10"/>
  <c r="T67" i="10"/>
  <c r="H67" i="10"/>
  <c r="I34" i="6" l="1"/>
  <c r="I43" i="6" s="1"/>
  <c r="H192" i="1"/>
  <c r="F25" i="4"/>
  <c r="G25" i="4" s="1"/>
  <c r="G36" i="4" s="1"/>
  <c r="H161" i="1" s="1"/>
  <c r="H163" i="1" s="1"/>
  <c r="I27" i="6"/>
  <c r="I36" i="6" s="1"/>
  <c r="B56" i="9"/>
  <c r="H241" i="1"/>
  <c r="H48" i="1"/>
  <c r="H65" i="1"/>
  <c r="H21" i="1"/>
  <c r="H151" i="1"/>
  <c r="H92" i="1"/>
  <c r="E14" i="2"/>
  <c r="S56" i="7"/>
  <c r="T56" i="7" s="1"/>
  <c r="H88" i="1" s="1"/>
  <c r="H66" i="1"/>
  <c r="E14" i="14"/>
  <c r="H49" i="1"/>
  <c r="H125" i="1"/>
  <c r="A23" i="1"/>
  <c r="C13" i="14"/>
  <c r="E13" i="14"/>
  <c r="D13" i="14"/>
  <c r="E12" i="2"/>
  <c r="E13" i="2" s="1"/>
  <c r="B41" i="2"/>
  <c r="DU67" i="10"/>
  <c r="DV66" i="10"/>
  <c r="DV67" i="10" s="1"/>
  <c r="EJ67" i="10"/>
  <c r="FC66" i="10"/>
  <c r="FC67" i="10" s="1"/>
  <c r="ES36" i="10"/>
  <c r="ET66" i="10" s="1"/>
  <c r="ET67" i="10" s="1"/>
  <c r="DC36" i="10"/>
  <c r="DD66" i="10" s="1"/>
  <c r="DD67" i="10" s="1"/>
  <c r="ES67" i="10"/>
  <c r="FX66" i="10"/>
  <c r="FX67" i="10" s="1"/>
  <c r="FI66" i="10"/>
  <c r="FI67" i="10" s="1"/>
  <c r="DC67" i="10"/>
  <c r="EJ36" i="10"/>
  <c r="EK66" i="10" s="1"/>
  <c r="EK67" i="10" s="1"/>
  <c r="EP67" i="10"/>
  <c r="EP36" i="10"/>
  <c r="EQ66" i="10" s="1"/>
  <c r="EQ67" i="10" s="1"/>
  <c r="CT67" i="10"/>
  <c r="CT36" i="10"/>
  <c r="CU66" i="10" s="1"/>
  <c r="CU67" i="10" s="1"/>
  <c r="HP36" i="10"/>
  <c r="HP66" i="10"/>
  <c r="HP67" i="10" s="1"/>
  <c r="EV67" i="10"/>
  <c r="EV36" i="10"/>
  <c r="EW66" i="10" s="1"/>
  <c r="EW67" i="10" s="1"/>
  <c r="EG67" i="10"/>
  <c r="EG36" i="10"/>
  <c r="JF66" i="10"/>
  <c r="JF67" i="10" s="1"/>
  <c r="JF36" i="10"/>
  <c r="ED67" i="10"/>
  <c r="ED36" i="10"/>
  <c r="EE66" i="10" s="1"/>
  <c r="EE67" i="10" s="1"/>
  <c r="HM36" i="10"/>
  <c r="HM66" i="10"/>
  <c r="HM67" i="10" s="1"/>
  <c r="DX67" i="10"/>
  <c r="DX36" i="10"/>
  <c r="HV66" i="10"/>
  <c r="HV67" i="10" s="1"/>
  <c r="HV36" i="10"/>
  <c r="DR36" i="10"/>
  <c r="DR67" i="10"/>
  <c r="JI66" i="10"/>
  <c r="JI67" i="10" s="1"/>
  <c r="JI36" i="10"/>
  <c r="HJ36" i="10"/>
  <c r="HJ66" i="10"/>
  <c r="HJ67" i="10" s="1"/>
  <c r="FK67" i="10"/>
  <c r="FK36" i="10"/>
  <c r="FL66" i="10" s="1"/>
  <c r="FL67" i="10" s="1"/>
  <c r="IN66" i="10"/>
  <c r="IN67" i="10" s="1"/>
  <c r="IN36" i="10"/>
  <c r="JC66" i="10"/>
  <c r="JC67" i="10" s="1"/>
  <c r="JC36" i="10"/>
  <c r="HY66" i="10"/>
  <c r="HY67" i="10" s="1"/>
  <c r="HY36" i="10"/>
  <c r="EA66" i="10"/>
  <c r="EA67" i="10" s="1"/>
  <c r="EA36" i="10"/>
  <c r="EB66" i="10" s="1"/>
  <c r="EB67" i="10" s="1"/>
  <c r="EM67" i="10"/>
  <c r="EM36" i="10"/>
  <c r="EN66" i="10" s="1"/>
  <c r="EN67" i="10" s="1"/>
  <c r="IW66" i="10"/>
  <c r="IW67" i="10" s="1"/>
  <c r="IW36" i="10"/>
  <c r="DO36" i="10"/>
  <c r="DP66" i="10" s="1"/>
  <c r="DP67" i="10" s="1"/>
  <c r="DO67" i="10"/>
  <c r="IH66" i="10"/>
  <c r="IH67" i="10" s="1"/>
  <c r="IH36" i="10"/>
  <c r="DL67" i="10"/>
  <c r="DL36" i="10"/>
  <c r="DM66" i="10" s="1"/>
  <c r="DM67" i="10" s="1"/>
  <c r="IK66" i="10"/>
  <c r="IK67" i="10" s="1"/>
  <c r="IK36" i="10"/>
  <c r="HD66" i="10"/>
  <c r="HD67" i="10" s="1"/>
  <c r="HD36" i="10"/>
  <c r="IB66" i="10"/>
  <c r="IB67" i="10" s="1"/>
  <c r="IB36" i="10"/>
  <c r="CX66" i="10"/>
  <c r="CX67" i="10" s="1"/>
  <c r="IE66" i="10"/>
  <c r="IE67" i="10" s="1"/>
  <c r="IE36" i="10"/>
  <c r="CZ67" i="10"/>
  <c r="CZ36" i="10"/>
  <c r="DA66" i="10" s="1"/>
  <c r="DA67" i="10" s="1"/>
  <c r="D13" i="2"/>
  <c r="I66" i="6"/>
  <c r="I62" i="6"/>
  <c r="H185" i="1"/>
  <c r="I37" i="6" l="1"/>
  <c r="I39" i="6" s="1"/>
  <c r="I47" i="6" s="1"/>
  <c r="DY66" i="10"/>
  <c r="DY67" i="10" s="1"/>
  <c r="H242" i="1"/>
  <c r="H152" i="1"/>
  <c r="H29" i="1"/>
  <c r="H93" i="1"/>
  <c r="H67" i="1"/>
  <c r="E16" i="2"/>
  <c r="H126" i="1"/>
  <c r="H50" i="1"/>
  <c r="A11" i="7"/>
  <c r="A24" i="1"/>
  <c r="I40" i="6"/>
  <c r="I48" i="6" s="1"/>
  <c r="C16" i="14"/>
  <c r="E16" i="14"/>
  <c r="E17" i="2" s="1"/>
  <c r="DS66" i="10"/>
  <c r="DS67" i="10" s="1"/>
  <c r="EH66" i="10"/>
  <c r="EH67" i="10" s="1"/>
  <c r="H186" i="1"/>
  <c r="H232" i="1"/>
  <c r="I41" i="6" l="1"/>
  <c r="I49" i="6" s="1"/>
  <c r="I50" i="6" s="1"/>
  <c r="H52" i="1"/>
  <c r="H70" i="1"/>
  <c r="H95" i="1"/>
  <c r="H154" i="1"/>
  <c r="E18" i="2"/>
  <c r="A25" i="1"/>
  <c r="A12" i="7"/>
  <c r="F64" i="1"/>
  <c r="C17" i="2"/>
  <c r="C18" i="2" s="1"/>
  <c r="IQ66" i="10"/>
  <c r="IQ67" i="10" s="1"/>
  <c r="IQ36" i="10"/>
  <c r="H189" i="1"/>
  <c r="H188" i="1"/>
  <c r="H190" i="1"/>
  <c r="H157" i="1" l="1"/>
  <c r="H54" i="1"/>
  <c r="A13" i="7"/>
  <c r="A26" i="1"/>
  <c r="F27" i="1" s="1"/>
  <c r="H254" i="1"/>
  <c r="H196" i="1"/>
  <c r="H198" i="1"/>
  <c r="H197" i="1"/>
  <c r="H31" i="1" l="1"/>
  <c r="H231" i="1"/>
  <c r="H72" i="1"/>
  <c r="A14" i="7"/>
  <c r="A27" i="1"/>
  <c r="H263" i="1"/>
  <c r="H32" i="1"/>
  <c r="H199" i="1"/>
  <c r="H34" i="1" l="1"/>
  <c r="H226" i="1"/>
  <c r="A29" i="1"/>
  <c r="A31" i="1" s="1"/>
  <c r="F29" i="1"/>
  <c r="H35" i="1" l="1"/>
  <c r="F32" i="1"/>
  <c r="A32" i="1"/>
  <c r="A34" i="1" s="1"/>
  <c r="F34" i="4"/>
  <c r="I67" i="6"/>
  <c r="I68" i="6" s="1"/>
  <c r="H215" i="1" l="1"/>
  <c r="D15" i="2"/>
  <c r="D16" i="2" s="1"/>
  <c r="F16" i="2" s="1"/>
  <c r="D15" i="14"/>
  <c r="H136" i="1"/>
  <c r="A35" i="1"/>
  <c r="F35" i="1"/>
  <c r="D16" i="14"/>
  <c r="H216" i="1" l="1"/>
  <c r="H137" i="1"/>
  <c r="F136" i="1"/>
  <c r="A40" i="1"/>
  <c r="F215" i="1"/>
  <c r="G67" i="6" s="1"/>
  <c r="D17" i="2"/>
  <c r="F16" i="14"/>
  <c r="H139" i="1" l="1"/>
  <c r="A18" i="7"/>
  <c r="A42" i="1"/>
  <c r="F239" i="1"/>
  <c r="H98" i="1"/>
  <c r="H230" i="1"/>
  <c r="F17" i="2"/>
  <c r="F18" i="2" s="1"/>
  <c r="H77" i="1" s="1"/>
  <c r="D18" i="2"/>
  <c r="A43" i="1" l="1"/>
  <c r="A19" i="7"/>
  <c r="H100" i="1"/>
  <c r="A44" i="1" l="1"/>
  <c r="F45" i="1" s="1"/>
  <c r="A20" i="7"/>
  <c r="H105" i="1"/>
  <c r="F20" i="1" l="1"/>
  <c r="A21" i="7"/>
  <c r="A45" i="1"/>
  <c r="H107" i="1"/>
  <c r="H227" i="1"/>
  <c r="A46" i="1" l="1"/>
  <c r="H228" i="1"/>
  <c r="I16" i="6"/>
  <c r="I52" i="6" s="1"/>
  <c r="I72" i="6" s="1"/>
  <c r="I74" i="6" s="1"/>
  <c r="I9" i="6" s="1"/>
  <c r="H261" i="1" s="1"/>
  <c r="H201" i="1"/>
  <c r="A47" i="1" l="1"/>
  <c r="A22" i="7"/>
  <c r="H219" i="1"/>
  <c r="H233" i="1"/>
  <c r="A48" i="1" l="1"/>
  <c r="A23" i="7"/>
  <c r="F48" i="1"/>
  <c r="H221" i="1"/>
  <c r="A49" i="1" l="1"/>
  <c r="A50" i="1" s="1"/>
  <c r="H234" i="1"/>
  <c r="F50" i="1" l="1"/>
  <c r="A51" i="1"/>
  <c r="F52" i="1"/>
  <c r="H236" i="1"/>
  <c r="A52" i="1" l="1"/>
  <c r="A24" i="7"/>
  <c r="H243" i="1"/>
  <c r="A54" i="1" l="1"/>
  <c r="F54" i="1"/>
  <c r="H260" i="1"/>
  <c r="H253" i="1"/>
  <c r="H244" i="1"/>
  <c r="F31" i="1" l="1"/>
  <c r="A58" i="1"/>
  <c r="H262" i="1"/>
  <c r="H250" i="1"/>
  <c r="H257" i="1"/>
  <c r="H256" i="1"/>
  <c r="H255" i="1"/>
  <c r="A27" i="7" l="1"/>
  <c r="A60" i="1"/>
  <c r="I13" i="10"/>
  <c r="I19" i="10"/>
  <c r="H267" i="1"/>
  <c r="H264" i="1"/>
  <c r="H265" i="1"/>
  <c r="A28" i="7" l="1"/>
  <c r="A61" i="1"/>
  <c r="I14" i="10"/>
  <c r="DN19" i="10"/>
  <c r="FV19" i="10"/>
  <c r="AH19" i="10"/>
  <c r="CD19" i="10"/>
  <c r="EL19" i="10"/>
  <c r="ID19" i="10"/>
  <c r="DB19" i="10"/>
  <c r="EX19" i="10"/>
  <c r="AT19" i="10"/>
  <c r="BF19" i="10"/>
  <c r="V19" i="10"/>
  <c r="JN19" i="10"/>
  <c r="DZ19" i="10"/>
  <c r="JB19" i="10"/>
  <c r="FJ19" i="10"/>
  <c r="IP19" i="10"/>
  <c r="BS19" i="10"/>
  <c r="CP19" i="10"/>
  <c r="HR19" i="10"/>
  <c r="GT19" i="10"/>
  <c r="HF19" i="10"/>
  <c r="GH19" i="10"/>
  <c r="IQ33" i="10"/>
  <c r="IS66" i="10" s="1"/>
  <c r="IS67" i="10" s="1"/>
  <c r="IB33" i="10"/>
  <c r="ID66" i="10" s="1"/>
  <c r="ID67" i="10" s="1"/>
  <c r="BM33" i="10"/>
  <c r="T33" i="10"/>
  <c r="V66" i="10" s="1"/>
  <c r="V67" i="10" s="1"/>
  <c r="AC33" i="10"/>
  <c r="AE66" i="10" s="1"/>
  <c r="AE67" i="10" s="1"/>
  <c r="DL33" i="10"/>
  <c r="DN66" i="10" s="1"/>
  <c r="DN67" i="10" s="1"/>
  <c r="FE33" i="10"/>
  <c r="FG66" i="10" s="1"/>
  <c r="FG67" i="10" s="1"/>
  <c r="CZ33" i="10"/>
  <c r="DB66" i="10" s="1"/>
  <c r="DB67" i="10" s="1"/>
  <c r="GF33" i="10"/>
  <c r="GH66" i="10" s="1"/>
  <c r="FT33" i="10"/>
  <c r="FV66" i="10" s="1"/>
  <c r="FV67" i="10" s="1"/>
  <c r="JC33" i="10"/>
  <c r="JE66" i="10" s="1"/>
  <c r="JE67" i="10" s="1"/>
  <c r="JI33" i="10"/>
  <c r="JK66" i="10" s="1"/>
  <c r="JK67" i="10" s="1"/>
  <c r="HA33" i="10"/>
  <c r="HC66" i="10" s="1"/>
  <c r="FQ33" i="10"/>
  <c r="FS66" i="10" s="1"/>
  <c r="FS67" i="10" s="1"/>
  <c r="HD33" i="10"/>
  <c r="HF66" i="10" s="1"/>
  <c r="HF67" i="10" s="1"/>
  <c r="BJ34" i="9" s="1"/>
  <c r="EP33" i="10"/>
  <c r="ER66" i="10" s="1"/>
  <c r="ER67" i="10" s="1"/>
  <c r="GI33" i="10"/>
  <c r="GK66" i="10" s="1"/>
  <c r="GK67" i="10" s="1"/>
  <c r="GU33" i="10"/>
  <c r="GW66" i="10" s="1"/>
  <c r="GW67" i="10" s="1"/>
  <c r="EL13" i="10"/>
  <c r="HR13" i="10"/>
  <c r="CE33" i="10"/>
  <c r="CG66" i="10" s="1"/>
  <c r="CG67" i="10" s="1"/>
  <c r="AT13" i="10"/>
  <c r="DR33" i="10"/>
  <c r="DT66" i="10" s="1"/>
  <c r="DT67" i="10" s="1"/>
  <c r="IH33" i="10"/>
  <c r="IJ66" i="10" s="1"/>
  <c r="IJ67" i="10" s="1"/>
  <c r="JF33" i="10"/>
  <c r="JH66" i="10" s="1"/>
  <c r="JH67" i="10" s="1"/>
  <c r="DC33" i="10"/>
  <c r="DE66" i="10" s="1"/>
  <c r="DE67" i="10" s="1"/>
  <c r="CW33" i="10"/>
  <c r="CY66" i="10" s="1"/>
  <c r="CY67" i="10" s="1"/>
  <c r="AR33" i="10"/>
  <c r="AT66" i="10" s="1"/>
  <c r="AT67" i="10" s="1"/>
  <c r="EJ33" i="10"/>
  <c r="EL66" i="10" s="1"/>
  <c r="EL67" i="10" s="1"/>
  <c r="EA33" i="10"/>
  <c r="EC66" i="10" s="1"/>
  <c r="EC67" i="10" s="1"/>
  <c r="FZ33" i="10"/>
  <c r="GB66" i="10" s="1"/>
  <c r="GB67" i="10" s="1"/>
  <c r="AU33" i="10"/>
  <c r="AW66" i="10" s="1"/>
  <c r="AW67" i="10" s="1"/>
  <c r="HG33" i="10"/>
  <c r="HI66" i="10" s="1"/>
  <c r="HI67" i="10" s="1"/>
  <c r="H33" i="10"/>
  <c r="HJ33" i="10"/>
  <c r="HL66" i="10" s="1"/>
  <c r="HL67" i="10" s="1"/>
  <c r="AF33" i="10"/>
  <c r="AH66" i="10" s="1"/>
  <c r="AH67" i="10" s="1"/>
  <c r="GH13" i="10"/>
  <c r="EX13" i="10"/>
  <c r="CK33" i="10"/>
  <c r="CM66" i="10" s="1"/>
  <c r="CM67" i="10" s="1"/>
  <c r="DB13" i="10"/>
  <c r="DX33" i="10"/>
  <c r="DZ66" i="10" s="1"/>
  <c r="DZ67" i="10" s="1"/>
  <c r="IZ33" i="10"/>
  <c r="JB66" i="10" s="1"/>
  <c r="JB67" i="10" s="1"/>
  <c r="BV33" i="10"/>
  <c r="BX66" i="10" s="1"/>
  <c r="W33" i="10"/>
  <c r="Y66" i="10" s="1"/>
  <c r="Y67" i="10" s="1"/>
  <c r="E33" i="10"/>
  <c r="G66" i="10" s="1"/>
  <c r="JN13" i="10"/>
  <c r="GR33" i="10"/>
  <c r="GT66" i="10" s="1"/>
  <c r="GT67" i="10" s="1"/>
  <c r="HP33" i="10"/>
  <c r="HR66" i="10" s="1"/>
  <c r="HR67" i="10" s="1"/>
  <c r="AH13" i="10"/>
  <c r="GL33" i="10"/>
  <c r="GN66" i="10" s="1"/>
  <c r="GN67" i="10" s="1"/>
  <c r="CP13" i="10"/>
  <c r="IP13" i="10"/>
  <c r="BD33" i="10"/>
  <c r="BF66" i="10" s="1"/>
  <c r="BF67" i="10" s="1"/>
  <c r="DO33" i="10"/>
  <c r="DQ66" i="10" s="1"/>
  <c r="DQ67" i="10" s="1"/>
  <c r="IT33" i="10"/>
  <c r="IV66" i="10" s="1"/>
  <c r="IV67" i="10" s="1"/>
  <c r="EV33" i="10"/>
  <c r="EX66" i="10" s="1"/>
  <c r="EX67" i="10" s="1"/>
  <c r="FV13" i="10"/>
  <c r="BA33" i="10"/>
  <c r="BC66" i="10" s="1"/>
  <c r="BC67" i="10" s="1"/>
  <c r="AL33" i="10"/>
  <c r="AN66" i="10" s="1"/>
  <c r="AN67" i="10" s="1"/>
  <c r="BF13" i="10"/>
  <c r="BY33" i="10"/>
  <c r="CA66" i="10" s="1"/>
  <c r="N33" i="10"/>
  <c r="P66" i="10" s="1"/>
  <c r="P67" i="10" s="1"/>
  <c r="ID13" i="10"/>
  <c r="FW33" i="10"/>
  <c r="FY66" i="10" s="1"/>
  <c r="FY67" i="10" s="1"/>
  <c r="HM33" i="10"/>
  <c r="HO66" i="10" s="1"/>
  <c r="HO67" i="10" s="1"/>
  <c r="DZ13" i="10"/>
  <c r="Z33" i="10"/>
  <c r="AB66" i="10" s="1"/>
  <c r="AB67" i="10" s="1"/>
  <c r="CH33" i="10"/>
  <c r="CJ66" i="10" s="1"/>
  <c r="CJ67" i="10" s="1"/>
  <c r="EG33" i="10"/>
  <c r="EI66" i="10" s="1"/>
  <c r="EI67" i="10" s="1"/>
  <c r="EM33" i="10"/>
  <c r="EO66" i="10" s="1"/>
  <c r="EO67" i="10" s="1"/>
  <c r="HY33" i="10"/>
  <c r="IA66" i="10" s="1"/>
  <c r="IA67" i="10" s="1"/>
  <c r="DF33" i="10"/>
  <c r="DH66" i="10" s="1"/>
  <c r="DH67" i="10" s="1"/>
  <c r="FJ13" i="10"/>
  <c r="DI33" i="10"/>
  <c r="DK66" i="10" s="1"/>
  <c r="DK67" i="10" s="1"/>
  <c r="FN33" i="10"/>
  <c r="FP66" i="10" s="1"/>
  <c r="FP67" i="10" s="1"/>
  <c r="FH33" i="10"/>
  <c r="FJ66" i="10" s="1"/>
  <c r="FJ67" i="10" s="1"/>
  <c r="GX33" i="10"/>
  <c r="GZ66" i="10" s="1"/>
  <c r="BG33" i="10"/>
  <c r="BI66" i="10" s="1"/>
  <c r="BI67" i="10" s="1"/>
  <c r="IW33" i="10"/>
  <c r="IY66" i="10" s="1"/>
  <c r="IY67" i="10" s="1"/>
  <c r="V13" i="10"/>
  <c r="DU33" i="10"/>
  <c r="DW66" i="10" s="1"/>
  <c r="DW67" i="10" s="1"/>
  <c r="CN33" i="10"/>
  <c r="CP66" i="10" s="1"/>
  <c r="DN13" i="10"/>
  <c r="AX33" i="10"/>
  <c r="AZ66" i="10" s="1"/>
  <c r="AZ67" i="10" s="1"/>
  <c r="HV33" i="10"/>
  <c r="HX66" i="10" s="1"/>
  <c r="HX67" i="10" s="1"/>
  <c r="GT13" i="10"/>
  <c r="CQ33" i="10"/>
  <c r="CS66" i="10" s="1"/>
  <c r="BJ33" i="10"/>
  <c r="BL66" i="10" s="1"/>
  <c r="BL67" i="10" s="1"/>
  <c r="BP33" i="10"/>
  <c r="BR66" i="10" s="1"/>
  <c r="BR67" i="10" s="1"/>
  <c r="GC33" i="10"/>
  <c r="GE66" i="10" s="1"/>
  <c r="IN33" i="10"/>
  <c r="IP66" i="10" s="1"/>
  <c r="IP67" i="10" s="1"/>
  <c r="K33" i="10"/>
  <c r="M66" i="10" s="1"/>
  <c r="M67" i="10" s="1"/>
  <c r="AO33" i="10"/>
  <c r="AQ66" i="10" s="1"/>
  <c r="AQ67" i="10" s="1"/>
  <c r="FK33" i="10"/>
  <c r="FM66" i="10" s="1"/>
  <c r="FM67" i="10" s="1"/>
  <c r="FB33" i="10"/>
  <c r="FD66" i="10" s="1"/>
  <c r="FD67" i="10" s="1"/>
  <c r="AI33" i="10"/>
  <c r="AK66" i="10" s="1"/>
  <c r="AK67" i="10" s="1"/>
  <c r="EY33" i="10"/>
  <c r="FA66" i="10" s="1"/>
  <c r="FA67" i="10" s="1"/>
  <c r="IK33" i="10"/>
  <c r="IM66" i="10" s="1"/>
  <c r="IM67" i="10" s="1"/>
  <c r="CT33" i="10"/>
  <c r="CV66" i="10" s="1"/>
  <c r="CV67" i="10" s="1"/>
  <c r="GO33" i="10"/>
  <c r="GQ66" i="10" s="1"/>
  <c r="GQ67" i="10" s="1"/>
  <c r="ED33" i="10"/>
  <c r="EF66" i="10" s="1"/>
  <c r="EF67" i="10" s="1"/>
  <c r="BS33" i="10"/>
  <c r="BU66" i="10" s="1"/>
  <c r="BU67" i="10" s="1"/>
  <c r="HS33" i="10"/>
  <c r="HU66" i="10" s="1"/>
  <c r="HU67" i="10" s="1"/>
  <c r="CD13" i="10"/>
  <c r="JB13" i="10"/>
  <c r="BS13" i="10"/>
  <c r="HF13" i="10"/>
  <c r="CB33" i="10"/>
  <c r="CD66" i="10" s="1"/>
  <c r="Q33" i="10"/>
  <c r="S66" i="10" s="1"/>
  <c r="S67" i="10" s="1"/>
  <c r="ES33" i="10"/>
  <c r="EU66" i="10" s="1"/>
  <c r="EU67" i="10" s="1"/>
  <c r="IE33" i="10"/>
  <c r="IG66" i="10" s="1"/>
  <c r="IG67" i="10" s="1"/>
  <c r="BJ62" i="9" l="1"/>
  <c r="J66" i="10"/>
  <c r="J67" i="10" s="1"/>
  <c r="BS34" i="9"/>
  <c r="AH34" i="9"/>
  <c r="BV34" i="9"/>
  <c r="BQ34" i="9"/>
  <c r="N34" i="9"/>
  <c r="AT34" i="9"/>
  <c r="BA34" i="9"/>
  <c r="O34" i="9"/>
  <c r="X34" i="9"/>
  <c r="BP34" i="9"/>
  <c r="AQ34" i="9"/>
  <c r="AU34" i="9"/>
  <c r="BM34" i="9"/>
  <c r="T34" i="9"/>
  <c r="AR34" i="9"/>
  <c r="BK34" i="9"/>
  <c r="AV34" i="9"/>
  <c r="CB34" i="9"/>
  <c r="AC34" i="9"/>
  <c r="K34" i="9"/>
  <c r="BW34" i="9"/>
  <c r="M34" i="9"/>
  <c r="V34" i="9"/>
  <c r="R34" i="9"/>
  <c r="BD34" i="9"/>
  <c r="AL34" i="9"/>
  <c r="AD34" i="9"/>
  <c r="BH34" i="9"/>
  <c r="AZ34" i="9"/>
  <c r="BN34" i="9"/>
  <c r="L34" i="9"/>
  <c r="Q34" i="9"/>
  <c r="P34" i="9"/>
  <c r="BT34" i="9"/>
  <c r="AX34" i="9"/>
  <c r="CC34" i="9"/>
  <c r="AJ34" i="9"/>
  <c r="BO34" i="9"/>
  <c r="BB34" i="9"/>
  <c r="BY34" i="9"/>
  <c r="J34" i="9"/>
  <c r="BX34" i="9"/>
  <c r="AE34" i="9"/>
  <c r="BL34" i="9"/>
  <c r="BI34" i="9"/>
  <c r="AI34" i="9"/>
  <c r="AP34" i="9"/>
  <c r="CA34" i="9"/>
  <c r="BC34" i="9"/>
  <c r="AY34" i="9"/>
  <c r="Y34" i="9"/>
  <c r="BU34" i="9"/>
  <c r="BE34" i="9"/>
  <c r="U34" i="9"/>
  <c r="AM34" i="9"/>
  <c r="AW34" i="9"/>
  <c r="S34" i="9"/>
  <c r="AO34" i="9"/>
  <c r="BZ34" i="9"/>
  <c r="AS34" i="9"/>
  <c r="AK34" i="9"/>
  <c r="BF34" i="9"/>
  <c r="BG34" i="9"/>
  <c r="AN34" i="9"/>
  <c r="BR34" i="9"/>
  <c r="E34" i="9"/>
  <c r="I34" i="9"/>
  <c r="H34" i="9"/>
  <c r="G34" i="9"/>
  <c r="F34" i="9"/>
  <c r="A29" i="7"/>
  <c r="A62" i="1"/>
  <c r="F63" i="1" s="1"/>
  <c r="G67" i="10"/>
  <c r="BF14" i="10"/>
  <c r="EX14" i="10"/>
  <c r="I15" i="10"/>
  <c r="CD14" i="10"/>
  <c r="BS14" i="10"/>
  <c r="JB14" i="10"/>
  <c r="ID14" i="10"/>
  <c r="V14" i="10"/>
  <c r="DB14" i="10"/>
  <c r="CP14" i="10"/>
  <c r="EL14" i="10"/>
  <c r="FV14" i="10"/>
  <c r="AH14" i="10"/>
  <c r="AT14" i="10"/>
  <c r="DZ14" i="10"/>
  <c r="DN14" i="10"/>
  <c r="IP14" i="10"/>
  <c r="HF14" i="10"/>
  <c r="GT14" i="10"/>
  <c r="JN14" i="10"/>
  <c r="GH14" i="10"/>
  <c r="FJ14" i="10"/>
  <c r="HR14" i="10"/>
  <c r="D34" i="9" l="1"/>
  <c r="D62" i="9" s="1"/>
  <c r="BR62" i="9"/>
  <c r="AM62" i="9"/>
  <c r="AP62" i="9"/>
  <c r="CC62" i="9"/>
  <c r="Q62" i="9"/>
  <c r="R62" i="9"/>
  <c r="T62" i="9"/>
  <c r="AH62" i="9"/>
  <c r="I62" i="9"/>
  <c r="BG62" i="9"/>
  <c r="AS62" i="9"/>
  <c r="S62" i="9"/>
  <c r="BE62" i="9"/>
  <c r="BC62" i="9"/>
  <c r="BI62" i="9"/>
  <c r="BX62" i="9"/>
  <c r="BO62" i="9"/>
  <c r="BT62" i="9"/>
  <c r="BN62" i="9"/>
  <c r="AL62" i="9"/>
  <c r="M62" i="9"/>
  <c r="BK62" i="9"/>
  <c r="AU62" i="9"/>
  <c r="O62" i="9"/>
  <c r="BQ62" i="9"/>
  <c r="F62" i="9"/>
  <c r="E62" i="9"/>
  <c r="BF62" i="9"/>
  <c r="BZ62" i="9"/>
  <c r="AW62" i="9"/>
  <c r="BU62" i="9"/>
  <c r="CA62" i="9"/>
  <c r="BL62" i="9"/>
  <c r="J62" i="9"/>
  <c r="AJ62" i="9"/>
  <c r="P62" i="9"/>
  <c r="AZ62" i="9"/>
  <c r="BD62" i="9"/>
  <c r="AC62" i="9"/>
  <c r="AR62" i="9"/>
  <c r="AQ62" i="9"/>
  <c r="BA62" i="9"/>
  <c r="BV62" i="9"/>
  <c r="G62" i="9"/>
  <c r="Y62" i="9"/>
  <c r="AE62" i="9"/>
  <c r="BH62" i="9"/>
  <c r="BW62" i="9"/>
  <c r="AT62" i="9"/>
  <c r="BY62" i="9"/>
  <c r="CB62" i="9"/>
  <c r="BP62" i="9"/>
  <c r="H62" i="9"/>
  <c r="AN62" i="9"/>
  <c r="AK62" i="9"/>
  <c r="AO62" i="9"/>
  <c r="U62" i="9"/>
  <c r="AY62" i="9"/>
  <c r="AI62" i="9"/>
  <c r="BB62" i="9"/>
  <c r="AX62" i="9"/>
  <c r="L62" i="9"/>
  <c r="AD62" i="9"/>
  <c r="V62" i="9"/>
  <c r="K62" i="9"/>
  <c r="AV62" i="9"/>
  <c r="BM62" i="9"/>
  <c r="X62" i="9"/>
  <c r="N62" i="9"/>
  <c r="BS62" i="9"/>
  <c r="C34" i="9"/>
  <c r="A30" i="7"/>
  <c r="A63" i="1"/>
  <c r="DZ15" i="10"/>
  <c r="CK34" i="10"/>
  <c r="DL34" i="10"/>
  <c r="GR34" i="10"/>
  <c r="FH34" i="10"/>
  <c r="ED34" i="10"/>
  <c r="AO34" i="10"/>
  <c r="GO34" i="10"/>
  <c r="EA34" i="10"/>
  <c r="HV34" i="10"/>
  <c r="W34" i="10"/>
  <c r="FV15" i="10"/>
  <c r="CN34" i="10"/>
  <c r="CP67" i="10" s="1"/>
  <c r="HA34" i="10"/>
  <c r="HC67" i="10" s="1"/>
  <c r="HP34" i="10"/>
  <c r="GH15" i="10"/>
  <c r="IE34" i="10"/>
  <c r="AF34" i="10"/>
  <c r="JF34" i="10"/>
  <c r="GI34" i="10"/>
  <c r="BS15" i="10"/>
  <c r="FW34" i="10"/>
  <c r="BG34" i="10"/>
  <c r="AH15" i="10"/>
  <c r="IZ34" i="10"/>
  <c r="E34" i="10"/>
  <c r="FN34" i="10"/>
  <c r="HS34" i="10"/>
  <c r="BA34" i="10"/>
  <c r="EV34" i="10"/>
  <c r="GL34" i="10"/>
  <c r="FZ34" i="10"/>
  <c r="CQ34" i="10"/>
  <c r="CS67" i="10" s="1"/>
  <c r="HJ34" i="10"/>
  <c r="CW34" i="10"/>
  <c r="ES34" i="10"/>
  <c r="GX34" i="10"/>
  <c r="GZ67" i="10" s="1"/>
  <c r="EL15" i="10"/>
  <c r="AU34" i="10"/>
  <c r="EM34" i="10"/>
  <c r="BY34" i="10"/>
  <c r="CA67" i="10" s="1"/>
  <c r="EP34" i="10"/>
  <c r="EX15" i="10"/>
  <c r="DI34" i="10"/>
  <c r="T34" i="10"/>
  <c r="H34" i="10"/>
  <c r="DB15" i="10"/>
  <c r="DR34" i="10"/>
  <c r="HD34" i="10"/>
  <c r="AL34" i="10"/>
  <c r="JC34" i="10"/>
  <c r="IW34" i="10"/>
  <c r="CT34" i="10"/>
  <c r="BM34" i="10"/>
  <c r="GU34" i="10"/>
  <c r="AR34" i="10"/>
  <c r="HR15" i="10"/>
  <c r="IT34" i="10"/>
  <c r="HM34" i="10"/>
  <c r="EJ34" i="10"/>
  <c r="JN15" i="10"/>
  <c r="FK34" i="10"/>
  <c r="CH34" i="10"/>
  <c r="GF34" i="10"/>
  <c r="GH67" i="10" s="1"/>
  <c r="BD34" i="10"/>
  <c r="AX34" i="10"/>
  <c r="GC34" i="10"/>
  <c r="GE67" i="10" s="1"/>
  <c r="Z34" i="10"/>
  <c r="DF34" i="10"/>
  <c r="IH34" i="10"/>
  <c r="AI34" i="10"/>
  <c r="V15" i="10"/>
  <c r="HF15" i="10"/>
  <c r="IN34" i="10"/>
  <c r="JI34" i="10"/>
  <c r="DC34" i="10"/>
  <c r="CE34" i="10"/>
  <c r="AT15" i="10"/>
  <c r="FJ15" i="10"/>
  <c r="ID15" i="10"/>
  <c r="FQ34" i="10"/>
  <c r="DU34" i="10"/>
  <c r="K34" i="10"/>
  <c r="HY34" i="10"/>
  <c r="CB34" i="10"/>
  <c r="CD67" i="10" s="1"/>
  <c r="EY34" i="10"/>
  <c r="FE34" i="10"/>
  <c r="AC34" i="10"/>
  <c r="EG34" i="10"/>
  <c r="CZ34" i="10"/>
  <c r="DX34" i="10"/>
  <c r="BP34" i="10"/>
  <c r="BS34" i="10"/>
  <c r="GT15" i="10"/>
  <c r="IQ34" i="10"/>
  <c r="CD15" i="10"/>
  <c r="HG34" i="10"/>
  <c r="IB34" i="10"/>
  <c r="BV34" i="10"/>
  <c r="BX67" i="10" s="1"/>
  <c r="DN15" i="10"/>
  <c r="BJ34" i="10"/>
  <c r="Q34" i="10"/>
  <c r="IP15" i="10"/>
  <c r="JB15" i="10"/>
  <c r="IK34" i="10"/>
  <c r="N34" i="10"/>
  <c r="CP15" i="10"/>
  <c r="BF15" i="10"/>
  <c r="FT34" i="10"/>
  <c r="DO34" i="10"/>
  <c r="FB34" i="10"/>
  <c r="C62" i="9" l="1"/>
  <c r="AA34" i="9"/>
  <c r="AG34" i="9"/>
  <c r="Z34" i="9"/>
  <c r="AB34" i="9"/>
  <c r="AF34" i="9"/>
  <c r="A64" i="1"/>
  <c r="A65" i="1" s="1"/>
  <c r="B47" i="9"/>
  <c r="AB62" i="9" l="1"/>
  <c r="AA62" i="9"/>
  <c r="AF62" i="9"/>
  <c r="AG62" i="9"/>
  <c r="Z62" i="9"/>
  <c r="F65" i="1"/>
  <c r="A66" i="1"/>
  <c r="A67" i="1" s="1"/>
  <c r="F67" i="1" l="1"/>
  <c r="A68" i="1"/>
  <c r="F70" i="1" s="1"/>
  <c r="G62" i="8"/>
  <c r="G64" i="8" s="1"/>
  <c r="H268" i="1" s="1"/>
  <c r="A31" i="7" l="1"/>
  <c r="A70" i="1"/>
  <c r="A72" i="1" l="1"/>
  <c r="F72" i="1"/>
  <c r="A77" i="1" l="1"/>
  <c r="F226" i="1"/>
  <c r="F34" i="1"/>
  <c r="A80" i="1" l="1"/>
  <c r="A85" i="1" l="1"/>
  <c r="F254" i="1"/>
  <c r="F263" i="1" s="1"/>
  <c r="A88" i="1" l="1"/>
  <c r="A48" i="7"/>
  <c r="A56" i="7" l="1"/>
  <c r="A91" i="1"/>
  <c r="A92" i="1" l="1"/>
  <c r="A93" i="1" s="1"/>
  <c r="A66" i="7"/>
  <c r="F93" i="1" l="1"/>
  <c r="A94" i="1"/>
  <c r="A95" i="1" l="1"/>
  <c r="A67" i="7"/>
  <c r="F95" i="1"/>
  <c r="A98" i="1" l="1"/>
  <c r="A99" i="1" l="1"/>
  <c r="A100" i="1" s="1"/>
  <c r="F100" i="1" l="1"/>
  <c r="A103" i="1"/>
  <c r="F105" i="1"/>
  <c r="A75" i="7" l="1"/>
  <c r="A105" i="1"/>
  <c r="A107" i="1" l="1"/>
  <c r="F227" i="1"/>
  <c r="F107" i="1"/>
  <c r="G16" i="6" s="1"/>
  <c r="A112" i="1" l="1"/>
  <c r="F228" i="1"/>
  <c r="A81" i="7" l="1"/>
  <c r="A113" i="1"/>
  <c r="A114" i="1" l="1"/>
  <c r="A82" i="7"/>
  <c r="F114" i="1"/>
  <c r="A117" i="1" l="1"/>
  <c r="A96" i="7" l="1"/>
  <c r="A118" i="1"/>
  <c r="A119" i="1" l="1"/>
  <c r="A98" i="7"/>
  <c r="A99" i="7" l="1"/>
  <c r="A120" i="1"/>
  <c r="A121" i="1" l="1"/>
  <c r="A90" i="7"/>
  <c r="F133" i="1"/>
  <c r="A108" i="7" l="1"/>
  <c r="A122" i="1"/>
  <c r="A123" i="1" s="1"/>
  <c r="A120" i="7" l="1"/>
  <c r="A124" i="1"/>
  <c r="F124" i="1"/>
  <c r="A125" i="1" l="1"/>
  <c r="A126" i="1" s="1"/>
  <c r="F126" i="1" l="1"/>
  <c r="A129" i="1"/>
  <c r="A130" i="1" l="1"/>
  <c r="A112" i="7"/>
  <c r="A129" i="7" l="1"/>
  <c r="A131" i="1"/>
  <c r="F131" i="1"/>
  <c r="A133" i="1" l="1"/>
  <c r="A134" i="1" l="1"/>
  <c r="F135" i="1" s="1"/>
  <c r="A137" i="7" l="1"/>
  <c r="A135" i="1"/>
  <c r="A136" i="1" l="1"/>
  <c r="A137" i="1" s="1"/>
  <c r="F137" i="1" l="1"/>
  <c r="A139" i="1"/>
  <c r="F139" i="1"/>
  <c r="A144" i="1" l="1"/>
  <c r="F230" i="1"/>
  <c r="F98" i="1"/>
  <c r="A146" i="1" l="1"/>
  <c r="A146" i="7"/>
  <c r="A147" i="1" l="1"/>
  <c r="F148" i="1" s="1"/>
  <c r="A147" i="7"/>
  <c r="A148" i="1" l="1"/>
  <c r="A148" i="7"/>
  <c r="A149" i="1" l="1"/>
  <c r="A149" i="7" l="1"/>
  <c r="A150" i="1"/>
  <c r="F150" i="1"/>
  <c r="A151" i="1" l="1"/>
  <c r="A152" i="1" s="1"/>
  <c r="F152" i="1" l="1"/>
  <c r="A153" i="1"/>
  <c r="A150" i="7" l="1"/>
  <c r="A154" i="1"/>
  <c r="F154" i="1"/>
  <c r="A157" i="1" l="1"/>
  <c r="F157" i="1"/>
  <c r="A161" i="1" l="1"/>
  <c r="F231" i="1"/>
  <c r="A156" i="7" l="1"/>
  <c r="A163" i="1"/>
  <c r="F163" i="1"/>
  <c r="A167" i="1" l="1"/>
  <c r="F232" i="1"/>
  <c r="A169" i="1" l="1"/>
  <c r="A172" i="1" l="1"/>
  <c r="A173" i="1" l="1"/>
  <c r="A165" i="7"/>
  <c r="A174" i="1" l="1"/>
  <c r="A166" i="7"/>
  <c r="A175" i="1" l="1"/>
  <c r="F176" i="1" s="1"/>
  <c r="G27" i="6" s="1"/>
  <c r="A167" i="7" l="1"/>
  <c r="A176" i="1"/>
  <c r="F185" i="1" l="1"/>
  <c r="G36" i="6" s="1"/>
  <c r="A179" i="1"/>
  <c r="A180" i="1" l="1"/>
  <c r="A181" i="1" s="1"/>
  <c r="A182" i="1" s="1"/>
  <c r="A183" i="1" s="1"/>
  <c r="A184" i="1" l="1"/>
  <c r="F192" i="1"/>
  <c r="G43" i="6" s="1"/>
  <c r="F183" i="1"/>
  <c r="G34" i="6" s="1"/>
  <c r="A185" i="1" l="1"/>
  <c r="F174" i="1"/>
  <c r="G25" i="6" s="1"/>
  <c r="A172" i="7"/>
  <c r="F193" i="1"/>
  <c r="G44" i="6" s="1"/>
  <c r="A186" i="1" l="1"/>
  <c r="F190" i="1" s="1"/>
  <c r="G41" i="6" s="1"/>
  <c r="F186" i="1"/>
  <c r="G37" i="6" s="1"/>
  <c r="A188" i="1" l="1"/>
  <c r="F188" i="1"/>
  <c r="G39" i="6" s="1"/>
  <c r="F189" i="1"/>
  <c r="G40" i="6" s="1"/>
  <c r="A189" i="1" l="1"/>
  <c r="A190" i="1" l="1"/>
  <c r="A192" i="1" l="1"/>
  <c r="A193" i="1" l="1"/>
  <c r="F196" i="1"/>
  <c r="G47" i="6" s="1"/>
  <c r="A194" i="1" l="1"/>
  <c r="F197" i="1"/>
  <c r="G48" i="6" s="1"/>
  <c r="G45" i="6" l="1"/>
  <c r="A196" i="1"/>
  <c r="F198" i="1"/>
  <c r="G49" i="6" s="1"/>
  <c r="A197" i="1" l="1"/>
  <c r="A198" i="1" s="1"/>
  <c r="A199" i="1" s="1"/>
  <c r="F199" i="1" l="1"/>
  <c r="G50" i="6" s="1"/>
  <c r="A201" i="1"/>
  <c r="F201" i="1"/>
  <c r="G52" i="6" s="1"/>
  <c r="A206" i="1" l="1"/>
  <c r="A207" i="1" s="1"/>
  <c r="F233" i="1"/>
  <c r="A208" i="1" l="1"/>
  <c r="A209" i="1" s="1"/>
  <c r="A180" i="7"/>
  <c r="A210" i="1" l="1"/>
  <c r="F214" i="1"/>
  <c r="G66" i="6" s="1"/>
  <c r="A213" i="1" l="1"/>
  <c r="F219" i="1"/>
  <c r="A187" i="7" l="1"/>
  <c r="A214" i="1"/>
  <c r="A215" i="1" s="1"/>
  <c r="A216" i="1" s="1"/>
  <c r="F216" i="1"/>
  <c r="G68" i="6" s="1"/>
  <c r="A219" i="1" l="1"/>
  <c r="A221" i="1" s="1"/>
  <c r="F221" i="1" l="1"/>
  <c r="A226" i="1"/>
  <c r="A227" i="1" s="1"/>
  <c r="A228" i="1" s="1"/>
  <c r="A230" i="1" s="1"/>
  <c r="F234" i="1"/>
  <c r="A231" i="1" l="1"/>
  <c r="A232" i="1" s="1"/>
  <c r="A233" i="1" s="1"/>
  <c r="A234" i="1" s="1"/>
  <c r="A236" i="1" s="1"/>
  <c r="F236" i="1" l="1"/>
  <c r="F243" i="1"/>
  <c r="A239" i="1"/>
  <c r="A240" i="1" l="1"/>
  <c r="F241" i="1" s="1"/>
  <c r="A193" i="7" l="1"/>
  <c r="A241" i="1"/>
  <c r="F242" i="1" l="1"/>
  <c r="A242" i="1"/>
  <c r="A243" i="1" l="1"/>
  <c r="F260" i="1" l="1"/>
  <c r="A244" i="1"/>
  <c r="F253" i="1"/>
  <c r="F244" i="1"/>
  <c r="A247" i="1" l="1"/>
  <c r="A248" i="1" s="1"/>
  <c r="F250" i="1" l="1"/>
  <c r="A200" i="7"/>
  <c r="A250" i="1"/>
  <c r="F267" i="1" l="1"/>
  <c r="A253" i="1"/>
  <c r="A254" i="1" l="1"/>
  <c r="A255" i="1" s="1"/>
  <c r="A256" i="1" s="1"/>
  <c r="A257" i="1" s="1"/>
  <c r="A260" i="1" s="1"/>
  <c r="F257" i="1" l="1"/>
  <c r="A261" i="1"/>
  <c r="A262" i="1" s="1"/>
  <c r="F255" i="1"/>
  <c r="F256" i="1"/>
  <c r="A263" i="1" l="1"/>
  <c r="A264" i="1" s="1"/>
  <c r="A265" i="1" s="1"/>
  <c r="A267" i="1" s="1"/>
  <c r="F262" i="1"/>
  <c r="F264" i="1" l="1"/>
  <c r="F265" i="1"/>
  <c r="A268" i="1"/>
  <c r="A269" i="1" s="1"/>
  <c r="A270" i="1" s="1"/>
  <c r="A208" i="7" l="1"/>
  <c r="A271" i="1"/>
  <c r="F271" i="1"/>
  <c r="A274" i="1" l="1"/>
  <c r="A275" i="1" l="1"/>
  <c r="A216" i="7"/>
  <c r="F275" i="1"/>
  <c r="F277" i="1" l="1"/>
  <c r="A277" i="1"/>
  <c r="BM36" i="10" l="1"/>
  <c r="BN66" i="10" s="1"/>
  <c r="BN67" i="10" s="1"/>
  <c r="BM66" i="10"/>
  <c r="BO66" i="10" l="1"/>
  <c r="BM67" i="10"/>
  <c r="BO67" i="10" l="1"/>
  <c r="JL66" i="10"/>
  <c r="JN66" i="10" s="1"/>
  <c r="JL67" i="10" l="1"/>
  <c r="W34" i="9"/>
  <c r="B34" i="9" l="1"/>
  <c r="W62" i="9"/>
  <c r="JM67" i="10"/>
  <c r="JO67" i="10" s="1"/>
  <c r="H269" i="1" l="1"/>
  <c r="B62" i="9"/>
  <c r="H271" i="1" l="1"/>
  <c r="H275" i="1" l="1"/>
  <c r="H277" i="1" l="1"/>
</calcChain>
</file>

<file path=xl/sharedStrings.xml><?xml version="1.0" encoding="utf-8"?>
<sst xmlns="http://schemas.openxmlformats.org/spreadsheetml/2006/main" count="2741" uniqueCount="1028">
  <si>
    <t>Less FASB 106 Above if not separately removed</t>
  </si>
  <si>
    <t>(B)</t>
  </si>
  <si>
    <t xml:space="preserve">Facility Credits under Section 30.9 of the PJM OATT </t>
  </si>
  <si>
    <t xml:space="preserve">Prepayments </t>
  </si>
  <si>
    <t>FASB 109 - deferred tax asset primarily associated with items previously flowed through due to regulation</t>
  </si>
  <si>
    <t>FASB 109 - deferred tax liability primarily associated with plant related items previously flowed through due to regulation</t>
  </si>
  <si>
    <t>Book estimate accrued and expensed, tax deduction when paid - Manufactured Gas Plants</t>
  </si>
  <si>
    <t>FASB 109 - deferred tax liability primarily non-plant related items previously flowed through due to regulation</t>
  </si>
  <si>
    <t xml:space="preserve">      Less ADIT associated with Gain or Loss</t>
  </si>
  <si>
    <t xml:space="preserve">Attachment 5 </t>
  </si>
  <si>
    <t>Other taxes that are incurred through ownership of only general or intangible plant will be allocated based on the Wages and Salary</t>
  </si>
  <si>
    <t>Gross Revenue Credits</t>
  </si>
  <si>
    <t>End of  Year ADIT</t>
  </si>
  <si>
    <t>End of  Previous Year ADIT (from Sheet 1A-ADIT (3))</t>
  </si>
  <si>
    <t>Average Beginning and End of Year ADIT</t>
  </si>
  <si>
    <t>Note: ADIT associated with Gain or Loss on Reacquired Debt is included in Column A here and included in Cost of Debt on Appendix A, Line 108</t>
  </si>
  <si>
    <t>Previous Year</t>
  </si>
  <si>
    <t>Line #s</t>
  </si>
  <si>
    <t>Descriptions</t>
  </si>
  <si>
    <t>Page #'s &amp; Instructions</t>
  </si>
  <si>
    <t xml:space="preserve">Form 1Dec </t>
  </si>
  <si>
    <t>Average</t>
  </si>
  <si>
    <t>Non-electric  Portion</t>
  </si>
  <si>
    <t>p219.29c</t>
  </si>
  <si>
    <t>p200.21c</t>
  </si>
  <si>
    <t>p219.28.b</t>
  </si>
  <si>
    <t>Depreciation-Transmission</t>
  </si>
  <si>
    <t>(Note A)</t>
  </si>
  <si>
    <t>Depreciation-Intangible</t>
  </si>
  <si>
    <t>O&amp;M Expenses</t>
  </si>
  <si>
    <t>p321.96.b</t>
  </si>
  <si>
    <t>Wages &amp; Salary</t>
  </si>
  <si>
    <t>Total Wage Expense</t>
  </si>
  <si>
    <t>Total A&amp;G Wages Expense</t>
  </si>
  <si>
    <t>Transmission Wages</t>
  </si>
  <si>
    <t>p214.47.d</t>
  </si>
  <si>
    <t>Beginning Year Balance</t>
  </si>
  <si>
    <t>Average Balance</t>
  </si>
  <si>
    <t>From PJM</t>
  </si>
  <si>
    <t>p323.197b</t>
  </si>
  <si>
    <t>Appendix A, Line 44</t>
  </si>
  <si>
    <t>The True-Up Adjustment component of the Formula Rate for each Rate Year beginning with 2010 shall be determined as</t>
  </si>
  <si>
    <t xml:space="preserve">follows: </t>
  </si>
  <si>
    <t>(i)</t>
  </si>
  <si>
    <t>Revenue Requirement for the previous calendar year based on its actual costs as reflected in its Form No. 1 and its</t>
  </si>
  <si>
    <t>(ii)</t>
  </si>
  <si>
    <t>Requirement as determined in paragraph (i) above, and ATRR based on projected costs for the previous calendar year</t>
  </si>
  <si>
    <t>(True-Up Adjustment Before Interest).</t>
  </si>
  <si>
    <t>(iii)</t>
  </si>
  <si>
    <t xml:space="preserve">The True-Up Adjustment shall be determined as follows: </t>
  </si>
  <si>
    <t>True-Up Adjustment  equals the True-Up Adjustment Before Interest multiplied by (1+i)^24 months</t>
  </si>
  <si>
    <t xml:space="preserve">Where: </t>
  </si>
  <si>
    <t>i =</t>
  </si>
  <si>
    <t>Summary of Formula Rate Process including True-Up Adjustment</t>
  </si>
  <si>
    <t xml:space="preserve">TO populates the formula with Year 2008  estimated data </t>
  </si>
  <si>
    <t xml:space="preserve">TO populates the formula with Year 2009  estimated data </t>
  </si>
  <si>
    <t xml:space="preserve">TO populates the formula with Year 2008 actual data and calculates the 2008 True-Up Adjustment Before Interest </t>
  </si>
  <si>
    <t xml:space="preserve">TO calculates the Interest to include in the 2008 True-Up Adjustment </t>
  </si>
  <si>
    <t xml:space="preserve">TO populates the formula with Year 2010 estimated data and 2008 True-Up Adjustment </t>
  </si>
  <si>
    <t>TO populates the formula with Year 2009 actual data and calculates the 2009 True-Up Adjustment Before Interest</t>
  </si>
  <si>
    <t xml:space="preserve">TO calculates the Interest to include in the 2009 True-Up Adjustment </t>
  </si>
  <si>
    <t xml:space="preserve">TO populates the formula with Year 2011 estimated data and 2009 True-Up Adjustment </t>
  </si>
  <si>
    <t>Formula Rate was not in effect for 2006 or 2007.</t>
  </si>
  <si>
    <t>Wave Trap Branchburg (B0172.2)</t>
  </si>
  <si>
    <t>Reconductor Hudson - South Waterfront (B0813)</t>
  </si>
  <si>
    <t>To the extent possible each input to the Formula Rate used to calculate the actual Annual Transmission Revenue</t>
  </si>
  <si>
    <t>Requirement included in the True-Up Adjustment either will be taken directly from the FERC Form No. 1 or will be</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</si>
  <si>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</si>
  <si>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</si>
  <si>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</si>
  <si>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Calendar Year</t>
  </si>
  <si>
    <t>ATRR based on actual costs included for the previous calendar year but excludes the true-up adjustment.</t>
  </si>
  <si>
    <t>ATRR based on projected costs included for the previous calendar year but excludes the true-up adjustment.</t>
  </si>
  <si>
    <t>Where:</t>
  </si>
  <si>
    <t>Complete for Each Calendar Year beginning in 2009</t>
  </si>
  <si>
    <t>p112.18.c,d thru 23.c,d</t>
  </si>
  <si>
    <t>12 months ending December 31 of the preceding year) divided by 21 months.</t>
  </si>
  <si>
    <t>Average Interest Rate</t>
  </si>
  <si>
    <t>i = average interest rate as calculated below</t>
  </si>
  <si>
    <t>PSE&amp;G</t>
  </si>
  <si>
    <t>Justification</t>
  </si>
  <si>
    <t>Total Revenue Credits</t>
  </si>
  <si>
    <t xml:space="preserve">TEFA </t>
  </si>
  <si>
    <t>Use &amp; Sales Tax</t>
  </si>
  <si>
    <t>Total Income Taxes</t>
  </si>
  <si>
    <t>Summary</t>
  </si>
  <si>
    <t>Net Property, Plant &amp; Equipment</t>
  </si>
  <si>
    <t>Taxes Other than Income</t>
  </si>
  <si>
    <t>Common Stock</t>
  </si>
  <si>
    <t>END</t>
  </si>
  <si>
    <t>Revenue Credits</t>
  </si>
  <si>
    <t>C</t>
  </si>
  <si>
    <t>Gross Plant Allocator</t>
  </si>
  <si>
    <t>Total  Capitalization</t>
  </si>
  <si>
    <t>Total Long Term Debt</t>
  </si>
  <si>
    <t>Total Long Term Debt (WCLTD)</t>
  </si>
  <si>
    <t>J</t>
  </si>
  <si>
    <t>Long Term Interest</t>
  </si>
  <si>
    <t>Long Term Debt</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</si>
  <si>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</si>
  <si>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</si>
  <si>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</si>
  <si>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</si>
  <si>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</si>
  <si>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</si>
  <si>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</si>
  <si>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</si>
  <si>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</si>
  <si>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</si>
  <si>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</si>
  <si>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</si>
  <si>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</si>
  <si>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</si>
  <si>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Total Cash Working Capital Allocated to Transmission</t>
  </si>
  <si>
    <t>Transmission Materials &amp; Supplies</t>
  </si>
  <si>
    <t>Directly Assigned A&amp;G</t>
  </si>
  <si>
    <t>Allocated General &amp; Common Expenses</t>
  </si>
  <si>
    <t>A&amp;G Directly Assigned to Transmission</t>
  </si>
  <si>
    <t>Undistributed Stores Exp</t>
  </si>
  <si>
    <t>p227.16.b,c</t>
  </si>
  <si>
    <t>p227.8.b,c</t>
  </si>
  <si>
    <t>p.321.112.b</t>
  </si>
  <si>
    <t>p111.57c</t>
  </si>
  <si>
    <t>Electric Beginning Year Balance</t>
  </si>
  <si>
    <t>Electric End of Year Balance</t>
  </si>
  <si>
    <t>Transmission Depreciation Expense for Acct. 397</t>
  </si>
  <si>
    <t>Real Estate Taxes - Directly Assigned to Transmission</t>
  </si>
  <si>
    <t>Direct Assignment of Transmission Real Estate Taxes</t>
  </si>
  <si>
    <t>N/A</t>
  </si>
  <si>
    <t xml:space="preserve"> Attachment 5</t>
  </si>
  <si>
    <t>Account 216.1</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</si>
  <si>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</si>
  <si>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</si>
  <si>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</si>
  <si>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</si>
  <si>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</si>
  <si>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</si>
  <si>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</si>
  <si>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</si>
  <si>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</si>
  <si>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</si>
  <si>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</si>
  <si>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Less A&amp;G Wages Expense</t>
  </si>
  <si>
    <t>Transmission Gross Plant</t>
  </si>
  <si>
    <t>Transmission Net Plant</t>
  </si>
  <si>
    <t>Total Accumulated Depreciation</t>
  </si>
  <si>
    <t>Wages &amp; Salary Allocation Factor</t>
  </si>
  <si>
    <t>Adjustment To Rate Base</t>
  </si>
  <si>
    <t>Plant In Service</t>
  </si>
  <si>
    <t>Net Plant Allocation Factor</t>
  </si>
  <si>
    <t>Intangible Amortization</t>
  </si>
  <si>
    <t xml:space="preserve">    Less Account 216.1</t>
  </si>
  <si>
    <t xml:space="preserve">    Less Preferred Stock</t>
  </si>
  <si>
    <t>Capitalization</t>
  </si>
  <si>
    <t>ITC Adjustment</t>
  </si>
  <si>
    <t>FICA</t>
  </si>
  <si>
    <t>Allocator.  If the taxes are 100% recovered at retail they shall not be included. Real Estate taxes are directly assigned to Transmission.</t>
  </si>
  <si>
    <t>Laboratory Equipment</t>
  </si>
  <si>
    <t>Miscellaneous Equipment</t>
  </si>
  <si>
    <t>Office Furniture</t>
  </si>
  <si>
    <t>Office Equipment</t>
  </si>
  <si>
    <t>p117.62.c through 67.c</t>
  </si>
  <si>
    <t>Subtotal, Excluded</t>
  </si>
  <si>
    <t>Total Included  (Lines 8 + 14 + 19)</t>
  </si>
  <si>
    <t>Appendix A Line or Source  Reference</t>
  </si>
  <si>
    <t>Flagtown-Somerville-Bridgewater (B0170)</t>
  </si>
  <si>
    <t>Gross Revenue Requirement Less Return and Taxes</t>
  </si>
  <si>
    <t>3.  ADIT items related to Plant and not in Columns C &amp; D are included in Column E</t>
  </si>
  <si>
    <t xml:space="preserve">Other taxes that are incurred through ownership of plant including transmission plant will be allocated based on the Net Plant </t>
  </si>
  <si>
    <t>Accumulated Other Comprehensive Income Account 219</t>
  </si>
  <si>
    <t>p112.16.c,d</t>
  </si>
  <si>
    <t>p112.15.c,d</t>
  </si>
  <si>
    <t xml:space="preserve">Return \ Capitalization </t>
  </si>
  <si>
    <t xml:space="preserve">Loss on Reacquired Debt </t>
  </si>
  <si>
    <t>p111.81.c,d</t>
  </si>
  <si>
    <t>p112.3.c,d</t>
  </si>
  <si>
    <t>4.  ADIT items related to labor and not in Columns C &amp; D are included in Column F</t>
  </si>
  <si>
    <t>Company Records</t>
  </si>
  <si>
    <t>ITC Adjustment Allocated to Transmission</t>
  </si>
  <si>
    <t>p207.99.g</t>
  </si>
  <si>
    <t>p354.21b</t>
  </si>
  <si>
    <t>p323.185b</t>
  </si>
  <si>
    <t>p336.7.f</t>
  </si>
  <si>
    <t>p336.10&amp;11.f</t>
  </si>
  <si>
    <t>p336.1.f</t>
  </si>
  <si>
    <t>p119.53.c&amp;d</t>
  </si>
  <si>
    <t>Municipal Utility</t>
  </si>
  <si>
    <t>Accumulated Intangible Amortization</t>
  </si>
  <si>
    <t>p323.191b</t>
  </si>
  <si>
    <t>PJM Data</t>
  </si>
  <si>
    <t>The projected capital structure shall reflect the capital structure from the FERC Form 1 data.  For all other formula rate calculations, the</t>
  </si>
  <si>
    <t>projected capital structure and actual capital structure shall reflect the capital structure from the most recent FERC Form 1 data available.</t>
  </si>
  <si>
    <t>Gain on Reacquired Debt</t>
  </si>
  <si>
    <t>p113.61.c,d</t>
  </si>
  <si>
    <t>Facility Credits under Section 30.9 of the PJM OATT</t>
  </si>
  <si>
    <t>Book estimate accrued and expensed, tax deduction when paid - Generation Related</t>
  </si>
  <si>
    <t xml:space="preserve">New Jersey Corporate Income Tax - Plant Related- Contra Account of 190 NJCBT  </t>
  </si>
  <si>
    <t xml:space="preserve">Demand Side management and Associated Programs - Retail Related </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</si>
  <si>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</si>
  <si>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</si>
  <si>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</si>
  <si>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</si>
  <si>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</si>
  <si>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</si>
  <si>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</si>
  <si>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</si>
  <si>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Year placed in Service (0 if CWIP)</t>
  </si>
  <si>
    <t>Project subaccount of Plant in Service Account 101 or 106 if not yet classified - End of year balance</t>
  </si>
  <si>
    <t>Total Transmission Depreciation &amp; Amortization</t>
  </si>
  <si>
    <t>L</t>
  </si>
  <si>
    <t>M</t>
  </si>
  <si>
    <t>Transmission O&amp;M</t>
  </si>
  <si>
    <t xml:space="preserve">     Plus Transmission Lease Payments</t>
  </si>
  <si>
    <t>Wages &amp; Salary Allocator</t>
  </si>
  <si>
    <t>Total Transmission O&amp;M</t>
  </si>
  <si>
    <t>Total A&amp;G</t>
  </si>
  <si>
    <t>General &amp; Common</t>
  </si>
  <si>
    <t>Accounting for Income Taxes</t>
  </si>
  <si>
    <t xml:space="preserve">Jan </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</si>
  <si>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</si>
  <si>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</si>
  <si>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</si>
  <si>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</si>
  <si>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</si>
  <si>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</si>
  <si>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</si>
  <si>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</si>
  <si>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</si>
  <si>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Metuchen Transformer (B0161)</t>
  </si>
  <si>
    <t>1/8th Rule</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</si>
  <si>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</si>
  <si>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</si>
  <si>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</si>
  <si>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</si>
  <si>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</si>
  <si>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</si>
  <si>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</si>
  <si>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</si>
  <si>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</si>
  <si>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</si>
  <si>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</si>
  <si>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Gross Revenue Requirement</t>
  </si>
  <si>
    <t xml:space="preserve">    Less EPRI Dues</t>
  </si>
  <si>
    <t>1/(1-T)</t>
  </si>
  <si>
    <t>p</t>
  </si>
  <si>
    <t>(percent of federal income tax deductible for state purposes)</t>
  </si>
  <si>
    <t>Notes</t>
  </si>
  <si>
    <t>Allocator</t>
  </si>
  <si>
    <t>enter negative</t>
  </si>
  <si>
    <t>Fixed</t>
  </si>
  <si>
    <t>T</t>
  </si>
  <si>
    <t>ADIT associated with Gain or Loss on Reacquired Debt</t>
  </si>
  <si>
    <t>Net Revenue Requirement</t>
  </si>
  <si>
    <t>Subtotal</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</si>
  <si>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</si>
  <si>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</si>
  <si>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</si>
  <si>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</si>
  <si>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</si>
  <si>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</si>
  <si>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</si>
  <si>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</si>
  <si>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</si>
  <si>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</si>
  <si>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</si>
  <si>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</si>
  <si>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</si>
  <si>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</si>
  <si>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</si>
  <si>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</si>
  <si>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</si>
  <si>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</si>
  <si>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</si>
  <si>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Real Estate</t>
  </si>
  <si>
    <t>Rate of Return on Rate Base ( ROR )</t>
  </si>
  <si>
    <t>Undistributed Stores Expense</t>
  </si>
  <si>
    <t>Plus any increased ROE calculated on Attachment 7 other than PJM Sch. 12 projects not paid by other PJM transmission zones</t>
  </si>
  <si>
    <t>Total Other Taxes from p114.14.g - Actual</t>
  </si>
  <si>
    <t xml:space="preserve">Includes Safety related advertising included in Account 930.1  </t>
  </si>
  <si>
    <t xml:space="preserve">Includes all Regulatory Commission Expenses </t>
  </si>
  <si>
    <t>Vacation pay earned and expensed for books, tax deduction when paid - employees in all functions</t>
  </si>
  <si>
    <t>Book estimate accrued and expensed, tax deduction when paid - employees in all functions</t>
  </si>
  <si>
    <t>(Line 6 + 7)</t>
  </si>
  <si>
    <t>p207.104g</t>
  </si>
  <si>
    <t>p207.58.g</t>
  </si>
  <si>
    <t>p219.25.c</t>
  </si>
  <si>
    <t>p207.94g</t>
  </si>
  <si>
    <t>Less: Amount of General Depreciation Expense Associated with Acct. 397</t>
  </si>
  <si>
    <t>p118.29.d</t>
  </si>
  <si>
    <t xml:space="preserve"> Excluded Transmission Facilities</t>
  </si>
  <si>
    <t>Acc. Deprec. Acct. 397 Directly Assigned to Transmission</t>
  </si>
  <si>
    <t>Accumulated General Depreciation Associated with Acct. 397 Directly Assigned to Transmission</t>
  </si>
  <si>
    <t>p354.28b</t>
  </si>
  <si>
    <t>p354.27b</t>
  </si>
  <si>
    <t>p323.189b</t>
  </si>
  <si>
    <t>p352-353</t>
  </si>
  <si>
    <t xml:space="preserve">directly or indirectly related to transmission service will be allocated based on the Net Plant Allocator; provided, however, that </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</si>
  <si>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PSE&amp;G will retain 50% of net revenues consistent with </t>
    </r>
    <r>
      <rPr>
        <i/>
        <u/>
        <sz val="12"/>
        <rFont val="Arial"/>
        <family val="2"/>
      </rPr>
      <t>Pacific Gas and Electric Company</t>
    </r>
    <r>
      <rPr>
        <sz val="12"/>
        <rFont val="Arial"/>
        <family val="2"/>
      </rPr>
      <t>, 90 FERC ¶ 61,314.  Note: in order to use lines 13-18, the utility must track in separate subaccounts the revenues and costs associated with each secondary use (except for the cost of the associated income taxes).</t>
    </r>
  </si>
  <si>
    <t>13 Month Average CWIP to Appendix A, line 45</t>
  </si>
  <si>
    <t>Tax deduction when reacquired, booked amortizes to expense</t>
  </si>
  <si>
    <t>The currently effective income tax rate where FIT is the Federal income tax rate; SIT is the State income tax rate, and p =</t>
  </si>
  <si>
    <t xml:space="preserve">Subtotal - p277  </t>
  </si>
  <si>
    <t xml:space="preserve">Subtotal - p275  </t>
  </si>
  <si>
    <t xml:space="preserve">overheads shall be treated as in footnote B above. </t>
  </si>
  <si>
    <t>Excludes prior period adjustments in the first year of the formula's operation and reconciliation for the first year.</t>
  </si>
  <si>
    <t>Late Payment Penalties Allocated to Transmission</t>
  </si>
  <si>
    <t>Accounts 450 &amp; 451</t>
  </si>
  <si>
    <t>11.68% ROE</t>
  </si>
  <si>
    <t xml:space="preserve">    Actual PBOP expense</t>
  </si>
  <si>
    <t>Expenses reflect full year plan</t>
  </si>
  <si>
    <t>Accumulated Intangible Amortization - Electric</t>
  </si>
  <si>
    <t xml:space="preserve">p205.5.g </t>
  </si>
  <si>
    <t>Q</t>
  </si>
  <si>
    <t>Accumulated Common Plant Depreciation &amp; Amortization - Electric</t>
  </si>
  <si>
    <t>Intangible - Electric</t>
  </si>
  <si>
    <t>Note 1</t>
  </si>
  <si>
    <t>Note 2</t>
  </si>
  <si>
    <t xml:space="preserve">Branchburg-Sommerville-Flagtown Reconductor (B0664 &amp; B0665) </t>
  </si>
  <si>
    <t>Somerville-Bridgewater Reconductor (B0668)</t>
  </si>
  <si>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</si>
  <si>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p277.3.k (footnote)</t>
  </si>
  <si>
    <t>Months in service for depreciation expense from Attachment 6</t>
  </si>
  <si>
    <t>(G)</t>
  </si>
  <si>
    <t>(H)</t>
  </si>
  <si>
    <t>(I)</t>
  </si>
  <si>
    <t>(J)</t>
  </si>
  <si>
    <t>(K)</t>
  </si>
  <si>
    <t>(M)</t>
  </si>
  <si>
    <t>(N)</t>
  </si>
  <si>
    <t>(O)</t>
  </si>
  <si>
    <t>(P)</t>
  </si>
  <si>
    <t xml:space="preserve">    Less Accumulated Other Comprehensive Income Account 219</t>
  </si>
  <si>
    <t>p112.15.c</t>
  </si>
  <si>
    <t>Total Net Property, Plant &amp; Equipment</t>
  </si>
  <si>
    <t>Total Projects</t>
  </si>
  <si>
    <t xml:space="preserve">Reconductor South Mahwah  J-3410 Circuit (B1017) </t>
  </si>
  <si>
    <t>Total Adjustment to Rate Base</t>
  </si>
  <si>
    <t>Total Wages Less A&amp;G Wages Expense</t>
  </si>
  <si>
    <t xml:space="preserve"> Branchburg 400 MVAR Capacitor (B0290)</t>
  </si>
  <si>
    <t>Wage &amp; Salary Allocator</t>
  </si>
  <si>
    <t>From Acct. 282 total, below</t>
  </si>
  <si>
    <t>From Acct. 283 total, below</t>
  </si>
  <si>
    <t>From Acct. 190 total, below</t>
  </si>
  <si>
    <t>In filling out this attachment, a full and complete description of each item and justification for the allocation to Columns B-F and each separate ADIT item will be listed,</t>
  </si>
  <si>
    <t>dissimilar items with amounts exceeding $100,000 will be listed separately.</t>
  </si>
  <si>
    <t>Total Undistributed Stores Expense Allocated to Transmission</t>
  </si>
  <si>
    <t xml:space="preserve">  1/8</t>
  </si>
  <si>
    <t>Subtotal - Accounts 928 and 930.1 - Transmission Related</t>
  </si>
  <si>
    <t>Total Accounts 928 and 930.1 - General</t>
  </si>
  <si>
    <t>Common Plant in Service - Electric</t>
  </si>
  <si>
    <t>p356</t>
  </si>
  <si>
    <t>Branchburg (B0130)</t>
  </si>
  <si>
    <t>Essex Aldene (B0145)</t>
  </si>
  <si>
    <t>New Freedom Trans.(B0411)</t>
  </si>
  <si>
    <t>New Freedom Loop (B0498)</t>
  </si>
  <si>
    <t>Total Plant in Service</t>
  </si>
  <si>
    <t>Accumulated Common Plant Depreciation - Electric</t>
  </si>
  <si>
    <t>Accumulated Common Amortization - Electric</t>
  </si>
  <si>
    <t>Common Plant - Electric</t>
  </si>
  <si>
    <t xml:space="preserve">Operation &amp; Maintenance Expense </t>
  </si>
  <si>
    <t>Total General, Intangible &amp; Common Plant</t>
  </si>
  <si>
    <t xml:space="preserve">   Less:  Common Plant Account 397 -- Communications</t>
  </si>
  <si>
    <t>End of Year</t>
  </si>
  <si>
    <t>Property  Insurance Expenses</t>
  </si>
  <si>
    <t xml:space="preserve">    Property Insurance Account 924</t>
  </si>
  <si>
    <t>To Line 47</t>
  </si>
  <si>
    <t>Public Service Electric and Gas Company</t>
  </si>
  <si>
    <t xml:space="preserve">ATTACHMENT H-10A </t>
  </si>
  <si>
    <t>PSE&amp;G shall determine the difference between the recalculated Annual Transmission Revenue</t>
  </si>
  <si>
    <t>Beginning with 2009, no later than June 15 of each year PSE&amp;G shall recalculate an adjusted Annual Transmission</t>
  </si>
  <si>
    <t>October</t>
  </si>
  <si>
    <t>O</t>
  </si>
  <si>
    <t>P</t>
  </si>
  <si>
    <t>Total, Included and Excluded (Line 20 + Line 28)</t>
  </si>
  <si>
    <t>Operations &amp; Maintenance Expense</t>
  </si>
  <si>
    <t>Revenue Requirement</t>
  </si>
  <si>
    <t>Yes</t>
  </si>
  <si>
    <t>No</t>
  </si>
  <si>
    <t xml:space="preserve">Taxes Other than Income Taxes                                                   </t>
  </si>
  <si>
    <t>Taxes Other than Income Taxes</t>
  </si>
  <si>
    <t>Total Taxes Other than Income Taxes</t>
  </si>
  <si>
    <t>Return \ Capitalization Calculations</t>
  </si>
  <si>
    <t>Difference  (Line 29 - Line 30)</t>
  </si>
  <si>
    <t xml:space="preserve"> &lt;Note:  for the first rate year, divide this</t>
  </si>
  <si>
    <t>reconciliation amount by 12 and multiply</t>
  </si>
  <si>
    <t>NJ</t>
  </si>
  <si>
    <t>by the number of months and fractional</t>
  </si>
  <si>
    <t>months the rate was in effect.</t>
  </si>
  <si>
    <t>Formula Rate -- Appendix A</t>
  </si>
  <si>
    <t>H</t>
  </si>
  <si>
    <t xml:space="preserve"> &lt; From Acct 283, below</t>
  </si>
  <si>
    <t>Public Utility Fund</t>
  </si>
  <si>
    <t xml:space="preserve">     (T/1-T) * Investment Return * (1-(WCLTD/ROR)) =</t>
  </si>
  <si>
    <t>Balance of General Depreciation Expense</t>
  </si>
  <si>
    <t>I</t>
  </si>
  <si>
    <t>1 / (1-T)</t>
  </si>
  <si>
    <t>CIT = T / (1-T)</t>
  </si>
  <si>
    <t xml:space="preserve">   Less:  General Plant Account 397 -- Communications</t>
  </si>
  <si>
    <t>Account No. 397 Directly Assigned to Transmission</t>
  </si>
  <si>
    <t>General</t>
  </si>
  <si>
    <t>Balance of Accumulated General Depreciation</t>
  </si>
  <si>
    <t>Other taxes that are assessed based on labor will be allocated based on the Wages and Salary Allocator.</t>
  </si>
  <si>
    <t>Branchburg-Flagtown-Somerville (B0169)</t>
  </si>
  <si>
    <t>Kittatinny (B0134)</t>
  </si>
  <si>
    <t>Allocator.  If the taxes are 100% recovered at retail they shall not be included.</t>
  </si>
  <si>
    <t>Point to Point Service revenues for which the load is not included in the divisor received by Transmission Owner</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</si>
  <si>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</si>
  <si>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</si>
  <si>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</si>
  <si>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</si>
  <si>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</si>
  <si>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</si>
  <si>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</si>
  <si>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</si>
  <si>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</si>
  <si>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</si>
  <si>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</si>
  <si>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ADIT- 282</t>
  </si>
  <si>
    <t>ADIT-283</t>
  </si>
  <si>
    <t>Accumulated Deferred Income Taxes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</si>
  <si>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</si>
  <si>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</si>
  <si>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</si>
  <si>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</si>
  <si>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</si>
  <si>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</si>
  <si>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</si>
  <si>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</si>
  <si>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</si>
  <si>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</si>
  <si>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Subtotal - p234</t>
  </si>
  <si>
    <t>ADIT</t>
  </si>
  <si>
    <t>Plant Related</t>
  </si>
  <si>
    <t>Page 263</t>
  </si>
  <si>
    <t>Col (i)</t>
  </si>
  <si>
    <t>Labor Related</t>
  </si>
  <si>
    <t>Other Included</t>
  </si>
  <si>
    <t>Total Plant Related</t>
  </si>
  <si>
    <t>Total Labor Related</t>
  </si>
  <si>
    <t>Roseland Transformers (B0274)</t>
  </si>
  <si>
    <t>Total Other Included</t>
  </si>
  <si>
    <t>Currently Excluded</t>
  </si>
  <si>
    <t>Allocated</t>
  </si>
  <si>
    <t>Amount</t>
  </si>
  <si>
    <t>ADIT net of FASB 106 and 109</t>
  </si>
  <si>
    <t xml:space="preserve">      Less Loss on Reacquired Debt </t>
  </si>
  <si>
    <t xml:space="preserve">      Plus Gain on Reacquired Debt</t>
  </si>
  <si>
    <t>Life</t>
  </si>
  <si>
    <t>CIAC</t>
  </si>
  <si>
    <t>Details</t>
  </si>
  <si>
    <t>Invest Yr</t>
  </si>
  <si>
    <t>FCR if a CIAC</t>
  </si>
  <si>
    <t>FCR for This Project</t>
  </si>
  <si>
    <t xml:space="preserve">Line B less Line A </t>
  </si>
  <si>
    <t>(D)</t>
  </si>
  <si>
    <t>(E)</t>
  </si>
  <si>
    <t>(F)</t>
  </si>
  <si>
    <t>Attachment #5</t>
  </si>
  <si>
    <t>Account 456 - Other Electric Revenues</t>
  </si>
  <si>
    <t xml:space="preserve">Transmission for Others </t>
  </si>
  <si>
    <t>(Note B)</t>
  </si>
  <si>
    <t>(Note O)</t>
  </si>
  <si>
    <t>(Note J)</t>
  </si>
  <si>
    <t>reconcilable to the FERC Form 1 by the application of clearly identified and supported information.  If the reconciliation</t>
  </si>
  <si>
    <t>Rent from Electric Property - Transmission Related  (Note 2)</t>
  </si>
  <si>
    <t>Professional Services (Note 2)</t>
  </si>
  <si>
    <t>Rent or Attachment Fees associated with Transmission Facilities (Note 2)</t>
  </si>
  <si>
    <t>Revenues from Directly Assigned Transmission Facility Charges (Note 1)</t>
  </si>
  <si>
    <t>Abandoned Transmission Projects</t>
  </si>
  <si>
    <t>45a</t>
  </si>
  <si>
    <t>Unamortized Abandoned Transmission Projects</t>
  </si>
  <si>
    <t>81a</t>
  </si>
  <si>
    <t>Amortization of Abandoned Plant Projects</t>
  </si>
  <si>
    <t xml:space="preserve">Net Transmission Plant, CWIP and Abandoned Plant </t>
  </si>
  <si>
    <t>R</t>
  </si>
  <si>
    <t>Project X</t>
  </si>
  <si>
    <t>Project Y</t>
  </si>
  <si>
    <t>a</t>
  </si>
  <si>
    <t>Beginning Balance of Unamortized Transmission Projects</t>
  </si>
  <si>
    <t>Per FERC Order</t>
  </si>
  <si>
    <t>b</t>
  </si>
  <si>
    <t>Years remaining in Amortization Period</t>
  </si>
  <si>
    <t>c</t>
  </si>
  <si>
    <t>(line a / line b)</t>
  </si>
  <si>
    <t>d</t>
  </si>
  <si>
    <t>Ending Balance of Unamortized Transmission Projects</t>
  </si>
  <si>
    <t>(line a - line c)</t>
  </si>
  <si>
    <t>e</t>
  </si>
  <si>
    <t>Average Balance of Unamortized Abandoned Transmission Projects</t>
  </si>
  <si>
    <t>(line a + d)/2</t>
  </si>
  <si>
    <t>g</t>
  </si>
  <si>
    <t>Non Incentive Return and Income Taxes</t>
  </si>
  <si>
    <t xml:space="preserve"> (Appendix A line 137+ line 138)</t>
  </si>
  <si>
    <t>h</t>
  </si>
  <si>
    <t>(Appendix A line 58)</t>
  </si>
  <si>
    <t>i</t>
  </si>
  <si>
    <t>(line g / line h)</t>
  </si>
  <si>
    <t xml:space="preserve">                                                </t>
  </si>
  <si>
    <t>Annual Depreciation or Amort Exp</t>
  </si>
  <si>
    <t xml:space="preserve">Net revenues associated with Network Integration Transmission Service (NITS) for which the load is not included in the divisor (difference between NITS credits from PJM and PJM NITS charges paid by Transmission Owner) </t>
  </si>
  <si>
    <t>(Sum Lines 1-9)</t>
  </si>
  <si>
    <t>Less line 18</t>
  </si>
  <si>
    <t>Revenues associated with lines 2, 7, and 9 (Note 2)</t>
  </si>
  <si>
    <t>Income Taxes associated with revenues in line 13</t>
  </si>
  <si>
    <t>General &amp; Common Expenses</t>
  </si>
  <si>
    <t>One half margin  (line 13 - line 14)/2</t>
  </si>
  <si>
    <t>All expenses (other than income taxes) associated with revenues in line 13 that are included in FERC accounts recovered through the formula times the allocator used to functionalize the amounts in the FERC account to the transmission service at issue.</t>
  </si>
  <si>
    <t>Line 15 plus line 16</t>
  </si>
  <si>
    <t>Line 13 less line 17</t>
  </si>
  <si>
    <t>Accumulated General and Intangible Depreciation Ex. Acct. 397</t>
  </si>
  <si>
    <t>Subtotal General and Intangible Accum. Depreciation Allocated to Transmission</t>
  </si>
  <si>
    <t>General and Intangible Excluding Acct. 397</t>
  </si>
  <si>
    <t>General and Intangible Plant Allocated to Transmission</t>
  </si>
  <si>
    <t>Total General and Intangible Functionalized to Transmission</t>
  </si>
  <si>
    <r>
      <t xml:space="preserve">books and records for that calendar year, consistent with FERC accounting policies. </t>
    </r>
    <r>
      <rPr>
        <u/>
        <vertAlign val="subscript"/>
        <sz val="12"/>
        <rFont val="Arial"/>
        <family val="2"/>
      </rPr>
      <t>2</t>
    </r>
  </si>
  <si>
    <t>Allocated Administrative &amp; General Expenses</t>
  </si>
  <si>
    <t>Administrative &amp; General Expenses</t>
  </si>
  <si>
    <t>Administrative &amp; General Expenses Allocated to Transmission</t>
  </si>
  <si>
    <t>Plant Type</t>
  </si>
  <si>
    <t>Distribution</t>
  </si>
  <si>
    <t>High Voltage Distribution</t>
  </si>
  <si>
    <t>Meters</t>
  </si>
  <si>
    <t>Line Transformers</t>
  </si>
  <si>
    <t>All Other Distribution</t>
  </si>
  <si>
    <t>Structures and Improvements</t>
  </si>
  <si>
    <t>Communications Equipment</t>
  </si>
  <si>
    <t>Computer Equipment</t>
  </si>
  <si>
    <t>Tools, Shop, Garage and Other Tangible Equipment</t>
  </si>
  <si>
    <t>p266.8.f</t>
  </si>
  <si>
    <t>Includes all EPRI Annual Membership Dues</t>
  </si>
  <si>
    <t>Revenue</t>
  </si>
  <si>
    <t>Ending</t>
  </si>
  <si>
    <t>Incentive Charged</t>
  </si>
  <si>
    <t>Jan</t>
  </si>
  <si>
    <t>Form 1 Dec</t>
  </si>
  <si>
    <t>Plant Held for Future Use (Including Land)</t>
  </si>
  <si>
    <t>Transmission Only</t>
  </si>
  <si>
    <t>Revenue Credit</t>
  </si>
  <si>
    <t>Formula Line</t>
  </si>
  <si>
    <t>New Plant Carrying Charge</t>
  </si>
  <si>
    <t>Per State Tax Code</t>
  </si>
  <si>
    <t>Network Credits</t>
  </si>
  <si>
    <t>Outstanding Network Credits</t>
  </si>
  <si>
    <t>Interest on Network Credits</t>
  </si>
  <si>
    <t>Revenue Credits &amp; Interest on Network Credits</t>
  </si>
  <si>
    <t>If book depreciation rates are different than the Attachment 8 rates, PSE&amp;G will provide workpapers at the annual update to reconcile formula</t>
  </si>
  <si>
    <t>Sum of (the monthly rates for the 10 months ending October 31 of the current year and the monthly rates for the</t>
  </si>
  <si>
    <t>Difference  (A-B)</t>
  </si>
  <si>
    <t>Future Value Factor (1+i)^24</t>
  </si>
  <si>
    <t>True-up Adjustment   (C*D)</t>
  </si>
  <si>
    <t>Attachment 8 - Depreciation Rates</t>
  </si>
  <si>
    <t>p = percent of federal income tax deductible for state purposes</t>
  </si>
  <si>
    <t>Network Zonal Service Rate</t>
  </si>
  <si>
    <t>Net Zonal Revenue Requirement</t>
  </si>
  <si>
    <t>FERC Form 1  Page # or Instruction</t>
  </si>
  <si>
    <t>EPRI Dues</t>
  </si>
  <si>
    <t>Federal Unemployment Tax</t>
  </si>
  <si>
    <t>New Jersey Unemployment Tax</t>
  </si>
  <si>
    <t>New Jersey Workforce Development</t>
  </si>
  <si>
    <t>Corporate Business Tax</t>
  </si>
  <si>
    <t>Local Franchise Tax</t>
  </si>
  <si>
    <t>PA Corporate Income Tax</t>
  </si>
  <si>
    <t>MultiState Workpaper</t>
  </si>
  <si>
    <t>Transmission Related</t>
  </si>
  <si>
    <t>Safety Related</t>
  </si>
  <si>
    <t>State 1</t>
  </si>
  <si>
    <t>State 2</t>
  </si>
  <si>
    <t>State 3</t>
  </si>
  <si>
    <t>Education &amp; Outreach</t>
  </si>
  <si>
    <t>Other</t>
  </si>
  <si>
    <t>General Depreciation &amp; Intangible Amortization Allocated to Transmission</t>
  </si>
  <si>
    <t>General Depreciation and Intangible Amortization Functionalized to Transmission</t>
  </si>
  <si>
    <t>Transmission Depreciation Expense Including Amortization of Limited Term Plant</t>
  </si>
  <si>
    <t>Salem 500 kV breakers (B1410-B1415)</t>
  </si>
  <si>
    <t>Burlington - Camden 230kV Conversion (B1156)</t>
  </si>
  <si>
    <t>Saddle Brook - Athenia Upgrade Cable (B0472)</t>
  </si>
  <si>
    <t xml:space="preserve">Susquehanna Roseland &lt; 500KV (B0489.4) </t>
  </si>
  <si>
    <t>General Depreciation Expense Including Amortization of Limited Term Plant</t>
  </si>
  <si>
    <t>Less: Amount of General Depreciation Associated with Acct. 397</t>
  </si>
  <si>
    <t>General Depreciation Expense for Acct. 397 Directly Assigned to Transmission</t>
  </si>
  <si>
    <t>F</t>
  </si>
  <si>
    <t>N</t>
  </si>
  <si>
    <t>Attachment 7</t>
  </si>
  <si>
    <t>Schedule 12</t>
  </si>
  <si>
    <t>Year 1</t>
  </si>
  <si>
    <t>Increased Return and Taxes</t>
  </si>
  <si>
    <t>True-up amount</t>
  </si>
  <si>
    <t>p351.11-13h</t>
  </si>
  <si>
    <t>1.  ADIT items related only to Non-Electric Operations (e.g., Gas, Water, Sewer) or Production are directly assigned to Column C</t>
  </si>
  <si>
    <t>2.  ADIT items related only to Transmission are directly assigned to Column D</t>
  </si>
  <si>
    <t>Return and Taxes with 100 Basis Point increase in ROE</t>
  </si>
  <si>
    <t>100 Basis Point increase in ROE and Income Taxes</t>
  </si>
  <si>
    <t>Composite Income Taxes</t>
  </si>
  <si>
    <t>Increased ROE (Basis Points)</t>
  </si>
  <si>
    <t>W Increased ROE</t>
  </si>
  <si>
    <t>Book accrual of dividends on employee stock options affecting all functions</t>
  </si>
  <si>
    <t>Associated with Pension Liability not in rates</t>
  </si>
  <si>
    <t>General Plant Account 397 -- Communications</t>
  </si>
  <si>
    <t>Common Plant Account 397 -- Communications</t>
  </si>
  <si>
    <t>Depreciation-General &amp; Common</t>
  </si>
  <si>
    <t>Depreciation-General Expense Associated with Acct. 397</t>
  </si>
  <si>
    <t>Transmission Lease Payments</t>
  </si>
  <si>
    <t xml:space="preserve">Non-Transmission </t>
  </si>
  <si>
    <t>5. Deferred income taxes arise when items are included in taxable income in different periods than they are included in rates, therefore if the item giving rise to the ADIT is not included in the formula, the associated ADIT amount shall be excluded</t>
  </si>
  <si>
    <t>Attachment 4 - Calculation of 100 Basis Point Increase in ROE</t>
  </si>
  <si>
    <t>Gas, Prod or Other Related</t>
  </si>
  <si>
    <t>Only Transmission Related</t>
  </si>
  <si>
    <t>Year 2</t>
  </si>
  <si>
    <t xml:space="preserve">Composite Income Taxes                                                                                                       </t>
  </si>
  <si>
    <t>Month</t>
  </si>
  <si>
    <t>Year</t>
  </si>
  <si>
    <t>Action</t>
  </si>
  <si>
    <t>April</t>
  </si>
  <si>
    <t>BRH Project</t>
  </si>
  <si>
    <t>May</t>
  </si>
  <si>
    <t>June</t>
  </si>
  <si>
    <t>Feb</t>
  </si>
  <si>
    <t>Mar</t>
  </si>
  <si>
    <t>Apr</t>
  </si>
  <si>
    <t>Jun</t>
  </si>
  <si>
    <t>Jul</t>
  </si>
  <si>
    <t>Aug</t>
  </si>
  <si>
    <t>Sep</t>
  </si>
  <si>
    <t>Oct</t>
  </si>
  <si>
    <t>Nov</t>
  </si>
  <si>
    <t>Dec</t>
  </si>
  <si>
    <t>Interest on Amount of Refunds or Surcharges</t>
  </si>
  <si>
    <t>Yr</t>
  </si>
  <si>
    <t xml:space="preserve">    Less:  Actual PBOP expense</t>
  </si>
  <si>
    <t>Non-safety Related</t>
  </si>
  <si>
    <t>Electric / Non-electric Cost Support</t>
  </si>
  <si>
    <t>"Yes" if a project under PJM OATT Schedule 12, otherwise "No"</t>
  </si>
  <si>
    <t>Useful life of the project</t>
  </si>
  <si>
    <t>"Yes" if the customer has paid a lumpsum payment in the amount of the investment on line 29, Otherwise "No"</t>
  </si>
  <si>
    <t>Input the allowed increase in ROE</t>
  </si>
  <si>
    <t>From line 3 above if "No" on line 13 and From line 7 above if "Yes" on line 13</t>
  </si>
  <si>
    <t>January</t>
  </si>
  <si>
    <t>February</t>
  </si>
  <si>
    <t>March</t>
  </si>
  <si>
    <t>July</t>
  </si>
  <si>
    <t>August</t>
  </si>
  <si>
    <t>September</t>
  </si>
  <si>
    <t>November</t>
  </si>
  <si>
    <t>December</t>
  </si>
  <si>
    <t>Line 14 plus (line 5 times line 15)/100</t>
  </si>
  <si>
    <t>Investment</t>
  </si>
  <si>
    <t>Line 17 divided by line 12</t>
  </si>
  <si>
    <t>Transmission / Non-transmission Cost Support</t>
  </si>
  <si>
    <t>Regulatory Expense Related to Transmission Cost Support</t>
  </si>
  <si>
    <t>Safety Related Advertising Cost Support</t>
  </si>
  <si>
    <t>Education and Out Reach Cost Support</t>
  </si>
  <si>
    <t>PJM Load Cost Support</t>
  </si>
  <si>
    <t>Outstanding Network Credits Cost Support</t>
  </si>
  <si>
    <t>Interest on Outstanding Network Credits Cost Support</t>
  </si>
  <si>
    <t>Return Calculation</t>
  </si>
  <si>
    <t>Account 454 - Rent from Electric Property</t>
  </si>
  <si>
    <t>Shaded cells are input cells</t>
  </si>
  <si>
    <t>Attachment 1 - Accumulated Deferred Income Taxes (ADIT) Worksheet</t>
  </si>
  <si>
    <t>Attachment 6</t>
  </si>
  <si>
    <t xml:space="preserve">End of Year </t>
  </si>
  <si>
    <t>Attachment 1</t>
  </si>
  <si>
    <t>Attachment 5</t>
  </si>
  <si>
    <t>Attachment 3</t>
  </si>
  <si>
    <t>Attachment 4</t>
  </si>
  <si>
    <t>Personal Computers</t>
  </si>
  <si>
    <t>Store Equipment</t>
  </si>
  <si>
    <t xml:space="preserve">CWIP for Incentive Transmission Projects </t>
  </si>
  <si>
    <t xml:space="preserve">CWIP Balances for Current Rate Year  </t>
  </si>
  <si>
    <t>Adjustments to A &amp; G Expense</t>
  </si>
  <si>
    <t>Total Plant In Rate Base</t>
  </si>
  <si>
    <t>Attachment 2</t>
  </si>
  <si>
    <t>The FCR resulting from Formula in a given year is used for that year only.</t>
  </si>
  <si>
    <t xml:space="preserve">Total Transmission O&amp;M </t>
  </si>
  <si>
    <t xml:space="preserve">Plant Held for Future Use </t>
  </si>
  <si>
    <t>Less FASB 109 Above if not separately removed</t>
  </si>
  <si>
    <t>PSE&amp;G's real estate taxes detail is in an access database which contains a list of the towns PSE&amp;G pays taxes to, which are billed on a quarterly basis for various parcels of property by major classification.</t>
  </si>
  <si>
    <t xml:space="preserve"> Every parcel is associated with a Lot &amp; Block number. These Lot &amp; Blocks are identified to a particular type of property and are labeled. This is the breakout of transmission real estate taxes from total electric.</t>
  </si>
  <si>
    <t>Northeast Grid Reliability Project (B1304.1-B1304.4) (CWIP)</t>
  </si>
  <si>
    <t xml:space="preserve">Fixed Charge Rate (FCR) if </t>
  </si>
  <si>
    <t xml:space="preserve"> if not a CIAC</t>
  </si>
  <si>
    <t>Therefore actual revenues collected in a year do not change based on cost data for subsequent years.</t>
  </si>
  <si>
    <t>Per FERC Order dated December 30, 2011 in Docket No. ER12-296, the ROE for the Northeast Grid Reliability Project is 11.93%,</t>
  </si>
  <si>
    <t>which includes a 25 basis-point transmission ROE adder as authorized by FERC to become effective January 1, 2012.</t>
  </si>
  <si>
    <t>13 month average balance from Attach  6a, and Line 19 will be number of months to be amortized in year plus one.</t>
  </si>
  <si>
    <t>Northeast Grid Reliability Project (B1304.5-B1304.21) (CWIP)</t>
  </si>
  <si>
    <t xml:space="preserve">Outstanding Network Credits is the balance of Network Facilities Upgrades Credits due Transmission Customers who have made lump-sum payments </t>
  </si>
  <si>
    <t xml:space="preserve">North Central Reliability (West Orange Conversion (B1154) </t>
  </si>
  <si>
    <t>p263.33i</t>
  </si>
  <si>
    <t>230kV Lawrence Switching Station Upgrade (B1228)</t>
  </si>
  <si>
    <t>2013</t>
  </si>
  <si>
    <t>Northeast Grid Reliability Project (B1304.1-B1304.4)</t>
  </si>
  <si>
    <t>(L)</t>
  </si>
  <si>
    <t>Susquehanna Roseland Breakers (b0489.5-B0489.15)</t>
  </si>
  <si>
    <t xml:space="preserve">Susquehanna Roseland &gt; 500KV (B0489) </t>
  </si>
  <si>
    <t>Docket No. ER12-2274-000 authorizing $3,500,000 amortization over one-year recovery of BRH Abandoned Transmission Project</t>
  </si>
  <si>
    <t>Mickleton-Gloucester-Camden(B1398-B1398.7)</t>
  </si>
  <si>
    <t>ER12-2274</t>
  </si>
  <si>
    <t>Deferred gain resulted from 2000 deregulation step up basis</t>
  </si>
  <si>
    <t>New Bayonne 345/69 kV transformer and any associated substation upgrades (B2437.33) (CWIP)</t>
  </si>
  <si>
    <t>New Linden 345/230 kV transformer and any associated substation upgrades (B2437.30) (CWIP)</t>
  </si>
  <si>
    <t>New Bayway 345/138 kV transformer #2 and any associated substation upgrades (B2437.21) (CWIP)</t>
  </si>
  <si>
    <t>New Bayway 345/138 kV transformer #1 and any associated substation upgrades (B2437.20) (CWIP)</t>
  </si>
  <si>
    <t>New Bergen 345/138 kV transformer #1 and any associated substation upgrades (B2437.11) (CWIP)</t>
  </si>
  <si>
    <t>New Bergen 345/230 kV transformer and any associated substation upgrades (B2437.10) (CWIP)</t>
  </si>
  <si>
    <t>Relocate Farragut - Hudson "B" and "C" 345 kV circuits to Marion 345 kV and any associated substation upgrades (B2436.90) (CWIP)</t>
  </si>
  <si>
    <t>Convert the Bayway - Linden "M" 138 kV circuit to 345 kV and any associated substation upgrades (B2436.85) (CWIP)</t>
  </si>
  <si>
    <t>Convert the Bayway - Linden "W" 138 kV circuit to 345 kV and any associated substation upgrades (B2436.84) (CWIP)</t>
  </si>
  <si>
    <t>Convert the Bayway - Linden "Z" 138 kV circuit to 345 kV and any associated substation upgrades (B2436.83) (CWIP)</t>
  </si>
  <si>
    <t>Relocate the overhead portion of Linden - North Ave "T" 138 kV circuit to Bayway, convert it to 345 kV, and any associated substation upgrades (B2436.81) (CWIP)</t>
  </si>
  <si>
    <t>Aldene-Springfield Rd. Conversion (B1399)</t>
  </si>
  <si>
    <t>New Essex-Kearny 138 kV circuit and Kearny 138 kV bus tie (B0814)</t>
  </si>
  <si>
    <t>Relocate the Hudson 2 generation to inject into the 345 kV at Marion and any associated upgrades (B2436.91)</t>
  </si>
  <si>
    <t>Depreciation or Amortization</t>
  </si>
  <si>
    <t>2014</t>
  </si>
  <si>
    <t>Upgrade Camden-Richmond 230kV Circuit (B1590)</t>
  </si>
  <si>
    <t xml:space="preserve">Reconductor South Mahwah  K-3411 Circuit (B1018) </t>
  </si>
  <si>
    <t>Electric Plant in Service (Excludes Asset Retirement Costs - ARC)</t>
  </si>
  <si>
    <t>General ( Excludes Asset Retirement Costs - ARC)</t>
  </si>
  <si>
    <t>Transmission Plant in Service ( Excludes Asset Retirement Costs - ARC)</t>
  </si>
  <si>
    <t>Accumulated General Depreciation Associated with Acct. 397</t>
  </si>
  <si>
    <t>W  11.68 % ROE</t>
  </si>
  <si>
    <t>Page 1 of 3</t>
  </si>
  <si>
    <t>Page 2 of 3</t>
  </si>
  <si>
    <t>Page 3 of 3</t>
  </si>
  <si>
    <t xml:space="preserve">Convert the Bergen - Marion 138 kV path to double circuit 345 kV and associated substation upgrades (B2436.10) </t>
  </si>
  <si>
    <t>2015</t>
  </si>
  <si>
    <t>Ridge Road 69kV Breaker Station  (B1255)</t>
  </si>
  <si>
    <t>(A)</t>
  </si>
  <si>
    <t>(C)</t>
  </si>
  <si>
    <t>Northeast Grid Reliability Project (B1304.5-B1304.21)</t>
  </si>
  <si>
    <t xml:space="preserve">Construct a new Airport - Bayway 345 kV circuit and any associated substation upgrades (B2436.70) </t>
  </si>
  <si>
    <t xml:space="preserve">Relocate the overhead portion of Linden - North Ave "T" 138 kV circuit to Bayway, convert it to 345 kV, and any associated substation upgrades (B2436.81) </t>
  </si>
  <si>
    <t xml:space="preserve">New Bergen 345/230 kV transformer and any associated substation upgrades (B2437.10) </t>
  </si>
  <si>
    <t xml:space="preserve">Convert the Bayway - Linden "Z" 138 kV circuit to 345 kV and any associated substation upgrades (B2436.83) </t>
  </si>
  <si>
    <t>New Linden 345/230 kV transformer and any associated substation upgrades (B2437.30)</t>
  </si>
  <si>
    <t xml:space="preserve"> Sewaren Switch 230kV Conversion (B2276) </t>
  </si>
  <si>
    <t>New Bayway 345/138 kV transformer #2 and any associated substation upgrades (B2437.21)           (CWIP)</t>
  </si>
  <si>
    <t>New Linden 345/230 kV transformer and any associated substation upgrades (B2437.30)         (CWIP)</t>
  </si>
  <si>
    <t>Convert the Bergen - Marion 138 kV path to double circuit 345 kV and associated substation upgrades (B2436.10)      (CWIP)</t>
  </si>
  <si>
    <t>Construct a new Bayway - Bayonne 345 kV circuit and any associated substation upgrades (B2436.33)        (CWIP)</t>
  </si>
  <si>
    <t>Construct a new North Ave - Bayonne 345 kV circuit and any associated substation upgrades (B2436.34)        (CWIP)</t>
  </si>
  <si>
    <t>Construct a new North Ave - Airport 345 kV circuit and any associated substation upgrades (B2436.50)         (CWIP)</t>
  </si>
  <si>
    <t>Relocate the underground portion of North Ave - Linden "T" 138 kV circuit to Bayway, convert it to 345 kV, and any associated substation upgrades (B2436.60)        (CWIP)</t>
  </si>
  <si>
    <t>Construct a new Airport - Bayway 345 kV circuit and any associated substation upgrades (B2436.70)       (CWIP)</t>
  </si>
  <si>
    <t>Relocate Farragut - Hudson "B" and "C" 345 kV circuits to Marion 345 kV and any associated substation upgrades (B2436.90)            (CWIP)</t>
  </si>
  <si>
    <t>Relocate the Hudson 2 generation to inject into the 345 kV at Marion and any associated upgrades (B2436.91)         (CWIP)</t>
  </si>
  <si>
    <t>New Bayway 345/138 kV transformer #1 and any associated substation upgrades (B2437.20)                  (CWIP)</t>
  </si>
  <si>
    <t>New Bergen 345/230 kV transformer and any associated substation upgrades (B2437.10)           (CWIP)</t>
  </si>
  <si>
    <t xml:space="preserve">Cox's Corner-Lumberton 230kV Circuit  (B1787) </t>
  </si>
  <si>
    <t>Upgrade Eagle Point-Gloucester 230kV Circuit (B1588)</t>
  </si>
  <si>
    <t>Convert the Bayway - Linden "W" 138 kV circuit to 345 kV and any associated substation upgrades (B2436.84)       (CWIP)</t>
  </si>
  <si>
    <t>Branchburg-Middlesex Switch Rack (B1155)</t>
  </si>
  <si>
    <t xml:space="preserve">For abandoned plant lines 12, 14, 15, and 16 will be from Attachment 5 - Abandoned Transmission Projects, Line 17 is the </t>
  </si>
  <si>
    <t>Mickleton-Gloucester 230kV Circuit (B2139)</t>
  </si>
  <si>
    <t xml:space="preserve">                Reconciliation by Project (without interest)              </t>
  </si>
  <si>
    <t xml:space="preserve">PSEG will provide, in connection with each annual True-Up Adjustment filing a confidential copy of relevant pages from annual actuarial valuation </t>
  </si>
  <si>
    <t xml:space="preserve">The actual Annual PBOP Expense to be included in the Formula Rate Annual Update that is required to be filed on or before October 15 of each year shall be </t>
  </si>
  <si>
    <t xml:space="preserve">most recent True-up Adjustment filing. </t>
  </si>
  <si>
    <t>Roseland Transformers   (B0274)</t>
  </si>
  <si>
    <t>Wave Trap Branchburg  (B0172.2)</t>
  </si>
  <si>
    <t>Branchburg-Flagtown-Somerville  (B0169)</t>
  </si>
  <si>
    <t xml:space="preserve">    Plus:  Actual PBOP expense</t>
  </si>
  <si>
    <t>Susquehanna Roseland &lt; 500KV (B0489.4)  (CWIP)</t>
  </si>
  <si>
    <t>Susquehanna Roseland &gt;= 500kV  (B0489)  (CWIP)</t>
  </si>
  <si>
    <t>North Central Reliability  (West Orange Conversion) (B1154)    (CWIP)</t>
  </si>
  <si>
    <t>Mickleton-Gloucester-Camden(B1398-B1398.7) (CWIP)</t>
  </si>
  <si>
    <t>Mickleton-Gloucester-Camden Breakers (B1398.15-B1398.19) (CWIP)</t>
  </si>
  <si>
    <t>Burlington - Camden 230kV Conversion (B1156) (CWIP)</t>
  </si>
  <si>
    <t>Burlington - Camden 230kV Conversion (B1156.13-B1156.20) (CWIP)</t>
  </si>
  <si>
    <t>Convert the Bergen - Marion 138 kV path to double circuit 345 kV and associated substation upgrades (B2436.10) (CWIP)</t>
  </si>
  <si>
    <t>Convert the Marion - Bayonne "L" 138 kV circuit to 345 kV and any associated substation upgrades (B2436.21) (CWIP)</t>
  </si>
  <si>
    <t>Convert the Marion - Bayonne "C" 138 kV circuit to 345 kV and any associated substation upgrades (B2436.22) (CWIP)</t>
  </si>
  <si>
    <t>Construct a new Bayway - Bayonne 345 kV circuit and any associated substation upgrades (B2436.33) (CWIP)</t>
  </si>
  <si>
    <t>Construct a new North Ave - Bayonne 345 kV circuit and any associated substation upgrades (B2436.34) (CWIP)</t>
  </si>
  <si>
    <t>Construct a new North Ave - Airport 345 kV circuit and any associated substation upgrades (B2436.50) (CWIP)</t>
  </si>
  <si>
    <t>Relocate the underground portion of North Ave - Linden "T" 138 kV circuit to Bayway, convert it to 345 kV, and any associated substation upgrades (B2436.60) (CWIP)</t>
  </si>
  <si>
    <t>Construct a new Airport - Bayway 345 kV circuit and any associated substation upgrades (B2436.70) (CWIP)</t>
  </si>
  <si>
    <t xml:space="preserve">based upon the Actual Annual PBOP Expense as charged to FERC Account 926 on behalf of electric employees for PBOP and as included by the Company in its </t>
  </si>
  <si>
    <t>Interest on the Network Credits as booked each year is added to the revenue requirement to make the Transmission Owner whole on Line "&amp;A248&amp;"."</t>
  </si>
  <si>
    <t xml:space="preserve">North Central Reliability (West Orange Conversion) (B1154) </t>
  </si>
  <si>
    <t>Relocate the underground portion of North Ave - Linden "T" 138 kV circuit to Bayway, convert it to 345 kV, and any associated substation upgrades (B2436.60)</t>
  </si>
  <si>
    <t xml:space="preserve">Convert the Bayway - Linden "W" 138 kV circuit to 345 kV and any associated substation upgrades (B2436.84) </t>
  </si>
  <si>
    <t>Convert the Bayway - Linden "M" 138 kV circuit to 345 kV and any associated substation upgrades (B2436.85)</t>
  </si>
  <si>
    <t>New Bayway 345/138 kV transformer #1 and any associated substation upgrades (B2437.20)</t>
  </si>
  <si>
    <t>New Bayway 345/138 kV transformer #2 and any associated substation upgrades (B2437.21)</t>
  </si>
  <si>
    <t xml:space="preserve">Construct a new Bayway - Bayonne 345 kV circuit and any associated substation upgrades (B2436.33) </t>
  </si>
  <si>
    <t>Depreciation - Liberalized Depreciation (State)</t>
  </si>
  <si>
    <t>Includes Transmission portion only.  At each annual informational filing, Company will identify for each parcel of land an intended use within a 15 year period</t>
  </si>
  <si>
    <t>Calculated using 13-month average balances</t>
  </si>
  <si>
    <t>Includes Regulatory Commission Expenses directly related to transmission service, RTO filings, or transmission siting itemized in Form 1 at 351.h</t>
  </si>
  <si>
    <t>CWIP can only be included if authorized by the Commission</t>
  </si>
  <si>
    <t xml:space="preserve">  the percentage of federal income tax deductible for state income taxes </t>
  </si>
  <si>
    <t>ROE will be supported in the original filing and no change in ROE will be made absent a filing at FERC</t>
  </si>
  <si>
    <t>PBOP expense shall be based upon the Company’s Actual Annual PBOP Expense  until changed by a filing at FERC</t>
  </si>
  <si>
    <t>report supporting the derivation of the Actual Annual PBOP Expense as charged to FERC Account 926 on behalf of electric employees</t>
  </si>
  <si>
    <t>Depreciation rates shown in Attachment 8 are fixed until changed as the result of a filing at FERC</t>
  </si>
  <si>
    <t>depreciation expense and depreciation accruals to FERC Form 1 amounts</t>
  </si>
  <si>
    <t>As provided for in Section 34.1 of the PJM OATT; the PJM established billing determinants will not be revised or updated in the annual rate reconciliations</t>
  </si>
  <si>
    <t>Amount of transmission plant excluded from rates per Attachment 5</t>
  </si>
  <si>
    <t>towards the construction of Network Transmission Facilities consistent with Paragraph 657 of Order 2003-A</t>
  </si>
  <si>
    <t>Calculated using the average of the prior year and current year balances</t>
  </si>
  <si>
    <t xml:space="preserve">Calculated using beginning and year end projected balances </t>
  </si>
  <si>
    <t>Unamortized Abandoned Plant and Amortization of Abandoned Plant may only be included pursuant to a Commission Order authorizing such inclusion</t>
  </si>
  <si>
    <t>Convert the Marion - Bayonne "C" 138 kV circuit to 345 kV and any associated substation upgrades (B2436.22)</t>
  </si>
  <si>
    <t xml:space="preserve">Convert the Marion - Bayonne "L" 138 kV circuit to 345 kV and any associated substation upgrades (B2436.21) </t>
  </si>
  <si>
    <t>Relocate Farragut - Hudson "B" and "C" 345 kV circuits to Marion 345 kV and any associated substation upgrades (B2436.90)</t>
  </si>
  <si>
    <t xml:space="preserve">New Bergen 345/138 kV transformer #1 and any associated substation upgrades (B2437.11) </t>
  </si>
  <si>
    <t xml:space="preserve">Construct a new North Ave - Bayonne 345 kV circuit and any associated substation upgrades (B2436.34) </t>
  </si>
  <si>
    <t>2016</t>
  </si>
  <si>
    <t>Relocate the Hudson 2 generation to inject into the 345 kV at Marion and any associated upgrades (B2436.91)  (CWIP)</t>
  </si>
  <si>
    <t>Construct a new North Ave - Airport 345 kV circuit and any associated substation upgrades (B2436.50)</t>
  </si>
  <si>
    <t xml:space="preserve">New Bayonne 345/69 kV transformer and any associated substation upgrades (B2437.33) </t>
  </si>
  <si>
    <t>Other Projects PIS (monthly additions)</t>
  </si>
  <si>
    <t xml:space="preserve">Relocate the Hudson 2 generation to inject into the 345 kV at Marion and any associated upgrades (B2436.91) </t>
  </si>
  <si>
    <t>New Bergen 345/138 kV transformer #1 and any associated substation upgrades (B2437.11)     (CWIP)</t>
  </si>
  <si>
    <t>Install Conemaugh 250MVAR Cap Bank (B0376)</t>
  </si>
  <si>
    <t xml:space="preserve"> Install Conemaugh 250MVAR Cap Bank (B0376)</t>
  </si>
  <si>
    <t>New Bayonne 345/69 kV transformer and any associated substation upgrades (B2437.33)</t>
  </si>
  <si>
    <t>2018</t>
  </si>
  <si>
    <t>Reconfigure Kearny- Loop in P2216 Ckt (B1589)</t>
  </si>
  <si>
    <t xml:space="preserve"> Reconfigure Brunswick Sw-New 69kVCkt-T (B2146)</t>
  </si>
  <si>
    <t>350 MVAR Reactor Hopatcong 500kV (B2702)</t>
  </si>
  <si>
    <t>2017</t>
  </si>
  <si>
    <t>2016 End of Year</t>
  </si>
  <si>
    <t>Page 1 of 23</t>
  </si>
  <si>
    <t>Page 3 of 23</t>
  </si>
  <si>
    <t>Page 2 of 23</t>
  </si>
  <si>
    <t>Page 4 of 23</t>
  </si>
  <si>
    <t>Page 5 of 23</t>
  </si>
  <si>
    <t>Page 6 of 23</t>
  </si>
  <si>
    <t>Page 7 of 23</t>
  </si>
  <si>
    <t>Page 8 of 23</t>
  </si>
  <si>
    <t>Page 9 of 23</t>
  </si>
  <si>
    <t>Page 10 of 23</t>
  </si>
  <si>
    <t>Page 11 of 23</t>
  </si>
  <si>
    <t>Page 12 of 23</t>
  </si>
  <si>
    <t>Page 13 of 23</t>
  </si>
  <si>
    <t>Page 14 of 23</t>
  </si>
  <si>
    <t>Page 15 of 23</t>
  </si>
  <si>
    <t>Page 16 of 23</t>
  </si>
  <si>
    <t>Page 17 of 23</t>
  </si>
  <si>
    <t>Page 18 of 23</t>
  </si>
  <si>
    <t>Page 19 of 23</t>
  </si>
  <si>
    <t>Page 20 of 23</t>
  </si>
  <si>
    <t>Page 21 of 23</t>
  </si>
  <si>
    <t>Page 22 of 23</t>
  </si>
  <si>
    <t>Page 23 of 23</t>
  </si>
  <si>
    <t>Average 13 Month Balance</t>
  </si>
  <si>
    <t>Average 13 Month in service</t>
  </si>
  <si>
    <t>Relocate the overhead portion of Linden - North Ave "T" 138 kV circuit to Bayway, convert it to 345 kV, and any associated substation upgrades (B2436.81)       (CWIP)</t>
  </si>
  <si>
    <t>Convert the Bayway - Linden "M" 138 kV circuit to 345 kV and any associated substation upgrades (B2436.85)      (CWIP)</t>
  </si>
  <si>
    <t xml:space="preserve"> Actual Transmission Enhancement Charges  - 2017</t>
  </si>
  <si>
    <t>Convert the Marion - Bayonne "C" 138 kV circuit to 345 kV and any associated substation upgrades (B2436.22)            (CWIP)</t>
  </si>
  <si>
    <t>Convert the Marion - Bayonne "L" 138 kV circuit to 345 kV and any associated substation upgrades (B2436.21)      (CWIP)</t>
  </si>
  <si>
    <t>Convert the Bayway - Linden "Z" 138 kV circuit to 345 kV and any associated substation upgrades (B2436.83)      (CWIP)</t>
  </si>
  <si>
    <t>New Bayonne 345/69 kV transformer and any associated substation upgrades (B2437.33)          (CWIP)</t>
  </si>
  <si>
    <t>2017 End of Year</t>
  </si>
  <si>
    <t>Actual Transmission Enhancement Charges  - 2017</t>
  </si>
  <si>
    <t>Vacation Pay</t>
  </si>
  <si>
    <t>OPEB</t>
  </si>
  <si>
    <t>Deferred Compensation</t>
  </si>
  <si>
    <t>Federal Taxes Deferred</t>
  </si>
  <si>
    <t>Miscellaneous</t>
  </si>
  <si>
    <t>Depreciation - Liberalized Depreciation (Federal)</t>
  </si>
  <si>
    <t>New Jersey Corporation Business Tax</t>
  </si>
  <si>
    <t>Accelerated Activity Plan</t>
  </si>
  <si>
    <t>Loss on Reacquired Debt</t>
  </si>
  <si>
    <t>Additional Pension Deduction</t>
  </si>
  <si>
    <t>Deferred Gain</t>
  </si>
  <si>
    <t>Accounting for Income Taxes (FAS109) - Federal</t>
  </si>
  <si>
    <t>Deferred Dividend Equivalents</t>
  </si>
  <si>
    <t>ADIT - Unallowable PIP Accrual</t>
  </si>
  <si>
    <t>Bankruptcies $ Acfc</t>
  </si>
  <si>
    <t>Environmental Cleanup Costs</t>
  </si>
  <si>
    <t xml:space="preserve">Total A&amp;G Expenses </t>
  </si>
  <si>
    <t xml:space="preserve">  Reconciliation by Project (without interest)              </t>
  </si>
  <si>
    <t xml:space="preserve">            Reconciliation by Project (without interest)              </t>
  </si>
  <si>
    <t xml:space="preserve">                    Actual Transmission Enhancement Charges  - 2017</t>
  </si>
  <si>
    <t>12 Months Ended 12/31/2019</t>
  </si>
  <si>
    <t>Attachment 1 - Accumulated Deferred Income Taxes (ADIT) Worksheet - December 31,2019</t>
  </si>
  <si>
    <t>Attachment 1 - Accumulated Deferred Income Taxes (ADIT) Worksheet - December 31,2018</t>
  </si>
  <si>
    <t>Attachment 2 - Taxes Other Than Income Worksheet - December 31, 2019</t>
  </si>
  <si>
    <t>Attachment 3 - Revenue Credit Workpaper - December 31, 2019</t>
  </si>
  <si>
    <t>Attachment 6A - Project Specific Estimate and Reconciliation Worksheet - December 31, 2019</t>
  </si>
  <si>
    <t>Attachment 7 - Transmission Enhancement Charges Worksheet (TEC) - December 31, 2019</t>
  </si>
  <si>
    <t>Interest</t>
  </si>
  <si>
    <t>Estimated Transmission Enhancement Charges (Before True-Up) - 2019</t>
  </si>
  <si>
    <t xml:space="preserve">                True Up by Project (with interest) -2017             </t>
  </si>
  <si>
    <t>Estimated Transmission Enhancement Charges (After True-Up) - 2019</t>
  </si>
  <si>
    <t xml:space="preserve">                True Up by Project (with interest)-2017          </t>
  </si>
  <si>
    <t xml:space="preserve">            True Up by Project (with interest) -2017             </t>
  </si>
  <si>
    <t>Attachment 6 - True-up Adjustment for Network Integration Transmission Service - December 31, 2019</t>
  </si>
  <si>
    <t>Attachment 5 - Cost Support - December 31, 2019</t>
  </si>
  <si>
    <t>Current Year - 2019</t>
  </si>
  <si>
    <t>Build new Essex - Aldene 230 kV cable connected through phase angle regulator at Essex</t>
  </si>
  <si>
    <t>Replace all derated Branchburg 500/230 kv transformers</t>
  </si>
  <si>
    <t>Reconductor Kittatinny - Newtown 230 kV with 1590 ACSS</t>
  </si>
  <si>
    <t>Install 4th 500/230 kV transformer at New Freedom</t>
  </si>
  <si>
    <t>b0169</t>
  </si>
  <si>
    <t>Build a new 230 kV section from Branchburg - Flagtown and move the Flagtown - Somerville 230 kV circuit to the new section</t>
  </si>
  <si>
    <t>Reconductor the Flagtown-Somerville-Bridgewater 230 kV circuit with 1590 ACSS</t>
  </si>
  <si>
    <t>b0290</t>
  </si>
  <si>
    <t>b0814</t>
  </si>
  <si>
    <t>New Essex-Kearny 138 kV circuit and Kearny 138 kV bus tie</t>
  </si>
  <si>
    <t xml:space="preserve">Reconductor South Mahwah  345 kV J-3410 Circuit </t>
  </si>
  <si>
    <t>b0668</t>
  </si>
  <si>
    <t>b0472</t>
  </si>
  <si>
    <t>b1156</t>
  </si>
  <si>
    <t>b1154</t>
  </si>
  <si>
    <t>b1228</t>
  </si>
  <si>
    <t>b1255</t>
  </si>
  <si>
    <t>Projected Costs of Plant in Forecasted Rate Base and In-Service Dates</t>
  </si>
  <si>
    <t>Required Transmission Enhancements</t>
  </si>
  <si>
    <t>Upgrade ID</t>
  </si>
  <si>
    <t>RTEP Baseline Project Description</t>
  </si>
  <si>
    <t>b0130</t>
  </si>
  <si>
    <t>b0134</t>
  </si>
  <si>
    <t>b0145</t>
  </si>
  <si>
    <t>b0411</t>
  </si>
  <si>
    <t>b0498</t>
  </si>
  <si>
    <t>Loop the 5021 circuit into New Freedom 500 kV substation</t>
  </si>
  <si>
    <t>b0161</t>
  </si>
  <si>
    <t>Install 230-138kV transformer at Metuchen substation</t>
  </si>
  <si>
    <t>b0170</t>
  </si>
  <si>
    <t>b0172.2</t>
  </si>
  <si>
    <t>Replace wave trap at Branchburg 500kV substation</t>
  </si>
  <si>
    <t>b0813</t>
  </si>
  <si>
    <t>Reconductor Hudson - South Waterfront 230kV circuit</t>
  </si>
  <si>
    <t>b1017</t>
  </si>
  <si>
    <t>b1018</t>
  </si>
  <si>
    <t xml:space="preserve">Reconductor South Mahwah  345 kV K-3411 Circuit </t>
  </si>
  <si>
    <t>Branchburg 400 MVAR Capacitor</t>
  </si>
  <si>
    <t>Saddle Brook - Athenia Upgrade Cable</t>
  </si>
  <si>
    <t>b0664-b0665</t>
  </si>
  <si>
    <t xml:space="preserve">Branchburg-Somerville-Flagtown Reconductor </t>
  </si>
  <si>
    <t>Somerville -Bridgewater Reconductor</t>
  </si>
  <si>
    <t>b1410-b1415</t>
  </si>
  <si>
    <t xml:space="preserve">Replace Salem 500 kV breakers </t>
  </si>
  <si>
    <t xml:space="preserve">230kV Lawrence Switching Station Upgrade </t>
  </si>
  <si>
    <t>b1155</t>
  </si>
  <si>
    <t xml:space="preserve">Branchburg-Middlesex Swich Rack </t>
  </si>
  <si>
    <t>b1399</t>
  </si>
  <si>
    <t xml:space="preserve">Aldene-Springfield Rd. Conversion </t>
  </si>
  <si>
    <t>b1590</t>
  </si>
  <si>
    <t>b1588</t>
  </si>
  <si>
    <t xml:space="preserve">Uprate EaglePoint-Gloucester 230kV Circuit </t>
  </si>
  <si>
    <t>b2139</t>
  </si>
  <si>
    <t>Build Mickleton-Gloucester Corridor Ultimate Design</t>
  </si>
  <si>
    <t xml:space="preserve">Ridge Road 69kV Breaker Station </t>
  </si>
  <si>
    <t>b1787</t>
  </si>
  <si>
    <t xml:space="preserve">New Cox's Corner-Lumberton 230kV Circuit </t>
  </si>
  <si>
    <t>b0376</t>
  </si>
  <si>
    <t>b1589</t>
  </si>
  <si>
    <t>b2146</t>
  </si>
  <si>
    <t>b2702</t>
  </si>
  <si>
    <t>b0489.5-b0489.15</t>
  </si>
  <si>
    <t>b0489.4</t>
  </si>
  <si>
    <t>b0489</t>
  </si>
  <si>
    <t>b1398 - b1398.7</t>
  </si>
  <si>
    <t>b1304.1-b1304.4</t>
  </si>
  <si>
    <t>b2436.10</t>
  </si>
  <si>
    <t>b2436.21</t>
  </si>
  <si>
    <t xml:space="preserve">Convert the Marion - Bayonne "L" 138 kV circuit to 345 kV and any associated substation upgrades </t>
  </si>
  <si>
    <t>b2436.22</t>
  </si>
  <si>
    <t xml:space="preserve">Convert the Marion - Bayonne "C" 138 kV circuit to 345 kV and any associated substation upgrades </t>
  </si>
  <si>
    <t>b2436.60</t>
  </si>
  <si>
    <t>b2436.81</t>
  </si>
  <si>
    <t>b2436.83</t>
  </si>
  <si>
    <t>b2436.84</t>
  </si>
  <si>
    <t>b2436.85</t>
  </si>
  <si>
    <t>b2436.90</t>
  </si>
  <si>
    <t>b2437.10</t>
  </si>
  <si>
    <t>b2437.20</t>
  </si>
  <si>
    <t>b2437.21</t>
  </si>
  <si>
    <t>b2437.30</t>
  </si>
  <si>
    <t>12 Months Ended December 31, 2019</t>
  </si>
  <si>
    <t>Estimated/Actual Project Cost   (thru 2019) *</t>
  </si>
  <si>
    <t>(Year)</t>
  </si>
  <si>
    <t xml:space="preserve">TO calculates the Interest to include in the Year - 1 True-Up Adjustment </t>
  </si>
  <si>
    <t>TO populates the formula with Year - 1 actual data and calculates the Year - 1 True-Up Adjustment Before Interest</t>
  </si>
  <si>
    <t xml:space="preserve">TO populates the formula with Year + 1 estimated data and Year - 1 True-Up Adjustment </t>
  </si>
  <si>
    <t>No True-Up Adjustment will be included in the Annual Transmission Revenue Requirement for 2008 or 2009 since</t>
  </si>
  <si>
    <t>ADIT - Contribution In Aid of Construction</t>
  </si>
  <si>
    <t>Represents the estimated IRC 118 amount (CIAC)</t>
  </si>
  <si>
    <t>FASB 106 - Post Retirement Obligation, labor related.</t>
  </si>
  <si>
    <t xml:space="preserve">Various </t>
  </si>
  <si>
    <t>For federal - Column D represents the direct assignment of prorated ADIT associated with Transmission assets,, column F represents ADIT associated with the allocation of common plant and column C represents estimated electrical distribution ADIT</t>
  </si>
  <si>
    <t>For state - Column D represents the direct assignment of prorated ADIT associated with Transmission assets,, column F represents ADIT associated with the allocation of common plant and column C represents estimated electrical distribution ADIT</t>
  </si>
  <si>
    <t xml:space="preserve">Miscellaneous Tax Adjustments. </t>
  </si>
  <si>
    <t>Includes the gross-up on excess deferred taxes</t>
  </si>
  <si>
    <t xml:space="preserve">                                   Estimated Additions - 2019</t>
  </si>
  <si>
    <t>Anticipated/Actual In-Service Date *</t>
  </si>
  <si>
    <t>*  May vary from original PJM Data due to updated information.</t>
  </si>
  <si>
    <t xml:space="preserve">Previous Year </t>
  </si>
  <si>
    <t xml:space="preserve">Upgrade Camden-Richmond 230kV Circuit </t>
  </si>
  <si>
    <t xml:space="preserve">Install Conemaugh 250MVAR Cap Bank </t>
  </si>
  <si>
    <t xml:space="preserve">350 MVAR Reactor Hopatcong 500kV </t>
  </si>
  <si>
    <t>Reconfigure Brunswick Sw-New 69kVCkt-T</t>
  </si>
  <si>
    <t xml:space="preserve">Reconfigure Kearny- Loop in P2216 Ckt </t>
  </si>
  <si>
    <t xml:space="preserve">Build new 500 kV transmission facilities from Pennsylvania - New Jersey border at Bushkill to Roseland (Below 500 kV elements of the project) </t>
  </si>
  <si>
    <t xml:space="preserve">Build new 500 kV transmission facilities from Pennsylvania - New Jersey border at Bushkill to Roseland (500kV and above elements of the project) </t>
  </si>
  <si>
    <t xml:space="preserve">Burlington - Camden 230kV Conversion </t>
  </si>
  <si>
    <t>Mickleton-Gloucester-Camden</t>
  </si>
  <si>
    <t xml:space="preserve">Northeast Grid Reliability Project </t>
  </si>
  <si>
    <t xml:space="preserve">Relocate the underground portion of North Ave - Linden "T" 138 kV circuit to Bayway, convert it to 345 kV, and any associated substation upgrades </t>
  </si>
  <si>
    <t>Convert the Bayway - Linden "W" 138 kV circuit to 345 kV and any associated substation upgrades</t>
  </si>
  <si>
    <t xml:space="preserve">Convert the Bayway - Linden "Z" 138 kV circuit to 345 kV and any associated substation upgrades </t>
  </si>
  <si>
    <t xml:space="preserve">Relocate the overhead portion of Linden - North Ave "T" 138 kV circuit to Bayway, convert it to 345 kV, and any associated substation upgrades </t>
  </si>
  <si>
    <t xml:space="preserve">Convert the Bayway - Linden "M" 138 kV circuit to 345 kV and any associated substation upgrades </t>
  </si>
  <si>
    <t xml:space="preserve">Relocate Farragut - Hudson "B" and "C" 345 kV circuits to Marion 345 kV and any associated substation upgrades </t>
  </si>
  <si>
    <t xml:space="preserve">New Bergen 345/230 kV transformer and any associated substation upgrades </t>
  </si>
  <si>
    <t xml:space="preserve">New Bayway 345/138 kV transformer #1 and any associated substation upgrades </t>
  </si>
  <si>
    <t xml:space="preserve">New Bayway 345/138 kV transformer #2 and any associated substation upgrades </t>
  </si>
  <si>
    <t>New Linden 345/230 kV transformer and any associated substation upgrades</t>
  </si>
  <si>
    <t>Susquehanna Roseland Breakers</t>
  </si>
  <si>
    <t xml:space="preserve">North Central Reliability (West Orange Conversion) </t>
  </si>
  <si>
    <t xml:space="preserve">Convert the Bergen - Marion 138 kV path to double circuit 345 kV and associated substation upgrades </t>
  </si>
  <si>
    <t>Page 1 of 11</t>
  </si>
  <si>
    <t>Page 6 of 11</t>
  </si>
  <si>
    <t>Page 5 of 11</t>
  </si>
  <si>
    <t>Page 4 of 11</t>
  </si>
  <si>
    <t>Page 3 of 11</t>
  </si>
  <si>
    <t>Page 2 of 11</t>
  </si>
  <si>
    <t>Page 7 of 11</t>
  </si>
  <si>
    <t>Page 8 of 11</t>
  </si>
  <si>
    <t>Page 9 of 11</t>
  </si>
  <si>
    <t>Page 10 of 11</t>
  </si>
  <si>
    <t>Page 11 of 11</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</si>
</sst>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_(* #,##0.0000_);_(* \(#,##0.0000\);_(* &quot;-&quot;??_);_(@_)"/>
    <numFmt numFmtId="172" formatCode="0.0000%"/>
    <numFmt numFmtId="173" formatCode="0.00000%"/>
    <numFmt numFmtId="174" formatCode="&quot;$&quot;#,##0"/>
    <numFmt numFmtId="175" formatCode="_(* #,##0.00000_);_(* \(#,##0.00000\);_(* &quot;-&quot;??_);_(@_)"/>
    <numFmt numFmtId="176" formatCode="_(* #,##0.00000_);_(* \(#,##0.00000\);_(* &quot;-&quot;?????_);_(@_)"/>
    <numFmt numFmtId="177" formatCode="_([$€-2]* #,##0.00_);_([$€-2]* \(#,##0.00\);_([$€-2]* &quot;-&quot;??_)"/>
    <numFmt numFmtId="178" formatCode="#,##0.0"/>
    <numFmt numFmtId="179" formatCode="0_);\(0\)"/>
    <numFmt numFmtId="180" formatCode="_(* #,##0.000_);_(* \(#,##0.000\);_(* &quot;-&quot;??_);_(@_)"/>
    <numFmt numFmtId="181" formatCode="mmmm\ d\,\ yyyy"/>
    <numFmt numFmtId="182" formatCode="mm/dd/yy"/>
    <numFmt numFmtId="183" formatCode="0.00_)"/>
    <numFmt numFmtId="184" formatCode="0.000000%;[Red]\-0.000000%"/>
    <numFmt numFmtId="185" formatCode="_(* #,##0.0_);_(* \(#,##0.0\);_(* &quot;-&quot;??_);_(@_)"/>
    <numFmt numFmtId="186" formatCode="[$-409]mmm\-yy;@"/>
  </numFmts>
  <fonts count="13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b/>
      <sz val="14"/>
      <name val="Arial"/>
      <family val="2"/>
    </font>
    <font>
      <sz val="14"/>
      <name val="Arial"/>
      <family val="2"/>
    </font>
    <font>
      <sz val="12"/>
      <name val="Arial Narrow"/>
      <family val="2"/>
    </font>
    <font>
      <b/>
      <i/>
      <sz val="12"/>
      <name val="Arial"/>
      <family val="2"/>
    </font>
    <font>
      <sz val="11"/>
      <name val="Arial"/>
      <family val="2"/>
    </font>
    <font>
      <b/>
      <sz val="16"/>
      <color indexed="10"/>
      <name val="Arial"/>
      <family val="2"/>
    </font>
    <font>
      <sz val="9"/>
      <name val="Arial"/>
      <family val="2"/>
    </font>
    <font>
      <sz val="10"/>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8"/>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sz val="12"/>
      <name val="Arial"/>
      <family val="2"/>
    </font>
    <font>
      <b/>
      <u/>
      <sz val="12"/>
      <name val="Arial"/>
      <family val="2"/>
    </font>
    <font>
      <b/>
      <sz val="12"/>
      <color indexed="14"/>
      <name val="Arial"/>
      <family val="2"/>
    </font>
    <font>
      <i/>
      <u/>
      <sz val="12"/>
      <name val="Arial"/>
      <family val="2"/>
    </font>
    <font>
      <u/>
      <sz val="8"/>
      <name val="Arial"/>
      <family val="2"/>
    </font>
    <font>
      <u/>
      <vertAlign val="subscript"/>
      <sz val="12"/>
      <name val="Arial"/>
      <family val="2"/>
    </font>
    <font>
      <u/>
      <sz val="12"/>
      <name val="Arial"/>
      <family val="2"/>
    </font>
    <font>
      <u/>
      <sz val="10"/>
      <name val="Arial"/>
      <family val="2"/>
    </font>
    <font>
      <vertAlign val="superscript"/>
      <sz val="11"/>
      <name val="Arial"/>
      <family val="2"/>
    </font>
    <font>
      <b/>
      <sz val="12"/>
      <name val="Arial"/>
      <family val="2"/>
    </font>
    <font>
      <b/>
      <i/>
      <sz val="14"/>
      <name val="Arial"/>
      <family val="2"/>
    </font>
    <font>
      <b/>
      <sz val="12"/>
      <color indexed="13"/>
      <name val="Arial"/>
      <family val="2"/>
    </font>
    <font>
      <b/>
      <i/>
      <sz val="12"/>
      <name val="Arial"/>
      <family val="2"/>
    </font>
    <font>
      <b/>
      <i/>
      <sz val="12"/>
      <color indexed="10"/>
      <name val="Arial"/>
      <family val="2"/>
    </font>
    <font>
      <sz val="14"/>
      <color indexed="10"/>
      <name val="Arial"/>
      <family val="2"/>
    </font>
    <font>
      <sz val="22"/>
      <color indexed="8"/>
      <name val="Tahoma"/>
      <family val="2"/>
    </font>
    <font>
      <sz val="10"/>
      <name val="Courier"/>
      <family val="3"/>
    </font>
    <font>
      <sz val="10"/>
      <name val="Arial"/>
      <family val="2"/>
    </font>
    <font>
      <u/>
      <sz val="12"/>
      <color indexed="10"/>
      <name val="Arial"/>
      <family val="2"/>
    </font>
    <font>
      <b/>
      <u/>
      <sz val="12"/>
      <color indexed="10"/>
      <name val="Arial"/>
      <family val="2"/>
    </font>
    <font>
      <b/>
      <u/>
      <sz val="10"/>
      <color indexed="10"/>
      <name val="Arial"/>
      <family val="2"/>
    </font>
    <font>
      <sz val="11"/>
      <color indexed="8"/>
      <name val="Calibri"/>
      <family val="2"/>
    </font>
    <font>
      <u val="singleAccounting"/>
      <sz val="12"/>
      <name val="Arial"/>
      <family val="2"/>
    </font>
    <font>
      <b/>
      <sz val="14"/>
      <color rgb="FFFF0000"/>
      <name val="Arial Narrow"/>
      <family val="2"/>
    </font>
    <font>
      <b/>
      <sz val="14"/>
      <color rgb="FFFF0000"/>
      <name val="Cambria"/>
      <family val="1"/>
    </font>
    <font>
      <sz val="10"/>
      <name val="Arial"/>
      <family val="2"/>
    </font>
    <font>
      <sz val="12"/>
      <color rgb="FFFF0000"/>
      <name val="Arial"/>
      <family val="2"/>
    </font>
    <font>
      <sz val="20"/>
      <name val="Arial"/>
      <family val="2"/>
    </font>
    <font>
      <i/>
      <sz val="12"/>
      <name val="Arial"/>
      <family val="2"/>
    </font>
    <font>
      <sz val="11"/>
      <color theme="1"/>
      <name val="Arial"/>
      <family val="2"/>
    </font>
    <font>
      <b/>
      <sz val="9"/>
      <name val="Arial"/>
      <family val="2"/>
    </font>
    <font>
      <sz val="16"/>
      <color rgb="FFFF0000"/>
      <name val="Arial"/>
      <family val="2"/>
    </font>
    <font>
      <sz val="10"/>
      <color rgb="FFFF0000"/>
      <name val="Arial"/>
      <family val="2"/>
    </font>
    <font>
      <sz val="14"/>
      <color rgb="FFFF0000"/>
      <name val="Arial"/>
      <family val="2"/>
    </font>
    <font>
      <b/>
      <u/>
      <sz val="20"/>
      <color indexed="10"/>
      <name val="Arial"/>
      <family val="2"/>
    </font>
    <font>
      <b/>
      <sz val="20"/>
      <color rgb="FFFF0000"/>
      <name val="Arial Narrow"/>
      <family val="2"/>
    </font>
    <font>
      <sz val="24"/>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b/>
      <sz val="16"/>
      <color rgb="FFFF0000"/>
      <name val="Arial"/>
      <family val="2"/>
    </font>
    <font>
      <b/>
      <sz val="14"/>
      <color rgb="FFFF0000"/>
      <name val="Arial"/>
      <family val="2"/>
    </font>
    <font>
      <sz val="18"/>
      <name val="Arial"/>
      <family val="2"/>
    </font>
    <font>
      <b/>
      <sz val="12"/>
      <color rgb="FFFF0000"/>
      <name val="Arial"/>
      <family val="2"/>
    </font>
    <font>
      <b/>
      <i/>
      <sz val="9"/>
      <name val="Arial"/>
      <family val="2"/>
    </font>
    <font>
      <b/>
      <i/>
      <sz val="10"/>
      <name val="Arial"/>
      <family val="2"/>
    </font>
    <font>
      <b/>
      <sz val="18"/>
      <name val="Arial"/>
      <family val="2"/>
    </font>
    <font>
      <sz val="18"/>
      <color rgb="FFFF0000"/>
      <name val="Arial"/>
      <family val="2"/>
    </font>
    <font>
      <b/>
      <i/>
      <sz val="18"/>
      <name val="Arial"/>
      <family val="2"/>
    </font>
  </fonts>
  <fills count="69">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theme="7" tint="0.59999389629810485"/>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s>
  <borders count="7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524">
    <xf numFmtId="0" fontId="0" fillId="0" borderId="0"/>
    <xf numFmtId="0" fontId="59" fillId="0" borderId="0"/>
    <xf numFmtId="43"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0" fontId="11" fillId="0" borderId="1"/>
    <xf numFmtId="44" fontId="11" fillId="0" borderId="0" applyFont="0" applyFill="0" applyBorder="0" applyAlignment="0" applyProtection="0"/>
    <xf numFmtId="44" fontId="11" fillId="0" borderId="0" applyFont="0" applyFill="0" applyBorder="0" applyAlignment="0" applyProtection="0"/>
    <xf numFmtId="177" fontId="58" fillId="0" borderId="0" applyFont="0" applyFill="0" applyBorder="0" applyAlignment="0" applyProtection="0"/>
    <xf numFmtId="169" fontId="21" fillId="0" borderId="0" applyProtection="0"/>
    <xf numFmtId="9" fontId="11" fillId="0" borderId="0" applyFont="0" applyFill="0" applyBorder="0" applyAlignment="0" applyProtection="0"/>
    <xf numFmtId="9" fontId="11" fillId="0" borderId="0" applyFont="0" applyFill="0" applyBorder="0" applyAlignment="0" applyProtection="0"/>
    <xf numFmtId="0" fontId="31"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32" fillId="0" borderId="2">
      <alignment horizontal="center"/>
    </xf>
    <xf numFmtId="3" fontId="31" fillId="0" borderId="0" applyFont="0" applyFill="0" applyBorder="0" applyAlignment="0" applyProtection="0"/>
    <xf numFmtId="0" fontId="31" fillId="2" borderId="0" applyNumberFormat="0" applyFont="0" applyBorder="0" applyAlignment="0" applyProtection="0"/>
    <xf numFmtId="0" fontId="22" fillId="3" borderId="0"/>
    <xf numFmtId="0" fontId="11" fillId="4" borderId="1" applyNumberFormat="0" applyFont="0" applyAlignment="0"/>
    <xf numFmtId="44" fontId="63"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63" fillId="0" borderId="0" applyFont="0" applyFill="0" applyBorder="0" applyAlignment="0" applyProtection="0"/>
    <xf numFmtId="0" fontId="67" fillId="0" borderId="0"/>
    <xf numFmtId="43" fontId="11" fillId="0" borderId="0" applyFont="0" applyFill="0" applyBorder="0" applyAlignment="0" applyProtection="0"/>
    <xf numFmtId="43" fontId="63"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71" fillId="0" borderId="0"/>
    <xf numFmtId="9" fontId="9" fillId="0" borderId="0" applyFont="0" applyFill="0" applyBorder="0" applyAlignment="0" applyProtection="0"/>
    <xf numFmtId="43" fontId="9" fillId="0" borderId="0" applyFont="0" applyFill="0" applyBorder="0" applyAlignment="0" applyProtection="0"/>
    <xf numFmtId="0" fontId="8" fillId="0" borderId="0"/>
    <xf numFmtId="43" fontId="8" fillId="0" borderId="0" applyFont="0" applyFill="0" applyBorder="0" applyAlignment="0" applyProtection="0"/>
    <xf numFmtId="0" fontId="11" fillId="0" borderId="0"/>
    <xf numFmtId="41"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7" fillId="0" borderId="0"/>
    <xf numFmtId="43" fontId="63" fillId="0" borderId="0" applyFont="0" applyFill="0" applyBorder="0" applyAlignment="0" applyProtection="0"/>
    <xf numFmtId="43" fontId="7"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3" fillId="43" borderId="0" applyNumberFormat="0" applyBorder="0" applyAlignment="0" applyProtection="0"/>
    <xf numFmtId="0" fontId="63" fillId="44" borderId="0" applyNumberFormat="0" applyBorder="0" applyAlignment="0" applyProtection="0"/>
    <xf numFmtId="0" fontId="7" fillId="20"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7" fillId="20"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7" fillId="24"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7" fillId="2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7" fillId="2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7" fillId="28"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3" borderId="0" applyNumberFormat="0" applyBorder="0" applyAlignment="0" applyProtection="0"/>
    <xf numFmtId="0" fontId="63" fillId="49" borderId="0" applyNumberFormat="0" applyBorder="0" applyAlignment="0" applyProtection="0"/>
    <xf numFmtId="0" fontId="7" fillId="32"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7" fillId="32"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50" borderId="0" applyNumberFormat="0" applyBorder="0" applyAlignment="0" applyProtection="0"/>
    <xf numFmtId="0" fontId="63" fillId="51" borderId="0" applyNumberFormat="0" applyBorder="0" applyAlignment="0" applyProtection="0"/>
    <xf numFmtId="0" fontId="7" fillId="36"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7" fillId="36"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45"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63" fillId="45" borderId="0" applyNumberFormat="0" applyBorder="0" applyAlignment="0" applyProtection="0"/>
    <xf numFmtId="0" fontId="63" fillId="52" borderId="0" applyNumberFormat="0" applyBorder="0" applyAlignment="0" applyProtection="0"/>
    <xf numFmtId="0" fontId="63" fillId="53" borderId="0" applyNumberFormat="0" applyBorder="0" applyAlignment="0" applyProtection="0"/>
    <xf numFmtId="0" fontId="7" fillId="21"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7" fillId="21"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63" fillId="54" borderId="0" applyNumberFormat="0" applyBorder="0" applyAlignment="0" applyProtection="0"/>
    <xf numFmtId="0" fontId="63" fillId="55" borderId="0" applyNumberFormat="0" applyBorder="0" applyAlignment="0" applyProtection="0"/>
    <xf numFmtId="0" fontId="63" fillId="56" borderId="0" applyNumberFormat="0" applyBorder="0" applyAlignment="0" applyProtection="0"/>
    <xf numFmtId="0" fontId="7" fillId="29"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7" fillId="29"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2" borderId="0" applyNumberFormat="0" applyBorder="0" applyAlignment="0" applyProtection="0"/>
    <xf numFmtId="0" fontId="63" fillId="49" borderId="0" applyNumberFormat="0" applyBorder="0" applyAlignment="0" applyProtection="0"/>
    <xf numFmtId="0" fontId="7" fillId="33"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7" fillId="33"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3" fillId="53" borderId="0" applyNumberFormat="0" applyBorder="0" applyAlignment="0" applyProtection="0"/>
    <xf numFmtId="0" fontId="63" fillId="45" borderId="0" applyNumberFormat="0" applyBorder="0" applyAlignment="0" applyProtection="0"/>
    <xf numFmtId="0" fontId="63" fillId="57" borderId="0" applyNumberFormat="0" applyBorder="0" applyAlignment="0" applyProtection="0"/>
    <xf numFmtId="0" fontId="7" fillId="41"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7" fillId="41"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91" fillId="58" borderId="0" applyNumberFormat="0" applyBorder="0" applyAlignment="0" applyProtection="0"/>
    <xf numFmtId="0" fontId="91" fillId="59" borderId="0" applyNumberFormat="0" applyBorder="0" applyAlignment="0" applyProtection="0"/>
    <xf numFmtId="0" fontId="90" fillId="22" borderId="0" applyNumberFormat="0" applyBorder="0" applyAlignment="0" applyProtection="0"/>
    <xf numFmtId="0" fontId="91" fillId="58" borderId="0" applyNumberFormat="0" applyBorder="0" applyAlignment="0" applyProtection="0"/>
    <xf numFmtId="0" fontId="91" fillId="54" borderId="0" applyNumberFormat="0" applyBorder="0" applyAlignment="0" applyProtection="0"/>
    <xf numFmtId="0" fontId="90" fillId="26" borderId="0" applyNumberFormat="0" applyBorder="0" applyAlignment="0" applyProtection="0"/>
    <xf numFmtId="0" fontId="91" fillId="54" borderId="0" applyNumberFormat="0" applyBorder="0" applyAlignment="0" applyProtection="0"/>
    <xf numFmtId="0" fontId="91" fillId="55" borderId="0" applyNumberFormat="0" applyBorder="0" applyAlignment="0" applyProtection="0"/>
    <xf numFmtId="0" fontId="91" fillId="56" borderId="0" applyNumberFormat="0" applyBorder="0" applyAlignment="0" applyProtection="0"/>
    <xf numFmtId="0" fontId="90" fillId="30"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60" borderId="0" applyNumberFormat="0" applyBorder="0" applyAlignment="0" applyProtection="0"/>
    <xf numFmtId="0" fontId="90" fillId="34" borderId="0" applyNumberFormat="0" applyBorder="0" applyAlignment="0" applyProtection="0"/>
    <xf numFmtId="0" fontId="91" fillId="52" borderId="0" applyNumberFormat="0" applyBorder="0" applyAlignment="0" applyProtection="0"/>
    <xf numFmtId="0" fontId="91" fillId="58" borderId="0" applyNumberFormat="0" applyBorder="0" applyAlignment="0" applyProtection="0"/>
    <xf numFmtId="0" fontId="90" fillId="38" borderId="0" applyNumberFormat="0" applyBorder="0" applyAlignment="0" applyProtection="0"/>
    <xf numFmtId="0" fontId="91" fillId="58" borderId="0" applyNumberFormat="0" applyBorder="0" applyAlignment="0" applyProtection="0"/>
    <xf numFmtId="0" fontId="91" fillId="45" borderId="0" applyNumberFormat="0" applyBorder="0" applyAlignment="0" applyProtection="0"/>
    <xf numFmtId="0" fontId="91" fillId="61" borderId="0" applyNumberFormat="0" applyBorder="0" applyAlignment="0" applyProtection="0"/>
    <xf numFmtId="0" fontId="90" fillId="42" borderId="0" applyNumberFormat="0" applyBorder="0" applyAlignment="0" applyProtection="0"/>
    <xf numFmtId="0" fontId="91" fillId="45" borderId="0" applyNumberFormat="0" applyBorder="0" applyAlignment="0" applyProtection="0"/>
    <xf numFmtId="0" fontId="91" fillId="58" borderId="0" applyNumberFormat="0" applyBorder="0" applyAlignment="0" applyProtection="0"/>
    <xf numFmtId="0" fontId="91" fillId="62" borderId="0" applyNumberFormat="0" applyBorder="0" applyAlignment="0" applyProtection="0"/>
    <xf numFmtId="0" fontId="90" fillId="19" borderId="0" applyNumberFormat="0" applyBorder="0" applyAlignment="0" applyProtection="0"/>
    <xf numFmtId="0" fontId="91" fillId="58" borderId="0" applyNumberFormat="0" applyBorder="0" applyAlignment="0" applyProtection="0"/>
    <xf numFmtId="0" fontId="91" fillId="63" borderId="0" applyNumberFormat="0" applyBorder="0" applyAlignment="0" applyProtection="0"/>
    <xf numFmtId="0" fontId="90" fillId="23" borderId="0" applyNumberFormat="0" applyBorder="0" applyAlignment="0" applyProtection="0"/>
    <xf numFmtId="0" fontId="91" fillId="63" borderId="0" applyNumberFormat="0" applyBorder="0" applyAlignment="0" applyProtection="0"/>
    <xf numFmtId="0" fontId="91" fillId="64" borderId="0" applyNumberFormat="0" applyBorder="0" applyAlignment="0" applyProtection="0"/>
    <xf numFmtId="0" fontId="90" fillId="27" borderId="0" applyNumberFormat="0" applyBorder="0" applyAlignment="0" applyProtection="0"/>
    <xf numFmtId="0" fontId="91" fillId="64" borderId="0" applyNumberFormat="0" applyBorder="0" applyAlignment="0" applyProtection="0"/>
    <xf numFmtId="0" fontId="91" fillId="65" borderId="0" applyNumberFormat="0" applyBorder="0" applyAlignment="0" applyProtection="0"/>
    <xf numFmtId="0" fontId="91" fillId="60" borderId="0" applyNumberFormat="0" applyBorder="0" applyAlignment="0" applyProtection="0"/>
    <xf numFmtId="0" fontId="90" fillId="31" borderId="0" applyNumberFormat="0" applyBorder="0" applyAlignment="0" applyProtection="0"/>
    <xf numFmtId="0" fontId="91" fillId="65" borderId="0" applyNumberFormat="0" applyBorder="0" applyAlignment="0" applyProtection="0"/>
    <xf numFmtId="0" fontId="91" fillId="58" borderId="0" applyNumberFormat="0" applyBorder="0" applyAlignment="0" applyProtection="0"/>
    <xf numFmtId="0" fontId="90" fillId="35" borderId="0" applyNumberFormat="0" applyBorder="0" applyAlignment="0" applyProtection="0"/>
    <xf numFmtId="0" fontId="91" fillId="58" borderId="0" applyNumberFormat="0" applyBorder="0" applyAlignment="0" applyProtection="0"/>
    <xf numFmtId="0" fontId="91" fillId="66" borderId="0" applyNumberFormat="0" applyBorder="0" applyAlignment="0" applyProtection="0"/>
    <xf numFmtId="0" fontId="90" fillId="39" borderId="0" applyNumberFormat="0" applyBorder="0" applyAlignment="0" applyProtection="0"/>
    <xf numFmtId="0" fontId="91" fillId="66" borderId="0" applyNumberFormat="0" applyBorder="0" applyAlignment="0" applyProtection="0"/>
    <xf numFmtId="0" fontId="92" fillId="46" borderId="0" applyNumberFormat="0" applyBorder="0" applyAlignment="0" applyProtection="0"/>
    <xf numFmtId="0" fontId="82" fillId="14" borderId="0" applyNumberFormat="0" applyBorder="0" applyAlignment="0" applyProtection="0"/>
    <xf numFmtId="0" fontId="92" fillId="46" borderId="0" applyNumberFormat="0" applyBorder="0" applyAlignment="0" applyProtection="0"/>
    <xf numFmtId="0" fontId="93" fillId="43" borderId="49" applyNumberFormat="0" applyAlignment="0" applyProtection="0"/>
    <xf numFmtId="0" fontId="93" fillId="52" borderId="49" applyNumberFormat="0" applyAlignment="0" applyProtection="0"/>
    <xf numFmtId="0" fontId="85" fillId="16" borderId="44" applyNumberFormat="0" applyAlignment="0" applyProtection="0"/>
    <xf numFmtId="0" fontId="93" fillId="43" borderId="49" applyNumberFormat="0" applyAlignment="0" applyProtection="0"/>
    <xf numFmtId="0" fontId="94" fillId="67" borderId="50" applyNumberFormat="0" applyAlignment="0" applyProtection="0"/>
    <xf numFmtId="0" fontId="86" fillId="17" borderId="46" applyNumberFormat="0" applyAlignment="0" applyProtection="0"/>
    <xf numFmtId="0" fontId="94" fillId="67" borderId="50" applyNumberFormat="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0" fontId="11" fillId="0" borderId="0" applyFont="0" applyFill="0" applyBorder="0" applyAlignment="0" applyProtection="0"/>
    <xf numFmtId="43" fontId="7" fillId="0" borderId="0" applyFont="0" applyFill="0" applyBorder="0" applyAlignment="0" applyProtection="0"/>
    <xf numFmtId="43" fontId="63" fillId="0" borderId="0" applyFont="0" applyFill="0" applyBorder="0" applyAlignment="0" applyProtection="0"/>
    <xf numFmtId="43" fontId="7" fillId="0" borderId="0" applyFont="0" applyFill="0" applyBorder="0" applyAlignment="0" applyProtection="0"/>
    <xf numFmtId="40" fontId="11" fillId="0" borderId="0" applyFont="0" applyFill="0" applyBorder="0" applyAlignment="0" applyProtection="0"/>
    <xf numFmtId="43" fontId="11" fillId="0" borderId="0" applyFont="0" applyFill="0" applyBorder="0" applyAlignment="0" applyProtection="0"/>
    <xf numFmtId="40" fontId="11" fillId="0" borderId="0" applyFont="0" applyFill="0" applyBorder="0" applyAlignment="0" applyProtection="0"/>
    <xf numFmtId="43" fontId="63" fillId="0" borderId="0" applyFont="0" applyFill="0" applyBorder="0" applyAlignment="0" applyProtection="0"/>
    <xf numFmtId="43" fontId="7" fillId="0" borderId="0" applyFont="0" applyFill="0" applyBorder="0" applyAlignment="0" applyProtection="0"/>
    <xf numFmtId="40" fontId="11" fillId="0" borderId="0" applyFont="0" applyFill="0" applyBorder="0" applyAlignment="0" applyProtection="0"/>
    <xf numFmtId="43" fontId="11" fillId="0" borderId="0" applyFont="0" applyFill="0" applyBorder="0" applyAlignment="0" applyProtection="0"/>
    <xf numFmtId="43" fontId="95" fillId="0" borderId="0" applyFont="0" applyFill="0" applyBorder="0" applyAlignment="0" applyProtection="0"/>
    <xf numFmtId="43" fontId="11"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6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6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11" fillId="0" borderId="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7" fillId="0" borderId="0" applyFont="0" applyFill="0" applyBorder="0" applyAlignment="0" applyProtection="0"/>
    <xf numFmtId="44" fontId="6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7" fillId="0" borderId="0" applyFont="0" applyFill="0" applyBorder="0" applyAlignment="0" applyProtection="0"/>
    <xf numFmtId="44" fontId="63" fillId="0" borderId="0" applyFont="0" applyFill="0" applyBorder="0" applyAlignment="0" applyProtection="0"/>
    <xf numFmtId="44" fontId="11"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5" fontId="11" fillId="0" borderId="0" applyFill="0" applyBorder="0" applyAlignment="0" applyProtection="0"/>
    <xf numFmtId="181" fontId="11" fillId="0" borderId="0" applyFill="0" applyBorder="0" applyAlignment="0" applyProtection="0"/>
    <xf numFmtId="182" fontId="28" fillId="0" borderId="13">
      <alignment horizontal="center" vertical="center" wrapText="1"/>
    </xf>
    <xf numFmtId="0" fontId="97" fillId="0" borderId="0" applyNumberFormat="0" applyFill="0" applyBorder="0" applyAlignment="0" applyProtection="0"/>
    <xf numFmtId="0" fontId="88" fillId="0" borderId="0" applyNumberFormat="0" applyFill="0" applyBorder="0" applyAlignment="0" applyProtection="0"/>
    <xf numFmtId="0" fontId="97" fillId="0" borderId="0" applyNumberFormat="0" applyFill="0" applyBorder="0" applyAlignment="0" applyProtection="0"/>
    <xf numFmtId="2" fontId="11" fillId="0" borderId="0" applyFill="0" applyBorder="0" applyAlignment="0" applyProtection="0"/>
    <xf numFmtId="0" fontId="98" fillId="48" borderId="0" applyNumberFormat="0" applyBorder="0" applyAlignment="0" applyProtection="0"/>
    <xf numFmtId="0" fontId="81" fillId="13" borderId="0" applyNumberFormat="0" applyBorder="0" applyAlignment="0" applyProtection="0"/>
    <xf numFmtId="0" fontId="98" fillId="48" borderId="0" applyNumberFormat="0" applyBorder="0" applyAlignment="0" applyProtection="0"/>
    <xf numFmtId="0" fontId="72" fillId="4" borderId="13">
      <alignment horizontal="center" vertical="top" wrapText="1"/>
    </xf>
    <xf numFmtId="0" fontId="99" fillId="0" borderId="51" applyNumberFormat="0" applyFill="0" applyAlignment="0" applyProtection="0"/>
    <xf numFmtId="0" fontId="100" fillId="0" borderId="52" applyNumberFormat="0" applyFill="0" applyAlignment="0" applyProtection="0"/>
    <xf numFmtId="0" fontId="101" fillId="0" borderId="53" applyNumberFormat="0" applyFill="0" applyAlignment="0" applyProtection="0"/>
    <xf numFmtId="0" fontId="102" fillId="0" borderId="53" applyNumberFormat="0" applyFill="0" applyAlignment="0" applyProtection="0"/>
    <xf numFmtId="0" fontId="79" fillId="0" borderId="42" applyNumberFormat="0" applyFill="0" applyAlignment="0" applyProtection="0"/>
    <xf numFmtId="0" fontId="101" fillId="0" borderId="53" applyNumberFormat="0" applyFill="0" applyAlignment="0" applyProtection="0"/>
    <xf numFmtId="0" fontId="103" fillId="0" borderId="54" applyNumberFormat="0" applyFill="0" applyAlignment="0" applyProtection="0"/>
    <xf numFmtId="0" fontId="104" fillId="0" borderId="55" applyNumberFormat="0" applyFill="0" applyAlignment="0" applyProtection="0"/>
    <xf numFmtId="0" fontId="80" fillId="0" borderId="43" applyNumberFormat="0" applyFill="0" applyAlignment="0" applyProtection="0"/>
    <xf numFmtId="0" fontId="103" fillId="0" borderId="54"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45" borderId="49" applyNumberFormat="0" applyAlignment="0" applyProtection="0"/>
    <xf numFmtId="0" fontId="83" fillId="15" borderId="44" applyNumberFormat="0" applyAlignment="0" applyProtection="0"/>
    <xf numFmtId="0" fontId="106" fillId="45" borderId="49" applyNumberFormat="0" applyAlignment="0" applyProtection="0"/>
    <xf numFmtId="0" fontId="107" fillId="0" borderId="56" applyNumberFormat="0" applyFill="0" applyAlignment="0" applyProtection="0"/>
    <xf numFmtId="0" fontId="11" fillId="0" borderId="0" applyFont="0" applyFill="0" applyBorder="0" applyAlignment="0" applyProtection="0"/>
    <xf numFmtId="0" fontId="108" fillId="55" borderId="0" applyNumberFormat="0" applyBorder="0" applyAlignment="0" applyProtection="0"/>
    <xf numFmtId="183" fontId="109" fillId="0"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63" fillId="0" borderId="0"/>
    <xf numFmtId="0" fontId="7" fillId="0" borderId="0"/>
    <xf numFmtId="0" fontId="63" fillId="0" borderId="0"/>
    <xf numFmtId="0" fontId="63" fillId="0" borderId="0"/>
    <xf numFmtId="0" fontId="6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3" fillId="0" borderId="0"/>
    <xf numFmtId="0" fontId="63" fillId="0" borderId="0"/>
    <xf numFmtId="0" fontId="7" fillId="0" borderId="0"/>
    <xf numFmtId="0" fontId="7" fillId="0" borderId="0"/>
    <xf numFmtId="0" fontId="7" fillId="0" borderId="0"/>
    <xf numFmtId="0" fontId="11" fillId="0" borderId="0"/>
    <xf numFmtId="0" fontId="7" fillId="0" borderId="0"/>
    <xf numFmtId="0" fontId="14" fillId="0" borderId="0"/>
    <xf numFmtId="0" fontId="9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5" fontId="28" fillId="0" borderId="13">
      <alignment horizontal="right" vertical="center"/>
    </xf>
    <xf numFmtId="0" fontId="28" fillId="0" borderId="13">
      <alignment horizontal="left" vertical="center" wrapText="1"/>
    </xf>
    <xf numFmtId="1" fontId="72" fillId="4" borderId="13">
      <alignment horizontal="center" vertical="center" wrapText="1"/>
    </xf>
    <xf numFmtId="0" fontId="11" fillId="47" borderId="57" applyNumberFormat="0" applyFont="0" applyAlignment="0" applyProtection="0"/>
    <xf numFmtId="0" fontId="7" fillId="18" borderId="47" applyNumberFormat="0" applyFont="0" applyAlignment="0" applyProtection="0"/>
    <xf numFmtId="0" fontId="7" fillId="18" borderId="47" applyNumberFormat="0" applyFont="0" applyAlignment="0" applyProtection="0"/>
    <xf numFmtId="0" fontId="7" fillId="18" borderId="47" applyNumberFormat="0" applyFont="0" applyAlignment="0" applyProtection="0"/>
    <xf numFmtId="0" fontId="63" fillId="18" borderId="47" applyNumberFormat="0" applyFont="0" applyAlignment="0" applyProtection="0"/>
    <xf numFmtId="0" fontId="7" fillId="18" borderId="47" applyNumberFormat="0" applyFont="0" applyAlignment="0" applyProtection="0"/>
    <xf numFmtId="0" fontId="11" fillId="47" borderId="57" applyNumberFormat="0" applyFont="0" applyAlignment="0" applyProtection="0"/>
    <xf numFmtId="0" fontId="11" fillId="47" borderId="57" applyNumberFormat="0" applyFont="0" applyAlignment="0" applyProtection="0"/>
    <xf numFmtId="0" fontId="11" fillId="47" borderId="57" applyNumberFormat="0" applyFont="0" applyAlignment="0" applyProtection="0"/>
    <xf numFmtId="0" fontId="110" fillId="43" borderId="58" applyNumberFormat="0" applyAlignment="0" applyProtection="0"/>
    <xf numFmtId="0" fontId="110" fillId="52" borderId="58" applyNumberFormat="0" applyAlignment="0" applyProtection="0"/>
    <xf numFmtId="0" fontId="84" fillId="16" borderId="45" applyNumberFormat="0" applyAlignment="0" applyProtection="0"/>
    <xf numFmtId="0" fontId="110" fillId="43" borderId="58"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1" fillId="0" borderId="0">
      <alignment wrapText="1"/>
    </xf>
    <xf numFmtId="4" fontId="112" fillId="55" borderId="59" applyNumberFormat="0" applyProtection="0">
      <alignment vertical="center"/>
    </xf>
    <xf numFmtId="4" fontId="113" fillId="8" borderId="58" applyNumberFormat="0" applyProtection="0">
      <alignment horizontal="left" vertical="center" indent="1"/>
    </xf>
    <xf numFmtId="4" fontId="113" fillId="8" borderId="58" applyNumberFormat="0" applyProtection="0">
      <alignment horizontal="left" vertical="center" indent="1"/>
    </xf>
    <xf numFmtId="0" fontId="11" fillId="68" borderId="58" applyNumberFormat="0" applyProtection="0">
      <alignment horizontal="left" vertical="center" indent="1"/>
    </xf>
    <xf numFmtId="0" fontId="11" fillId="68" borderId="58" applyNumberFormat="0" applyProtection="0">
      <alignment horizontal="left" vertical="center" indent="1"/>
    </xf>
    <xf numFmtId="0" fontId="11" fillId="68" borderId="58" applyNumberFormat="0" applyProtection="0">
      <alignment horizontal="left" vertical="center" indent="1"/>
    </xf>
    <xf numFmtId="0" fontId="11" fillId="68" borderId="58" applyNumberFormat="0" applyProtection="0">
      <alignment horizontal="left" vertical="center" indent="1"/>
    </xf>
    <xf numFmtId="0" fontId="11" fillId="4" borderId="58" applyNumberFormat="0" applyProtection="0">
      <alignment horizontal="left" vertical="center" indent="1"/>
    </xf>
    <xf numFmtId="0" fontId="11" fillId="4" borderId="58" applyNumberFormat="0" applyProtection="0">
      <alignment horizontal="left" vertical="center" indent="1"/>
    </xf>
    <xf numFmtId="4" fontId="114" fillId="6" borderId="59" applyNumberFormat="0" applyProtection="0">
      <alignment horizontal="right" vertical="center"/>
    </xf>
    <xf numFmtId="0" fontId="11" fillId="68" borderId="58" applyNumberFormat="0" applyProtection="0">
      <alignment horizontal="left" vertical="center" indent="1"/>
    </xf>
    <xf numFmtId="0" fontId="11" fillId="68" borderId="58" applyNumberFormat="0" applyProtection="0">
      <alignment horizontal="left" vertical="center" indent="1"/>
    </xf>
    <xf numFmtId="0" fontId="11" fillId="68" borderId="58" applyNumberFormat="0" applyProtection="0">
      <alignment horizontal="left" vertical="center" indent="1"/>
    </xf>
    <xf numFmtId="0" fontId="11" fillId="68" borderId="58" applyNumberFormat="0" applyProtection="0">
      <alignment horizontal="left" vertical="center" indent="1"/>
    </xf>
    <xf numFmtId="0" fontId="11" fillId="68" borderId="58" applyNumberFormat="0" applyProtection="0">
      <alignment horizontal="left" vertical="center" indent="1"/>
    </xf>
    <xf numFmtId="0" fontId="11" fillId="68" borderId="58" applyNumberFormat="0" applyProtection="0">
      <alignment horizontal="left" vertical="center" indent="1"/>
    </xf>
    <xf numFmtId="0" fontId="11" fillId="68" borderId="58" applyNumberFormat="0" applyProtection="0">
      <alignment horizontal="left" vertical="center" indent="1"/>
    </xf>
    <xf numFmtId="0" fontId="11" fillId="68" borderId="58" applyNumberFormat="0" applyProtection="0">
      <alignment horizontal="left" vertical="center" indent="1"/>
    </xf>
    <xf numFmtId="0" fontId="115" fillId="0" borderId="0" applyNumberFormat="0" applyFill="0" applyBorder="0" applyAlignment="0" applyProtection="0"/>
    <xf numFmtId="0" fontId="116" fillId="0" borderId="60">
      <alignment horizontal="center" vertical="center" wrapText="1"/>
    </xf>
    <xf numFmtId="0" fontId="117" fillId="0" borderId="0" applyNumberFormat="0" applyFill="0" applyBorder="0" applyAlignment="0" applyProtection="0"/>
    <xf numFmtId="0" fontId="118" fillId="0" borderId="0" applyNumberFormat="0" applyFill="0" applyBorder="0" applyAlignment="0" applyProtection="0"/>
    <xf numFmtId="0" fontId="119" fillId="0" borderId="61" applyNumberFormat="0" applyFill="0" applyAlignment="0" applyProtection="0"/>
    <xf numFmtId="0" fontId="119" fillId="0" borderId="62" applyNumberFormat="0" applyFill="0" applyAlignment="0" applyProtection="0"/>
    <xf numFmtId="0" fontId="89" fillId="0" borderId="48" applyNumberFormat="0" applyFill="0" applyAlignment="0" applyProtection="0"/>
    <xf numFmtId="0" fontId="119" fillId="0" borderId="61" applyNumberFormat="0" applyFill="0" applyAlignment="0" applyProtection="0"/>
    <xf numFmtId="0" fontId="120" fillId="0" borderId="0" applyNumberFormat="0" applyFill="0" applyBorder="0" applyAlignment="0" applyProtection="0"/>
    <xf numFmtId="0" fontId="87" fillId="0" borderId="0" applyNumberFormat="0" applyFill="0" applyBorder="0" applyAlignment="0" applyProtection="0"/>
    <xf numFmtId="0" fontId="120" fillId="0" borderId="0" applyNumberFormat="0" applyFill="0" applyBorder="0" applyAlignment="0" applyProtection="0"/>
    <xf numFmtId="0" fontId="11" fillId="0" borderId="0"/>
    <xf numFmtId="0" fontId="11"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4" fillId="0" borderId="0" applyFont="0" applyFill="0" applyBorder="0" applyAlignment="0" applyProtection="0"/>
    <xf numFmtId="0" fontId="11" fillId="0" borderId="0"/>
    <xf numFmtId="0" fontId="11" fillId="0" borderId="0"/>
    <xf numFmtId="0" fontId="11" fillId="0" borderId="0"/>
    <xf numFmtId="0" fontId="11"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11"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63" fillId="0" borderId="0" applyFont="0" applyFill="0" applyBorder="0" applyAlignment="0" applyProtection="0"/>
    <xf numFmtId="0" fontId="1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47" applyNumberFormat="0" applyFont="0" applyAlignment="0" applyProtection="0"/>
    <xf numFmtId="0" fontId="1" fillId="18" borderId="47" applyNumberFormat="0" applyFont="0" applyAlignment="0" applyProtection="0"/>
    <xf numFmtId="0" fontId="1" fillId="18" borderId="47" applyNumberFormat="0" applyFont="0" applyAlignment="0" applyProtection="0"/>
    <xf numFmtId="0" fontId="1" fillId="18" borderId="47" applyNumberFormat="0" applyFont="0" applyAlignment="0" applyProtection="0"/>
    <xf numFmtId="0" fontId="1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1" fillId="0" borderId="0"/>
  </cellStyleXfs>
  <cellXfs count="1459">
    <xf numFmtId="0" fontId="0" fillId="0" borderId="0" xfId="0"/>
    <xf numFmtId="0" fontId="14" fillId="0" borderId="0" xfId="1" applyNumberFormat="1" applyFont="1" applyAlignment="1">
      <alignment horizontal="center"/>
    </xf>
    <xf numFmtId="0" fontId="14" fillId="0" borderId="0" xfId="1" applyFont="1" applyAlignment="1"/>
    <xf numFmtId="0" fontId="14" fillId="0" borderId="0" xfId="1" applyFont="1"/>
    <xf numFmtId="0" fontId="14" fillId="0" borderId="0" xfId="1" applyNumberFormat="1" applyFont="1" applyAlignment="1">
      <alignment horizontal="left"/>
    </xf>
    <xf numFmtId="0" fontId="14" fillId="0" borderId="0" xfId="1" applyNumberFormat="1" applyFont="1" applyFill="1" applyAlignment="1">
      <alignment horizontal="left"/>
    </xf>
    <xf numFmtId="0" fontId="14" fillId="0" borderId="0" xfId="1" applyFont="1" applyFill="1" applyAlignment="1"/>
    <xf numFmtId="0" fontId="14" fillId="0" borderId="0" xfId="1" applyFont="1" applyFill="1"/>
    <xf numFmtId="0" fontId="14" fillId="0" borderId="3" xfId="1" applyFont="1" applyFill="1" applyBorder="1" applyAlignment="1"/>
    <xf numFmtId="0" fontId="14" fillId="0" borderId="0" xfId="1" applyFont="1" applyBorder="1" applyAlignment="1"/>
    <xf numFmtId="0" fontId="14" fillId="0" borderId="0" xfId="1" applyFont="1" applyFill="1" applyAlignment="1">
      <alignment horizontal="left"/>
    </xf>
    <xf numFmtId="0" fontId="14" fillId="0" borderId="0" xfId="1" applyFont="1" applyAlignment="1">
      <alignment horizontal="left"/>
    </xf>
    <xf numFmtId="0" fontId="18" fillId="0" borderId="0" xfId="1" applyFont="1"/>
    <xf numFmtId="0" fontId="14" fillId="0" borderId="0" xfId="1" applyFont="1" applyAlignment="1">
      <alignment horizontal="right"/>
    </xf>
    <xf numFmtId="0" fontId="14" fillId="0" borderId="0" xfId="1" applyNumberFormat="1" applyFont="1" applyFill="1" applyAlignment="1">
      <alignment horizontal="center"/>
    </xf>
    <xf numFmtId="0" fontId="14" fillId="0" borderId="0" xfId="1" applyNumberFormat="1" applyFont="1" applyBorder="1" applyAlignment="1">
      <alignment horizontal="center"/>
    </xf>
    <xf numFmtId="0" fontId="14" fillId="0" borderId="0" xfId="1" applyNumberFormat="1" applyFont="1" applyBorder="1" applyAlignment="1">
      <alignment horizontal="left"/>
    </xf>
    <xf numFmtId="0" fontId="14" fillId="0" borderId="0" xfId="1" applyFont="1" applyFill="1" applyBorder="1" applyAlignment="1"/>
    <xf numFmtId="0" fontId="14" fillId="0" borderId="0" xfId="1" applyFont="1" applyAlignment="1">
      <alignment horizontal="center"/>
    </xf>
    <xf numFmtId="0" fontId="14" fillId="0" borderId="0" xfId="1" applyFont="1" applyFill="1" applyAlignment="1">
      <alignment horizontal="center"/>
    </xf>
    <xf numFmtId="0" fontId="14" fillId="0" borderId="4" xfId="1" applyFont="1" applyFill="1" applyBorder="1" applyAlignment="1">
      <alignment horizontal="left"/>
    </xf>
    <xf numFmtId="0" fontId="14" fillId="0" borderId="4" xfId="1" applyNumberFormat="1" applyFont="1" applyBorder="1" applyAlignment="1">
      <alignment horizontal="left"/>
    </xf>
    <xf numFmtId="0" fontId="14" fillId="0" borderId="4" xfId="1" applyFont="1" applyBorder="1" applyAlignment="1"/>
    <xf numFmtId="0" fontId="14" fillId="0" borderId="5" xfId="1" applyFont="1" applyBorder="1"/>
    <xf numFmtId="0" fontId="14" fillId="5" borderId="0" xfId="1" applyFont="1" applyFill="1" applyAlignment="1"/>
    <xf numFmtId="0" fontId="14" fillId="5" borderId="0" xfId="1" applyFont="1" applyFill="1"/>
    <xf numFmtId="0" fontId="14" fillId="5" borderId="0" xfId="1" applyFont="1" applyFill="1" applyBorder="1" applyAlignment="1">
      <alignment horizontal="center" wrapText="1"/>
    </xf>
    <xf numFmtId="0" fontId="14" fillId="0" borderId="0" xfId="1" applyNumberFormat="1" applyFont="1" applyBorder="1"/>
    <xf numFmtId="172" fontId="14" fillId="0" borderId="0" xfId="1" applyNumberFormat="1" applyFont="1" applyBorder="1" applyAlignment="1">
      <alignment horizontal="right"/>
    </xf>
    <xf numFmtId="164" fontId="14" fillId="0" borderId="0" xfId="2" applyNumberFormat="1" applyFont="1"/>
    <xf numFmtId="0" fontId="14" fillId="0" borderId="4" xfId="1" applyNumberFormat="1" applyFont="1" applyFill="1" applyBorder="1" applyAlignment="1">
      <alignment horizontal="left"/>
    </xf>
    <xf numFmtId="0" fontId="14" fillId="0" borderId="4" xfId="1" applyNumberFormat="1" applyFont="1" applyBorder="1" applyAlignment="1">
      <alignment horizontal="center"/>
    </xf>
    <xf numFmtId="0" fontId="14" fillId="0" borderId="0" xfId="1" applyNumberFormat="1" applyFont="1" applyFill="1" applyBorder="1" applyAlignment="1">
      <alignment horizontal="center"/>
    </xf>
    <xf numFmtId="0" fontId="15" fillId="0" borderId="3" xfId="1" applyNumberFormat="1" applyFont="1" applyFill="1" applyBorder="1" applyAlignment="1">
      <alignment horizontal="center"/>
    </xf>
    <xf numFmtId="10" fontId="16" fillId="0" borderId="0" xfId="1" applyNumberFormat="1" applyFont="1" applyFill="1" applyAlignment="1">
      <alignment horizontal="right"/>
    </xf>
    <xf numFmtId="3" fontId="17" fillId="0" borderId="0" xfId="1" applyNumberFormat="1" applyFont="1" applyBorder="1" applyAlignment="1"/>
    <xf numFmtId="0" fontId="17" fillId="0" borderId="0" xfId="1" applyNumberFormat="1" applyFont="1" applyFill="1" applyBorder="1" applyAlignment="1">
      <alignment horizontal="center"/>
    </xf>
    <xf numFmtId="0" fontId="20" fillId="0" borderId="0" xfId="1" applyFont="1" applyFill="1"/>
    <xf numFmtId="0" fontId="19" fillId="0" borderId="0" xfId="1" applyFont="1"/>
    <xf numFmtId="0" fontId="18" fillId="0" borderId="0" xfId="1" applyFont="1" applyFill="1"/>
    <xf numFmtId="0" fontId="14" fillId="0" borderId="0" xfId="1" applyFont="1" applyAlignment="1">
      <alignment wrapText="1"/>
    </xf>
    <xf numFmtId="0" fontId="14" fillId="0" borderId="4" xfId="1" applyFont="1" applyBorder="1"/>
    <xf numFmtId="0" fontId="14" fillId="0" borderId="3" xfId="1" applyFont="1" applyBorder="1" applyAlignment="1">
      <alignment horizontal="left"/>
    </xf>
    <xf numFmtId="0" fontId="14" fillId="0" borderId="4" xfId="1" applyFont="1" applyBorder="1" applyAlignment="1">
      <alignment horizontal="left"/>
    </xf>
    <xf numFmtId="0" fontId="20" fillId="0" borderId="0" xfId="1" applyFont="1"/>
    <xf numFmtId="3" fontId="26" fillId="0" borderId="0" xfId="1" applyNumberFormat="1" applyFont="1"/>
    <xf numFmtId="164" fontId="14" fillId="0" borderId="0" xfId="2" applyNumberFormat="1" applyFont="1" applyFill="1"/>
    <xf numFmtId="0" fontId="20" fillId="0" borderId="0" xfId="1" applyFont="1" applyFill="1" applyBorder="1"/>
    <xf numFmtId="0" fontId="14" fillId="0" borderId="0" xfId="1" applyFont="1" applyFill="1" applyAlignment="1">
      <alignment wrapText="1"/>
    </xf>
    <xf numFmtId="0" fontId="25" fillId="0" borderId="0" xfId="1" applyFont="1" applyFill="1" applyAlignment="1">
      <alignment horizontal="center"/>
    </xf>
    <xf numFmtId="0" fontId="15" fillId="0" borderId="0" xfId="1" applyNumberFormat="1" applyFont="1" applyFill="1" applyAlignment="1"/>
    <xf numFmtId="0" fontId="33" fillId="0" borderId="0" xfId="1" applyFont="1"/>
    <xf numFmtId="0" fontId="33" fillId="0" borderId="0" xfId="1" applyFont="1" applyFill="1"/>
    <xf numFmtId="0" fontId="33" fillId="0" borderId="0" xfId="1" applyFont="1" applyFill="1" applyBorder="1"/>
    <xf numFmtId="0" fontId="33" fillId="0" borderId="0" xfId="1" applyFont="1" applyBorder="1"/>
    <xf numFmtId="0" fontId="30" fillId="0" borderId="0" xfId="1" applyFont="1" applyFill="1"/>
    <xf numFmtId="0" fontId="30" fillId="0" borderId="0" xfId="1" applyFont="1"/>
    <xf numFmtId="0" fontId="42" fillId="0" borderId="0" xfId="1" applyFont="1" applyFill="1"/>
    <xf numFmtId="3" fontId="14" fillId="0" borderId="0" xfId="1" applyNumberFormat="1" applyFont="1"/>
    <xf numFmtId="164" fontId="14" fillId="0" borderId="0" xfId="2" applyNumberFormat="1" applyFont="1" applyFill="1" applyAlignment="1"/>
    <xf numFmtId="0" fontId="43" fillId="0" borderId="0" xfId="1" applyFont="1" applyAlignment="1"/>
    <xf numFmtId="164" fontId="14" fillId="0" borderId="0" xfId="2" applyNumberFormat="1" applyFont="1" applyFill="1" applyBorder="1" applyAlignment="1"/>
    <xf numFmtId="0" fontId="14" fillId="0" borderId="0" xfId="1" applyFont="1" applyFill="1" applyAlignment="1">
      <alignment vertical="top"/>
    </xf>
    <xf numFmtId="0" fontId="14" fillId="0" borderId="0" xfId="1" applyFont="1" applyFill="1" applyAlignment="1">
      <alignment vertical="center" wrapText="1"/>
    </xf>
    <xf numFmtId="164" fontId="14" fillId="0" borderId="0" xfId="2" applyNumberFormat="1" applyFont="1" applyFill="1" applyAlignment="1">
      <alignment vertical="center" wrapText="1"/>
    </xf>
    <xf numFmtId="0" fontId="17" fillId="0" borderId="0" xfId="1" applyFont="1"/>
    <xf numFmtId="164" fontId="14" fillId="0" borderId="0" xfId="2" applyNumberFormat="1" applyFont="1" applyAlignment="1"/>
    <xf numFmtId="0" fontId="44" fillId="0" borderId="0" xfId="1" applyFont="1" applyAlignment="1">
      <alignment horizontal="right"/>
    </xf>
    <xf numFmtId="0" fontId="18" fillId="0" borderId="0" xfId="1" applyFont="1" applyAlignment="1"/>
    <xf numFmtId="0" fontId="14" fillId="0" borderId="0" xfId="1" applyFont="1" applyAlignment="1">
      <alignment horizontal="left" wrapText="1"/>
    </xf>
    <xf numFmtId="0" fontId="18" fillId="0" borderId="0" xfId="1" applyFont="1" applyFill="1" applyAlignment="1"/>
    <xf numFmtId="0" fontId="14" fillId="9" borderId="0" xfId="1" applyFont="1" applyFill="1"/>
    <xf numFmtId="0" fontId="14" fillId="0" borderId="0" xfId="1" applyFont="1" applyAlignment="1">
      <alignment horizontal="left" vertical="center"/>
    </xf>
    <xf numFmtId="0" fontId="14" fillId="0" borderId="0" xfId="1" applyFont="1" applyAlignment="1">
      <alignment horizontal="left" vertical="center" wrapText="1"/>
    </xf>
    <xf numFmtId="0" fontId="14" fillId="0" borderId="0" xfId="1" applyFont="1" applyFill="1" applyAlignment="1">
      <alignment horizontal="left" wrapText="1"/>
    </xf>
    <xf numFmtId="0" fontId="43" fillId="0" borderId="0" xfId="1" applyFont="1" applyFill="1" applyAlignment="1"/>
    <xf numFmtId="164" fontId="14" fillId="0" borderId="0" xfId="2" applyNumberFormat="1" applyFont="1" applyBorder="1" applyAlignment="1"/>
    <xf numFmtId="164" fontId="14" fillId="0" borderId="0" xfId="2" applyNumberFormat="1" applyFont="1" applyFill="1" applyBorder="1"/>
    <xf numFmtId="37" fontId="14" fillId="0" borderId="0" xfId="1" applyNumberFormat="1" applyFont="1" applyFill="1"/>
    <xf numFmtId="0" fontId="20" fillId="0" borderId="0" xfId="1" applyFont="1" applyAlignment="1">
      <alignment horizontal="center"/>
    </xf>
    <xf numFmtId="0" fontId="20" fillId="0" borderId="0" xfId="1" applyFont="1" applyFill="1" applyBorder="1" applyAlignment="1">
      <alignment horizontal="center"/>
    </xf>
    <xf numFmtId="0" fontId="25" fillId="0" borderId="0" xfId="1" applyFont="1" applyFill="1" applyBorder="1" applyAlignment="1">
      <alignment horizontal="center"/>
    </xf>
    <xf numFmtId="0" fontId="23" fillId="0" borderId="0" xfId="1" applyFont="1"/>
    <xf numFmtId="0" fontId="18" fillId="0" borderId="0" xfId="1" applyFont="1" applyFill="1" applyAlignment="1">
      <alignment horizontal="center"/>
    </xf>
    <xf numFmtId="0" fontId="18" fillId="0" borderId="0" xfId="1" applyFont="1" applyFill="1" applyBorder="1"/>
    <xf numFmtId="0" fontId="14" fillId="0" borderId="0" xfId="1" applyFont="1" applyFill="1" applyBorder="1" applyAlignment="1">
      <alignment horizontal="left"/>
    </xf>
    <xf numFmtId="0" fontId="29" fillId="0" borderId="0" xfId="1" applyFont="1"/>
    <xf numFmtId="3" fontId="14" fillId="0" borderId="0" xfId="1" applyNumberFormat="1" applyFont="1" applyFill="1" applyBorder="1" applyAlignment="1"/>
    <xf numFmtId="0" fontId="53" fillId="5" borderId="0" xfId="1" applyFont="1" applyFill="1"/>
    <xf numFmtId="0" fontId="53" fillId="0" borderId="0" xfId="1" applyFont="1" applyFill="1"/>
    <xf numFmtId="0" fontId="18" fillId="0" borderId="0" xfId="1" applyFont="1" applyAlignment="1">
      <alignment horizontal="left"/>
    </xf>
    <xf numFmtId="0" fontId="18" fillId="0" borderId="0" xfId="1" applyNumberFormat="1" applyFont="1" applyFill="1" applyAlignment="1">
      <alignment horizontal="left"/>
    </xf>
    <xf numFmtId="3" fontId="18" fillId="0" borderId="0" xfId="1" applyNumberFormat="1" applyFont="1" applyBorder="1" applyAlignment="1"/>
    <xf numFmtId="3" fontId="14" fillId="0" borderId="0" xfId="1" applyNumberFormat="1" applyFont="1" applyBorder="1" applyAlignment="1"/>
    <xf numFmtId="3" fontId="14" fillId="0" borderId="0" xfId="1" applyNumberFormat="1" applyFont="1" applyAlignment="1"/>
    <xf numFmtId="3" fontId="18" fillId="0" borderId="0" xfId="1" applyNumberFormat="1" applyFont="1" applyAlignment="1">
      <alignment horizontal="left"/>
    </xf>
    <xf numFmtId="3" fontId="14" fillId="0" borderId="0" xfId="1" applyNumberFormat="1" applyFont="1" applyAlignment="1">
      <alignment horizontal="left"/>
    </xf>
    <xf numFmtId="0" fontId="14" fillId="0" borderId="0" xfId="1" applyNumberFormat="1" applyFont="1" applyAlignment="1"/>
    <xf numFmtId="3" fontId="14" fillId="0" borderId="0" xfId="1" applyNumberFormat="1" applyFont="1" applyFill="1" applyAlignment="1"/>
    <xf numFmtId="0" fontId="18" fillId="0" borderId="0" xfId="1" applyNumberFormat="1" applyFont="1" applyAlignment="1">
      <alignment horizontal="left"/>
    </xf>
    <xf numFmtId="3" fontId="14" fillId="0" borderId="0" xfId="1" applyNumberFormat="1" applyFont="1" applyFill="1" applyAlignment="1">
      <alignment horizontal="center"/>
    </xf>
    <xf numFmtId="3" fontId="14" fillId="0" borderId="0" xfId="1" applyNumberFormat="1" applyFont="1" applyFill="1" applyAlignment="1">
      <alignment horizontal="left"/>
    </xf>
    <xf numFmtId="3" fontId="14" fillId="0" borderId="4" xfId="1" applyNumberFormat="1" applyFont="1" applyFill="1" applyBorder="1" applyAlignment="1"/>
    <xf numFmtId="3" fontId="14" fillId="0" borderId="4" xfId="1" applyNumberFormat="1" applyFont="1" applyFill="1" applyBorder="1" applyAlignment="1">
      <alignment horizontal="left"/>
    </xf>
    <xf numFmtId="3" fontId="14" fillId="0" borderId="4" xfId="1" applyNumberFormat="1" applyFont="1" applyBorder="1" applyAlignment="1"/>
    <xf numFmtId="0" fontId="14" fillId="0" borderId="3" xfId="1" applyNumberFormat="1" applyFont="1" applyFill="1" applyBorder="1" applyAlignment="1"/>
    <xf numFmtId="0" fontId="14" fillId="0" borderId="3" xfId="1" applyFont="1" applyFill="1" applyBorder="1" applyAlignment="1">
      <alignment horizontal="left"/>
    </xf>
    <xf numFmtId="3" fontId="14" fillId="0" borderId="3" xfId="1" applyNumberFormat="1" applyFont="1" applyFill="1" applyBorder="1" applyAlignment="1"/>
    <xf numFmtId="0" fontId="14" fillId="0" borderId="0" xfId="1" applyNumberFormat="1" applyFont="1" applyFill="1" applyAlignment="1"/>
    <xf numFmtId="0" fontId="18" fillId="0" borderId="3" xfId="1" applyNumberFormat="1" applyFont="1" applyBorder="1" applyAlignment="1"/>
    <xf numFmtId="3" fontId="14" fillId="0" borderId="3" xfId="1" applyNumberFormat="1" applyFont="1" applyBorder="1" applyAlignment="1"/>
    <xf numFmtId="0" fontId="14" fillId="0" borderId="0" xfId="1" applyNumberFormat="1" applyFont="1" applyFill="1" applyBorder="1" applyAlignment="1"/>
    <xf numFmtId="170" fontId="14" fillId="0" borderId="0" xfId="1" applyNumberFormat="1" applyFont="1" applyFill="1" applyAlignment="1"/>
    <xf numFmtId="165" fontId="14" fillId="0" borderId="0" xfId="1" applyNumberFormat="1" applyFont="1" applyFill="1" applyAlignment="1"/>
    <xf numFmtId="171" fontId="14" fillId="0" borderId="0" xfId="2" applyNumberFormat="1" applyFont="1" applyFill="1" applyBorder="1" applyAlignment="1"/>
    <xf numFmtId="3" fontId="14" fillId="0" borderId="0" xfId="1" quotePrefix="1" applyNumberFormat="1" applyFont="1" applyAlignment="1">
      <alignment horizontal="right"/>
    </xf>
    <xf numFmtId="165" fontId="14" fillId="0" borderId="0" xfId="1" applyNumberFormat="1" applyFont="1" applyAlignment="1"/>
    <xf numFmtId="0" fontId="14" fillId="0" borderId="4" xfId="1" applyNumberFormat="1" applyFont="1" applyBorder="1" applyAlignment="1"/>
    <xf numFmtId="3" fontId="14" fillId="0" borderId="4" xfId="1" applyNumberFormat="1" applyFont="1" applyBorder="1" applyAlignment="1">
      <alignment horizontal="right"/>
    </xf>
    <xf numFmtId="165" fontId="14" fillId="0" borderId="4" xfId="1" applyNumberFormat="1" applyFont="1" applyBorder="1" applyAlignment="1"/>
    <xf numFmtId="0" fontId="18" fillId="0" borderId="0" xfId="1" applyFont="1" applyBorder="1" applyAlignment="1"/>
    <xf numFmtId="0" fontId="18" fillId="0" borderId="0" xfId="1" applyNumberFormat="1" applyFont="1" applyBorder="1" applyAlignment="1"/>
    <xf numFmtId="0" fontId="18" fillId="0" borderId="0" xfId="1" applyFont="1" applyBorder="1" applyAlignment="1">
      <alignment horizontal="left"/>
    </xf>
    <xf numFmtId="3" fontId="18" fillId="0" borderId="0" xfId="1" quotePrefix="1" applyNumberFormat="1" applyFont="1" applyBorder="1" applyAlignment="1">
      <alignment horizontal="right"/>
    </xf>
    <xf numFmtId="165" fontId="18" fillId="0" borderId="0" xfId="1" applyNumberFormat="1" applyFont="1" applyAlignment="1"/>
    <xf numFmtId="0" fontId="18" fillId="0" borderId="0" xfId="1" applyNumberFormat="1" applyFont="1" applyFill="1" applyAlignment="1">
      <alignment horizontal="center"/>
    </xf>
    <xf numFmtId="0" fontId="18" fillId="0" borderId="5" xfId="1" applyFont="1" applyBorder="1" applyAlignment="1"/>
    <xf numFmtId="3" fontId="18" fillId="0" borderId="5" xfId="1" applyNumberFormat="1" applyFont="1" applyBorder="1" applyAlignment="1">
      <alignment horizontal="left"/>
    </xf>
    <xf numFmtId="168" fontId="18" fillId="0" borderId="5" xfId="1" applyNumberFormat="1" applyFont="1" applyBorder="1" applyAlignment="1">
      <alignment horizontal="center"/>
    </xf>
    <xf numFmtId="3" fontId="18" fillId="0" borderId="5" xfId="1" applyNumberFormat="1" applyFont="1" applyBorder="1" applyAlignment="1"/>
    <xf numFmtId="0" fontId="53" fillId="5" borderId="0" xfId="1" applyNumberFormat="1" applyFont="1" applyFill="1" applyAlignment="1">
      <alignment horizontal="left"/>
    </xf>
    <xf numFmtId="0" fontId="53" fillId="5" borderId="0" xfId="1" applyFont="1" applyFill="1" applyAlignment="1">
      <alignment horizontal="left"/>
    </xf>
    <xf numFmtId="0" fontId="53" fillId="5" borderId="0" xfId="1" applyFont="1" applyFill="1" applyAlignment="1"/>
    <xf numFmtId="0" fontId="13" fillId="5" borderId="0" xfId="1" applyNumberFormat="1" applyFont="1" applyFill="1" applyAlignment="1">
      <alignment horizontal="left"/>
    </xf>
    <xf numFmtId="0" fontId="18" fillId="5" borderId="0" xfId="1" applyNumberFormat="1" applyFont="1" applyFill="1" applyAlignment="1">
      <alignment horizontal="center"/>
    </xf>
    <xf numFmtId="0" fontId="18" fillId="0" borderId="0" xfId="1" applyNumberFormat="1" applyFont="1" applyFill="1" applyAlignment="1"/>
    <xf numFmtId="3" fontId="14" fillId="0" borderId="0" xfId="1" applyNumberFormat="1" applyFont="1" applyAlignment="1">
      <alignment horizontal="center"/>
    </xf>
    <xf numFmtId="172" fontId="18" fillId="0" borderId="0" xfId="10" applyNumberFormat="1" applyFont="1" applyAlignment="1"/>
    <xf numFmtId="167" fontId="18" fillId="0" borderId="0" xfId="1" applyNumberFormat="1" applyFont="1" applyBorder="1" applyAlignment="1">
      <alignment horizontal="left"/>
    </xf>
    <xf numFmtId="168" fontId="14" fillId="0" borderId="0" xfId="1" applyNumberFormat="1" applyFont="1" applyAlignment="1">
      <alignment horizontal="center"/>
    </xf>
    <xf numFmtId="0" fontId="14" fillId="0" borderId="0" xfId="1" applyNumberFormat="1" applyFont="1" applyFill="1"/>
    <xf numFmtId="10" fontId="14" fillId="0" borderId="0" xfId="1" applyNumberFormat="1" applyFont="1" applyFill="1"/>
    <xf numFmtId="169" fontId="14" fillId="0" borderId="0" xfId="1" applyNumberFormat="1" applyFont="1" applyAlignment="1"/>
    <xf numFmtId="167" fontId="14" fillId="0" borderId="0" xfId="1" applyNumberFormat="1" applyFont="1" applyAlignment="1">
      <alignment horizontal="left"/>
    </xf>
    <xf numFmtId="169" fontId="14" fillId="0" borderId="0" xfId="1" applyNumberFormat="1" applyFont="1" applyFill="1" applyAlignment="1"/>
    <xf numFmtId="167" fontId="14" fillId="0" borderId="0" xfId="1" applyNumberFormat="1" applyFont="1" applyAlignment="1">
      <alignment horizontal="center"/>
    </xf>
    <xf numFmtId="10" fontId="14" fillId="0" borderId="0" xfId="1" applyNumberFormat="1" applyFont="1" applyFill="1" applyAlignment="1">
      <alignment horizontal="right"/>
    </xf>
    <xf numFmtId="10" fontId="14" fillId="0" borderId="0" xfId="10" applyNumberFormat="1" applyFont="1" applyFill="1" applyAlignment="1"/>
    <xf numFmtId="9" fontId="14" fillId="0" borderId="0" xfId="1" applyNumberFormat="1" applyFont="1" applyFill="1"/>
    <xf numFmtId="3" fontId="14" fillId="0" borderId="4" xfId="1" applyNumberFormat="1" applyFont="1" applyBorder="1"/>
    <xf numFmtId="3" fontId="15" fillId="0" borderId="0" xfId="1" applyNumberFormat="1" applyFont="1" applyBorder="1" applyAlignment="1">
      <alignment horizontal="right"/>
    </xf>
    <xf numFmtId="0" fontId="18" fillId="0" borderId="3" xfId="1" applyNumberFormat="1" applyFont="1" applyBorder="1" applyAlignment="1">
      <alignment horizontal="left"/>
    </xf>
    <xf numFmtId="3" fontId="15" fillId="0" borderId="3" xfId="1" applyNumberFormat="1" applyFont="1" applyBorder="1" applyAlignment="1">
      <alignment horizontal="right"/>
    </xf>
    <xf numFmtId="3" fontId="18" fillId="0" borderId="3" xfId="1" applyNumberFormat="1" applyFont="1" applyBorder="1" applyAlignment="1">
      <alignment horizontal="right"/>
    </xf>
    <xf numFmtId="0" fontId="18" fillId="0" borderId="0" xfId="1" applyNumberFormat="1" applyFont="1" applyBorder="1" applyAlignment="1">
      <alignment horizontal="left"/>
    </xf>
    <xf numFmtId="3" fontId="17" fillId="0" borderId="0" xfId="1" applyNumberFormat="1" applyFont="1" applyBorder="1" applyAlignment="1">
      <alignment horizontal="right"/>
    </xf>
    <xf numFmtId="3" fontId="16" fillId="0" borderId="0" xfId="1" applyNumberFormat="1" applyFont="1" applyBorder="1" applyAlignment="1">
      <alignment horizontal="right"/>
    </xf>
    <xf numFmtId="3" fontId="14" fillId="0" borderId="0" xfId="1" applyNumberFormat="1" applyFont="1" applyBorder="1" applyAlignment="1">
      <alignment horizontal="right"/>
    </xf>
    <xf numFmtId="167" fontId="18" fillId="0" borderId="5" xfId="1" applyNumberFormat="1" applyFont="1" applyBorder="1" applyAlignment="1">
      <alignment horizontal="left"/>
    </xf>
    <xf numFmtId="0" fontId="18" fillId="0" borderId="5" xfId="1" applyFont="1" applyBorder="1" applyAlignment="1">
      <alignment horizontal="center"/>
    </xf>
    <xf numFmtId="168" fontId="18" fillId="0" borderId="5" xfId="1" applyNumberFormat="1" applyFont="1" applyBorder="1" applyAlignment="1"/>
    <xf numFmtId="164" fontId="18" fillId="0" borderId="5" xfId="2" applyNumberFormat="1" applyFont="1" applyFill="1" applyBorder="1" applyAlignment="1">
      <alignment horizontal="right"/>
    </xf>
    <xf numFmtId="3" fontId="14" fillId="0" borderId="0" xfId="1" applyNumberFormat="1" applyFont="1" applyFill="1" applyAlignment="1">
      <alignment horizontal="right"/>
    </xf>
    <xf numFmtId="168" fontId="14" fillId="0" borderId="0" xfId="1" applyNumberFormat="1" applyFont="1" applyAlignment="1"/>
    <xf numFmtId="173" fontId="14" fillId="0" borderId="0" xfId="10" applyNumberFormat="1" applyFont="1" applyFill="1" applyAlignment="1">
      <alignment horizontal="right"/>
    </xf>
    <xf numFmtId="0" fontId="14" fillId="0" borderId="0" xfId="1" applyNumberFormat="1" applyFont="1" applyFill="1" applyBorder="1" applyAlignment="1">
      <alignment horizontal="left"/>
    </xf>
    <xf numFmtId="172" fontId="28" fillId="0" borderId="0" xfId="11" applyNumberFormat="1" applyFont="1" applyFill="1"/>
    <xf numFmtId="0" fontId="14" fillId="0" borderId="0" xfId="1" applyFont="1" applyFill="1" applyAlignment="1">
      <alignment horizontal="right"/>
    </xf>
    <xf numFmtId="0" fontId="14" fillId="0" borderId="0" xfId="1" applyFont="1" applyFill="1" applyAlignment="1">
      <alignment horizontal="right" vertical="top"/>
    </xf>
    <xf numFmtId="3" fontId="14" fillId="0" borderId="0" xfId="1" applyNumberFormat="1" applyFont="1" applyFill="1"/>
    <xf numFmtId="164" fontId="14" fillId="0" borderId="2" xfId="2" applyNumberFormat="1" applyFont="1" applyFill="1" applyBorder="1"/>
    <xf numFmtId="0" fontId="42" fillId="0" borderId="0" xfId="1" applyFont="1" applyAlignment="1">
      <alignment horizontal="center"/>
    </xf>
    <xf numFmtId="0" fontId="42" fillId="0" borderId="0" xfId="1" applyFont="1"/>
    <xf numFmtId="0" fontId="44" fillId="0" borderId="0" xfId="1" applyFont="1" applyAlignment="1">
      <alignment horizontal="center"/>
    </xf>
    <xf numFmtId="0" fontId="54" fillId="0" borderId="0" xfId="1" applyFont="1"/>
    <xf numFmtId="0" fontId="55" fillId="0" borderId="0" xfId="1" applyFont="1" applyFill="1" applyAlignment="1">
      <alignment horizontal="center"/>
    </xf>
    <xf numFmtId="0" fontId="54" fillId="0" borderId="0" xfId="1" applyFont="1" applyFill="1" applyAlignment="1">
      <alignment horizontal="center"/>
    </xf>
    <xf numFmtId="0" fontId="25" fillId="0" borderId="0" xfId="1" applyFont="1" applyFill="1" applyAlignment="1">
      <alignment horizontal="right"/>
    </xf>
    <xf numFmtId="0" fontId="54" fillId="0" borderId="0" xfId="1" applyFont="1" applyFill="1" applyBorder="1" applyAlignment="1">
      <alignment horizontal="right"/>
    </xf>
    <xf numFmtId="0" fontId="54" fillId="0" borderId="0" xfId="1" applyFont="1" applyFill="1" applyBorder="1" applyAlignment="1">
      <alignment horizontal="center"/>
    </xf>
    <xf numFmtId="167" fontId="14" fillId="0" borderId="4" xfId="10" applyNumberFormat="1" applyFont="1" applyFill="1" applyBorder="1" applyAlignment="1">
      <alignment horizontal="center" wrapText="1"/>
    </xf>
    <xf numFmtId="0" fontId="14" fillId="0" borderId="4" xfId="1" applyFont="1" applyFill="1" applyBorder="1"/>
    <xf numFmtId="0" fontId="25" fillId="0" borderId="0" xfId="1" applyFont="1"/>
    <xf numFmtId="0" fontId="42" fillId="0" borderId="0" xfId="1" applyFont="1" applyAlignment="1">
      <alignment horizontal="left" wrapText="1"/>
    </xf>
    <xf numFmtId="37" fontId="42" fillId="0" borderId="0" xfId="1" applyNumberFormat="1" applyFont="1" applyAlignment="1">
      <alignment horizontal="right" wrapText="1"/>
    </xf>
    <xf numFmtId="0" fontId="14" fillId="0" borderId="0" xfId="1" applyFont="1" applyAlignment="1">
      <alignment horizontal="right" wrapText="1"/>
    </xf>
    <xf numFmtId="164" fontId="14" fillId="0" borderId="0" xfId="2" applyNumberFormat="1" applyFont="1" applyAlignment="1">
      <alignment horizontal="left" wrapText="1"/>
    </xf>
    <xf numFmtId="0" fontId="42" fillId="0" borderId="0" xfId="1" applyFont="1" applyAlignment="1">
      <alignment horizontal="right" wrapText="1"/>
    </xf>
    <xf numFmtId="0" fontId="54" fillId="0" borderId="0" xfId="1" applyNumberFormat="1" applyFont="1" applyFill="1" applyBorder="1" applyAlignment="1">
      <alignment horizontal="center"/>
    </xf>
    <xf numFmtId="0" fontId="14" fillId="8" borderId="4" xfId="1" applyFont="1" applyFill="1" applyBorder="1" applyAlignment="1">
      <alignment horizontal="right"/>
    </xf>
    <xf numFmtId="172" fontId="42" fillId="0" borderId="0" xfId="1" applyNumberFormat="1" applyFont="1" applyFill="1" applyAlignment="1">
      <alignment horizontal="center" wrapText="1"/>
    </xf>
    <xf numFmtId="0" fontId="42" fillId="0" borderId="0" xfId="1" applyFont="1" applyAlignment="1">
      <alignment horizontal="right"/>
    </xf>
    <xf numFmtId="0" fontId="54" fillId="0" borderId="0" xfId="1" applyFont="1" applyBorder="1" applyAlignment="1">
      <alignment horizontal="center"/>
    </xf>
    <xf numFmtId="0" fontId="14" fillId="0" borderId="0" xfId="1" applyFont="1" applyFill="1" applyAlignment="1">
      <alignment horizontal="left" vertical="center" wrapText="1"/>
    </xf>
    <xf numFmtId="0" fontId="14" fillId="8" borderId="0" xfId="1" applyFont="1" applyFill="1" applyAlignment="1">
      <alignment horizontal="right"/>
    </xf>
    <xf numFmtId="37" fontId="14" fillId="8" borderId="0" xfId="1" applyNumberFormat="1" applyFont="1" applyFill="1" applyAlignment="1">
      <alignment horizontal="right" wrapText="1"/>
    </xf>
    <xf numFmtId="172" fontId="42" fillId="0" borderId="3" xfId="1" applyNumberFormat="1" applyFont="1" applyFill="1" applyBorder="1" applyAlignment="1">
      <alignment horizontal="center" wrapText="1"/>
    </xf>
    <xf numFmtId="0" fontId="42" fillId="0" borderId="5" xfId="1" applyFont="1" applyBorder="1"/>
    <xf numFmtId="37" fontId="14" fillId="0" borderId="0" xfId="1" applyNumberFormat="1" applyFont="1" applyFill="1" applyAlignment="1">
      <alignment horizontal="right" wrapText="1"/>
    </xf>
    <xf numFmtId="0" fontId="54" fillId="0" borderId="0" xfId="1" applyFont="1" applyFill="1"/>
    <xf numFmtId="0" fontId="17" fillId="0" borderId="0" xfId="1" applyFont="1" applyFill="1"/>
    <xf numFmtId="0" fontId="42" fillId="0" borderId="0" xfId="1" applyFont="1" applyFill="1" applyAlignment="1">
      <alignment horizontal="right"/>
    </xf>
    <xf numFmtId="37" fontId="42" fillId="0" borderId="0" xfId="1" applyNumberFormat="1" applyFont="1" applyFill="1"/>
    <xf numFmtId="0" fontId="42" fillId="0" borderId="0" xfId="1" applyFont="1" applyFill="1" applyAlignment="1">
      <alignment horizontal="left" wrapText="1"/>
    </xf>
    <xf numFmtId="0" fontId="51" fillId="0" borderId="0" xfId="1" applyFont="1" applyFill="1"/>
    <xf numFmtId="0" fontId="42" fillId="0" borderId="0" xfId="1" applyFont="1" applyFill="1" applyBorder="1"/>
    <xf numFmtId="37" fontId="54" fillId="0" borderId="0" xfId="1" applyNumberFormat="1" applyFont="1" applyFill="1"/>
    <xf numFmtId="41" fontId="14" fillId="0" borderId="0" xfId="1" applyNumberFormat="1" applyFont="1" applyFill="1" applyBorder="1" applyAlignment="1">
      <alignment horizontal="right"/>
    </xf>
    <xf numFmtId="41" fontId="42" fillId="0" borderId="0" xfId="1" applyNumberFormat="1" applyFont="1" applyFill="1" applyAlignment="1">
      <alignment horizontal="right"/>
    </xf>
    <xf numFmtId="41" fontId="42" fillId="0" borderId="0" xfId="1" applyNumberFormat="1" applyFont="1" applyFill="1" applyBorder="1" applyAlignment="1">
      <alignment horizontal="right"/>
    </xf>
    <xf numFmtId="164" fontId="42" fillId="0" borderId="0" xfId="2" applyNumberFormat="1" applyFont="1" applyFill="1" applyAlignment="1">
      <alignment horizontal="right"/>
    </xf>
    <xf numFmtId="37" fontId="42" fillId="0" borderId="0" xfId="1" applyNumberFormat="1" applyFont="1" applyFill="1" applyAlignment="1">
      <alignment horizontal="right" wrapText="1"/>
    </xf>
    <xf numFmtId="0" fontId="42" fillId="0" borderId="0" xfId="1" applyFont="1" applyFill="1" applyAlignment="1">
      <alignment horizontal="left"/>
    </xf>
    <xf numFmtId="0" fontId="23" fillId="0" borderId="0" xfId="1" applyFont="1" applyAlignment="1">
      <alignment horizontal="center"/>
    </xf>
    <xf numFmtId="164" fontId="23" fillId="0" borderId="0" xfId="2" applyNumberFormat="1" applyFont="1" applyAlignment="1"/>
    <xf numFmtId="0" fontId="23" fillId="0" borderId="0" xfId="1" applyFont="1" applyAlignment="1">
      <alignment horizontal="right"/>
    </xf>
    <xf numFmtId="0" fontId="23" fillId="0" borderId="0" xfId="1" applyFont="1" applyFill="1"/>
    <xf numFmtId="164" fontId="14" fillId="0" borderId="0" xfId="2" applyNumberFormat="1" applyFont="1" applyBorder="1"/>
    <xf numFmtId="10" fontId="14" fillId="0" borderId="0" xfId="10" applyNumberFormat="1" applyFont="1" applyFill="1"/>
    <xf numFmtId="176" fontId="14" fillId="0" borderId="0" xfId="2" applyNumberFormat="1" applyFont="1" applyFill="1"/>
    <xf numFmtId="37" fontId="14" fillId="7" borderId="0" xfId="1" applyNumberFormat="1" applyFont="1" applyFill="1" applyAlignment="1">
      <alignment horizontal="right"/>
    </xf>
    <xf numFmtId="37" fontId="42" fillId="7" borderId="0" xfId="1" applyNumberFormat="1" applyFont="1" applyFill="1" applyAlignment="1">
      <alignment horizontal="right"/>
    </xf>
    <xf numFmtId="164" fontId="33" fillId="0" borderId="0" xfId="2" applyNumberFormat="1" applyFont="1" applyFill="1"/>
    <xf numFmtId="3" fontId="14" fillId="8" borderId="0" xfId="1" applyNumberFormat="1" applyFont="1" applyFill="1" applyBorder="1"/>
    <xf numFmtId="0" fontId="23" fillId="0" borderId="0" xfId="1" applyFont="1" applyFill="1" applyBorder="1"/>
    <xf numFmtId="0" fontId="51" fillId="0" borderId="0" xfId="1" applyFont="1" applyFill="1" applyBorder="1"/>
    <xf numFmtId="164" fontId="14" fillId="0" borderId="13" xfId="2" applyNumberFormat="1" applyFont="1" applyFill="1" applyBorder="1" applyAlignment="1">
      <alignment horizontal="right"/>
    </xf>
    <xf numFmtId="164" fontId="42" fillId="8" borderId="0" xfId="2" applyNumberFormat="1" applyFont="1" applyFill="1" applyAlignment="1">
      <alignment horizontal="right" wrapText="1"/>
    </xf>
    <xf numFmtId="3" fontId="14" fillId="0" borderId="0" xfId="2" applyNumberFormat="1" applyFont="1" applyFill="1"/>
    <xf numFmtId="164" fontId="23" fillId="0" borderId="0" xfId="2" applyNumberFormat="1" applyFont="1" applyFill="1"/>
    <xf numFmtId="167" fontId="14" fillId="0" borderId="0" xfId="10" applyNumberFormat="1" applyFont="1"/>
    <xf numFmtId="164" fontId="23" fillId="0" borderId="0" xfId="2" applyNumberFormat="1" applyFont="1"/>
    <xf numFmtId="166" fontId="14" fillId="0" borderId="0" xfId="6" applyNumberFormat="1" applyFont="1" applyFill="1" applyBorder="1"/>
    <xf numFmtId="10" fontId="23" fillId="0" borderId="0" xfId="10" applyNumberFormat="1" applyFont="1"/>
    <xf numFmtId="10" fontId="23" fillId="0" borderId="0" xfId="2" applyNumberFormat="1" applyFont="1"/>
    <xf numFmtId="3" fontId="14" fillId="7" borderId="0" xfId="2" applyNumberFormat="1" applyFont="1" applyFill="1" applyBorder="1"/>
    <xf numFmtId="164" fontId="14" fillId="0" borderId="0" xfId="2" applyNumberFormat="1" applyFont="1" applyFill="1" applyBorder="1" applyAlignment="1">
      <alignment horizontal="left"/>
    </xf>
    <xf numFmtId="164" fontId="14" fillId="0" borderId="2" xfId="2" applyNumberFormat="1" applyFont="1" applyFill="1" applyBorder="1" applyAlignment="1"/>
    <xf numFmtId="164" fontId="14" fillId="10" borderId="12" xfId="2" applyNumberFormat="1" applyFont="1" applyFill="1" applyBorder="1"/>
    <xf numFmtId="164" fontId="14" fillId="0" borderId="2" xfId="2" applyNumberFormat="1" applyFont="1" applyBorder="1"/>
    <xf numFmtId="3" fontId="14" fillId="0" borderId="0" xfId="6" applyNumberFormat="1" applyFont="1" applyFill="1" applyBorder="1"/>
    <xf numFmtId="167" fontId="14" fillId="0" borderId="0" xfId="10" applyNumberFormat="1" applyFont="1" applyFill="1" applyBorder="1"/>
    <xf numFmtId="164" fontId="14" fillId="0" borderId="0" xfId="2" applyNumberFormat="1" applyFont="1" applyFill="1" applyBorder="1" applyAlignment="1">
      <alignment horizontal="center" wrapText="1"/>
    </xf>
    <xf numFmtId="10" fontId="14" fillId="0" borderId="0" xfId="10" applyNumberFormat="1" applyFont="1"/>
    <xf numFmtId="0" fontId="12" fillId="0" borderId="0" xfId="0" applyFont="1" applyFill="1" applyBorder="1" applyAlignment="1">
      <alignment horizontal="center"/>
    </xf>
    <xf numFmtId="0" fontId="14" fillId="0" borderId="0" xfId="0" applyFont="1" applyFill="1" applyBorder="1"/>
    <xf numFmtId="0" fontId="33" fillId="0" borderId="0" xfId="0" applyFont="1"/>
    <xf numFmtId="164" fontId="30" fillId="0" borderId="0" xfId="2" applyNumberFormat="1" applyFont="1" applyFill="1" applyAlignment="1"/>
    <xf numFmtId="10" fontId="33" fillId="0" borderId="0" xfId="10" applyNumberFormat="1" applyFont="1" applyFill="1" applyBorder="1"/>
    <xf numFmtId="37" fontId="42" fillId="0" borderId="23" xfId="1" applyNumberFormat="1" applyFont="1" applyBorder="1" applyAlignment="1">
      <alignment horizontal="right" wrapText="1"/>
    </xf>
    <xf numFmtId="3" fontId="14" fillId="0" borderId="23" xfId="1" applyNumberFormat="1" applyFont="1" applyFill="1" applyBorder="1"/>
    <xf numFmtId="0" fontId="62" fillId="0" borderId="0" xfId="0" applyFont="1" applyFill="1" applyBorder="1" applyAlignment="1">
      <alignment horizontal="center"/>
    </xf>
    <xf numFmtId="0" fontId="12" fillId="0" borderId="0" xfId="0" applyFont="1" applyFill="1" applyBorder="1" applyAlignment="1">
      <alignment horizontal="center" wrapText="1"/>
    </xf>
    <xf numFmtId="0" fontId="12" fillId="0" borderId="15" xfId="0" applyFont="1" applyFill="1" applyBorder="1" applyAlignment="1">
      <alignment horizontal="center" wrapText="1"/>
    </xf>
    <xf numFmtId="0" fontId="48" fillId="0" borderId="0" xfId="0" applyFont="1" applyFill="1" applyBorder="1" applyAlignment="1"/>
    <xf numFmtId="0" fontId="48" fillId="0" borderId="0" xfId="0" applyFont="1" applyFill="1" applyBorder="1" applyAlignment="1">
      <alignment horizontal="center"/>
    </xf>
    <xf numFmtId="0" fontId="48" fillId="0" borderId="16" xfId="0" applyFont="1" applyFill="1" applyBorder="1" applyAlignment="1">
      <alignment horizontal="left"/>
    </xf>
    <xf numFmtId="0" fontId="48" fillId="0" borderId="0" xfId="0" applyFont="1" applyFill="1" applyBorder="1" applyAlignment="1">
      <alignment horizontal="left"/>
    </xf>
    <xf numFmtId="43" fontId="64" fillId="0" borderId="0" xfId="2" applyFont="1" applyFill="1" applyBorder="1" applyAlignment="1"/>
    <xf numFmtId="0" fontId="14" fillId="0" borderId="2" xfId="0" applyFont="1" applyFill="1" applyBorder="1"/>
    <xf numFmtId="0" fontId="14" fillId="0" borderId="0" xfId="0" applyFont="1" applyFill="1" applyBorder="1" applyAlignment="1"/>
    <xf numFmtId="0" fontId="48" fillId="0" borderId="0" xfId="0" applyFont="1" applyFill="1" applyBorder="1" applyAlignment="1">
      <alignment wrapText="1"/>
    </xf>
    <xf numFmtId="0" fontId="13" fillId="0" borderId="0" xfId="0" applyFont="1" applyFill="1" applyBorder="1" applyAlignment="1"/>
    <xf numFmtId="166" fontId="14" fillId="0" borderId="0" xfId="0" applyNumberFormat="1" applyFont="1" applyFill="1" applyBorder="1" applyAlignment="1">
      <alignment horizontal="center"/>
    </xf>
    <xf numFmtId="0" fontId="14" fillId="0" borderId="0" xfId="0" applyFont="1" applyFill="1" applyBorder="1" applyAlignment="1">
      <alignment horizontal="center"/>
    </xf>
    <xf numFmtId="43" fontId="14" fillId="0" borderId="0" xfId="2" applyFont="1" applyFill="1" applyBorder="1" applyAlignment="1"/>
    <xf numFmtId="0" fontId="61" fillId="0" borderId="0" xfId="0" applyFont="1" applyFill="1" applyBorder="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60" fillId="0" borderId="0" xfId="0" applyFont="1" applyFill="1" applyBorder="1" applyAlignment="1"/>
    <xf numFmtId="0" fontId="13" fillId="0" borderId="15" xfId="0" applyFont="1" applyFill="1" applyBorder="1" applyAlignment="1">
      <alignment horizontal="center" wrapText="1"/>
    </xf>
    <xf numFmtId="0" fontId="14" fillId="0" borderId="16" xfId="0" applyFont="1" applyFill="1" applyBorder="1" applyAlignment="1"/>
    <xf numFmtId="0" fontId="14" fillId="0" borderId="15" xfId="0" applyFont="1" applyFill="1" applyBorder="1"/>
    <xf numFmtId="0" fontId="14" fillId="0" borderId="6" xfId="0" applyFont="1" applyFill="1" applyBorder="1" applyAlignment="1"/>
    <xf numFmtId="0" fontId="14" fillId="0" borderId="2" xfId="0" applyFont="1" applyFill="1" applyBorder="1" applyAlignment="1"/>
    <xf numFmtId="0" fontId="14" fillId="0" borderId="2" xfId="0" applyFont="1" applyFill="1" applyBorder="1" applyAlignment="1">
      <alignment horizontal="center"/>
    </xf>
    <xf numFmtId="166" fontId="14" fillId="0" borderId="2" xfId="6" applyNumberFormat="1" applyFont="1" applyFill="1" applyBorder="1" applyAlignment="1">
      <alignment horizontal="center"/>
    </xf>
    <xf numFmtId="166" fontId="14" fillId="0" borderId="2" xfId="0" applyNumberFormat="1" applyFont="1" applyFill="1" applyBorder="1" applyAlignment="1">
      <alignment horizontal="center"/>
    </xf>
    <xf numFmtId="0" fontId="17" fillId="0" borderId="2" xfId="0" applyFont="1" applyFill="1" applyBorder="1"/>
    <xf numFmtId="0" fontId="14" fillId="0" borderId="9" xfId="0" applyFont="1" applyFill="1" applyBorder="1"/>
    <xf numFmtId="0" fontId="60" fillId="0" borderId="0" xfId="0" applyFont="1" applyFill="1" applyBorder="1"/>
    <xf numFmtId="166" fontId="14" fillId="0" borderId="23" xfId="0" applyNumberFormat="1" applyFont="1" applyFill="1" applyBorder="1" applyAlignment="1">
      <alignment horizontal="center"/>
    </xf>
    <xf numFmtId="0" fontId="11" fillId="0" borderId="0" xfId="21" applyFont="1"/>
    <xf numFmtId="0" fontId="11" fillId="0" borderId="0" xfId="21" applyFont="1" applyAlignment="1">
      <alignment horizontal="center"/>
    </xf>
    <xf numFmtId="0" fontId="12" fillId="0" borderId="4" xfId="21" applyFont="1" applyBorder="1" applyAlignment="1">
      <alignment horizontal="center"/>
    </xf>
    <xf numFmtId="0" fontId="12" fillId="0" borderId="0" xfId="21" applyFont="1"/>
    <xf numFmtId="43" fontId="11" fillId="0" borderId="0" xfId="2" applyNumberFormat="1" applyFont="1"/>
    <xf numFmtId="13" fontId="11" fillId="0" borderId="0" xfId="21" applyNumberFormat="1" applyFont="1"/>
    <xf numFmtId="49" fontId="11" fillId="0" borderId="0" xfId="21" applyNumberFormat="1" applyFont="1" applyAlignment="1">
      <alignment horizontal="left" indent="1"/>
    </xf>
    <xf numFmtId="2" fontId="11" fillId="0" borderId="0" xfId="21" applyNumberFormat="1" applyFont="1"/>
    <xf numFmtId="17" fontId="11" fillId="0" borderId="0" xfId="21" applyNumberFormat="1" applyFont="1"/>
    <xf numFmtId="37" fontId="14" fillId="8" borderId="5" xfId="1" applyNumberFormat="1" applyFont="1" applyFill="1" applyBorder="1" applyAlignment="1" applyProtection="1">
      <alignment horizontal="right" wrapText="1"/>
      <protection locked="0"/>
    </xf>
    <xf numFmtId="3" fontId="14" fillId="8" borderId="0" xfId="1" applyNumberFormat="1" applyFont="1" applyFill="1" applyBorder="1" applyProtection="1">
      <protection locked="0"/>
    </xf>
    <xf numFmtId="164" fontId="14" fillId="0" borderId="0" xfId="2" applyNumberFormat="1" applyFont="1" applyAlignment="1" applyProtection="1">
      <protection locked="0"/>
    </xf>
    <xf numFmtId="0" fontId="11" fillId="0" borderId="0" xfId="21" applyFont="1" applyFill="1"/>
    <xf numFmtId="0" fontId="14" fillId="0" borderId="0" xfId="21" applyFont="1"/>
    <xf numFmtId="0" fontId="14" fillId="0" borderId="0" xfId="21" applyFont="1" applyFill="1"/>
    <xf numFmtId="0" fontId="14" fillId="0" borderId="0" xfId="21" applyFont="1" applyAlignment="1">
      <alignment horizontal="center"/>
    </xf>
    <xf numFmtId="0" fontId="14" fillId="0" borderId="0" xfId="21" applyFont="1" applyBorder="1"/>
    <xf numFmtId="0" fontId="13" fillId="0" borderId="0" xfId="21" applyFont="1" applyFill="1" applyBorder="1" applyAlignment="1">
      <alignment horizontal="center" wrapText="1"/>
    </xf>
    <xf numFmtId="0" fontId="14" fillId="0" borderId="0" xfId="21" applyFont="1" applyFill="1" applyBorder="1" applyAlignment="1">
      <alignment horizontal="center"/>
    </xf>
    <xf numFmtId="0" fontId="13" fillId="0" borderId="0" xfId="21" applyFont="1" applyFill="1" applyBorder="1" applyAlignment="1"/>
    <xf numFmtId="0" fontId="14" fillId="0" borderId="0" xfId="21" applyFont="1" applyFill="1" applyBorder="1"/>
    <xf numFmtId="0" fontId="23" fillId="0" borderId="0" xfId="21" applyFont="1" applyFill="1" applyBorder="1" applyAlignment="1">
      <alignment horizontal="center"/>
    </xf>
    <xf numFmtId="0" fontId="23" fillId="0" borderId="0" xfId="21" applyFont="1" applyFill="1"/>
    <xf numFmtId="0" fontId="23" fillId="0" borderId="0" xfId="21" applyFont="1"/>
    <xf numFmtId="164" fontId="22" fillId="0" borderId="0" xfId="2" applyNumberFormat="1" applyFont="1" applyFill="1" applyBorder="1"/>
    <xf numFmtId="0" fontId="65" fillId="0" borderId="0" xfId="0" applyFont="1" applyBorder="1" applyAlignment="1">
      <alignment vertical="center"/>
    </xf>
    <xf numFmtId="164" fontId="65" fillId="0" borderId="0" xfId="2" applyNumberFormat="1" applyFont="1" applyBorder="1"/>
    <xf numFmtId="0" fontId="65" fillId="0" borderId="0" xfId="0" applyFont="1" applyFill="1" applyBorder="1" applyAlignment="1"/>
    <xf numFmtId="0" fontId="65" fillId="0" borderId="0" xfId="0" applyFont="1" applyFill="1" applyBorder="1" applyAlignment="1">
      <alignment wrapText="1"/>
    </xf>
    <xf numFmtId="0" fontId="66" fillId="0" borderId="0" xfId="0" applyFont="1" applyFill="1" applyBorder="1" applyAlignment="1"/>
    <xf numFmtId="0" fontId="13" fillId="0" borderId="0" xfId="21" applyNumberFormat="1" applyFont="1" applyFill="1" applyBorder="1" applyAlignment="1">
      <alignment horizontal="center"/>
    </xf>
    <xf numFmtId="0" fontId="13" fillId="0" borderId="0" xfId="21" applyFont="1" applyAlignment="1">
      <alignment horizontal="centerContinuous"/>
    </xf>
    <xf numFmtId="0" fontId="14" fillId="0" borderId="0" xfId="21" applyNumberFormat="1" applyFont="1" applyFill="1" applyBorder="1" applyAlignment="1"/>
    <xf numFmtId="0" fontId="14" fillId="0" borderId="0" xfId="21" applyNumberFormat="1" applyFont="1" applyFill="1" applyBorder="1" applyAlignment="1">
      <alignment horizontal="center"/>
    </xf>
    <xf numFmtId="37" fontId="14" fillId="0" borderId="0" xfId="21" applyNumberFormat="1" applyFont="1" applyBorder="1" applyAlignment="1">
      <alignment horizontal="left"/>
    </xf>
    <xf numFmtId="37" fontId="43" fillId="0" borderId="0" xfId="21" applyNumberFormat="1" applyFont="1" applyBorder="1" applyAlignment="1">
      <alignment horizontal="left"/>
    </xf>
    <xf numFmtId="0" fontId="13" fillId="0" borderId="0" xfId="21" applyFont="1" applyFill="1" applyBorder="1" applyAlignment="1">
      <alignment horizontal="left"/>
    </xf>
    <xf numFmtId="0" fontId="14" fillId="0" borderId="0" xfId="21" applyNumberFormat="1" applyFont="1" applyBorder="1" applyAlignment="1">
      <alignment horizontal="center"/>
    </xf>
    <xf numFmtId="0" fontId="14" fillId="0" borderId="0" xfId="21" applyFont="1" applyBorder="1" applyAlignment="1"/>
    <xf numFmtId="0" fontId="13" fillId="0" borderId="0" xfId="21" applyFont="1" applyBorder="1" applyAlignment="1">
      <alignment horizontal="center"/>
    </xf>
    <xf numFmtId="0" fontId="13" fillId="10" borderId="11" xfId="21" applyFont="1" applyFill="1" applyBorder="1" applyAlignment="1"/>
    <xf numFmtId="0" fontId="13" fillId="10" borderId="12" xfId="21" applyFont="1" applyFill="1" applyBorder="1" applyAlignment="1"/>
    <xf numFmtId="0" fontId="13" fillId="10" borderId="12" xfId="21" applyFont="1" applyFill="1" applyBorder="1" applyAlignment="1">
      <alignment horizontal="center"/>
    </xf>
    <xf numFmtId="0" fontId="13" fillId="10" borderId="12" xfId="21" applyFont="1" applyFill="1" applyBorder="1" applyAlignment="1">
      <alignment wrapText="1"/>
    </xf>
    <xf numFmtId="0" fontId="13" fillId="10" borderId="14" xfId="21" applyFont="1" applyFill="1" applyBorder="1" applyAlignment="1">
      <alignment horizontal="center" wrapText="1"/>
    </xf>
    <xf numFmtId="0" fontId="14" fillId="0" borderId="7" xfId="21" applyFont="1" applyBorder="1" applyAlignment="1">
      <alignment horizontal="center"/>
    </xf>
    <xf numFmtId="0" fontId="13" fillId="0" borderId="8" xfId="21" applyNumberFormat="1" applyFont="1" applyFill="1" applyBorder="1" applyAlignment="1"/>
    <xf numFmtId="0" fontId="14" fillId="0" borderId="8" xfId="21" applyFont="1" applyBorder="1" applyAlignment="1"/>
    <xf numFmtId="0" fontId="14" fillId="0" borderId="8" xfId="21" applyFont="1" applyBorder="1"/>
    <xf numFmtId="0" fontId="14" fillId="0" borderId="8" xfId="21" applyFont="1" applyBorder="1" applyAlignment="1">
      <alignment horizontal="center"/>
    </xf>
    <xf numFmtId="0" fontId="14" fillId="0" borderId="25" xfId="21" applyFont="1" applyBorder="1"/>
    <xf numFmtId="0" fontId="14" fillId="0" borderId="16" xfId="21" applyFont="1" applyBorder="1" applyAlignment="1">
      <alignment horizontal="center"/>
    </xf>
    <xf numFmtId="0" fontId="13" fillId="0" borderId="0" xfId="21" applyNumberFormat="1" applyFont="1" applyFill="1" applyBorder="1" applyAlignment="1"/>
    <xf numFmtId="0" fontId="14" fillId="0" borderId="0" xfId="21" applyFont="1" applyFill="1" applyBorder="1" applyAlignment="1">
      <alignment horizontal="left"/>
    </xf>
    <xf numFmtId="164" fontId="14" fillId="8" borderId="0" xfId="2" applyNumberFormat="1" applyFont="1" applyFill="1" applyBorder="1"/>
    <xf numFmtId="3" fontId="14" fillId="0" borderId="0" xfId="21" applyNumberFormat="1" applyFont="1" applyFill="1" applyBorder="1"/>
    <xf numFmtId="0" fontId="14" fillId="0" borderId="16" xfId="21" applyNumberFormat="1" applyFont="1" applyFill="1" applyBorder="1" applyAlignment="1">
      <alignment horizontal="center"/>
    </xf>
    <xf numFmtId="0" fontId="14" fillId="0" borderId="0" xfId="21" applyNumberFormat="1" applyFont="1" applyFill="1" applyBorder="1" applyAlignment="1">
      <alignment horizontal="left"/>
    </xf>
    <xf numFmtId="3" fontId="14" fillId="0" borderId="0" xfId="21" applyNumberFormat="1" applyFont="1" applyFill="1" applyBorder="1" applyAlignment="1">
      <alignment horizontal="center"/>
    </xf>
    <xf numFmtId="3" fontId="14" fillId="0" borderId="0" xfId="21" applyNumberFormat="1" applyFont="1" applyFill="1" applyBorder="1" applyAlignment="1">
      <alignment horizontal="left"/>
    </xf>
    <xf numFmtId="0" fontId="14" fillId="0" borderId="15" xfId="21" applyFont="1" applyBorder="1"/>
    <xf numFmtId="3" fontId="14" fillId="0" borderId="0" xfId="21" applyNumberFormat="1" applyFont="1" applyFill="1" applyBorder="1" applyAlignment="1"/>
    <xf numFmtId="0" fontId="14" fillId="0" borderId="16" xfId="21" applyFont="1" applyFill="1" applyBorder="1" applyAlignment="1">
      <alignment horizontal="center"/>
    </xf>
    <xf numFmtId="0" fontId="13" fillId="0" borderId="0" xfId="21" applyNumberFormat="1" applyFont="1" applyFill="1" applyBorder="1" applyAlignment="1">
      <alignment horizontal="left"/>
    </xf>
    <xf numFmtId="0" fontId="14" fillId="0" borderId="0" xfId="21" applyFont="1" applyBorder="1" applyAlignment="1">
      <alignment horizontal="left"/>
    </xf>
    <xf numFmtId="0" fontId="14" fillId="0" borderId="6" xfId="21" applyFont="1" applyFill="1" applyBorder="1" applyAlignment="1">
      <alignment horizontal="center"/>
    </xf>
    <xf numFmtId="0" fontId="13" fillId="0" borderId="2" xfId="21" applyNumberFormat="1" applyFont="1" applyFill="1" applyBorder="1" applyAlignment="1">
      <alignment horizontal="left"/>
    </xf>
    <xf numFmtId="0" fontId="14" fillId="0" borderId="2" xfId="21" applyNumberFormat="1" applyFont="1" applyFill="1" applyBorder="1" applyAlignment="1">
      <alignment horizontal="left"/>
    </xf>
    <xf numFmtId="0" fontId="14" fillId="0" borderId="2" xfId="21" applyFont="1" applyFill="1" applyBorder="1"/>
    <xf numFmtId="0" fontId="14" fillId="0" borderId="2" xfId="21" applyFont="1" applyFill="1" applyBorder="1" applyAlignment="1">
      <alignment horizontal="center"/>
    </xf>
    <xf numFmtId="0" fontId="14" fillId="0" borderId="2" xfId="21" applyFont="1" applyFill="1" applyBorder="1" applyAlignment="1"/>
    <xf numFmtId="0" fontId="14" fillId="0" borderId="9" xfId="21" applyFont="1" applyFill="1" applyBorder="1"/>
    <xf numFmtId="0" fontId="14" fillId="0" borderId="0" xfId="21" applyFont="1" applyFill="1" applyBorder="1" applyAlignment="1"/>
    <xf numFmtId="0" fontId="14" fillId="0" borderId="0" xfId="21" applyNumberFormat="1" applyFont="1" applyBorder="1" applyAlignment="1">
      <alignment horizontal="left"/>
    </xf>
    <xf numFmtId="0" fontId="14" fillId="0" borderId="0" xfId="21" applyFont="1" applyBorder="1" applyAlignment="1">
      <alignment horizontal="center"/>
    </xf>
    <xf numFmtId="0" fontId="14" fillId="0" borderId="0" xfId="21" applyNumberFormat="1" applyFont="1" applyBorder="1" applyAlignment="1"/>
    <xf numFmtId="37" fontId="13" fillId="0" borderId="0" xfId="21" applyNumberFormat="1" applyFont="1" applyBorder="1" applyAlignment="1">
      <alignment horizontal="left"/>
    </xf>
    <xf numFmtId="0" fontId="14" fillId="10" borderId="12" xfId="21" applyFont="1" applyFill="1" applyBorder="1"/>
    <xf numFmtId="0" fontId="14" fillId="10" borderId="14" xfId="21" applyFont="1" applyFill="1" applyBorder="1"/>
    <xf numFmtId="0" fontId="13" fillId="0" borderId="16" xfId="21" applyFont="1" applyFill="1" applyBorder="1" applyAlignment="1"/>
    <xf numFmtId="0" fontId="13" fillId="0" borderId="0" xfId="21" applyFont="1" applyFill="1" applyBorder="1" applyAlignment="1">
      <alignment horizontal="center"/>
    </xf>
    <xf numFmtId="0" fontId="13" fillId="0" borderId="0" xfId="21" applyFont="1" applyFill="1" applyBorder="1" applyAlignment="1">
      <alignment wrapText="1"/>
    </xf>
    <xf numFmtId="0" fontId="14" fillId="0" borderId="15" xfId="21" applyFont="1" applyFill="1" applyBorder="1"/>
    <xf numFmtId="3" fontId="14" fillId="0" borderId="0" xfId="21" applyNumberFormat="1" applyFont="1" applyFill="1" applyAlignment="1">
      <alignment horizontal="center"/>
    </xf>
    <xf numFmtId="0" fontId="14" fillId="0" borderId="6" xfId="21" applyNumberFormat="1" applyFont="1" applyFill="1" applyBorder="1" applyAlignment="1">
      <alignment horizontal="center"/>
    </xf>
    <xf numFmtId="0" fontId="14" fillId="0" borderId="2" xfId="21" applyFont="1" applyBorder="1"/>
    <xf numFmtId="0" fontId="14" fillId="0" borderId="2" xfId="21" applyNumberFormat="1" applyFont="1" applyBorder="1" applyAlignment="1">
      <alignment horizontal="left"/>
    </xf>
    <xf numFmtId="0" fontId="14" fillId="0" borderId="2" xfId="21" applyFont="1" applyBorder="1" applyAlignment="1">
      <alignment horizontal="center"/>
    </xf>
    <xf numFmtId="0" fontId="14" fillId="0" borderId="2" xfId="21" applyNumberFormat="1" applyFont="1" applyBorder="1" applyAlignment="1"/>
    <xf numFmtId="0" fontId="14" fillId="0" borderId="9" xfId="21" applyFont="1" applyBorder="1"/>
    <xf numFmtId="0" fontId="13" fillId="10" borderId="12" xfId="21" applyFont="1" applyFill="1" applyBorder="1" applyAlignment="1">
      <alignment horizontal="center" wrapText="1"/>
    </xf>
    <xf numFmtId="0" fontId="14" fillId="0" borderId="16" xfId="21" applyFont="1" applyBorder="1"/>
    <xf numFmtId="0" fontId="14" fillId="0" borderId="0" xfId="21" applyFont="1" applyBorder="1" applyAlignment="1">
      <alignment horizontal="left" indent="1"/>
    </xf>
    <xf numFmtId="0" fontId="14" fillId="0" borderId="2" xfId="21" applyNumberFormat="1" applyFont="1" applyFill="1" applyBorder="1" applyAlignment="1">
      <alignment horizontal="center"/>
    </xf>
    <xf numFmtId="0" fontId="14" fillId="0" borderId="2" xfId="21" applyNumberFormat="1" applyFont="1" applyBorder="1" applyAlignment="1">
      <alignment horizontal="center"/>
    </xf>
    <xf numFmtId="3" fontId="13" fillId="10" borderId="12" xfId="21" applyNumberFormat="1" applyFont="1" applyFill="1" applyBorder="1" applyAlignment="1">
      <alignment horizontal="center" wrapText="1"/>
    </xf>
    <xf numFmtId="3" fontId="13" fillId="10" borderId="12" xfId="21" applyNumberFormat="1" applyFont="1" applyFill="1" applyBorder="1" applyAlignment="1">
      <alignment horizontal="center"/>
    </xf>
    <xf numFmtId="0" fontId="14" fillId="0" borderId="7" xfId="21" applyFont="1" applyFill="1" applyBorder="1"/>
    <xf numFmtId="0" fontId="13" fillId="0" borderId="8" xfId="21" applyNumberFormat="1" applyFont="1" applyFill="1" applyBorder="1" applyAlignment="1">
      <alignment horizontal="left"/>
    </xf>
    <xf numFmtId="0" fontId="13" fillId="0" borderId="8" xfId="21" applyFont="1" applyFill="1" applyBorder="1"/>
    <xf numFmtId="0" fontId="14" fillId="0" borderId="8" xfId="21" applyFont="1" applyFill="1" applyBorder="1"/>
    <xf numFmtId="0" fontId="14" fillId="0" borderId="8" xfId="21" applyFont="1" applyFill="1" applyBorder="1" applyAlignment="1">
      <alignment horizontal="center"/>
    </xf>
    <xf numFmtId="0" fontId="14" fillId="0" borderId="8" xfId="21" applyNumberFormat="1" applyFont="1" applyFill="1" applyBorder="1" applyAlignment="1">
      <alignment horizontal="left"/>
    </xf>
    <xf numFmtId="3" fontId="13" fillId="0" borderId="8" xfId="21" applyNumberFormat="1" applyFont="1" applyFill="1" applyBorder="1" applyAlignment="1">
      <alignment horizontal="center"/>
    </xf>
    <xf numFmtId="0" fontId="13" fillId="0" borderId="8" xfId="21" applyFont="1" applyFill="1" applyBorder="1" applyAlignment="1">
      <alignment horizontal="left"/>
    </xf>
    <xf numFmtId="167" fontId="14" fillId="0" borderId="8" xfId="21" applyNumberFormat="1" applyFont="1" applyFill="1" applyBorder="1"/>
    <xf numFmtId="0" fontId="14" fillId="0" borderId="25" xfId="21" applyFont="1" applyFill="1" applyBorder="1"/>
    <xf numFmtId="0" fontId="14" fillId="0" borderId="16" xfId="21" applyFont="1" applyFill="1" applyBorder="1"/>
    <xf numFmtId="0" fontId="13" fillId="0" borderId="0" xfId="21" applyFont="1" applyFill="1" applyBorder="1"/>
    <xf numFmtId="3" fontId="13" fillId="0" borderId="0" xfId="21" applyNumberFormat="1" applyFont="1" applyFill="1" applyBorder="1" applyAlignment="1">
      <alignment horizontal="center"/>
    </xf>
    <xf numFmtId="167" fontId="14" fillId="0" borderId="0" xfId="21" applyNumberFormat="1" applyFont="1" applyFill="1" applyBorder="1"/>
    <xf numFmtId="0" fontId="14" fillId="0" borderId="15" xfId="21" applyFont="1" applyFill="1" applyBorder="1" applyAlignment="1">
      <alignment horizontal="center" wrapText="1"/>
    </xf>
    <xf numFmtId="167" fontId="13" fillId="0" borderId="0" xfId="2" applyNumberFormat="1" applyFont="1" applyFill="1" applyBorder="1"/>
    <xf numFmtId="0" fontId="13" fillId="0" borderId="2" xfId="21" applyNumberFormat="1" applyFont="1" applyFill="1" applyBorder="1" applyAlignment="1"/>
    <xf numFmtId="3" fontId="14" fillId="0" borderId="0" xfId="21" applyNumberFormat="1" applyFont="1" applyBorder="1" applyAlignment="1">
      <alignment horizontal="center"/>
    </xf>
    <xf numFmtId="0" fontId="13" fillId="0" borderId="7" xfId="21" applyFont="1" applyBorder="1"/>
    <xf numFmtId="0" fontId="13" fillId="0" borderId="8" xfId="21" applyFont="1" applyBorder="1"/>
    <xf numFmtId="0" fontId="13" fillId="0" borderId="8" xfId="21" applyFont="1" applyBorder="1" applyAlignment="1">
      <alignment horizontal="left"/>
    </xf>
    <xf numFmtId="3" fontId="14" fillId="0" borderId="8" xfId="21" applyNumberFormat="1" applyFont="1" applyBorder="1" applyAlignment="1">
      <alignment horizontal="center"/>
    </xf>
    <xf numFmtId="3" fontId="14" fillId="0" borderId="8" xfId="21" applyNumberFormat="1" applyFont="1" applyBorder="1" applyAlignment="1"/>
    <xf numFmtId="167" fontId="14" fillId="0" borderId="0" xfId="21" applyNumberFormat="1" applyFont="1" applyBorder="1"/>
    <xf numFmtId="0" fontId="13" fillId="0" borderId="15" xfId="21" applyFont="1" applyFill="1" applyBorder="1" applyAlignment="1">
      <alignment horizontal="center" wrapText="1"/>
    </xf>
    <xf numFmtId="166" fontId="14" fillId="0" borderId="2" xfId="6" applyNumberFormat="1" applyFont="1" applyFill="1" applyBorder="1"/>
    <xf numFmtId="0" fontId="13" fillId="10" borderId="7" xfId="21" applyFont="1" applyFill="1" applyBorder="1" applyAlignment="1"/>
    <xf numFmtId="0" fontId="13" fillId="10" borderId="8" xfId="21" applyFont="1" applyFill="1" applyBorder="1" applyAlignment="1"/>
    <xf numFmtId="0" fontId="13" fillId="10" borderId="8" xfId="21" applyFont="1" applyFill="1" applyBorder="1" applyAlignment="1">
      <alignment horizontal="center"/>
    </xf>
    <xf numFmtId="0" fontId="13" fillId="10" borderId="8" xfId="21" applyFont="1" applyFill="1" applyBorder="1" applyAlignment="1">
      <alignment wrapText="1"/>
    </xf>
    <xf numFmtId="0" fontId="14" fillId="0" borderId="7" xfId="21" applyNumberFormat="1" applyFont="1" applyFill="1" applyBorder="1" applyAlignment="1">
      <alignment horizontal="center"/>
    </xf>
    <xf numFmtId="3" fontId="14" fillId="0" borderId="15" xfId="21" applyNumberFormat="1" applyFont="1" applyBorder="1" applyAlignment="1">
      <alignment horizontal="center"/>
    </xf>
    <xf numFmtId="0" fontId="13" fillId="0" borderId="0" xfId="21" applyNumberFormat="1" applyFont="1" applyBorder="1" applyAlignment="1">
      <alignment horizontal="left"/>
    </xf>
    <xf numFmtId="0" fontId="14" fillId="0" borderId="2" xfId="21" applyNumberFormat="1" applyFont="1" applyFill="1" applyBorder="1" applyAlignment="1"/>
    <xf numFmtId="3" fontId="14" fillId="0" borderId="9" xfId="21" applyNumberFormat="1" applyFont="1" applyBorder="1" applyAlignment="1">
      <alignment horizontal="center"/>
    </xf>
    <xf numFmtId="0" fontId="13" fillId="0" borderId="7" xfId="21" applyFont="1" applyFill="1" applyBorder="1" applyAlignment="1"/>
    <xf numFmtId="0" fontId="13" fillId="0" borderId="8" xfId="21" applyFont="1" applyFill="1" applyBorder="1" applyAlignment="1"/>
    <xf numFmtId="0" fontId="13" fillId="0" borderId="8" xfId="21" applyFont="1" applyFill="1" applyBorder="1" applyAlignment="1">
      <alignment horizontal="center"/>
    </xf>
    <xf numFmtId="0" fontId="13" fillId="0" borderId="8" xfId="21" applyFont="1" applyFill="1" applyBorder="1" applyAlignment="1">
      <alignment wrapText="1"/>
    </xf>
    <xf numFmtId="0" fontId="13" fillId="0" borderId="8" xfId="21" applyFont="1" applyFill="1" applyBorder="1" applyAlignment="1">
      <alignment horizontal="center" wrapText="1"/>
    </xf>
    <xf numFmtId="0" fontId="13" fillId="0" borderId="25" xfId="21" applyFont="1" applyFill="1" applyBorder="1" applyAlignment="1">
      <alignment horizontal="center" wrapText="1"/>
    </xf>
    <xf numFmtId="3" fontId="14" fillId="0" borderId="15" xfId="21" applyNumberFormat="1" applyFont="1" applyFill="1" applyBorder="1" applyAlignment="1">
      <alignment horizontal="right"/>
    </xf>
    <xf numFmtId="0" fontId="13" fillId="0" borderId="15" xfId="21" applyFont="1" applyBorder="1" applyAlignment="1">
      <alignment horizontal="center"/>
    </xf>
    <xf numFmtId="3" fontId="14" fillId="0" borderId="15" xfId="21" applyNumberFormat="1" applyFont="1" applyBorder="1" applyAlignment="1">
      <alignment horizontal="right"/>
    </xf>
    <xf numFmtId="0" fontId="14" fillId="0" borderId="6" xfId="21" applyFont="1" applyBorder="1"/>
    <xf numFmtId="0" fontId="13" fillId="0" borderId="0" xfId="21" applyFont="1" applyBorder="1"/>
    <xf numFmtId="0" fontId="14" fillId="0" borderId="15" xfId="21" applyFont="1" applyFill="1" applyBorder="1" applyAlignment="1">
      <alignment horizontal="center"/>
    </xf>
    <xf numFmtId="164" fontId="14" fillId="0" borderId="2" xfId="21" applyNumberFormat="1" applyFont="1" applyFill="1" applyBorder="1" applyAlignment="1">
      <alignment horizontal="center"/>
    </xf>
    <xf numFmtId="0" fontId="14" fillId="0" borderId="9" xfId="21" applyFont="1" applyBorder="1" applyAlignment="1">
      <alignment horizontal="center"/>
    </xf>
    <xf numFmtId="0" fontId="14" fillId="0" borderId="16" xfId="21" applyNumberFormat="1" applyFont="1" applyBorder="1" applyAlignment="1">
      <alignment horizontal="center"/>
    </xf>
    <xf numFmtId="0" fontId="14" fillId="0" borderId="0" xfId="21" applyNumberFormat="1" applyFont="1" applyFill="1" applyBorder="1" applyAlignment="1">
      <alignment horizontal="right"/>
    </xf>
    <xf numFmtId="164" fontId="14" fillId="0" borderId="15" xfId="2" applyNumberFormat="1" applyFont="1" applyBorder="1" applyAlignment="1">
      <alignment horizontal="center"/>
    </xf>
    <xf numFmtId="0" fontId="14" fillId="0" borderId="6" xfId="21" applyNumberFormat="1" applyFont="1" applyBorder="1" applyAlignment="1">
      <alignment horizontal="center"/>
    </xf>
    <xf numFmtId="0" fontId="14" fillId="0" borderId="2" xfId="21" applyNumberFormat="1" applyFont="1" applyFill="1" applyBorder="1" applyAlignment="1">
      <alignment horizontal="right"/>
    </xf>
    <xf numFmtId="0" fontId="13" fillId="0" borderId="2" xfId="21" applyFont="1" applyBorder="1" applyAlignment="1">
      <alignment horizontal="center"/>
    </xf>
    <xf numFmtId="0" fontId="13" fillId="0" borderId="9" xfId="21" applyFont="1" applyBorder="1" applyAlignment="1">
      <alignment horizontal="center"/>
    </xf>
    <xf numFmtId="164" fontId="14" fillId="0" borderId="15" xfId="21" applyNumberFormat="1" applyFont="1" applyBorder="1" applyAlignment="1">
      <alignment horizontal="center"/>
    </xf>
    <xf numFmtId="0" fontId="14" fillId="0" borderId="8" xfId="21" applyFont="1" applyFill="1" applyBorder="1" applyAlignment="1"/>
    <xf numFmtId="0" fontId="14" fillId="0" borderId="0" xfId="21" applyNumberFormat="1" applyFont="1" applyBorder="1" applyAlignment="1">
      <alignment horizontal="right"/>
    </xf>
    <xf numFmtId="0" fontId="14" fillId="0" borderId="8" xfId="21" applyNumberFormat="1" applyFont="1" applyFill="1" applyBorder="1" applyAlignment="1">
      <alignment horizontal="center"/>
    </xf>
    <xf numFmtId="0" fontId="14" fillId="0" borderId="8" xfId="21" applyNumberFormat="1" applyFont="1" applyFill="1" applyBorder="1" applyAlignment="1">
      <alignment horizontal="left" wrapText="1"/>
    </xf>
    <xf numFmtId="164" fontId="14" fillId="0" borderId="25" xfId="21" applyNumberFormat="1" applyFont="1" applyFill="1" applyBorder="1" applyAlignment="1">
      <alignment horizontal="center" wrapText="1"/>
    </xf>
    <xf numFmtId="0" fontId="14" fillId="0" borderId="0" xfId="21" applyNumberFormat="1" applyFont="1" applyFill="1" applyBorder="1" applyAlignment="1">
      <alignment horizontal="left" wrapText="1"/>
    </xf>
    <xf numFmtId="164" fontId="14" fillId="0" borderId="15" xfId="21" applyNumberFormat="1" applyFont="1" applyFill="1" applyBorder="1" applyAlignment="1">
      <alignment horizontal="center" wrapText="1"/>
    </xf>
    <xf numFmtId="0" fontId="14" fillId="0" borderId="16" xfId="21" applyNumberFormat="1" applyFont="1" applyFill="1" applyBorder="1" applyAlignment="1">
      <alignment horizontal="left"/>
    </xf>
    <xf numFmtId="0" fontId="13" fillId="0" borderId="0" xfId="21" applyFont="1" applyFill="1" applyAlignment="1">
      <alignment horizontal="left"/>
    </xf>
    <xf numFmtId="164" fontId="13" fillId="0" borderId="0" xfId="2" applyNumberFormat="1" applyFont="1" applyFill="1" applyBorder="1"/>
    <xf numFmtId="3" fontId="14" fillId="0" borderId="2" xfId="21" applyNumberFormat="1" applyFont="1" applyFill="1" applyBorder="1"/>
    <xf numFmtId="3" fontId="14" fillId="0" borderId="2" xfId="21" applyNumberFormat="1" applyFont="1" applyFill="1" applyBorder="1" applyAlignment="1">
      <alignment horizontal="left"/>
    </xf>
    <xf numFmtId="167" fontId="13" fillId="0" borderId="0" xfId="21" applyNumberFormat="1" applyFont="1" applyBorder="1" applyAlignment="1">
      <alignment horizontal="left"/>
    </xf>
    <xf numFmtId="3" fontId="14" fillId="0" borderId="0" xfId="21" applyNumberFormat="1" applyFont="1" applyBorder="1" applyAlignment="1"/>
    <xf numFmtId="169" fontId="14" fillId="0" borderId="0" xfId="21" applyNumberFormat="1" applyFont="1" applyBorder="1" applyAlignment="1"/>
    <xf numFmtId="167" fontId="14" fillId="0" borderId="0" xfId="10" applyNumberFormat="1" applyFont="1" applyFill="1" applyBorder="1" applyAlignment="1">
      <alignment horizontal="center"/>
    </xf>
    <xf numFmtId="10" fontId="14" fillId="0" borderId="15" xfId="10" applyNumberFormat="1" applyFont="1" applyFill="1" applyBorder="1" applyAlignment="1">
      <alignment horizontal="center"/>
    </xf>
    <xf numFmtId="0" fontId="14" fillId="0" borderId="0" xfId="21" applyFont="1" applyFill="1" applyAlignment="1">
      <alignment horizontal="center"/>
    </xf>
    <xf numFmtId="0" fontId="14" fillId="0" borderId="0" xfId="21" applyNumberFormat="1" applyFont="1" applyFill="1" applyAlignment="1">
      <alignment horizontal="left"/>
    </xf>
    <xf numFmtId="0" fontId="13" fillId="10" borderId="8" xfId="21" applyFont="1" applyFill="1" applyBorder="1" applyAlignment="1">
      <alignment horizontal="center" wrapText="1"/>
    </xf>
    <xf numFmtId="0" fontId="13" fillId="10" borderId="25" xfId="21" applyFont="1" applyFill="1" applyBorder="1" applyAlignment="1">
      <alignment horizontal="center" wrapText="1"/>
    </xf>
    <xf numFmtId="0" fontId="13" fillId="0" borderId="25" xfId="21" applyFont="1" applyFill="1" applyBorder="1" applyAlignment="1">
      <alignment wrapText="1"/>
    </xf>
    <xf numFmtId="2" fontId="14" fillId="0" borderId="0" xfId="21" applyNumberFormat="1" applyFont="1" applyFill="1" applyBorder="1" applyAlignment="1">
      <alignment horizontal="center"/>
    </xf>
    <xf numFmtId="166" fontId="14" fillId="8" borderId="0" xfId="6" applyNumberFormat="1" applyFont="1" applyFill="1" applyBorder="1"/>
    <xf numFmtId="0" fontId="14" fillId="0" borderId="0" xfId="21" applyFont="1" applyFill="1" applyBorder="1" applyAlignment="1">
      <alignment horizontal="center"/>
    </xf>
    <xf numFmtId="164" fontId="14" fillId="0" borderId="28" xfId="2" applyNumberFormat="1" applyFont="1" applyFill="1" applyBorder="1" applyAlignment="1">
      <alignment horizontal="right"/>
    </xf>
    <xf numFmtId="164" fontId="28" fillId="0" borderId="0" xfId="4" applyNumberFormat="1" applyFont="1" applyFill="1"/>
    <xf numFmtId="0" fontId="65" fillId="0" borderId="0" xfId="0" applyFont="1" applyFill="1" applyBorder="1" applyAlignment="1">
      <alignment vertical="center"/>
    </xf>
    <xf numFmtId="164" fontId="65" fillId="0" borderId="0" xfId="2" applyNumberFormat="1" applyFont="1" applyFill="1" applyBorder="1"/>
    <xf numFmtId="164" fontId="66" fillId="0" borderId="0" xfId="2" applyNumberFormat="1" applyFont="1" applyFill="1" applyBorder="1"/>
    <xf numFmtId="0" fontId="14" fillId="0" borderId="8" xfId="21" applyFont="1" applyBorder="1" applyAlignment="1">
      <alignment horizontal="left"/>
    </xf>
    <xf numFmtId="9" fontId="22" fillId="0" borderId="0" xfId="10" applyFont="1" applyFill="1"/>
    <xf numFmtId="164" fontId="22" fillId="0" borderId="0" xfId="2" applyNumberFormat="1" applyFont="1" applyFill="1"/>
    <xf numFmtId="0" fontId="13" fillId="0" borderId="0" xfId="21" applyFont="1" applyFill="1" applyBorder="1" applyAlignment="1">
      <alignment horizontal="center"/>
    </xf>
    <xf numFmtId="0" fontId="13" fillId="0" borderId="0" xfId="21" applyNumberFormat="1" applyFont="1" applyFill="1" applyBorder="1" applyAlignment="1">
      <alignment horizontal="center"/>
    </xf>
    <xf numFmtId="37" fontId="14" fillId="0" borderId="5" xfId="1" applyNumberFormat="1" applyFont="1" applyFill="1" applyBorder="1" applyAlignment="1" applyProtection="1">
      <alignment horizontal="right" wrapText="1"/>
      <protection locked="0"/>
    </xf>
    <xf numFmtId="0" fontId="14" fillId="0" borderId="7" xfId="21" applyFont="1" applyBorder="1"/>
    <xf numFmtId="0" fontId="14" fillId="0" borderId="15" xfId="21" applyFont="1" applyFill="1" applyBorder="1" applyAlignment="1">
      <alignment horizontal="left"/>
    </xf>
    <xf numFmtId="3" fontId="13" fillId="0" borderId="8" xfId="21" applyNumberFormat="1" applyFont="1" applyBorder="1" applyAlignment="1">
      <alignment horizontal="center"/>
    </xf>
    <xf numFmtId="3" fontId="14" fillId="0" borderId="8" xfId="2" applyNumberFormat="1" applyFont="1" applyFill="1" applyBorder="1"/>
    <xf numFmtId="0" fontId="13" fillId="0" borderId="0" xfId="21" applyNumberFormat="1" applyFont="1" applyFill="1" applyBorder="1" applyAlignment="1">
      <alignment horizontal="center"/>
    </xf>
    <xf numFmtId="166" fontId="14" fillId="0" borderId="23" xfId="6" applyNumberFormat="1" applyFont="1" applyFill="1" applyBorder="1" applyAlignment="1">
      <alignment horizontal="center"/>
    </xf>
    <xf numFmtId="0" fontId="52" fillId="0" borderId="0" xfId="0" applyFont="1" applyBorder="1"/>
    <xf numFmtId="43" fontId="28" fillId="0" borderId="0" xfId="2" applyFont="1" applyFill="1"/>
    <xf numFmtId="0" fontId="23" fillId="0" borderId="0" xfId="0" applyFont="1"/>
    <xf numFmtId="0" fontId="14" fillId="0" borderId="0" xfId="0" applyFont="1"/>
    <xf numFmtId="0" fontId="23" fillId="0" borderId="0" xfId="0" applyFont="1" applyBorder="1"/>
    <xf numFmtId="0" fontId="14" fillId="0" borderId="0" xfId="0" applyFont="1" applyBorder="1"/>
    <xf numFmtId="0" fontId="13" fillId="0" borderId="0" xfId="0" applyFont="1" applyFill="1" applyBorder="1"/>
    <xf numFmtId="0" fontId="14" fillId="0" borderId="0" xfId="0" applyFont="1" applyFill="1"/>
    <xf numFmtId="164" fontId="33" fillId="0" borderId="8" xfId="2" applyNumberFormat="1" applyFont="1" applyFill="1" applyBorder="1"/>
    <xf numFmtId="164" fontId="33" fillId="0" borderId="25" xfId="2" applyNumberFormat="1" applyFont="1" applyFill="1" applyBorder="1"/>
    <xf numFmtId="164" fontId="33" fillId="0" borderId="0" xfId="2" applyNumberFormat="1" applyFont="1" applyFill="1" applyBorder="1"/>
    <xf numFmtId="164" fontId="33" fillId="0" borderId="15" xfId="2" applyNumberFormat="1" applyFont="1" applyFill="1" applyBorder="1"/>
    <xf numFmtId="164" fontId="33" fillId="0" borderId="16" xfId="21" applyNumberFormat="1" applyFont="1" applyFill="1" applyBorder="1"/>
    <xf numFmtId="164" fontId="33" fillId="0" borderId="0" xfId="21" applyNumberFormat="1" applyFont="1" applyFill="1" applyBorder="1"/>
    <xf numFmtId="0" fontId="0" fillId="0" borderId="0" xfId="0" applyFill="1" applyAlignment="1">
      <alignment vertical="center" wrapText="1"/>
    </xf>
    <xf numFmtId="0" fontId="14" fillId="0" borderId="0" xfId="0" applyFont="1" applyFill="1" applyAlignment="1"/>
    <xf numFmtId="0" fontId="25" fillId="0" borderId="0" xfId="0" applyFont="1" applyFill="1" applyAlignment="1">
      <alignment horizontal="center"/>
    </xf>
    <xf numFmtId="0" fontId="14" fillId="0" borderId="0" xfId="0" applyFont="1" applyFill="1" applyAlignment="1">
      <alignment horizontal="left"/>
    </xf>
    <xf numFmtId="0" fontId="25" fillId="0" borderId="0" xfId="0" applyFont="1" applyFill="1"/>
    <xf numFmtId="37" fontId="14" fillId="0" borderId="0" xfId="0" applyNumberFormat="1" applyFont="1" applyFill="1"/>
    <xf numFmtId="172" fontId="14" fillId="0" borderId="0" xfId="0" applyNumberFormat="1" applyFont="1" applyFill="1"/>
    <xf numFmtId="37" fontId="13" fillId="0" borderId="0" xfId="0" applyNumberFormat="1" applyFont="1" applyFill="1"/>
    <xf numFmtId="37" fontId="14" fillId="0" borderId="0" xfId="0" applyNumberFormat="1" applyFont="1" applyFill="1" applyAlignment="1">
      <alignment horizontal="left"/>
    </xf>
    <xf numFmtId="0" fontId="13" fillId="0" borderId="0" xfId="0" applyFont="1" applyFill="1"/>
    <xf numFmtId="37" fontId="14" fillId="8" borderId="0" xfId="0" applyNumberFormat="1" applyFont="1" applyFill="1"/>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Alignment="1">
      <alignment horizontal="center"/>
    </xf>
    <xf numFmtId="0" fontId="25" fillId="0" borderId="0" xfId="0" applyFont="1" applyFill="1" applyAlignment="1">
      <alignment horizontal="left"/>
    </xf>
    <xf numFmtId="37" fontId="14" fillId="0" borderId="37" xfId="0" applyNumberFormat="1" applyFont="1" applyFill="1" applyBorder="1" applyAlignment="1">
      <alignment wrapText="1"/>
    </xf>
    <xf numFmtId="0" fontId="15" fillId="0" borderId="26" xfId="0" applyFont="1" applyFill="1" applyBorder="1" applyAlignment="1">
      <alignment wrapText="1"/>
    </xf>
    <xf numFmtId="37" fontId="13" fillId="0" borderId="0" xfId="0" applyNumberFormat="1" applyFont="1" applyFill="1" applyBorder="1"/>
    <xf numFmtId="37" fontId="13" fillId="0" borderId="0" xfId="0" applyNumberFormat="1" applyFont="1" applyFill="1" applyBorder="1" applyAlignment="1">
      <alignment horizontal="center"/>
    </xf>
    <xf numFmtId="0" fontId="13" fillId="0" borderId="0" xfId="0" applyFont="1" applyBorder="1"/>
    <xf numFmtId="37" fontId="13" fillId="0" borderId="0" xfId="0" applyNumberFormat="1" applyFont="1" applyFill="1" applyBorder="1" applyAlignment="1">
      <alignment wrapText="1"/>
    </xf>
    <xf numFmtId="0" fontId="13" fillId="0" borderId="0" xfId="0" applyFont="1" applyFill="1" applyBorder="1" applyAlignment="1">
      <alignment horizontal="left"/>
    </xf>
    <xf numFmtId="0" fontId="14" fillId="0" borderId="0" xfId="0" applyFont="1" applyBorder="1" applyAlignment="1">
      <alignment horizontal="left"/>
    </xf>
    <xf numFmtId="41" fontId="13" fillId="0" borderId="0" xfId="0" applyNumberFormat="1" applyFont="1" applyBorder="1" applyAlignment="1">
      <alignment horizontal="center"/>
    </xf>
    <xf numFmtId="0" fontId="14" fillId="0" borderId="0" xfId="0" applyFont="1" applyFill="1" applyBorder="1" applyAlignment="1">
      <alignment wrapText="1"/>
    </xf>
    <xf numFmtId="0" fontId="16" fillId="0" borderId="0" xfId="0" applyFont="1" applyBorder="1"/>
    <xf numFmtId="0" fontId="25" fillId="0" borderId="0" xfId="0" applyFont="1" applyBorder="1" applyAlignment="1">
      <alignment horizontal="left"/>
    </xf>
    <xf numFmtId="0" fontId="14" fillId="0" borderId="0" xfId="0" applyFont="1" applyBorder="1" applyAlignment="1"/>
    <xf numFmtId="0" fontId="25" fillId="0" borderId="0" xfId="0" applyFont="1" applyBorder="1" applyAlignment="1">
      <alignment horizontal="center"/>
    </xf>
    <xf numFmtId="0" fontId="25" fillId="0" borderId="0" xfId="0" applyFont="1" applyFill="1" applyBorder="1" applyAlignment="1">
      <alignment horizontal="center"/>
    </xf>
    <xf numFmtId="0" fontId="25" fillId="0" borderId="0" xfId="0" applyFont="1" applyBorder="1"/>
    <xf numFmtId="0" fontId="13" fillId="0" borderId="20" xfId="0" applyFont="1" applyFill="1" applyBorder="1"/>
    <xf numFmtId="0" fontId="13" fillId="0" borderId="18" xfId="0" applyFont="1" applyFill="1" applyBorder="1"/>
    <xf numFmtId="0" fontId="15" fillId="0" borderId="34" xfId="0" applyFont="1" applyFill="1" applyBorder="1" applyAlignment="1">
      <alignment wrapText="1"/>
    </xf>
    <xf numFmtId="0" fontId="23" fillId="0" borderId="0" xfId="0" applyFont="1" applyBorder="1" applyAlignment="1">
      <alignment horizontal="left"/>
    </xf>
    <xf numFmtId="0" fontId="23" fillId="0" borderId="0" xfId="0" applyFont="1" applyFill="1" applyBorder="1" applyAlignment="1">
      <alignment wrapText="1"/>
    </xf>
    <xf numFmtId="41" fontId="13" fillId="0" borderId="0" xfId="0" applyNumberFormat="1" applyFont="1" applyFill="1" applyAlignment="1">
      <alignment horizontal="center" wrapText="1"/>
    </xf>
    <xf numFmtId="0" fontId="14" fillId="0" borderId="0" xfId="0" applyFont="1" applyAlignment="1">
      <alignment horizontal="left"/>
    </xf>
    <xf numFmtId="0" fontId="13" fillId="0" borderId="17" xfId="0" applyFont="1" applyFill="1" applyBorder="1"/>
    <xf numFmtId="0" fontId="14" fillId="0" borderId="26" xfId="0" applyFont="1" applyFill="1" applyBorder="1" applyAlignment="1">
      <alignment wrapText="1"/>
    </xf>
    <xf numFmtId="37" fontId="14" fillId="0" borderId="0" xfId="0" applyNumberFormat="1" applyFont="1" applyBorder="1"/>
    <xf numFmtId="37" fontId="14" fillId="0" borderId="0" xfId="0" applyNumberFormat="1" applyFont="1" applyFill="1" applyBorder="1"/>
    <xf numFmtId="164" fontId="14" fillId="0" borderId="0" xfId="0" applyNumberFormat="1" applyFont="1" applyFill="1" applyBorder="1" applyAlignment="1">
      <alignment wrapText="1"/>
    </xf>
    <xf numFmtId="0" fontId="13" fillId="0" borderId="0" xfId="0" applyFont="1" applyFill="1" applyBorder="1" applyAlignment="1">
      <alignment horizontal="centerContinuous"/>
    </xf>
    <xf numFmtId="0" fontId="14" fillId="0" borderId="0" xfId="0" applyFont="1" applyFill="1" applyBorder="1" applyAlignment="1">
      <alignment horizontal="centerContinuous"/>
    </xf>
    <xf numFmtId="41" fontId="13" fillId="0" borderId="0" xfId="0" applyNumberFormat="1" applyFont="1" applyFill="1" applyBorder="1" applyAlignment="1">
      <alignment horizontal="center"/>
    </xf>
    <xf numFmtId="0" fontId="14" fillId="0" borderId="0" xfId="0" applyFont="1" applyFill="1" applyBorder="1" applyAlignment="1">
      <alignment horizontal="left"/>
    </xf>
    <xf numFmtId="0" fontId="69" fillId="0" borderId="0" xfId="0" applyFont="1" applyFill="1"/>
    <xf numFmtId="37" fontId="70" fillId="0" borderId="0" xfId="0" applyNumberFormat="1" applyFont="1" applyFill="1"/>
    <xf numFmtId="180" fontId="24" fillId="0" borderId="0" xfId="2" applyNumberFormat="1" applyFont="1"/>
    <xf numFmtId="0" fontId="22" fillId="0" borderId="0" xfId="0" applyFont="1" applyBorder="1" applyAlignment="1">
      <alignment horizontal="centerContinuous"/>
    </xf>
    <xf numFmtId="0" fontId="23" fillId="0" borderId="0" xfId="0" applyFont="1" applyBorder="1" applyAlignment="1">
      <alignment horizontal="centerContinuous"/>
    </xf>
    <xf numFmtId="0" fontId="23" fillId="0" borderId="0" xfId="0" applyFont="1" applyFill="1" applyBorder="1" applyAlignment="1">
      <alignment horizontal="centerContinuous"/>
    </xf>
    <xf numFmtId="0" fontId="13" fillId="0" borderId="24" xfId="0" applyFont="1" applyFill="1" applyBorder="1" applyAlignment="1"/>
    <xf numFmtId="0" fontId="14" fillId="0" borderId="30" xfId="0" applyFont="1" applyFill="1" applyBorder="1" applyAlignment="1">
      <alignment wrapText="1"/>
    </xf>
    <xf numFmtId="0" fontId="13" fillId="0" borderId="35" xfId="0" applyFont="1" applyFill="1" applyBorder="1"/>
    <xf numFmtId="0" fontId="14" fillId="0" borderId="34" xfId="0" applyFont="1" applyFill="1" applyBorder="1" applyAlignment="1">
      <alignment wrapText="1"/>
    </xf>
    <xf numFmtId="164" fontId="33" fillId="0" borderId="6" xfId="21" applyNumberFormat="1" applyFont="1" applyFill="1" applyBorder="1"/>
    <xf numFmtId="164" fontId="33" fillId="0" borderId="2" xfId="21" applyNumberFormat="1" applyFont="1" applyFill="1" applyBorder="1"/>
    <xf numFmtId="164" fontId="33" fillId="0" borderId="9" xfId="2" applyNumberFormat="1" applyFont="1" applyFill="1" applyBorder="1"/>
    <xf numFmtId="0" fontId="14" fillId="8" borderId="29" xfId="21" applyFont="1" applyFill="1" applyBorder="1"/>
    <xf numFmtId="164" fontId="22" fillId="0" borderId="25" xfId="2" applyNumberFormat="1" applyFont="1" applyFill="1" applyBorder="1" applyAlignment="1">
      <alignment horizontal="center"/>
    </xf>
    <xf numFmtId="166" fontId="33" fillId="0" borderId="33" xfId="6" applyNumberFormat="1" applyFont="1" applyBorder="1"/>
    <xf numFmtId="166" fontId="33" fillId="0" borderId="21" xfId="6" applyNumberFormat="1" applyFont="1" applyBorder="1"/>
    <xf numFmtId="166" fontId="33" fillId="0" borderId="21" xfId="6" applyNumberFormat="1" applyFont="1" applyFill="1" applyBorder="1"/>
    <xf numFmtId="0" fontId="22" fillId="0" borderId="0" xfId="21" applyFont="1" applyAlignment="1">
      <alignment horizontal="center"/>
    </xf>
    <xf numFmtId="0" fontId="23" fillId="0" borderId="0" xfId="21" applyFont="1" applyAlignment="1">
      <alignment horizontal="center"/>
    </xf>
    <xf numFmtId="0" fontId="25" fillId="0" borderId="0" xfId="21" applyFont="1" applyFill="1" applyAlignment="1">
      <alignment horizontal="center"/>
    </xf>
    <xf numFmtId="37" fontId="13" fillId="0" borderId="27" xfId="21" applyNumberFormat="1" applyFont="1" applyFill="1" applyBorder="1"/>
    <xf numFmtId="0" fontId="14" fillId="0" borderId="0" xfId="21" applyFont="1" applyFill="1" applyBorder="1" applyAlignment="1">
      <alignment wrapText="1"/>
    </xf>
    <xf numFmtId="0" fontId="14" fillId="0" borderId="0" xfId="21" applyFont="1" applyAlignment="1">
      <alignment horizontal="left"/>
    </xf>
    <xf numFmtId="37" fontId="13" fillId="0" borderId="27" xfId="21" applyNumberFormat="1" applyFont="1" applyBorder="1"/>
    <xf numFmtId="0" fontId="23" fillId="0" borderId="0" xfId="1" applyFont="1" applyFill="1" applyBorder="1" applyAlignment="1">
      <alignment horizontal="center"/>
    </xf>
    <xf numFmtId="164" fontId="23" fillId="0" borderId="0" xfId="2" applyNumberFormat="1" applyFont="1" applyFill="1" applyBorder="1"/>
    <xf numFmtId="164" fontId="23" fillId="0" borderId="0" xfId="21" applyNumberFormat="1" applyFont="1" applyFill="1" applyBorder="1"/>
    <xf numFmtId="164" fontId="23" fillId="0" borderId="0" xfId="21" applyNumberFormat="1" applyFont="1" applyFill="1"/>
    <xf numFmtId="0" fontId="13" fillId="0" borderId="0" xfId="21" applyNumberFormat="1" applyFont="1" applyFill="1" applyBorder="1" applyAlignment="1">
      <alignment horizontal="center"/>
    </xf>
    <xf numFmtId="0" fontId="13" fillId="0" borderId="0" xfId="21" applyNumberFormat="1" applyFont="1" applyFill="1" applyBorder="1" applyAlignment="1">
      <alignment horizontal="center"/>
    </xf>
    <xf numFmtId="37" fontId="14" fillId="0" borderId="0" xfId="21" applyNumberFormat="1" applyFont="1" applyFill="1" applyBorder="1" applyAlignment="1">
      <alignment horizontal="left"/>
    </xf>
    <xf numFmtId="0" fontId="13" fillId="0" borderId="0" xfId="21" applyNumberFormat="1" applyFont="1" applyFill="1" applyBorder="1" applyAlignment="1">
      <alignment horizontal="center"/>
    </xf>
    <xf numFmtId="0" fontId="22" fillId="0" borderId="0" xfId="21" applyFont="1" applyFill="1" applyAlignment="1">
      <alignment horizontal="center"/>
    </xf>
    <xf numFmtId="43" fontId="14" fillId="0" borderId="0" xfId="2" applyFont="1"/>
    <xf numFmtId="166" fontId="14" fillId="12" borderId="0" xfId="0" applyNumberFormat="1" applyFont="1" applyFill="1" applyBorder="1" applyAlignment="1">
      <alignment horizontal="center"/>
    </xf>
    <xf numFmtId="166" fontId="14" fillId="12" borderId="0" xfId="6" applyNumberFormat="1" applyFont="1" applyFill="1" applyBorder="1" applyAlignment="1">
      <alignment horizontal="center"/>
    </xf>
    <xf numFmtId="0" fontId="14" fillId="12" borderId="0" xfId="0" applyFont="1" applyFill="1" applyBorder="1" applyAlignment="1">
      <alignment horizontal="center"/>
    </xf>
    <xf numFmtId="171" fontId="14" fillId="12" borderId="0" xfId="2" applyNumberFormat="1" applyFont="1" applyFill="1" applyBorder="1" applyAlignment="1"/>
    <xf numFmtId="164" fontId="22" fillId="0" borderId="0" xfId="21" applyNumberFormat="1" applyFont="1" applyFill="1" applyBorder="1"/>
    <xf numFmtId="0" fontId="11" fillId="0" borderId="0" xfId="21" applyFont="1" applyFill="1" applyBorder="1"/>
    <xf numFmtId="0" fontId="11" fillId="0" borderId="0" xfId="21" applyFont="1" applyBorder="1"/>
    <xf numFmtId="164" fontId="11" fillId="0" borderId="0" xfId="2" applyNumberFormat="1" applyFont="1"/>
    <xf numFmtId="0" fontId="11" fillId="0" borderId="0" xfId="21" applyFont="1" applyAlignment="1">
      <alignment horizontal="left"/>
    </xf>
    <xf numFmtId="166" fontId="33" fillId="0" borderId="21" xfId="21" applyNumberFormat="1" applyFont="1" applyFill="1" applyBorder="1"/>
    <xf numFmtId="0" fontId="33" fillId="0" borderId="21" xfId="21" applyFont="1" applyBorder="1" applyAlignment="1">
      <alignment horizontal="center"/>
    </xf>
    <xf numFmtId="0" fontId="33" fillId="0" borderId="21" xfId="21" applyFont="1" applyBorder="1"/>
    <xf numFmtId="0" fontId="11" fillId="0" borderId="16" xfId="21" applyFont="1" applyFill="1" applyBorder="1" applyAlignment="1">
      <alignment horizontal="center"/>
    </xf>
    <xf numFmtId="0" fontId="33" fillId="0" borderId="21" xfId="21" applyFont="1" applyFill="1" applyBorder="1"/>
    <xf numFmtId="0" fontId="33" fillId="0" borderId="21" xfId="21" applyFont="1" applyFill="1" applyBorder="1" applyAlignment="1">
      <alignment horizontal="center"/>
    </xf>
    <xf numFmtId="0" fontId="11" fillId="0" borderId="16" xfId="21" applyFont="1" applyBorder="1" applyAlignment="1">
      <alignment horizontal="center"/>
    </xf>
    <xf numFmtId="166" fontId="33" fillId="0" borderId="21" xfId="21" applyNumberFormat="1" applyFont="1" applyBorder="1"/>
    <xf numFmtId="164" fontId="73" fillId="0" borderId="15" xfId="2" applyNumberFormat="1" applyFont="1" applyFill="1" applyBorder="1"/>
    <xf numFmtId="164" fontId="73" fillId="0" borderId="0" xfId="2" applyNumberFormat="1" applyFont="1" applyFill="1" applyBorder="1"/>
    <xf numFmtId="164" fontId="73" fillId="0" borderId="16" xfId="21" applyNumberFormat="1" applyFont="1" applyFill="1" applyBorder="1"/>
    <xf numFmtId="0" fontId="33" fillId="0" borderId="33" xfId="21" applyFont="1" applyBorder="1"/>
    <xf numFmtId="166" fontId="33" fillId="0" borderId="33" xfId="21" applyNumberFormat="1" applyFont="1" applyBorder="1"/>
    <xf numFmtId="164" fontId="33" fillId="0" borderId="7" xfId="21" applyNumberFormat="1" applyFont="1" applyFill="1" applyBorder="1"/>
    <xf numFmtId="0" fontId="33" fillId="0" borderId="33" xfId="21" applyFont="1" applyFill="1" applyBorder="1" applyAlignment="1">
      <alignment horizontal="center"/>
    </xf>
    <xf numFmtId="0" fontId="22" fillId="0" borderId="7" xfId="21" applyFont="1" applyFill="1" applyBorder="1" applyAlignment="1">
      <alignment horizontal="center"/>
    </xf>
    <xf numFmtId="0" fontId="23" fillId="0" borderId="33" xfId="21" applyFont="1" applyFill="1" applyBorder="1"/>
    <xf numFmtId="0" fontId="14" fillId="0" borderId="7" xfId="21" applyFont="1" applyFill="1" applyBorder="1" applyAlignment="1">
      <alignment horizontal="center"/>
    </xf>
    <xf numFmtId="0" fontId="11" fillId="0" borderId="9" xfId="21" applyFont="1" applyBorder="1"/>
    <xf numFmtId="0" fontId="11" fillId="0" borderId="6" xfId="21" applyFont="1" applyBorder="1"/>
    <xf numFmtId="0" fontId="23" fillId="0" borderId="9" xfId="21" applyFont="1" applyBorder="1" applyAlignment="1">
      <alignment horizontal="center"/>
    </xf>
    <xf numFmtId="0" fontId="23" fillId="0" borderId="6" xfId="21" applyFont="1" applyBorder="1"/>
    <xf numFmtId="0" fontId="23" fillId="0" borderId="15" xfId="21" applyFont="1" applyFill="1" applyBorder="1" applyAlignment="1">
      <alignment horizontal="left" wrapText="1"/>
    </xf>
    <xf numFmtId="0" fontId="11" fillId="0" borderId="15" xfId="21" applyFont="1" applyBorder="1"/>
    <xf numFmtId="0" fontId="11" fillId="0" borderId="21" xfId="21" applyFont="1" applyFill="1" applyBorder="1"/>
    <xf numFmtId="0" fontId="23" fillId="0" borderId="15" xfId="21" applyFont="1" applyBorder="1" applyAlignment="1">
      <alignment horizontal="center"/>
    </xf>
    <xf numFmtId="0" fontId="23" fillId="0" borderId="15" xfId="21" applyFont="1" applyFill="1" applyBorder="1" applyAlignment="1">
      <alignment horizontal="center" vertical="center" wrapText="1"/>
    </xf>
    <xf numFmtId="0" fontId="23" fillId="0" borderId="16" xfId="21" applyFont="1" applyFill="1" applyBorder="1" applyAlignment="1">
      <alignment horizontal="center" vertical="center" wrapText="1"/>
    </xf>
    <xf numFmtId="0" fontId="23" fillId="0" borderId="15" xfId="21" applyFont="1" applyBorder="1" applyAlignment="1">
      <alignment horizontal="left" wrapText="1"/>
    </xf>
    <xf numFmtId="0" fontId="23" fillId="0" borderId="16" xfId="21" applyFont="1" applyFill="1" applyBorder="1"/>
    <xf numFmtId="0" fontId="11" fillId="0" borderId="16" xfId="21" applyFont="1" applyBorder="1"/>
    <xf numFmtId="0" fontId="23" fillId="0" borderId="15" xfId="21" applyFont="1" applyFill="1" applyBorder="1" applyAlignment="1">
      <alignment horizontal="center"/>
    </xf>
    <xf numFmtId="0" fontId="23" fillId="0" borderId="7" xfId="21" applyFont="1" applyFill="1" applyBorder="1"/>
    <xf numFmtId="0" fontId="65" fillId="0" borderId="0" xfId="21" applyFont="1" applyFill="1" applyBorder="1"/>
    <xf numFmtId="0" fontId="66" fillId="0" borderId="0" xfId="21" applyFont="1" applyBorder="1"/>
    <xf numFmtId="0" fontId="66" fillId="0" borderId="0" xfId="21" applyFont="1" applyBorder="1" applyAlignment="1">
      <alignment horizontal="center"/>
    </xf>
    <xf numFmtId="0" fontId="66" fillId="0" borderId="0" xfId="21" applyFont="1" applyFill="1" applyBorder="1" applyAlignment="1">
      <alignment horizontal="center"/>
    </xf>
    <xf numFmtId="0" fontId="66" fillId="0" borderId="0" xfId="21" applyFont="1" applyFill="1" applyBorder="1"/>
    <xf numFmtId="0" fontId="65" fillId="0" borderId="0" xfId="21" applyFont="1" applyBorder="1"/>
    <xf numFmtId="0" fontId="23" fillId="0" borderId="0" xfId="21" applyFont="1" applyAlignment="1">
      <alignment horizontal="left"/>
    </xf>
    <xf numFmtId="0" fontId="22" fillId="0" borderId="0" xfId="21" applyFont="1" applyAlignment="1">
      <alignment horizontal="left"/>
    </xf>
    <xf numFmtId="0" fontId="13" fillId="0" borderId="0" xfId="21" applyFont="1" applyAlignment="1">
      <alignment horizontal="left"/>
    </xf>
    <xf numFmtId="10" fontId="11" fillId="0" borderId="0" xfId="10" applyNumberFormat="1" applyFont="1"/>
    <xf numFmtId="0" fontId="78" fillId="0" borderId="0" xfId="21" applyFont="1"/>
    <xf numFmtId="0" fontId="57" fillId="0" borderId="0" xfId="21" applyFont="1"/>
    <xf numFmtId="0" fontId="77" fillId="0" borderId="0" xfId="21" applyFont="1" applyFill="1" applyBorder="1"/>
    <xf numFmtId="0" fontId="77" fillId="0" borderId="0" xfId="0" applyFont="1" applyFill="1" applyBorder="1" applyAlignment="1"/>
    <xf numFmtId="0" fontId="77" fillId="0" borderId="0" xfId="0" applyFont="1" applyFill="1" applyBorder="1" applyAlignment="1">
      <alignment wrapText="1"/>
    </xf>
    <xf numFmtId="0" fontId="76" fillId="0" borderId="0" xfId="0" applyFont="1" applyFill="1" applyAlignment="1"/>
    <xf numFmtId="0" fontId="69" fillId="0" borderId="0" xfId="21" applyFont="1" applyFill="1" applyAlignment="1">
      <alignment wrapText="1"/>
    </xf>
    <xf numFmtId="0" fontId="69" fillId="0" borderId="0" xfId="21" applyFont="1" applyFill="1" applyBorder="1" applyAlignment="1">
      <alignment wrapText="1"/>
    </xf>
    <xf numFmtId="0" fontId="69" fillId="0" borderId="0" xfId="21" applyFont="1" applyFill="1" applyBorder="1"/>
    <xf numFmtId="166" fontId="33" fillId="0" borderId="22" xfId="21" applyNumberFormat="1" applyFont="1" applyFill="1" applyBorder="1"/>
    <xf numFmtId="0" fontId="13" fillId="0" borderId="0" xfId="0" applyFont="1" applyFill="1" applyBorder="1" applyAlignment="1">
      <alignment horizontal="center"/>
    </xf>
    <xf numFmtId="0" fontId="13" fillId="0" borderId="0" xfId="0" applyFont="1" applyFill="1" applyBorder="1" applyAlignment="1">
      <alignment wrapText="1"/>
    </xf>
    <xf numFmtId="0" fontId="13" fillId="0" borderId="0" xfId="0" applyFont="1" applyBorder="1" applyAlignment="1">
      <alignment horizontal="center"/>
    </xf>
    <xf numFmtId="3" fontId="14" fillId="12" borderId="0" xfId="2" applyNumberFormat="1" applyFont="1" applyFill="1" applyBorder="1"/>
    <xf numFmtId="0" fontId="22" fillId="0" borderId="8" xfId="0" applyFont="1" applyFill="1" applyBorder="1" applyAlignment="1">
      <alignment horizontal="center" wrapText="1"/>
    </xf>
    <xf numFmtId="164" fontId="22" fillId="0" borderId="25" xfId="2" applyNumberFormat="1" applyFont="1" applyFill="1" applyBorder="1" applyAlignment="1">
      <alignment horizontal="center" wrapText="1"/>
    </xf>
    <xf numFmtId="164" fontId="22" fillId="0" borderId="33" xfId="2" applyNumberFormat="1" applyFont="1" applyFill="1" applyBorder="1" applyAlignment="1">
      <alignment horizontal="center" wrapText="1"/>
    </xf>
    <xf numFmtId="0" fontId="11" fillId="0" borderId="33" xfId="21" applyFont="1" applyFill="1" applyBorder="1"/>
    <xf numFmtId="0" fontId="33" fillId="0" borderId="22" xfId="21" applyFont="1" applyBorder="1" applyAlignment="1">
      <alignment horizontal="center"/>
    </xf>
    <xf numFmtId="0" fontId="23" fillId="0" borderId="25" xfId="21" applyFont="1" applyFill="1" applyBorder="1" applyAlignment="1">
      <alignment horizontal="left"/>
    </xf>
    <xf numFmtId="0" fontId="14" fillId="0" borderId="9" xfId="21" applyFont="1" applyFill="1" applyBorder="1" applyAlignment="1">
      <alignment horizontal="left"/>
    </xf>
    <xf numFmtId="0" fontId="13" fillId="10" borderId="33" xfId="21" applyFont="1" applyFill="1" applyBorder="1" applyAlignment="1">
      <alignment horizontal="center"/>
    </xf>
    <xf numFmtId="0" fontId="13" fillId="10" borderId="7" xfId="21" applyFont="1" applyFill="1" applyBorder="1" applyAlignment="1">
      <alignment horizontal="center" wrapText="1"/>
    </xf>
    <xf numFmtId="0" fontId="14" fillId="7" borderId="0" xfId="21" applyNumberFormat="1" applyFont="1" applyFill="1" applyBorder="1" applyAlignment="1"/>
    <xf numFmtId="0" fontId="14" fillId="0" borderId="33" xfId="21" applyFont="1" applyBorder="1"/>
    <xf numFmtId="164" fontId="22" fillId="0" borderId="38" xfId="4" applyNumberFormat="1" applyFont="1" applyFill="1" applyBorder="1"/>
    <xf numFmtId="0" fontId="12" fillId="0" borderId="0" xfId="21" applyFont="1" applyFill="1" applyBorder="1"/>
    <xf numFmtId="0" fontId="13" fillId="0" borderId="0" xfId="0" applyFont="1" applyFill="1" applyAlignment="1">
      <alignment horizontal="right"/>
    </xf>
    <xf numFmtId="0" fontId="22" fillId="0" borderId="0" xfId="21" applyFont="1" applyAlignment="1">
      <alignment horizontal="center"/>
    </xf>
    <xf numFmtId="164" fontId="14" fillId="8" borderId="27" xfId="3" applyNumberFormat="1" applyFont="1" applyFill="1" applyBorder="1"/>
    <xf numFmtId="164" fontId="22" fillId="0" borderId="0" xfId="4" applyNumberFormat="1" applyFont="1" applyFill="1" applyBorder="1"/>
    <xf numFmtId="164" fontId="22" fillId="0" borderId="0" xfId="2" applyNumberFormat="1" applyFont="1" applyFill="1" applyBorder="1" applyAlignment="1">
      <alignment horizontal="left"/>
    </xf>
    <xf numFmtId="164" fontId="22" fillId="0" borderId="0" xfId="2" applyNumberFormat="1" applyFont="1" applyFill="1" applyBorder="1" applyAlignment="1">
      <alignment horizontal="center" wrapText="1"/>
    </xf>
    <xf numFmtId="164" fontId="22" fillId="0" borderId="0" xfId="2" applyNumberFormat="1" applyFont="1" applyFill="1" applyBorder="1" applyAlignment="1">
      <alignment horizontal="center"/>
    </xf>
    <xf numFmtId="164" fontId="22" fillId="0" borderId="0" xfId="21" applyNumberFormat="1" applyFont="1" applyFill="1" applyBorder="1" applyAlignment="1">
      <alignment horizontal="center"/>
    </xf>
    <xf numFmtId="0" fontId="74" fillId="0" borderId="0" xfId="21" applyFont="1" applyFill="1" applyBorder="1"/>
    <xf numFmtId="164" fontId="23" fillId="0" borderId="0" xfId="2" applyNumberFormat="1" applyFont="1" applyFill="1" applyBorder="1" applyAlignment="1">
      <alignment horizontal="center"/>
    </xf>
    <xf numFmtId="0" fontId="23" fillId="0" borderId="7" xfId="21" applyFont="1" applyFill="1" applyBorder="1" applyAlignment="1">
      <alignment horizontal="center"/>
    </xf>
    <xf numFmtId="0" fontId="23" fillId="0" borderId="8" xfId="21" applyFont="1" applyFill="1" applyBorder="1" applyAlignment="1">
      <alignment horizontal="right"/>
    </xf>
    <xf numFmtId="0" fontId="23" fillId="0" borderId="25" xfId="21" applyFont="1" applyFill="1" applyBorder="1" applyAlignment="1">
      <alignment horizontal="right"/>
    </xf>
    <xf numFmtId="0" fontId="23" fillId="0" borderId="16" xfId="21" applyFont="1" applyFill="1" applyBorder="1" applyAlignment="1">
      <alignment horizontal="center"/>
    </xf>
    <xf numFmtId="0" fontId="23" fillId="0" borderId="0" xfId="21" applyFont="1" applyFill="1" applyBorder="1" applyAlignment="1">
      <alignment horizontal="right"/>
    </xf>
    <xf numFmtId="0" fontId="23" fillId="0" borderId="15" xfId="21" applyFont="1" applyFill="1" applyBorder="1" applyAlignment="1">
      <alignment horizontal="right"/>
    </xf>
    <xf numFmtId="0" fontId="14" fillId="0" borderId="0" xfId="21" applyFont="1" applyFill="1" applyBorder="1" applyAlignment="1">
      <alignment horizontal="right"/>
    </xf>
    <xf numFmtId="0" fontId="14" fillId="0" borderId="15" xfId="21" applyFont="1" applyFill="1" applyBorder="1" applyAlignment="1">
      <alignment horizontal="right"/>
    </xf>
    <xf numFmtId="0" fontId="14" fillId="0" borderId="8" xfId="21" applyFont="1" applyFill="1" applyBorder="1" applyAlignment="1">
      <alignment horizontal="right"/>
    </xf>
    <xf numFmtId="0" fontId="14" fillId="0" borderId="25" xfId="21" applyFont="1" applyFill="1" applyBorder="1" applyAlignment="1">
      <alignment horizontal="right"/>
    </xf>
    <xf numFmtId="1" fontId="14" fillId="0" borderId="16" xfId="2" applyNumberFormat="1" applyFont="1" applyFill="1" applyBorder="1" applyAlignment="1">
      <alignment horizontal="right"/>
    </xf>
    <xf numFmtId="1" fontId="14" fillId="0" borderId="0" xfId="2" applyNumberFormat="1" applyFont="1" applyFill="1" applyBorder="1" applyAlignment="1">
      <alignment horizontal="right"/>
    </xf>
    <xf numFmtId="1" fontId="14" fillId="0" borderId="15" xfId="2" applyNumberFormat="1" applyFont="1" applyFill="1" applyBorder="1" applyAlignment="1">
      <alignment horizontal="right"/>
    </xf>
    <xf numFmtId="164" fontId="14" fillId="0" borderId="16" xfId="2" applyNumberFormat="1" applyFont="1" applyFill="1" applyBorder="1" applyAlignment="1">
      <alignment horizontal="right"/>
    </xf>
    <xf numFmtId="164" fontId="28" fillId="0" borderId="0" xfId="2" applyNumberFormat="1" applyFont="1" applyFill="1" applyBorder="1" applyAlignment="1">
      <alignment horizontal="right"/>
    </xf>
    <xf numFmtId="164" fontId="28" fillId="0" borderId="15" xfId="2" applyNumberFormat="1" applyFont="1" applyFill="1" applyBorder="1" applyAlignment="1">
      <alignment horizontal="right"/>
    </xf>
    <xf numFmtId="164" fontId="23" fillId="0" borderId="7" xfId="2" applyNumberFormat="1" applyFont="1" applyFill="1" applyBorder="1" applyAlignment="1">
      <alignment horizontal="center" wrapText="1"/>
    </xf>
    <xf numFmtId="164" fontId="23" fillId="0" borderId="8" xfId="2" applyNumberFormat="1" applyFont="1" applyFill="1" applyBorder="1" applyAlignment="1">
      <alignment horizontal="center" wrapText="1"/>
    </xf>
    <xf numFmtId="164" fontId="23" fillId="0" borderId="25" xfId="2" applyNumberFormat="1" applyFont="1" applyFill="1" applyBorder="1" applyAlignment="1">
      <alignment horizontal="center" wrapText="1"/>
    </xf>
    <xf numFmtId="164" fontId="23" fillId="0" borderId="7" xfId="2" applyNumberFormat="1" applyFont="1" applyFill="1" applyBorder="1" applyAlignment="1">
      <alignment horizontal="center"/>
    </xf>
    <xf numFmtId="164" fontId="11" fillId="0" borderId="8" xfId="2" applyNumberFormat="1" applyFont="1" applyFill="1" applyBorder="1" applyAlignment="1">
      <alignment horizontal="right"/>
    </xf>
    <xf numFmtId="164" fontId="28" fillId="0" borderId="25" xfId="2" applyNumberFormat="1" applyFont="1" applyFill="1" applyBorder="1" applyAlignment="1">
      <alignment horizontal="right"/>
    </xf>
    <xf numFmtId="2" fontId="23" fillId="0" borderId="16" xfId="2" applyNumberFormat="1" applyFont="1" applyFill="1" applyBorder="1" applyAlignment="1">
      <alignment horizontal="center"/>
    </xf>
    <xf numFmtId="164" fontId="23" fillId="0" borderId="15" xfId="2" applyNumberFormat="1" applyFont="1" applyFill="1" applyBorder="1"/>
    <xf numFmtId="179" fontId="23" fillId="0" borderId="0" xfId="2" applyNumberFormat="1" applyFont="1" applyFill="1" applyBorder="1" applyAlignment="1">
      <alignment horizontal="center"/>
    </xf>
    <xf numFmtId="164" fontId="23" fillId="0" borderId="0" xfId="2" applyNumberFormat="1" applyFont="1" applyFill="1" applyBorder="1" applyAlignment="1"/>
    <xf numFmtId="0" fontId="14" fillId="0" borderId="15" xfId="21" applyFont="1" applyFill="1" applyBorder="1" applyAlignment="1"/>
    <xf numFmtId="0" fontId="14" fillId="0" borderId="25" xfId="21" applyFont="1" applyFill="1" applyBorder="1" applyAlignment="1"/>
    <xf numFmtId="1" fontId="23" fillId="0" borderId="16" xfId="21" applyNumberFormat="1" applyFont="1" applyFill="1" applyBorder="1" applyAlignment="1">
      <alignment horizontal="center"/>
    </xf>
    <xf numFmtId="1" fontId="56" fillId="0" borderId="0" xfId="21" applyNumberFormat="1" applyFont="1" applyFill="1" applyBorder="1" applyAlignment="1">
      <alignment horizontal="right"/>
    </xf>
    <xf numFmtId="1" fontId="23" fillId="0" borderId="15" xfId="21" applyNumberFormat="1" applyFont="1" applyFill="1" applyBorder="1" applyAlignment="1">
      <alignment horizontal="right"/>
    </xf>
    <xf numFmtId="1" fontId="23" fillId="0" borderId="15" xfId="2" applyNumberFormat="1" applyFont="1" applyFill="1" applyBorder="1" applyAlignment="1">
      <alignment horizontal="right"/>
    </xf>
    <xf numFmtId="1" fontId="23" fillId="0" borderId="0" xfId="21" applyNumberFormat="1" applyFont="1" applyFill="1" applyBorder="1" applyAlignment="1">
      <alignment horizontal="center"/>
    </xf>
    <xf numFmtId="1" fontId="23" fillId="0" borderId="0" xfId="2" applyNumberFormat="1" applyFont="1" applyFill="1" applyBorder="1" applyAlignment="1">
      <alignment horizontal="right"/>
    </xf>
    <xf numFmtId="1" fontId="23" fillId="0" borderId="0" xfId="21" applyNumberFormat="1" applyFont="1" applyFill="1" applyBorder="1" applyAlignment="1">
      <alignment horizontal="right"/>
    </xf>
    <xf numFmtId="1" fontId="14" fillId="0" borderId="16" xfId="21" applyNumberFormat="1" applyFont="1" applyFill="1" applyBorder="1" applyAlignment="1">
      <alignment horizontal="center"/>
    </xf>
    <xf numFmtId="1" fontId="14" fillId="0" borderId="15" xfId="21" applyNumberFormat="1" applyFont="1" applyFill="1" applyBorder="1" applyAlignment="1">
      <alignment horizontal="right"/>
    </xf>
    <xf numFmtId="1" fontId="14" fillId="0" borderId="0" xfId="21" applyNumberFormat="1" applyFont="1" applyFill="1" applyBorder="1" applyAlignment="1">
      <alignment horizontal="right"/>
    </xf>
    <xf numFmtId="1" fontId="28" fillId="0" borderId="0" xfId="2" applyNumberFormat="1" applyFont="1" applyFill="1" applyBorder="1" applyAlignment="1">
      <alignment horizontal="right"/>
    </xf>
    <xf numFmtId="1" fontId="28" fillId="0" borderId="15" xfId="2" applyNumberFormat="1" applyFont="1" applyFill="1" applyBorder="1" applyAlignment="1">
      <alignment horizontal="right"/>
    </xf>
    <xf numFmtId="164" fontId="23" fillId="0" borderId="16" xfId="2" applyNumberFormat="1" applyFont="1" applyFill="1" applyBorder="1" applyAlignment="1">
      <alignment horizontal="center" wrapText="1"/>
    </xf>
    <xf numFmtId="164" fontId="23" fillId="0" borderId="0" xfId="2" applyNumberFormat="1" applyFont="1" applyFill="1" applyBorder="1" applyAlignment="1">
      <alignment horizontal="center" wrapText="1"/>
    </xf>
    <xf numFmtId="164" fontId="23" fillId="0" borderId="15" xfId="2" applyNumberFormat="1" applyFont="1" applyFill="1" applyBorder="1" applyAlignment="1">
      <alignment horizontal="center" wrapText="1"/>
    </xf>
    <xf numFmtId="1" fontId="11" fillId="0" borderId="0" xfId="2" applyNumberFormat="1" applyFont="1" applyFill="1" applyBorder="1" applyAlignment="1">
      <alignment horizontal="right"/>
    </xf>
    <xf numFmtId="1" fontId="23" fillId="0" borderId="16" xfId="2" applyNumberFormat="1" applyFont="1" applyFill="1" applyBorder="1" applyAlignment="1">
      <alignment horizontal="center"/>
    </xf>
    <xf numFmtId="1" fontId="14" fillId="0" borderId="0" xfId="2" applyNumberFormat="1" applyFont="1" applyFill="1" applyBorder="1" applyAlignment="1"/>
    <xf numFmtId="1" fontId="14" fillId="0" borderId="15" xfId="21" applyNumberFormat="1" applyFont="1" applyFill="1" applyBorder="1" applyAlignment="1"/>
    <xf numFmtId="1" fontId="14" fillId="0" borderId="0" xfId="21" applyNumberFormat="1" applyFont="1" applyFill="1" applyBorder="1" applyAlignment="1"/>
    <xf numFmtId="164" fontId="23" fillId="0" borderId="15" xfId="2" applyNumberFormat="1" applyFont="1" applyFill="1" applyBorder="1" applyAlignment="1">
      <alignment horizontal="right"/>
    </xf>
    <xf numFmtId="164" fontId="11" fillId="0" borderId="0" xfId="2" applyNumberFormat="1" applyFont="1" applyFill="1" applyBorder="1" applyAlignment="1">
      <alignment horizontal="right"/>
    </xf>
    <xf numFmtId="0" fontId="56" fillId="0" borderId="0" xfId="21" applyFont="1" applyFill="1" applyBorder="1" applyAlignment="1">
      <alignment horizontal="right"/>
    </xf>
    <xf numFmtId="0" fontId="56" fillId="0" borderId="15" xfId="21" applyFont="1" applyFill="1" applyBorder="1" applyAlignment="1">
      <alignment horizontal="right"/>
    </xf>
    <xf numFmtId="0" fontId="17" fillId="0" borderId="0" xfId="21" applyFont="1" applyFill="1" applyBorder="1" applyAlignment="1">
      <alignment horizontal="right"/>
    </xf>
    <xf numFmtId="0" fontId="17" fillId="0" borderId="15" xfId="21" applyFont="1" applyFill="1" applyBorder="1" applyAlignment="1">
      <alignment horizontal="right"/>
    </xf>
    <xf numFmtId="49" fontId="14" fillId="0" borderId="16" xfId="2" applyNumberFormat="1" applyFont="1" applyFill="1" applyBorder="1" applyAlignment="1">
      <alignment horizontal="right"/>
    </xf>
    <xf numFmtId="37" fontId="23" fillId="0" borderId="16" xfId="2" applyNumberFormat="1" applyFont="1" applyFill="1" applyBorder="1" applyAlignment="1">
      <alignment horizontal="center" wrapText="1"/>
    </xf>
    <xf numFmtId="9" fontId="23" fillId="0" borderId="0" xfId="10" applyFont="1" applyFill="1" applyBorder="1" applyAlignment="1">
      <alignment horizontal="center" wrapText="1"/>
    </xf>
    <xf numFmtId="0" fontId="17" fillId="0" borderId="0" xfId="21" applyFont="1" applyFill="1" applyBorder="1" applyAlignment="1"/>
    <xf numFmtId="0" fontId="17" fillId="0" borderId="15" xfId="21" applyFont="1" applyFill="1" applyBorder="1" applyAlignment="1"/>
    <xf numFmtId="10" fontId="23" fillId="0" borderId="16" xfId="21" applyNumberFormat="1" applyFont="1" applyFill="1" applyBorder="1" applyAlignment="1">
      <alignment horizontal="center"/>
    </xf>
    <xf numFmtId="10" fontId="23" fillId="0" borderId="0" xfId="21" applyNumberFormat="1" applyFont="1" applyFill="1" applyBorder="1" applyAlignment="1">
      <alignment horizontal="right"/>
    </xf>
    <xf numFmtId="10" fontId="23" fillId="0" borderId="15" xfId="21" applyNumberFormat="1" applyFont="1" applyFill="1" applyBorder="1" applyAlignment="1">
      <alignment horizontal="right"/>
    </xf>
    <xf numFmtId="10" fontId="23" fillId="0" borderId="15" xfId="2" applyNumberFormat="1" applyFont="1" applyFill="1" applyBorder="1" applyAlignment="1">
      <alignment horizontal="right"/>
    </xf>
    <xf numFmtId="10" fontId="23" fillId="0" borderId="0" xfId="21" applyNumberFormat="1" applyFont="1" applyFill="1" applyBorder="1" applyAlignment="1">
      <alignment horizontal="center"/>
    </xf>
    <xf numFmtId="10" fontId="23" fillId="0" borderId="16" xfId="10" applyNumberFormat="1" applyFont="1" applyFill="1" applyBorder="1" applyAlignment="1">
      <alignment horizontal="center"/>
    </xf>
    <xf numFmtId="10" fontId="14" fillId="0" borderId="16" xfId="21" applyNumberFormat="1" applyFont="1" applyFill="1" applyBorder="1" applyAlignment="1">
      <alignment horizontal="center"/>
    </xf>
    <xf numFmtId="10" fontId="14" fillId="0" borderId="0" xfId="21" applyNumberFormat="1" applyFont="1" applyFill="1" applyBorder="1" applyAlignment="1">
      <alignment horizontal="right"/>
    </xf>
    <xf numFmtId="10" fontId="14" fillId="0" borderId="15" xfId="21" applyNumberFormat="1" applyFont="1" applyFill="1" applyBorder="1" applyAlignment="1">
      <alignment horizontal="right"/>
    </xf>
    <xf numFmtId="10" fontId="14" fillId="0" borderId="16" xfId="10" applyNumberFormat="1" applyFont="1" applyFill="1" applyBorder="1" applyAlignment="1">
      <alignment horizontal="center"/>
    </xf>
    <xf numFmtId="10" fontId="14" fillId="0" borderId="0" xfId="10" applyNumberFormat="1" applyFont="1" applyFill="1" applyBorder="1" applyAlignment="1">
      <alignment horizontal="right"/>
    </xf>
    <xf numFmtId="10" fontId="14" fillId="0" borderId="15" xfId="10" applyNumberFormat="1" applyFont="1" applyFill="1" applyBorder="1" applyAlignment="1">
      <alignment horizontal="right"/>
    </xf>
    <xf numFmtId="10" fontId="14" fillId="0" borderId="16" xfId="10" applyNumberFormat="1" applyFont="1" applyFill="1" applyBorder="1" applyAlignment="1">
      <alignment horizontal="right"/>
    </xf>
    <xf numFmtId="10" fontId="14" fillId="0" borderId="0" xfId="2" applyNumberFormat="1" applyFont="1" applyFill="1" applyBorder="1" applyAlignment="1">
      <alignment horizontal="right"/>
    </xf>
    <xf numFmtId="10" fontId="14" fillId="0" borderId="15" xfId="2" applyNumberFormat="1" applyFont="1" applyFill="1" applyBorder="1" applyAlignment="1">
      <alignment horizontal="right"/>
    </xf>
    <xf numFmtId="10" fontId="28" fillId="0" borderId="0" xfId="10" applyNumberFormat="1" applyFont="1" applyFill="1" applyBorder="1" applyAlignment="1">
      <alignment horizontal="right"/>
    </xf>
    <xf numFmtId="10" fontId="28" fillId="0" borderId="15" xfId="10" applyNumberFormat="1" applyFont="1" applyFill="1" applyBorder="1" applyAlignment="1">
      <alignment horizontal="right"/>
    </xf>
    <xf numFmtId="10" fontId="23" fillId="0" borderId="16" xfId="10" applyNumberFormat="1" applyFont="1" applyFill="1" applyBorder="1" applyAlignment="1">
      <alignment horizontal="center" wrapText="1"/>
    </xf>
    <xf numFmtId="10" fontId="23" fillId="0" borderId="0" xfId="2" applyNumberFormat="1" applyFont="1" applyFill="1" applyBorder="1" applyAlignment="1">
      <alignment horizontal="center" wrapText="1"/>
    </xf>
    <xf numFmtId="10" fontId="23" fillId="0" borderId="15" xfId="2" applyNumberFormat="1" applyFont="1" applyFill="1" applyBorder="1" applyAlignment="1">
      <alignment horizontal="center" wrapText="1"/>
    </xf>
    <xf numFmtId="10" fontId="11" fillId="0" borderId="0" xfId="10" applyNumberFormat="1" applyFont="1" applyFill="1" applyBorder="1" applyAlignment="1">
      <alignment horizontal="right"/>
    </xf>
    <xf numFmtId="10" fontId="23" fillId="0" borderId="0" xfId="10" applyNumberFormat="1" applyFont="1" applyFill="1" applyBorder="1" applyAlignment="1">
      <alignment horizontal="center"/>
    </xf>
    <xf numFmtId="10" fontId="23" fillId="0" borderId="0" xfId="2" applyNumberFormat="1" applyFont="1" applyFill="1" applyBorder="1"/>
    <xf numFmtId="10" fontId="23" fillId="0" borderId="15" xfId="2" applyNumberFormat="1" applyFont="1" applyFill="1" applyBorder="1"/>
    <xf numFmtId="10" fontId="23" fillId="0" borderId="0" xfId="2" applyNumberFormat="1" applyFont="1" applyFill="1" applyBorder="1" applyAlignment="1"/>
    <xf numFmtId="10" fontId="14" fillId="0" borderId="0" xfId="10" applyNumberFormat="1" applyFont="1" applyFill="1" applyBorder="1" applyAlignment="1"/>
    <xf numFmtId="10" fontId="14" fillId="0" borderId="15" xfId="10" applyNumberFormat="1" applyFont="1" applyFill="1" applyBorder="1" applyAlignment="1"/>
    <xf numFmtId="164" fontId="23" fillId="0" borderId="0" xfId="2" applyNumberFormat="1" applyFont="1" applyFill="1" applyBorder="1" applyAlignment="1">
      <alignment horizontal="right"/>
    </xf>
    <xf numFmtId="164" fontId="23" fillId="0" borderId="16" xfId="2" applyNumberFormat="1" applyFont="1" applyFill="1" applyBorder="1" applyAlignment="1">
      <alignment horizontal="center"/>
    </xf>
    <xf numFmtId="164" fontId="14" fillId="0" borderId="16" xfId="2" applyNumberFormat="1" applyFont="1" applyFill="1" applyBorder="1" applyAlignment="1">
      <alignment horizontal="center"/>
    </xf>
    <xf numFmtId="164" fontId="14" fillId="0" borderId="0" xfId="2" applyNumberFormat="1" applyFont="1" applyFill="1" applyBorder="1" applyAlignment="1">
      <alignment horizontal="right"/>
    </xf>
    <xf numFmtId="164" fontId="14" fillId="0" borderId="15" xfId="2" applyNumberFormat="1" applyFont="1" applyFill="1" applyBorder="1" applyAlignment="1">
      <alignment horizontal="right"/>
    </xf>
    <xf numFmtId="43" fontId="14" fillId="0" borderId="0" xfId="2" applyNumberFormat="1" applyFont="1" applyFill="1" applyBorder="1" applyAlignment="1">
      <alignment horizontal="right"/>
    </xf>
    <xf numFmtId="172" fontId="14" fillId="0" borderId="15" xfId="21" applyNumberFormat="1" applyFont="1" applyFill="1" applyBorder="1" applyAlignment="1">
      <alignment horizontal="right"/>
    </xf>
    <xf numFmtId="9" fontId="14" fillId="0" borderId="0" xfId="10" applyFont="1" applyFill="1" applyBorder="1" applyAlignment="1">
      <alignment horizontal="right"/>
    </xf>
    <xf numFmtId="9" fontId="14" fillId="0" borderId="15" xfId="10" applyFont="1" applyFill="1" applyBorder="1" applyAlignment="1">
      <alignment horizontal="right"/>
    </xf>
    <xf numFmtId="1" fontId="68" fillId="0" borderId="0" xfId="2" applyNumberFormat="1" applyFont="1" applyFill="1" applyBorder="1" applyAlignment="1">
      <alignment horizontal="right"/>
    </xf>
    <xf numFmtId="164" fontId="75" fillId="0" borderId="0" xfId="2" applyNumberFormat="1" applyFont="1" applyFill="1" applyBorder="1" applyAlignment="1">
      <alignment horizontal="center" wrapText="1"/>
    </xf>
    <xf numFmtId="164" fontId="74" fillId="0" borderId="0" xfId="2" applyNumberFormat="1" applyFont="1" applyFill="1" applyBorder="1" applyAlignment="1">
      <alignment horizontal="right"/>
    </xf>
    <xf numFmtId="164" fontId="14" fillId="0" borderId="15" xfId="2" applyNumberFormat="1" applyFont="1" applyFill="1" applyBorder="1" applyAlignment="1"/>
    <xf numFmtId="43" fontId="23" fillId="0" borderId="16" xfId="2" applyNumberFormat="1" applyFont="1" applyFill="1" applyBorder="1" applyAlignment="1">
      <alignment horizontal="center"/>
    </xf>
    <xf numFmtId="43" fontId="23" fillId="0" borderId="0" xfId="2" applyNumberFormat="1" applyFont="1" applyFill="1" applyBorder="1" applyAlignment="1">
      <alignment horizontal="right"/>
    </xf>
    <xf numFmtId="16" fontId="23" fillId="0" borderId="15" xfId="21" quotePrefix="1" applyNumberFormat="1" applyFont="1" applyFill="1" applyBorder="1" applyAlignment="1">
      <alignment horizontal="right"/>
    </xf>
    <xf numFmtId="43" fontId="23" fillId="0" borderId="15" xfId="2" applyNumberFormat="1" applyFont="1" applyFill="1" applyBorder="1" applyAlignment="1">
      <alignment horizontal="right"/>
    </xf>
    <xf numFmtId="43" fontId="23" fillId="0" borderId="0" xfId="2" applyNumberFormat="1" applyFont="1" applyFill="1" applyBorder="1" applyAlignment="1">
      <alignment horizontal="center"/>
    </xf>
    <xf numFmtId="43" fontId="14" fillId="0" borderId="15" xfId="2" applyNumberFormat="1" applyFont="1" applyFill="1" applyBorder="1" applyAlignment="1">
      <alignment horizontal="right"/>
    </xf>
    <xf numFmtId="43" fontId="14" fillId="0" borderId="16" xfId="2" applyNumberFormat="1" applyFont="1" applyFill="1" applyBorder="1" applyAlignment="1">
      <alignment horizontal="right"/>
    </xf>
    <xf numFmtId="43" fontId="23" fillId="0" borderId="16" xfId="2" applyNumberFormat="1" applyFont="1" applyFill="1" applyBorder="1" applyAlignment="1">
      <alignment horizontal="center" wrapText="1"/>
    </xf>
    <xf numFmtId="43" fontId="14" fillId="0" borderId="0" xfId="2" applyNumberFormat="1" applyFont="1" applyFill="1" applyBorder="1" applyAlignment="1"/>
    <xf numFmtId="43" fontId="14" fillId="0" borderId="15" xfId="2" applyNumberFormat="1" applyFont="1" applyFill="1" applyBorder="1" applyAlignment="1"/>
    <xf numFmtId="1" fontId="23" fillId="0" borderId="6" xfId="2" applyNumberFormat="1" applyFont="1" applyFill="1" applyBorder="1" applyAlignment="1">
      <alignment horizontal="center"/>
    </xf>
    <xf numFmtId="1" fontId="23" fillId="0" borderId="2" xfId="2" quotePrefix="1" applyNumberFormat="1" applyFont="1" applyFill="1" applyBorder="1" applyAlignment="1">
      <alignment horizontal="right"/>
    </xf>
    <xf numFmtId="1" fontId="23" fillId="0" borderId="9" xfId="21" applyNumberFormat="1" applyFont="1" applyFill="1" applyBorder="1" applyAlignment="1">
      <alignment horizontal="right"/>
    </xf>
    <xf numFmtId="1" fontId="23" fillId="0" borderId="2" xfId="2" applyNumberFormat="1" applyFont="1" applyFill="1" applyBorder="1" applyAlignment="1">
      <alignment horizontal="right"/>
    </xf>
    <xf numFmtId="1" fontId="23" fillId="0" borderId="9" xfId="2" applyNumberFormat="1" applyFont="1" applyFill="1" applyBorder="1" applyAlignment="1">
      <alignment horizontal="right"/>
    </xf>
    <xf numFmtId="1" fontId="23" fillId="0" borderId="2" xfId="2" applyNumberFormat="1" applyFont="1" applyFill="1" applyBorder="1" applyAlignment="1">
      <alignment horizontal="center"/>
    </xf>
    <xf numFmtId="164" fontId="23" fillId="0" borderId="2" xfId="2" applyNumberFormat="1" applyFont="1" applyFill="1" applyBorder="1" applyAlignment="1">
      <alignment horizontal="right"/>
    </xf>
    <xf numFmtId="164" fontId="23" fillId="0" borderId="9" xfId="2" applyNumberFormat="1" applyFont="1" applyFill="1" applyBorder="1" applyAlignment="1">
      <alignment horizontal="right"/>
    </xf>
    <xf numFmtId="49" fontId="23" fillId="0" borderId="6" xfId="2" applyNumberFormat="1" applyFont="1" applyFill="1" applyBorder="1" applyAlignment="1">
      <alignment horizontal="center"/>
    </xf>
    <xf numFmtId="1" fontId="14" fillId="0" borderId="6" xfId="2" applyNumberFormat="1" applyFont="1" applyFill="1" applyBorder="1" applyAlignment="1">
      <alignment horizontal="center"/>
    </xf>
    <xf numFmtId="164" fontId="14" fillId="0" borderId="2" xfId="2" applyNumberFormat="1" applyFont="1" applyFill="1" applyBorder="1" applyAlignment="1">
      <alignment horizontal="right"/>
    </xf>
    <xf numFmtId="164" fontId="14" fillId="0" borderId="9" xfId="2" applyNumberFormat="1" applyFont="1" applyFill="1" applyBorder="1" applyAlignment="1">
      <alignment horizontal="right"/>
    </xf>
    <xf numFmtId="1" fontId="14" fillId="0" borderId="6" xfId="2" applyNumberFormat="1" applyFont="1" applyFill="1" applyBorder="1" applyAlignment="1">
      <alignment horizontal="right"/>
    </xf>
    <xf numFmtId="1" fontId="14" fillId="0" borderId="9" xfId="2" applyNumberFormat="1" applyFont="1" applyFill="1" applyBorder="1" applyAlignment="1">
      <alignment horizontal="right"/>
    </xf>
    <xf numFmtId="49" fontId="28" fillId="0" borderId="2" xfId="2" applyNumberFormat="1" applyFont="1" applyFill="1" applyBorder="1" applyAlignment="1">
      <alignment horizontal="right"/>
    </xf>
    <xf numFmtId="49" fontId="28" fillId="0" borderId="9" xfId="2" applyNumberFormat="1" applyFont="1" applyFill="1" applyBorder="1" applyAlignment="1">
      <alignment horizontal="right"/>
    </xf>
    <xf numFmtId="164" fontId="23" fillId="0" borderId="2" xfId="2" applyNumberFormat="1" applyFont="1" applyFill="1" applyBorder="1" applyAlignment="1">
      <alignment horizontal="center" wrapText="1"/>
    </xf>
    <xf numFmtId="49" fontId="14" fillId="0" borderId="6" xfId="2" applyNumberFormat="1" applyFont="1" applyFill="1" applyBorder="1" applyAlignment="1">
      <alignment horizontal="right"/>
    </xf>
    <xf numFmtId="164" fontId="11" fillId="0" borderId="2" xfId="2" applyNumberFormat="1" applyFont="1" applyFill="1" applyBorder="1" applyAlignment="1">
      <alignment horizontal="right"/>
    </xf>
    <xf numFmtId="164" fontId="28" fillId="0" borderId="9" xfId="2" applyNumberFormat="1" applyFont="1" applyFill="1" applyBorder="1" applyAlignment="1">
      <alignment horizontal="right"/>
    </xf>
    <xf numFmtId="164" fontId="28" fillId="0" borderId="2" xfId="2" applyNumberFormat="1" applyFont="1" applyFill="1" applyBorder="1" applyAlignment="1">
      <alignment horizontal="right"/>
    </xf>
    <xf numFmtId="164" fontId="23" fillId="0" borderId="2" xfId="2" applyNumberFormat="1" applyFont="1" applyFill="1" applyBorder="1"/>
    <xf numFmtId="164" fontId="23" fillId="0" borderId="9" xfId="2" applyNumberFormat="1" applyFont="1" applyFill="1" applyBorder="1"/>
    <xf numFmtId="164" fontId="14" fillId="0" borderId="9" xfId="2" applyNumberFormat="1" applyFont="1" applyFill="1" applyBorder="1" applyAlignment="1"/>
    <xf numFmtId="164" fontId="28" fillId="0" borderId="8" xfId="2" applyNumberFormat="1" applyFont="1" applyFill="1" applyBorder="1" applyAlignment="1">
      <alignment horizontal="right"/>
    </xf>
    <xf numFmtId="0" fontId="23" fillId="0" borderId="8" xfId="21" applyFont="1" applyFill="1" applyBorder="1" applyAlignment="1"/>
    <xf numFmtId="0" fontId="23" fillId="0" borderId="25" xfId="21" applyFont="1" applyFill="1" applyBorder="1" applyAlignment="1"/>
    <xf numFmtId="0" fontId="23" fillId="0" borderId="0" xfId="21" applyFont="1" applyFill="1" applyBorder="1" applyAlignment="1"/>
    <xf numFmtId="0" fontId="23" fillId="0" borderId="15" xfId="21" applyFont="1" applyFill="1" applyBorder="1" applyAlignment="1"/>
    <xf numFmtId="1" fontId="23" fillId="0" borderId="0" xfId="2" applyNumberFormat="1" applyFont="1" applyFill="1" applyBorder="1" applyAlignment="1"/>
    <xf numFmtId="1" fontId="23" fillId="0" borderId="15" xfId="21" applyNumberFormat="1" applyFont="1" applyFill="1" applyBorder="1" applyAlignment="1"/>
    <xf numFmtId="0" fontId="56" fillId="0" borderId="0" xfId="21" applyFont="1" applyFill="1" applyBorder="1" applyAlignment="1"/>
    <xf numFmtId="0" fontId="56" fillId="0" borderId="15" xfId="21" applyFont="1" applyFill="1" applyBorder="1" applyAlignment="1"/>
    <xf numFmtId="10" fontId="23" fillId="0" borderId="0" xfId="10" applyNumberFormat="1" applyFont="1" applyFill="1" applyBorder="1" applyAlignment="1"/>
    <xf numFmtId="10" fontId="23" fillId="0" borderId="15" xfId="10" applyNumberFormat="1" applyFont="1" applyFill="1" applyBorder="1" applyAlignment="1"/>
    <xf numFmtId="164" fontId="23" fillId="0" borderId="15" xfId="2" applyNumberFormat="1" applyFont="1" applyFill="1" applyBorder="1" applyAlignment="1"/>
    <xf numFmtId="164" fontId="23" fillId="0" borderId="2" xfId="2" applyNumberFormat="1" applyFont="1" applyFill="1" applyBorder="1" applyAlignment="1"/>
    <xf numFmtId="164" fontId="23" fillId="0" borderId="9" xfId="2" applyNumberFormat="1" applyFont="1" applyFill="1" applyBorder="1" applyAlignment="1"/>
    <xf numFmtId="0" fontId="23" fillId="0" borderId="8" xfId="21" applyFont="1" applyFill="1" applyBorder="1" applyAlignment="1">
      <alignment horizontal="center"/>
    </xf>
    <xf numFmtId="1" fontId="56" fillId="0" borderId="0" xfId="21" applyNumberFormat="1" applyFont="1" applyFill="1" applyBorder="1" applyAlignment="1"/>
    <xf numFmtId="1" fontId="23" fillId="0" borderId="0" xfId="21" applyNumberFormat="1" applyFont="1" applyFill="1" applyBorder="1" applyAlignment="1"/>
    <xf numFmtId="10" fontId="23" fillId="0" borderId="0" xfId="21" applyNumberFormat="1" applyFont="1" applyFill="1" applyBorder="1" applyAlignment="1"/>
    <xf numFmtId="10" fontId="23" fillId="0" borderId="15" xfId="21" applyNumberFormat="1" applyFont="1" applyFill="1" applyBorder="1" applyAlignment="1"/>
    <xf numFmtId="43" fontId="23" fillId="0" borderId="0" xfId="2" applyNumberFormat="1" applyFont="1" applyFill="1" applyBorder="1" applyAlignment="1"/>
    <xf numFmtId="16" fontId="23" fillId="0" borderId="15" xfId="21" quotePrefix="1" applyNumberFormat="1" applyFont="1" applyFill="1" applyBorder="1" applyAlignment="1"/>
    <xf numFmtId="0" fontId="23" fillId="0" borderId="6" xfId="21" applyFont="1" applyFill="1" applyBorder="1" applyAlignment="1">
      <alignment horizontal="center"/>
    </xf>
    <xf numFmtId="1" fontId="23" fillId="0" borderId="2" xfId="2" quotePrefix="1" applyNumberFormat="1" applyFont="1" applyFill="1" applyBorder="1" applyAlignment="1"/>
    <xf numFmtId="1" fontId="23" fillId="0" borderId="9" xfId="21" applyNumberFormat="1" applyFont="1" applyFill="1" applyBorder="1" applyAlignment="1"/>
    <xf numFmtId="171" fontId="23" fillId="0" borderId="0" xfId="2" applyNumberFormat="1" applyFont="1" applyFill="1" applyBorder="1" applyAlignment="1"/>
    <xf numFmtId="43" fontId="23" fillId="0" borderId="15" xfId="2" applyNumberFormat="1" applyFont="1" applyFill="1" applyBorder="1" applyAlignment="1"/>
    <xf numFmtId="171" fontId="23" fillId="0" borderId="15" xfId="2" applyNumberFormat="1" applyFont="1" applyFill="1" applyBorder="1" applyAlignment="1"/>
    <xf numFmtId="1" fontId="23" fillId="0" borderId="2" xfId="2" applyNumberFormat="1" applyFont="1" applyFill="1" applyBorder="1" applyAlignment="1"/>
    <xf numFmtId="1" fontId="23" fillId="0" borderId="9" xfId="2" applyNumberFormat="1" applyFont="1" applyFill="1" applyBorder="1" applyAlignment="1"/>
    <xf numFmtId="0" fontId="22" fillId="0" borderId="12" xfId="0" applyFont="1" applyFill="1" applyBorder="1" applyAlignment="1">
      <alignment horizontal="center" wrapText="1"/>
    </xf>
    <xf numFmtId="164" fontId="22" fillId="0" borderId="14" xfId="2" applyNumberFormat="1" applyFont="1" applyFill="1" applyBorder="1" applyAlignment="1">
      <alignment horizontal="center"/>
    </xf>
    <xf numFmtId="0" fontId="22" fillId="0" borderId="0" xfId="21" applyFont="1" applyAlignment="1">
      <alignment horizontal="center"/>
    </xf>
    <xf numFmtId="0" fontId="22" fillId="0" borderId="0" xfId="21" applyFont="1" applyAlignment="1">
      <alignment horizontal="center"/>
    </xf>
    <xf numFmtId="3" fontId="69" fillId="0" borderId="0" xfId="21" applyNumberFormat="1" applyFont="1" applyFill="1" applyBorder="1" applyAlignment="1">
      <alignment wrapText="1"/>
    </xf>
    <xf numFmtId="164" fontId="69" fillId="0" borderId="0" xfId="21" applyNumberFormat="1" applyFont="1" applyFill="1" applyBorder="1" applyAlignment="1">
      <alignment wrapText="1"/>
    </xf>
    <xf numFmtId="3" fontId="69" fillId="0" borderId="0" xfId="21" applyNumberFormat="1" applyFont="1" applyFill="1" applyBorder="1"/>
    <xf numFmtId="0" fontId="22" fillId="0" borderId="0" xfId="1" applyFont="1" applyFill="1" applyAlignment="1">
      <alignment horizontal="center"/>
    </xf>
    <xf numFmtId="164" fontId="11" fillId="0" borderId="21" xfId="21" applyNumberFormat="1" applyFont="1" applyFill="1" applyBorder="1"/>
    <xf numFmtId="172" fontId="11" fillId="0" borderId="21" xfId="21" applyNumberFormat="1" applyFont="1" applyFill="1" applyBorder="1"/>
    <xf numFmtId="0" fontId="13" fillId="10" borderId="33" xfId="21" applyFont="1" applyFill="1" applyBorder="1" applyAlignment="1">
      <alignment horizontal="center" wrapText="1"/>
    </xf>
    <xf numFmtId="3" fontId="14" fillId="0" borderId="21" xfId="21" applyNumberFormat="1" applyFont="1" applyFill="1" applyBorder="1" applyAlignment="1">
      <alignment horizontal="center"/>
    </xf>
    <xf numFmtId="0" fontId="22" fillId="0" borderId="0" xfId="21" applyFont="1" applyAlignment="1">
      <alignment horizontal="center"/>
    </xf>
    <xf numFmtId="0" fontId="22" fillId="0" borderId="14" xfId="0" applyFont="1" applyFill="1" applyBorder="1" applyAlignment="1">
      <alignment horizontal="center" wrapText="1"/>
    </xf>
    <xf numFmtId="164" fontId="33" fillId="0" borderId="7" xfId="2" applyNumberFormat="1" applyFont="1" applyFill="1" applyBorder="1"/>
    <xf numFmtId="164" fontId="33" fillId="0" borderId="16" xfId="2" applyNumberFormat="1" applyFont="1" applyFill="1" applyBorder="1"/>
    <xf numFmtId="164" fontId="14" fillId="0" borderId="0" xfId="21" applyNumberFormat="1" applyFont="1"/>
    <xf numFmtId="0" fontId="22" fillId="0" borderId="0" xfId="21" applyFont="1" applyBorder="1" applyAlignment="1">
      <alignment wrapText="1"/>
    </xf>
    <xf numFmtId="0" fontId="28" fillId="0" borderId="0" xfId="21" applyFont="1" applyFill="1" applyAlignment="1">
      <alignment horizontal="center"/>
    </xf>
    <xf numFmtId="0" fontId="23" fillId="0" borderId="0" xfId="21" applyFont="1" applyAlignment="1">
      <alignment horizontal="center"/>
    </xf>
    <xf numFmtId="17" fontId="22" fillId="0" borderId="24" xfId="21" applyNumberFormat="1" applyFont="1" applyFill="1" applyBorder="1" applyAlignment="1">
      <alignment horizontal="left" wrapText="1"/>
    </xf>
    <xf numFmtId="0" fontId="11" fillId="0" borderId="0" xfId="21" applyFont="1"/>
    <xf numFmtId="164" fontId="22" fillId="0" borderId="39" xfId="2" applyNumberFormat="1" applyFont="1" applyFill="1" applyBorder="1"/>
    <xf numFmtId="0" fontId="23" fillId="0" borderId="0" xfId="21" applyFont="1"/>
    <xf numFmtId="164" fontId="23" fillId="0" borderId="0" xfId="4" applyNumberFormat="1" applyFont="1" applyFill="1" applyBorder="1"/>
    <xf numFmtId="43" fontId="11" fillId="0" borderId="0" xfId="2" applyFont="1" applyFill="1"/>
    <xf numFmtId="164" fontId="22" fillId="0" borderId="17" xfId="21" applyNumberFormat="1" applyFont="1" applyFill="1" applyBorder="1"/>
    <xf numFmtId="164" fontId="22" fillId="0" borderId="35" xfId="21" applyNumberFormat="1" applyFont="1" applyFill="1" applyBorder="1" applyAlignment="1">
      <alignment wrapText="1" shrinkToFit="1"/>
    </xf>
    <xf numFmtId="164" fontId="14" fillId="0" borderId="0" xfId="1" applyNumberFormat="1" applyFont="1"/>
    <xf numFmtId="0" fontId="22" fillId="0" borderId="0" xfId="21" applyFont="1" applyAlignment="1">
      <alignment horizontal="center"/>
    </xf>
    <xf numFmtId="0" fontId="13" fillId="0" borderId="0" xfId="21" applyFont="1"/>
    <xf numFmtId="0" fontId="13" fillId="0" borderId="0" xfId="21" applyFont="1" applyAlignment="1">
      <alignment horizontal="center"/>
    </xf>
    <xf numFmtId="0" fontId="22" fillId="0" borderId="11" xfId="21" applyFont="1" applyFill="1" applyBorder="1" applyAlignment="1">
      <alignment horizontal="center"/>
    </xf>
    <xf numFmtId="164" fontId="22" fillId="0" borderId="1" xfId="2" applyNumberFormat="1" applyFont="1" applyFill="1" applyBorder="1"/>
    <xf numFmtId="164" fontId="33" fillId="0" borderId="0" xfId="2" applyNumberFormat="1" applyFont="1" applyFill="1" applyBorder="1" applyAlignment="1">
      <alignment horizontal="right"/>
    </xf>
    <xf numFmtId="166" fontId="33" fillId="0" borderId="22" xfId="21" applyNumberFormat="1" applyFont="1" applyBorder="1"/>
    <xf numFmtId="0" fontId="23" fillId="0" borderId="1" xfId="21" applyFont="1" applyFill="1" applyBorder="1"/>
    <xf numFmtId="0" fontId="23" fillId="0" borderId="1" xfId="21" applyFont="1" applyFill="1" applyBorder="1" applyAlignment="1">
      <alignment horizontal="center" wrapText="1"/>
    </xf>
    <xf numFmtId="0" fontId="23" fillId="0" borderId="1" xfId="21" applyFont="1" applyFill="1" applyBorder="1" applyAlignment="1">
      <alignment horizontal="center"/>
    </xf>
    <xf numFmtId="0" fontId="14" fillId="0" borderId="0" xfId="21" applyFont="1" applyAlignment="1">
      <alignment horizontal="right"/>
    </xf>
    <xf numFmtId="0" fontId="22" fillId="0" borderId="0" xfId="21" applyFont="1" applyAlignment="1">
      <alignment horizontal="center"/>
    </xf>
    <xf numFmtId="0" fontId="22" fillId="0" borderId="0" xfId="21" applyFont="1" applyAlignment="1">
      <alignment horizontal="center"/>
    </xf>
    <xf numFmtId="164" fontId="22" fillId="0" borderId="11" xfId="2" applyNumberFormat="1" applyFont="1" applyFill="1" applyBorder="1"/>
    <xf numFmtId="164" fontId="11" fillId="0" borderId="0" xfId="21" applyNumberFormat="1" applyFont="1" applyFill="1"/>
    <xf numFmtId="0" fontId="14" fillId="0" borderId="0" xfId="21" applyFont="1" applyProtection="1">
      <protection locked="0"/>
    </xf>
    <xf numFmtId="0" fontId="11" fillId="0" borderId="0" xfId="21" applyFont="1" applyFill="1"/>
    <xf numFmtId="164" fontId="22" fillId="0" borderId="0" xfId="2" applyNumberFormat="1" applyFont="1" applyFill="1" applyBorder="1"/>
    <xf numFmtId="0" fontId="23" fillId="0" borderId="21" xfId="21" applyFont="1" applyFill="1" applyBorder="1" applyAlignment="1">
      <alignment horizontal="center" wrapText="1"/>
    </xf>
    <xf numFmtId="0" fontId="11" fillId="0" borderId="0" xfId="21" applyFont="1" applyFill="1" applyBorder="1"/>
    <xf numFmtId="0" fontId="28" fillId="0" borderId="0" xfId="21" applyFont="1" applyFill="1" applyAlignment="1">
      <alignment horizontal="center" vertical="top"/>
    </xf>
    <xf numFmtId="0" fontId="22" fillId="0" borderId="11" xfId="21" applyFont="1" applyFill="1" applyBorder="1" applyAlignment="1">
      <alignment horizontal="center"/>
    </xf>
    <xf numFmtId="0" fontId="22" fillId="0" borderId="11" xfId="21" applyFont="1" applyFill="1" applyBorder="1" applyAlignment="1">
      <alignment horizontal="center"/>
    </xf>
    <xf numFmtId="0" fontId="13" fillId="10" borderId="12" xfId="21" applyFont="1" applyFill="1" applyBorder="1" applyAlignment="1">
      <alignment horizontal="center" wrapText="1"/>
    </xf>
    <xf numFmtId="0" fontId="122" fillId="0" borderId="0" xfId="1" applyFont="1" applyFill="1" applyAlignment="1">
      <alignment horizontal="center"/>
    </xf>
    <xf numFmtId="43" fontId="14" fillId="0" borderId="0" xfId="2" applyFont="1" applyFill="1" applyBorder="1"/>
    <xf numFmtId="164" fontId="75" fillId="0" borderId="0" xfId="2" applyNumberFormat="1" applyFont="1" applyFill="1" applyBorder="1" applyAlignment="1"/>
    <xf numFmtId="164" fontId="75" fillId="0" borderId="15" xfId="2" applyNumberFormat="1" applyFont="1" applyFill="1" applyBorder="1" applyAlignment="1"/>
    <xf numFmtId="0" fontId="75" fillId="0" borderId="0" xfId="21" applyFont="1" applyFill="1" applyBorder="1" applyAlignment="1"/>
    <xf numFmtId="0" fontId="75" fillId="0" borderId="15" xfId="21" applyFont="1" applyFill="1" applyBorder="1" applyAlignment="1"/>
    <xf numFmtId="0" fontId="13" fillId="0" borderId="0" xfId="0" applyFont="1" applyFill="1" applyBorder="1" applyAlignment="1">
      <alignment horizontal="center"/>
    </xf>
    <xf numFmtId="0" fontId="22" fillId="0" borderId="0" xfId="21" applyFont="1" applyAlignment="1">
      <alignment horizontal="center"/>
    </xf>
    <xf numFmtId="0" fontId="22" fillId="0" borderId="11" xfId="21" applyFont="1" applyFill="1" applyBorder="1" applyAlignment="1">
      <alignment horizontal="center"/>
    </xf>
    <xf numFmtId="0" fontId="22" fillId="0" borderId="0" xfId="21" applyFont="1" applyAlignment="1">
      <alignment horizontal="center"/>
    </xf>
    <xf numFmtId="0" fontId="22" fillId="0" borderId="11" xfId="21" applyFont="1" applyFill="1" applyBorder="1" applyAlignment="1">
      <alignment horizontal="center"/>
    </xf>
    <xf numFmtId="0" fontId="33" fillId="0" borderId="0" xfId="21" applyFont="1" applyFill="1" applyProtection="1"/>
    <xf numFmtId="0" fontId="33" fillId="0" borderId="0" xfId="21" applyFont="1" applyFill="1" applyBorder="1" applyProtection="1"/>
    <xf numFmtId="0" fontId="30" fillId="10" borderId="1" xfId="21" applyFont="1" applyFill="1" applyBorder="1" applyAlignment="1" applyProtection="1">
      <alignment horizontal="center" wrapText="1"/>
    </xf>
    <xf numFmtId="0" fontId="30" fillId="0" borderId="0" xfId="21" applyFont="1" applyFill="1" applyBorder="1" applyAlignment="1" applyProtection="1">
      <alignment horizontal="center" wrapText="1"/>
    </xf>
    <xf numFmtId="0" fontId="33" fillId="5" borderId="0" xfId="21" applyFont="1" applyFill="1" applyBorder="1" applyAlignment="1" applyProtection="1">
      <alignment horizontal="center" wrapText="1"/>
    </xf>
    <xf numFmtId="0" fontId="33" fillId="0" borderId="0" xfId="21" applyFont="1" applyFill="1" applyBorder="1" applyAlignment="1" applyProtection="1">
      <alignment horizontal="center" wrapText="1"/>
    </xf>
    <xf numFmtId="3" fontId="33" fillId="0" borderId="0" xfId="21" applyNumberFormat="1" applyFont="1" applyAlignment="1" applyProtection="1"/>
    <xf numFmtId="3" fontId="33" fillId="0" borderId="0" xfId="21" applyNumberFormat="1" applyFont="1" applyFill="1" applyAlignment="1" applyProtection="1"/>
    <xf numFmtId="3" fontId="33" fillId="0" borderId="3" xfId="21" applyNumberFormat="1" applyFont="1" applyBorder="1" applyAlignment="1" applyProtection="1"/>
    <xf numFmtId="172" fontId="30" fillId="0" borderId="5" xfId="10" applyNumberFormat="1" applyFont="1" applyBorder="1" applyAlignment="1" applyProtection="1"/>
    <xf numFmtId="172" fontId="30" fillId="0" borderId="0" xfId="10" applyNumberFormat="1" applyFont="1" applyAlignment="1" applyProtection="1"/>
    <xf numFmtId="0" fontId="33" fillId="0" borderId="0" xfId="21" applyFont="1" applyProtection="1"/>
    <xf numFmtId="3" fontId="33" fillId="0" borderId="4" xfId="21" applyNumberFormat="1" applyFont="1" applyFill="1" applyBorder="1" applyAlignment="1" applyProtection="1"/>
    <xf numFmtId="3" fontId="33" fillId="0" borderId="0" xfId="21" applyNumberFormat="1" applyFont="1" applyFill="1" applyBorder="1" applyAlignment="1" applyProtection="1"/>
    <xf numFmtId="3" fontId="33" fillId="0" borderId="0" xfId="21" applyNumberFormat="1" applyFont="1" applyBorder="1" applyProtection="1"/>
    <xf numFmtId="3" fontId="33" fillId="0" borderId="0" xfId="21" applyNumberFormat="1" applyFont="1" applyBorder="1" applyAlignment="1" applyProtection="1"/>
    <xf numFmtId="3" fontId="33" fillId="0" borderId="0" xfId="21" applyNumberFormat="1" applyFont="1" applyProtection="1"/>
    <xf numFmtId="3" fontId="33" fillId="0" borderId="3" xfId="21" applyNumberFormat="1" applyFont="1" applyFill="1" applyBorder="1" applyAlignment="1" applyProtection="1"/>
    <xf numFmtId="172" fontId="33" fillId="0" borderId="0" xfId="10" applyNumberFormat="1" applyFont="1" applyFill="1" applyAlignment="1" applyProtection="1"/>
    <xf numFmtId="3" fontId="30" fillId="0" borderId="5" xfId="21" applyNumberFormat="1" applyFont="1" applyBorder="1" applyProtection="1"/>
    <xf numFmtId="172" fontId="33" fillId="0" borderId="0" xfId="10" applyNumberFormat="1" applyFont="1" applyFill="1" applyBorder="1" applyAlignment="1" applyProtection="1"/>
    <xf numFmtId="3" fontId="33" fillId="0" borderId="0" xfId="21" applyNumberFormat="1" applyFont="1" applyAlignment="1" applyProtection="1">
      <alignment horizontal="center"/>
    </xf>
    <xf numFmtId="0" fontId="33" fillId="5" borderId="0" xfId="21" applyFont="1" applyFill="1" applyProtection="1"/>
    <xf numFmtId="3" fontId="33" fillId="0" borderId="0" xfId="21" applyNumberFormat="1" applyFont="1" applyFill="1" applyBorder="1" applyAlignment="1" applyProtection="1">
      <alignment horizontal="right"/>
    </xf>
    <xf numFmtId="3" fontId="33" fillId="0" borderId="0" xfId="21" applyNumberFormat="1" applyFont="1" applyFill="1" applyAlignment="1" applyProtection="1">
      <alignment horizontal="right"/>
    </xf>
    <xf numFmtId="172" fontId="33" fillId="0" borderId="0" xfId="21" applyNumberFormat="1" applyFont="1" applyFill="1" applyAlignment="1" applyProtection="1">
      <alignment horizontal="right"/>
    </xf>
    <xf numFmtId="3" fontId="33" fillId="0" borderId="3" xfId="21" applyNumberFormat="1" applyFont="1" applyBorder="1" applyAlignment="1" applyProtection="1">
      <alignment horizontal="right"/>
    </xf>
    <xf numFmtId="3" fontId="33" fillId="0" borderId="4" xfId="21" applyNumberFormat="1" applyFont="1" applyFill="1" applyBorder="1" applyAlignment="1" applyProtection="1">
      <alignment horizontal="right"/>
    </xf>
    <xf numFmtId="170" fontId="33" fillId="0" borderId="4" xfId="10" applyNumberFormat="1" applyFont="1" applyBorder="1" applyAlignment="1" applyProtection="1">
      <alignment horizontal="right"/>
    </xf>
    <xf numFmtId="3" fontId="30" fillId="0" borderId="0" xfId="21" applyNumberFormat="1" applyFont="1" applyBorder="1" applyAlignment="1" applyProtection="1">
      <alignment horizontal="right"/>
    </xf>
    <xf numFmtId="3" fontId="33" fillId="0" borderId="3" xfId="21" applyNumberFormat="1" applyFont="1" applyFill="1" applyBorder="1" applyProtection="1"/>
    <xf numFmtId="164" fontId="30" fillId="0" borderId="5" xfId="2" applyNumberFormat="1" applyFont="1" applyBorder="1" applyProtection="1"/>
    <xf numFmtId="3" fontId="30" fillId="0" borderId="10" xfId="21" applyNumberFormat="1" applyFont="1" applyBorder="1" applyProtection="1"/>
    <xf numFmtId="3" fontId="30" fillId="0" borderId="3" xfId="21" applyNumberFormat="1" applyFont="1" applyFill="1" applyBorder="1" applyAlignment="1" applyProtection="1"/>
    <xf numFmtId="172" fontId="30" fillId="0" borderId="0" xfId="10" applyNumberFormat="1" applyFont="1" applyFill="1" applyAlignment="1" applyProtection="1"/>
    <xf numFmtId="3" fontId="36" fillId="0" borderId="0" xfId="21" applyNumberFormat="1" applyFont="1" applyFill="1" applyAlignment="1" applyProtection="1">
      <alignment horizontal="right"/>
    </xf>
    <xf numFmtId="3" fontId="30" fillId="0" borderId="3" xfId="21" applyNumberFormat="1" applyFont="1" applyFill="1" applyBorder="1" applyAlignment="1" applyProtection="1">
      <alignment horizontal="right"/>
    </xf>
    <xf numFmtId="3" fontId="30" fillId="0" borderId="10" xfId="21" applyNumberFormat="1" applyFont="1" applyFill="1" applyBorder="1" applyAlignment="1" applyProtection="1"/>
    <xf numFmtId="172" fontId="36" fillId="0" borderId="0" xfId="21" applyNumberFormat="1" applyFont="1" applyAlignment="1" applyProtection="1">
      <alignment horizontal="right"/>
    </xf>
    <xf numFmtId="10" fontId="33" fillId="0" borderId="4" xfId="10" applyNumberFormat="1" applyFont="1" applyFill="1" applyBorder="1" applyAlignment="1" applyProtection="1">
      <alignment horizontal="right"/>
    </xf>
    <xf numFmtId="164" fontId="33" fillId="0" borderId="0" xfId="2" applyNumberFormat="1" applyFont="1" applyFill="1" applyAlignment="1" applyProtection="1">
      <alignment horizontal="right"/>
    </xf>
    <xf numFmtId="164" fontId="33" fillId="0" borderId="0" xfId="2" applyNumberFormat="1" applyFont="1" applyAlignment="1" applyProtection="1">
      <alignment horizontal="right"/>
    </xf>
    <xf numFmtId="3" fontId="33" fillId="12" borderId="0" xfId="21" applyNumberFormat="1" applyFont="1" applyFill="1" applyAlignment="1" applyProtection="1"/>
    <xf numFmtId="10" fontId="33" fillId="0" borderId="0" xfId="21" applyNumberFormat="1" applyFont="1" applyFill="1" applyAlignment="1" applyProtection="1"/>
    <xf numFmtId="10" fontId="33" fillId="0" borderId="0" xfId="21" applyNumberFormat="1" applyFont="1" applyAlignment="1" applyProtection="1"/>
    <xf numFmtId="165" fontId="33" fillId="0" borderId="0" xfId="21" applyNumberFormat="1" applyFont="1" applyFill="1" applyAlignment="1" applyProtection="1"/>
    <xf numFmtId="0" fontId="33" fillId="0" borderId="0" xfId="21" applyFont="1" applyAlignment="1" applyProtection="1"/>
    <xf numFmtId="165" fontId="33" fillId="0" borderId="0" xfId="21" applyNumberFormat="1" applyFont="1" applyAlignment="1" applyProtection="1"/>
    <xf numFmtId="165" fontId="33" fillId="0" borderId="4" xfId="21" applyNumberFormat="1" applyFont="1" applyBorder="1" applyAlignment="1" applyProtection="1"/>
    <xf numFmtId="165" fontId="30" fillId="0" borderId="0" xfId="21" applyNumberFormat="1" applyFont="1" applyAlignment="1" applyProtection="1"/>
    <xf numFmtId="3" fontId="30" fillId="0" borderId="10" xfId="21" applyNumberFormat="1" applyFont="1" applyBorder="1" applyAlignment="1" applyProtection="1"/>
    <xf numFmtId="10" fontId="33" fillId="8" borderId="0" xfId="21" applyNumberFormat="1" applyFont="1" applyFill="1" applyProtection="1"/>
    <xf numFmtId="10" fontId="33" fillId="0" borderId="0" xfId="21" applyNumberFormat="1" applyFont="1" applyFill="1" applyAlignment="1" applyProtection="1">
      <alignment horizontal="right"/>
    </xf>
    <xf numFmtId="10" fontId="33" fillId="0" borderId="0" xfId="21" applyNumberFormat="1" applyFont="1" applyFill="1" applyProtection="1"/>
    <xf numFmtId="10" fontId="33" fillId="0" borderId="0" xfId="10" applyNumberFormat="1" applyFont="1" applyAlignment="1" applyProtection="1"/>
    <xf numFmtId="3" fontId="30" fillId="0" borderId="3" xfId="21" applyNumberFormat="1" applyFont="1" applyBorder="1" applyAlignment="1" applyProtection="1">
      <alignment horizontal="right"/>
    </xf>
    <xf numFmtId="3" fontId="40" fillId="0" borderId="0" xfId="21" applyNumberFormat="1" applyFont="1" applyBorder="1" applyAlignment="1" applyProtection="1">
      <alignment horizontal="right"/>
    </xf>
    <xf numFmtId="10" fontId="27" fillId="0" borderId="0" xfId="21" applyNumberFormat="1" applyFont="1" applyFill="1" applyAlignment="1" applyProtection="1">
      <alignment horizontal="right"/>
    </xf>
    <xf numFmtId="3" fontId="33" fillId="0" borderId="0" xfId="21" applyNumberFormat="1" applyFont="1" applyBorder="1" applyAlignment="1" applyProtection="1">
      <alignment horizontal="right"/>
    </xf>
    <xf numFmtId="164" fontId="30" fillId="0" borderId="5" xfId="2" applyNumberFormat="1" applyFont="1" applyFill="1" applyBorder="1" applyAlignment="1" applyProtection="1">
      <alignment horizontal="right"/>
    </xf>
    <xf numFmtId="3" fontId="30" fillId="0" borderId="3" xfId="21" applyNumberFormat="1" applyFont="1" applyBorder="1" applyProtection="1"/>
    <xf numFmtId="3" fontId="30" fillId="0" borderId="23" xfId="21" applyNumberFormat="1" applyFont="1" applyBorder="1" applyProtection="1"/>
    <xf numFmtId="3" fontId="30" fillId="0" borderId="0" xfId="21" applyNumberFormat="1" applyFont="1" applyBorder="1" applyProtection="1"/>
    <xf numFmtId="3" fontId="33" fillId="0" borderId="0" xfId="21" applyNumberFormat="1" applyFont="1" applyFill="1" applyBorder="1" applyProtection="1"/>
    <xf numFmtId="3" fontId="33" fillId="0" borderId="4" xfId="21" applyNumberFormat="1" applyFont="1" applyFill="1" applyBorder="1" applyProtection="1"/>
    <xf numFmtId="10" fontId="33" fillId="0" borderId="0" xfId="10" applyNumberFormat="1" applyFont="1" applyFill="1" applyBorder="1" applyProtection="1"/>
    <xf numFmtId="3" fontId="30" fillId="0" borderId="0" xfId="21" applyNumberFormat="1" applyFont="1" applyFill="1" applyBorder="1" applyProtection="1"/>
    <xf numFmtId="3" fontId="30" fillId="0" borderId="12" xfId="21" applyNumberFormat="1" applyFont="1" applyFill="1" applyBorder="1" applyProtection="1"/>
    <xf numFmtId="164" fontId="30" fillId="0" borderId="0" xfId="2" applyNumberFormat="1" applyFont="1" applyFill="1" applyAlignment="1" applyProtection="1"/>
    <xf numFmtId="178" fontId="30" fillId="0" borderId="0" xfId="21" applyNumberFormat="1" applyFont="1" applyFill="1" applyBorder="1" applyProtection="1"/>
    <xf numFmtId="37" fontId="30" fillId="0" borderId="0" xfId="21" applyNumberFormat="1" applyFont="1" applyBorder="1" applyAlignment="1" applyProtection="1">
      <alignment horizontal="right"/>
    </xf>
    <xf numFmtId="37" fontId="30" fillId="0" borderId="0" xfId="21" applyNumberFormat="1" applyFont="1" applyFill="1" applyBorder="1" applyAlignment="1" applyProtection="1">
      <alignment horizontal="right"/>
    </xf>
    <xf numFmtId="0" fontId="30" fillId="0" borderId="0" xfId="21" applyNumberFormat="1" applyFont="1" applyFill="1" applyBorder="1" applyAlignment="1" applyProtection="1">
      <alignment horizontal="center"/>
    </xf>
    <xf numFmtId="0" fontId="33" fillId="0" borderId="0" xfId="21" applyFont="1" applyFill="1" applyAlignment="1" applyProtection="1">
      <alignment horizontal="left"/>
    </xf>
    <xf numFmtId="37" fontId="33" fillId="0" borderId="0" xfId="21" applyNumberFormat="1" applyFont="1" applyFill="1" applyBorder="1" applyAlignment="1" applyProtection="1">
      <alignment horizontal="left"/>
    </xf>
    <xf numFmtId="0" fontId="33" fillId="0" borderId="0" xfId="21" applyFont="1" applyAlignment="1" applyProtection="1">
      <alignment horizontal="left"/>
    </xf>
    <xf numFmtId="0" fontId="33" fillId="0" borderId="0" xfId="21" applyFont="1" applyAlignment="1" applyProtection="1">
      <alignment horizontal="center"/>
    </xf>
    <xf numFmtId="0" fontId="33" fillId="0" borderId="0" xfId="21" applyFont="1" applyFill="1" applyAlignment="1" applyProtection="1"/>
    <xf numFmtId="0" fontId="27" fillId="0" borderId="0" xfId="21" applyFont="1" applyFill="1" applyProtection="1"/>
    <xf numFmtId="0" fontId="30" fillId="6" borderId="7" xfId="21" applyFont="1" applyFill="1" applyBorder="1" applyAlignment="1" applyProtection="1">
      <alignment horizontal="left"/>
    </xf>
    <xf numFmtId="0" fontId="33" fillId="6" borderId="8" xfId="21" applyFont="1" applyFill="1" applyBorder="1" applyAlignment="1" applyProtection="1"/>
    <xf numFmtId="0" fontId="30" fillId="6" borderId="16" xfId="21" applyFont="1" applyFill="1" applyBorder="1" applyAlignment="1" applyProtection="1">
      <alignment horizontal="left"/>
    </xf>
    <xf numFmtId="0" fontId="33" fillId="6" borderId="0" xfId="21" applyFont="1" applyFill="1" applyBorder="1" applyAlignment="1" applyProtection="1"/>
    <xf numFmtId="0" fontId="33" fillId="6" borderId="0" xfId="21" applyFont="1" applyFill="1" applyBorder="1" applyAlignment="1" applyProtection="1">
      <alignment horizontal="center"/>
    </xf>
    <xf numFmtId="0" fontId="33" fillId="6" borderId="15" xfId="21" applyFont="1" applyFill="1" applyBorder="1" applyAlignment="1" applyProtection="1">
      <alignment horizontal="center"/>
    </xf>
    <xf numFmtId="0" fontId="30" fillId="6" borderId="6" xfId="21" applyFont="1" applyFill="1" applyBorder="1" applyAlignment="1" applyProtection="1">
      <alignment horizontal="left"/>
    </xf>
    <xf numFmtId="0" fontId="30" fillId="6" borderId="2" xfId="21" applyFont="1" applyFill="1" applyBorder="1" applyAlignment="1" applyProtection="1"/>
    <xf numFmtId="0" fontId="30" fillId="6" borderId="2" xfId="21" applyNumberFormat="1" applyFont="1" applyFill="1" applyBorder="1" applyAlignment="1" applyProtection="1">
      <alignment horizontal="center"/>
    </xf>
    <xf numFmtId="0" fontId="30" fillId="6" borderId="9" xfId="21" applyFont="1" applyFill="1" applyBorder="1" applyAlignment="1" applyProtection="1">
      <alignment horizontal="center" wrapText="1"/>
    </xf>
    <xf numFmtId="0" fontId="30" fillId="0" borderId="0" xfId="21" applyFont="1" applyFill="1" applyBorder="1" applyProtection="1"/>
    <xf numFmtId="0" fontId="30" fillId="0" borderId="0" xfId="21" applyFont="1" applyFill="1" applyBorder="1" applyAlignment="1" applyProtection="1">
      <alignment horizontal="left"/>
    </xf>
    <xf numFmtId="0" fontId="30" fillId="0" borderId="0" xfId="21" applyFont="1" applyFill="1" applyBorder="1" applyAlignment="1" applyProtection="1"/>
    <xf numFmtId="0" fontId="34" fillId="5" borderId="0" xfId="21" applyFont="1" applyFill="1" applyBorder="1" applyAlignment="1" applyProtection="1">
      <alignment horizontal="left"/>
    </xf>
    <xf numFmtId="0" fontId="34" fillId="5" borderId="0" xfId="21" applyFont="1" applyFill="1" applyBorder="1" applyAlignment="1" applyProtection="1"/>
    <xf numFmtId="0" fontId="33" fillId="5" borderId="0" xfId="21" applyFont="1" applyFill="1" applyBorder="1" applyAlignment="1" applyProtection="1"/>
    <xf numFmtId="0" fontId="30" fillId="5" borderId="0" xfId="21" applyNumberFormat="1" applyFont="1" applyFill="1" applyBorder="1" applyAlignment="1" applyProtection="1">
      <alignment horizontal="center"/>
    </xf>
    <xf numFmtId="0" fontId="33" fillId="5" borderId="0" xfId="21" applyFont="1" applyFill="1" applyBorder="1" applyProtection="1"/>
    <xf numFmtId="0" fontId="33" fillId="0" borderId="0" xfId="21" applyFont="1" applyFill="1" applyBorder="1" applyAlignment="1" applyProtection="1">
      <alignment horizontal="left"/>
    </xf>
    <xf numFmtId="0" fontId="33" fillId="0" borderId="0" xfId="21" applyFont="1" applyFill="1" applyBorder="1" applyAlignment="1" applyProtection="1"/>
    <xf numFmtId="0" fontId="30" fillId="0" borderId="0" xfId="21" applyNumberFormat="1" applyFont="1" applyFill="1" applyAlignment="1" applyProtection="1">
      <alignment horizontal="center"/>
    </xf>
    <xf numFmtId="0" fontId="30" fillId="0" borderId="0" xfId="21" applyNumberFormat="1" applyFont="1" applyFill="1" applyAlignment="1" applyProtection="1"/>
    <xf numFmtId="0" fontId="33" fillId="0" borderId="0" xfId="21" applyNumberFormat="1" applyFont="1" applyAlignment="1" applyProtection="1">
      <alignment horizontal="center"/>
    </xf>
    <xf numFmtId="0" fontId="36" fillId="0" borderId="0" xfId="21" applyFont="1" applyFill="1" applyAlignment="1" applyProtection="1">
      <alignment horizontal="left"/>
    </xf>
    <xf numFmtId="0" fontId="36" fillId="0" borderId="0" xfId="21" applyFont="1" applyFill="1" applyBorder="1" applyAlignment="1" applyProtection="1">
      <alignment horizontal="center"/>
    </xf>
    <xf numFmtId="0" fontId="33" fillId="0" borderId="3" xfId="21" applyNumberFormat="1" applyFont="1" applyFill="1" applyBorder="1" applyAlignment="1" applyProtection="1"/>
    <xf numFmtId="3" fontId="33" fillId="0" borderId="3" xfId="21" applyNumberFormat="1" applyFont="1" applyBorder="1" applyAlignment="1" applyProtection="1">
      <alignment horizontal="center"/>
    </xf>
    <xf numFmtId="0" fontId="33" fillId="0" borderId="3" xfId="21" applyFont="1" applyBorder="1" applyAlignment="1" applyProtection="1"/>
    <xf numFmtId="0" fontId="33" fillId="0" borderId="0" xfId="21" applyNumberFormat="1" applyFont="1" applyAlignment="1" applyProtection="1"/>
    <xf numFmtId="0" fontId="30" fillId="0" borderId="5" xfId="21" applyNumberFormat="1" applyFont="1" applyFill="1" applyBorder="1" applyAlignment="1" applyProtection="1"/>
    <xf numFmtId="0" fontId="33" fillId="0" borderId="5" xfId="21" applyFont="1" applyFill="1" applyBorder="1" applyAlignment="1" applyProtection="1"/>
    <xf numFmtId="3" fontId="33" fillId="0" borderId="5" xfId="21" applyNumberFormat="1" applyFont="1" applyFill="1" applyBorder="1" applyAlignment="1" applyProtection="1">
      <alignment horizontal="center"/>
    </xf>
    <xf numFmtId="3" fontId="33" fillId="0" borderId="5" xfId="21" applyNumberFormat="1" applyFont="1" applyFill="1" applyBorder="1" applyAlignment="1" applyProtection="1"/>
    <xf numFmtId="0" fontId="33" fillId="0" borderId="5" xfId="21" applyFont="1" applyBorder="1" applyAlignment="1" applyProtection="1"/>
    <xf numFmtId="3" fontId="33" fillId="0" borderId="0" xfId="21" applyNumberFormat="1" applyFont="1" applyFill="1" applyAlignment="1" applyProtection="1">
      <alignment horizontal="center"/>
    </xf>
    <xf numFmtId="0" fontId="33" fillId="0" borderId="0" xfId="21" applyNumberFormat="1" applyFont="1" applyFill="1" applyAlignment="1" applyProtection="1">
      <alignment horizontal="center"/>
    </xf>
    <xf numFmtId="0" fontId="33" fillId="0" borderId="4" xfId="21" applyFont="1" applyFill="1" applyBorder="1" applyProtection="1"/>
    <xf numFmtId="0" fontId="33" fillId="0" borderId="4" xfId="21" applyFont="1" applyBorder="1" applyAlignment="1" applyProtection="1"/>
    <xf numFmtId="0" fontId="36" fillId="0" borderId="4" xfId="21" applyFont="1" applyFill="1" applyBorder="1" applyAlignment="1" applyProtection="1">
      <alignment horizontal="center"/>
    </xf>
    <xf numFmtId="0" fontId="33" fillId="0" borderId="4" xfId="21" applyFont="1" applyBorder="1" applyProtection="1"/>
    <xf numFmtId="0" fontId="33" fillId="0" borderId="0" xfId="21" applyFont="1" applyFill="1" applyBorder="1" applyAlignment="1" applyProtection="1">
      <alignment horizontal="center"/>
    </xf>
    <xf numFmtId="0" fontId="33" fillId="0" borderId="3" xfId="21" applyFont="1" applyFill="1" applyBorder="1" applyProtection="1"/>
    <xf numFmtId="0" fontId="33" fillId="0" borderId="3" xfId="21" applyFont="1" applyBorder="1" applyAlignment="1" applyProtection="1">
      <alignment horizontal="center"/>
    </xf>
    <xf numFmtId="0" fontId="33" fillId="0" borderId="0" xfId="21" applyFont="1" applyBorder="1" applyProtection="1"/>
    <xf numFmtId="0" fontId="33" fillId="0" borderId="0" xfId="21" applyFont="1" applyBorder="1" applyAlignment="1" applyProtection="1"/>
    <xf numFmtId="0" fontId="33" fillId="0" borderId="0" xfId="21" applyFont="1" applyBorder="1" applyAlignment="1" applyProtection="1">
      <alignment horizontal="center"/>
    </xf>
    <xf numFmtId="0" fontId="30" fillId="0" borderId="5" xfId="21" applyFont="1" applyBorder="1" applyProtection="1"/>
    <xf numFmtId="0" fontId="30" fillId="0" borderId="5" xfId="21" applyFont="1" applyFill="1" applyBorder="1" applyProtection="1"/>
    <xf numFmtId="0" fontId="33" fillId="0" borderId="5" xfId="21" applyFont="1" applyBorder="1" applyProtection="1"/>
    <xf numFmtId="0" fontId="33" fillId="0" borderId="5" xfId="21" applyFont="1" applyBorder="1" applyAlignment="1" applyProtection="1">
      <alignment horizontal="center"/>
    </xf>
    <xf numFmtId="0" fontId="33" fillId="0" borderId="0" xfId="21" applyNumberFormat="1" applyFont="1" applyFill="1" applyAlignment="1" applyProtection="1"/>
    <xf numFmtId="0" fontId="33" fillId="0" borderId="0" xfId="21" applyNumberFormat="1" applyFont="1" applyAlignment="1" applyProtection="1">
      <alignment horizontal="left"/>
    </xf>
    <xf numFmtId="0" fontId="37" fillId="0" borderId="0" xfId="21" applyFont="1" applyFill="1" applyBorder="1" applyAlignment="1" applyProtection="1">
      <alignment horizontal="center"/>
    </xf>
    <xf numFmtId="0" fontId="34" fillId="0" borderId="0" xfId="21" applyFont="1" applyFill="1" applyBorder="1" applyAlignment="1" applyProtection="1"/>
    <xf numFmtId="0" fontId="33" fillId="0" borderId="0" xfId="21" applyFont="1" applyFill="1" applyAlignment="1" applyProtection="1">
      <alignment horizontal="center"/>
    </xf>
    <xf numFmtId="0" fontId="33" fillId="0" borderId="4" xfId="21" applyFont="1" applyFill="1" applyBorder="1" applyAlignment="1" applyProtection="1">
      <alignment horizontal="left"/>
    </xf>
    <xf numFmtId="0" fontId="33" fillId="0" borderId="3" xfId="21" applyFont="1" applyFill="1" applyBorder="1" applyAlignment="1" applyProtection="1"/>
    <xf numFmtId="0" fontId="33" fillId="0" borderId="3" xfId="21" applyFont="1" applyFill="1" applyBorder="1" applyAlignment="1" applyProtection="1">
      <alignment horizontal="center"/>
    </xf>
    <xf numFmtId="0" fontId="33" fillId="0" borderId="0" xfId="21" applyNumberFormat="1" applyFont="1" applyFill="1" applyBorder="1" applyAlignment="1" applyProtection="1"/>
    <xf numFmtId="0" fontId="33" fillId="0" borderId="4" xfId="21" applyNumberFormat="1" applyFont="1" applyFill="1" applyBorder="1" applyAlignment="1" applyProtection="1"/>
    <xf numFmtId="0" fontId="33" fillId="0" borderId="4" xfId="21" applyFont="1" applyFill="1" applyBorder="1" applyAlignment="1" applyProtection="1"/>
    <xf numFmtId="0" fontId="33" fillId="0" borderId="0" xfId="21" applyNumberFormat="1" applyFont="1" applyFill="1" applyAlignment="1" applyProtection="1">
      <alignment horizontal="left"/>
    </xf>
    <xf numFmtId="0" fontId="30" fillId="0" borderId="0" xfId="21" applyNumberFormat="1" applyFont="1" applyFill="1" applyAlignment="1" applyProtection="1">
      <alignment horizontal="right"/>
    </xf>
    <xf numFmtId="3" fontId="33" fillId="0" borderId="3" xfId="21" applyNumberFormat="1" applyFont="1" applyFill="1" applyBorder="1" applyAlignment="1" applyProtection="1">
      <alignment horizontal="center"/>
    </xf>
    <xf numFmtId="3" fontId="33" fillId="0" borderId="0" xfId="21" applyNumberFormat="1" applyFont="1" applyFill="1" applyBorder="1" applyAlignment="1" applyProtection="1">
      <alignment horizontal="center"/>
    </xf>
    <xf numFmtId="0" fontId="30" fillId="0" borderId="5" xfId="21" applyFont="1" applyFill="1" applyBorder="1" applyAlignment="1" applyProtection="1">
      <alignment horizontal="center"/>
    </xf>
    <xf numFmtId="167" fontId="33" fillId="0" borderId="0" xfId="21" applyNumberFormat="1" applyFont="1" applyAlignment="1" applyProtection="1">
      <alignment horizontal="center"/>
    </xf>
    <xf numFmtId="0" fontId="33" fillId="7" borderId="0" xfId="21" applyFont="1" applyFill="1" applyAlignment="1" applyProtection="1">
      <alignment horizontal="center"/>
    </xf>
    <xf numFmtId="0" fontId="30" fillId="0" borderId="5" xfId="21" applyFont="1" applyBorder="1" applyAlignment="1" applyProtection="1">
      <alignment horizontal="center"/>
    </xf>
    <xf numFmtId="0" fontId="33" fillId="0" borderId="5" xfId="21" applyFont="1" applyBorder="1" applyAlignment="1" applyProtection="1">
      <alignment horizontal="left"/>
    </xf>
    <xf numFmtId="0" fontId="30" fillId="0" borderId="5" xfId="21" applyFont="1" applyBorder="1" applyAlignment="1" applyProtection="1">
      <alignment horizontal="left"/>
    </xf>
    <xf numFmtId="0" fontId="38" fillId="0" borderId="0" xfId="21" applyFont="1" applyAlignment="1" applyProtection="1">
      <alignment horizontal="left"/>
    </xf>
    <xf numFmtId="0" fontId="38" fillId="0" borderId="0" xfId="21" applyFont="1" applyProtection="1"/>
    <xf numFmtId="0" fontId="30" fillId="0" borderId="0" xfId="21" applyNumberFormat="1" applyFont="1" applyFill="1" applyBorder="1" applyAlignment="1" applyProtection="1">
      <alignment horizontal="left"/>
    </xf>
    <xf numFmtId="0" fontId="33" fillId="0" borderId="0" xfId="21" applyFont="1" applyFill="1" applyAlignment="1" applyProtection="1">
      <alignment horizontal="right"/>
    </xf>
    <xf numFmtId="0" fontId="30" fillId="0" borderId="0" xfId="21" applyFont="1" applyFill="1" applyAlignment="1" applyProtection="1"/>
    <xf numFmtId="0" fontId="33" fillId="0" borderId="0" xfId="21" applyFont="1" applyFill="1" applyBorder="1" applyAlignment="1" applyProtection="1">
      <alignment horizontal="right"/>
    </xf>
    <xf numFmtId="0" fontId="30" fillId="0" borderId="0" xfId="21" applyFont="1" applyFill="1" applyProtection="1"/>
    <xf numFmtId="0" fontId="30" fillId="0" borderId="0" xfId="21" applyNumberFormat="1" applyFont="1" applyFill="1" applyBorder="1" applyAlignment="1" applyProtection="1"/>
    <xf numFmtId="0" fontId="36" fillId="0" borderId="0" xfId="21" applyFont="1" applyFill="1" applyBorder="1" applyAlignment="1" applyProtection="1"/>
    <xf numFmtId="0" fontId="30" fillId="0" borderId="0" xfId="21" applyNumberFormat="1" applyFont="1" applyFill="1" applyAlignment="1" applyProtection="1">
      <alignment horizontal="left"/>
    </xf>
    <xf numFmtId="4" fontId="36" fillId="0" borderId="0" xfId="21" applyNumberFormat="1" applyFont="1" applyFill="1" applyAlignment="1" applyProtection="1">
      <alignment horizontal="right"/>
    </xf>
    <xf numFmtId="3" fontId="36" fillId="0" borderId="0" xfId="21" applyNumberFormat="1" applyFont="1" applyAlignment="1" applyProtection="1">
      <alignment horizontal="right"/>
    </xf>
    <xf numFmtId="0" fontId="39" fillId="0" borderId="0" xfId="21" applyNumberFormat="1" applyFont="1" applyFill="1" applyAlignment="1" applyProtection="1">
      <alignment horizontal="left"/>
    </xf>
    <xf numFmtId="0" fontId="33" fillId="0" borderId="0" xfId="21" applyNumberFormat="1" applyFont="1" applyFill="1" applyBorder="1" applyAlignment="1" applyProtection="1">
      <alignment horizontal="left"/>
    </xf>
    <xf numFmtId="0" fontId="33" fillId="0" borderId="0" xfId="21" applyNumberFormat="1" applyFont="1" applyFill="1" applyAlignment="1" applyProtection="1">
      <alignment horizontal="right"/>
    </xf>
    <xf numFmtId="0" fontId="40" fillId="0" borderId="0" xfId="21" applyFont="1" applyFill="1" applyAlignment="1" applyProtection="1">
      <alignment horizontal="center"/>
    </xf>
    <xf numFmtId="0" fontId="33" fillId="0" borderId="4" xfId="21" applyNumberFormat="1" applyFont="1" applyFill="1" applyBorder="1" applyAlignment="1" applyProtection="1">
      <alignment horizontal="left"/>
    </xf>
    <xf numFmtId="0" fontId="33" fillId="0" borderId="4" xfId="21" applyNumberFormat="1" applyFont="1" applyFill="1" applyBorder="1" applyAlignment="1" applyProtection="1">
      <alignment horizontal="center"/>
    </xf>
    <xf numFmtId="3" fontId="36" fillId="0" borderId="4" xfId="21" applyNumberFormat="1" applyFont="1" applyBorder="1" applyAlignment="1" applyProtection="1">
      <alignment horizontal="right"/>
    </xf>
    <xf numFmtId="0" fontId="33" fillId="0" borderId="3" xfId="21" applyNumberFormat="1" applyFont="1" applyBorder="1" applyAlignment="1" applyProtection="1">
      <alignment horizontal="center"/>
    </xf>
    <xf numFmtId="3" fontId="36" fillId="0" borderId="3" xfId="21" applyNumberFormat="1" applyFont="1" applyBorder="1" applyAlignment="1" applyProtection="1">
      <alignment horizontal="right"/>
    </xf>
    <xf numFmtId="0" fontId="33" fillId="0" borderId="3" xfId="21" applyNumberFormat="1" applyFont="1" applyFill="1" applyBorder="1" applyAlignment="1" applyProtection="1">
      <alignment horizontal="left"/>
    </xf>
    <xf numFmtId="0" fontId="33" fillId="0" borderId="3" xfId="21" applyFont="1" applyFill="1" applyBorder="1" applyAlignment="1" applyProtection="1">
      <alignment horizontal="left"/>
    </xf>
    <xf numFmtId="0" fontId="30" fillId="0" borderId="3" xfId="21" applyFont="1" applyFill="1" applyBorder="1" applyAlignment="1" applyProtection="1">
      <alignment horizontal="center"/>
    </xf>
    <xf numFmtId="0" fontId="30" fillId="0" borderId="3" xfId="21" applyFont="1" applyFill="1" applyBorder="1" applyProtection="1"/>
    <xf numFmtId="0" fontId="33" fillId="0" borderId="0" xfId="21" applyFont="1" applyBorder="1" applyAlignment="1" applyProtection="1">
      <alignment horizontal="left"/>
    </xf>
    <xf numFmtId="0" fontId="30" fillId="0" borderId="0" xfId="21" applyFont="1" applyBorder="1" applyAlignment="1" applyProtection="1">
      <alignment horizontal="center"/>
    </xf>
    <xf numFmtId="0" fontId="30" fillId="0" borderId="0" xfId="21" applyFont="1" applyBorder="1" applyProtection="1"/>
    <xf numFmtId="0" fontId="30" fillId="0" borderId="0" xfId="21" applyFont="1" applyProtection="1"/>
    <xf numFmtId="0" fontId="30" fillId="0" borderId="4" xfId="21" applyFont="1" applyBorder="1" applyProtection="1"/>
    <xf numFmtId="0" fontId="30" fillId="0" borderId="0" xfId="21" applyFont="1" applyBorder="1" applyAlignment="1" applyProtection="1">
      <alignment horizontal="left"/>
    </xf>
    <xf numFmtId="0" fontId="30" fillId="0" borderId="3" xfId="21" applyNumberFormat="1" applyFont="1" applyFill="1" applyBorder="1" applyAlignment="1" applyProtection="1">
      <alignment horizontal="left"/>
    </xf>
    <xf numFmtId="43" fontId="30" fillId="0" borderId="5" xfId="2" applyFont="1" applyBorder="1" applyProtection="1"/>
    <xf numFmtId="0" fontId="33" fillId="0" borderId="10" xfId="21" applyNumberFormat="1" applyFont="1" applyBorder="1" applyAlignment="1" applyProtection="1">
      <alignment horizontal="center"/>
    </xf>
    <xf numFmtId="0" fontId="30" fillId="0" borderId="10" xfId="21" applyFont="1" applyBorder="1" applyProtection="1"/>
    <xf numFmtId="0" fontId="30" fillId="0" borderId="10" xfId="21" applyFont="1" applyBorder="1" applyAlignment="1" applyProtection="1">
      <alignment horizontal="center"/>
    </xf>
    <xf numFmtId="3" fontId="33" fillId="0" borderId="10" xfId="21" applyNumberFormat="1" applyFont="1" applyFill="1" applyBorder="1" applyAlignment="1" applyProtection="1"/>
    <xf numFmtId="0" fontId="34" fillId="5" borderId="0" xfId="21" applyFont="1" applyFill="1" applyAlignment="1" applyProtection="1">
      <alignment horizontal="left"/>
    </xf>
    <xf numFmtId="0" fontId="34" fillId="5" borderId="0" xfId="21" applyFont="1" applyFill="1" applyAlignment="1" applyProtection="1"/>
    <xf numFmtId="0" fontId="30" fillId="5" borderId="0" xfId="21" applyNumberFormat="1" applyFont="1" applyFill="1" applyAlignment="1" applyProtection="1">
      <alignment horizontal="left"/>
    </xf>
    <xf numFmtId="0" fontId="33" fillId="5" borderId="0" xfId="21" applyFont="1" applyFill="1" applyAlignment="1" applyProtection="1"/>
    <xf numFmtId="0" fontId="30" fillId="5" borderId="0" xfId="21" applyNumberFormat="1" applyFont="1" applyFill="1" applyAlignment="1" applyProtection="1">
      <alignment horizontal="center"/>
    </xf>
    <xf numFmtId="3" fontId="33" fillId="0" borderId="0" xfId="21" applyNumberFormat="1" applyFont="1" applyFill="1" applyBorder="1" applyAlignment="1" applyProtection="1">
      <alignment horizontal="left"/>
    </xf>
    <xf numFmtId="0" fontId="30" fillId="0" borderId="3" xfId="21" applyNumberFormat="1" applyFont="1" applyFill="1" applyBorder="1" applyAlignment="1" applyProtection="1"/>
    <xf numFmtId="0" fontId="36" fillId="0" borderId="0" xfId="21" applyFont="1" applyFill="1" applyAlignment="1" applyProtection="1">
      <alignment horizontal="center"/>
    </xf>
    <xf numFmtId="0" fontId="36" fillId="0" borderId="4" xfId="21" applyFont="1" applyFill="1" applyBorder="1" applyAlignment="1" applyProtection="1"/>
    <xf numFmtId="0" fontId="30" fillId="0" borderId="10" xfId="21" applyNumberFormat="1" applyFont="1" applyFill="1" applyBorder="1" applyAlignment="1" applyProtection="1"/>
    <xf numFmtId="0" fontId="33" fillId="0" borderId="10" xfId="21" applyFont="1" applyFill="1" applyBorder="1" applyAlignment="1" applyProtection="1"/>
    <xf numFmtId="3" fontId="33" fillId="0" borderId="10" xfId="21" applyNumberFormat="1" applyFont="1" applyFill="1" applyBorder="1" applyAlignment="1" applyProtection="1">
      <alignment horizontal="center"/>
    </xf>
    <xf numFmtId="0" fontId="33" fillId="0" borderId="0" xfId="21" applyFont="1" applyAlignment="1" applyProtection="1">
      <alignment horizontal="right"/>
    </xf>
    <xf numFmtId="0" fontId="33" fillId="0" borderId="0" xfId="21" applyNumberFormat="1" applyFont="1" applyFill="1" applyBorder="1" applyAlignment="1" applyProtection="1">
      <alignment horizontal="center"/>
    </xf>
    <xf numFmtId="0" fontId="33" fillId="0" borderId="4" xfId="21" applyFont="1" applyFill="1" applyBorder="1" applyAlignment="1" applyProtection="1">
      <alignment horizontal="center"/>
    </xf>
    <xf numFmtId="3" fontId="36" fillId="0" borderId="4" xfId="21" applyNumberFormat="1" applyFont="1" applyFill="1" applyBorder="1" applyAlignment="1" applyProtection="1">
      <alignment horizontal="right"/>
    </xf>
    <xf numFmtId="0" fontId="40" fillId="0" borderId="0" xfId="21" applyNumberFormat="1" applyFont="1" applyFill="1" applyAlignment="1" applyProtection="1">
      <alignment horizontal="center"/>
    </xf>
    <xf numFmtId="0" fontId="40" fillId="0" borderId="0" xfId="21" applyNumberFormat="1" applyFont="1" applyFill="1" applyAlignment="1" applyProtection="1"/>
    <xf numFmtId="0" fontId="30" fillId="0" borderId="10" xfId="21" applyNumberFormat="1" applyFont="1" applyBorder="1" applyAlignment="1" applyProtection="1">
      <alignment horizontal="left"/>
    </xf>
    <xf numFmtId="0" fontId="30" fillId="0" borderId="10" xfId="21" applyFont="1" applyBorder="1" applyAlignment="1" applyProtection="1"/>
    <xf numFmtId="0" fontId="30" fillId="0" borderId="10" xfId="21" applyNumberFormat="1" applyFont="1" applyBorder="1" applyAlignment="1" applyProtection="1">
      <alignment horizontal="center"/>
    </xf>
    <xf numFmtId="0" fontId="34" fillId="5" borderId="0" xfId="21" applyFont="1" applyFill="1" applyBorder="1" applyAlignment="1" applyProtection="1">
      <alignment horizontal="center"/>
    </xf>
    <xf numFmtId="3" fontId="30" fillId="0" borderId="0" xfId="21" applyNumberFormat="1" applyFont="1" applyBorder="1" applyAlignment="1" applyProtection="1"/>
    <xf numFmtId="3" fontId="30" fillId="0" borderId="0" xfId="21" applyNumberFormat="1" applyFont="1" applyAlignment="1" applyProtection="1"/>
    <xf numFmtId="3" fontId="33" fillId="0" borderId="0" xfId="21" applyNumberFormat="1" applyFont="1" applyBorder="1" applyAlignment="1" applyProtection="1">
      <alignment horizontal="center"/>
    </xf>
    <xf numFmtId="0" fontId="30" fillId="0" borderId="0" xfId="21" applyNumberFormat="1" applyFont="1" applyAlignment="1" applyProtection="1"/>
    <xf numFmtId="3" fontId="33" fillId="0" borderId="4" xfId="21" applyNumberFormat="1" applyFont="1" applyBorder="1" applyAlignment="1" applyProtection="1"/>
    <xf numFmtId="3" fontId="30" fillId="0" borderId="0" xfId="21" applyNumberFormat="1" applyFont="1" applyFill="1" applyBorder="1" applyAlignment="1" applyProtection="1"/>
    <xf numFmtId="0" fontId="33" fillId="0" borderId="0" xfId="21" applyNumberFormat="1" applyFont="1" applyBorder="1" applyProtection="1"/>
    <xf numFmtId="0" fontId="40" fillId="0" borderId="4" xfId="21" applyFont="1" applyFill="1" applyBorder="1" applyAlignment="1" applyProtection="1"/>
    <xf numFmtId="0" fontId="33" fillId="0" borderId="0" xfId="21" applyNumberFormat="1" applyFont="1" applyBorder="1" applyAlignment="1" applyProtection="1">
      <alignment horizontal="left"/>
    </xf>
    <xf numFmtId="3" fontId="33" fillId="0" borderId="0" xfId="21" applyNumberFormat="1" applyFont="1" applyAlignment="1" applyProtection="1">
      <alignment horizontal="left"/>
    </xf>
    <xf numFmtId="3" fontId="33" fillId="0" borderId="0" xfId="21" quotePrefix="1" applyNumberFormat="1" applyFont="1" applyAlignment="1" applyProtection="1">
      <alignment horizontal="right"/>
    </xf>
    <xf numFmtId="0" fontId="33" fillId="0" borderId="4" xfId="21" applyNumberFormat="1" applyFont="1" applyBorder="1" applyAlignment="1" applyProtection="1">
      <alignment horizontal="center"/>
    </xf>
    <xf numFmtId="0" fontId="33" fillId="0" borderId="4" xfId="21" applyNumberFormat="1" applyFont="1" applyBorder="1" applyAlignment="1" applyProtection="1">
      <alignment horizontal="left"/>
    </xf>
    <xf numFmtId="0" fontId="33" fillId="0" borderId="4" xfId="21" applyNumberFormat="1" applyFont="1" applyBorder="1" applyAlignment="1" applyProtection="1"/>
    <xf numFmtId="0" fontId="33" fillId="0" borderId="4" xfId="21" applyFont="1" applyBorder="1" applyAlignment="1" applyProtection="1">
      <alignment horizontal="center"/>
    </xf>
    <xf numFmtId="3" fontId="33" fillId="0" borderId="4" xfId="21" applyNumberFormat="1" applyFont="1" applyBorder="1" applyAlignment="1" applyProtection="1">
      <alignment horizontal="right"/>
    </xf>
    <xf numFmtId="0" fontId="30" fillId="0" borderId="0" xfId="21" applyNumberFormat="1" applyFont="1" applyBorder="1" applyAlignment="1" applyProtection="1"/>
    <xf numFmtId="0" fontId="30" fillId="0" borderId="0" xfId="21" applyFont="1" applyBorder="1" applyAlignment="1" applyProtection="1"/>
    <xf numFmtId="3" fontId="30" fillId="0" borderId="0" xfId="21" quotePrefix="1" applyNumberFormat="1" applyFont="1" applyBorder="1" applyAlignment="1" applyProtection="1">
      <alignment horizontal="right"/>
    </xf>
    <xf numFmtId="0" fontId="30" fillId="0" borderId="0" xfId="21" applyNumberFormat="1" applyFont="1" applyAlignment="1" applyProtection="1">
      <alignment horizontal="center"/>
    </xf>
    <xf numFmtId="167" fontId="30" fillId="0" borderId="10" xfId="21" applyNumberFormat="1" applyFont="1" applyBorder="1" applyAlignment="1" applyProtection="1">
      <alignment horizontal="left"/>
    </xf>
    <xf numFmtId="0" fontId="33" fillId="0" borderId="10" xfId="21" applyFont="1" applyBorder="1" applyProtection="1"/>
    <xf numFmtId="3" fontId="30" fillId="0" borderId="10" xfId="21" applyNumberFormat="1" applyFont="1" applyBorder="1" applyAlignment="1" applyProtection="1">
      <alignment horizontal="center"/>
    </xf>
    <xf numFmtId="168" fontId="30" fillId="0" borderId="10" xfId="21" applyNumberFormat="1" applyFont="1" applyBorder="1" applyAlignment="1" applyProtection="1">
      <alignment horizontal="center"/>
    </xf>
    <xf numFmtId="167" fontId="30" fillId="0" borderId="0" xfId="21" applyNumberFormat="1" applyFont="1" applyBorder="1" applyAlignment="1" applyProtection="1">
      <alignment horizontal="left"/>
    </xf>
    <xf numFmtId="168" fontId="33" fillId="0" borderId="0" xfId="21" applyNumberFormat="1" applyFont="1" applyAlignment="1" applyProtection="1">
      <alignment horizontal="center"/>
    </xf>
    <xf numFmtId="0" fontId="33" fillId="0" borderId="0" xfId="21" applyNumberFormat="1" applyFont="1" applyFill="1" applyProtection="1"/>
    <xf numFmtId="169" fontId="33" fillId="0" borderId="0" xfId="21" applyNumberFormat="1" applyFont="1" applyAlignment="1" applyProtection="1"/>
    <xf numFmtId="167" fontId="33" fillId="0" borderId="0" xfId="21" applyNumberFormat="1" applyFont="1" applyFill="1" applyAlignment="1" applyProtection="1">
      <alignment horizontal="left"/>
    </xf>
    <xf numFmtId="168" fontId="33" fillId="0" borderId="0" xfId="21" applyNumberFormat="1" applyFont="1" applyFill="1" applyAlignment="1" applyProtection="1">
      <alignment horizontal="center"/>
    </xf>
    <xf numFmtId="0" fontId="33" fillId="0" borderId="0" xfId="21" applyNumberFormat="1" applyFont="1" applyBorder="1" applyAlignment="1" applyProtection="1">
      <alignment horizontal="center"/>
    </xf>
    <xf numFmtId="3" fontId="36" fillId="0" borderId="0" xfId="21" applyNumberFormat="1" applyFont="1" applyBorder="1" applyAlignment="1" applyProtection="1">
      <alignment horizontal="right"/>
    </xf>
    <xf numFmtId="0" fontId="30" fillId="0" borderId="3" xfId="21" applyNumberFormat="1" applyFont="1" applyBorder="1" applyAlignment="1" applyProtection="1">
      <alignment horizontal="left"/>
    </xf>
    <xf numFmtId="0" fontId="30" fillId="0" borderId="0" xfId="21" applyNumberFormat="1" applyFont="1" applyBorder="1" applyAlignment="1" applyProtection="1">
      <alignment horizontal="left"/>
    </xf>
    <xf numFmtId="0" fontId="40" fillId="0" borderId="0" xfId="21" applyNumberFormat="1" applyFont="1" applyFill="1" applyBorder="1" applyAlignment="1" applyProtection="1">
      <alignment horizontal="center"/>
    </xf>
    <xf numFmtId="3" fontId="40" fillId="0" borderId="0" xfId="21" applyNumberFormat="1" applyFont="1" applyFill="1" applyBorder="1" applyAlignment="1" applyProtection="1"/>
    <xf numFmtId="3" fontId="36" fillId="0" borderId="0" xfId="21" applyNumberFormat="1" applyFont="1" applyFill="1" applyBorder="1" applyAlignment="1" applyProtection="1">
      <alignment horizontal="right"/>
    </xf>
    <xf numFmtId="167" fontId="30" fillId="0" borderId="5" xfId="21" applyNumberFormat="1" applyFont="1" applyBorder="1" applyAlignment="1" applyProtection="1">
      <alignment horizontal="left"/>
    </xf>
    <xf numFmtId="0" fontId="30" fillId="0" borderId="5" xfId="21" applyFont="1" applyBorder="1" applyAlignment="1" applyProtection="1"/>
    <xf numFmtId="3" fontId="30" fillId="0" borderId="5" xfId="21" applyNumberFormat="1" applyFont="1" applyFill="1" applyBorder="1" applyAlignment="1" applyProtection="1"/>
    <xf numFmtId="168" fontId="30" fillId="0" borderId="5" xfId="21" applyNumberFormat="1" applyFont="1" applyBorder="1" applyAlignment="1" applyProtection="1"/>
    <xf numFmtId="167" fontId="33" fillId="0" borderId="0" xfId="21" applyNumberFormat="1" applyFont="1" applyAlignment="1" applyProtection="1">
      <alignment horizontal="left"/>
    </xf>
    <xf numFmtId="168" fontId="33" fillId="0" borderId="0" xfId="21" applyNumberFormat="1" applyFont="1" applyAlignment="1" applyProtection="1"/>
    <xf numFmtId="0" fontId="30" fillId="0" borderId="3" xfId="21" applyFont="1" applyFill="1" applyBorder="1" applyAlignment="1" applyProtection="1"/>
    <xf numFmtId="3" fontId="30" fillId="0" borderId="3" xfId="21" applyNumberFormat="1" applyFont="1" applyBorder="1" applyAlignment="1" applyProtection="1">
      <alignment horizontal="center"/>
    </xf>
    <xf numFmtId="0" fontId="30" fillId="0" borderId="3" xfId="21" applyFont="1" applyBorder="1" applyAlignment="1" applyProtection="1"/>
    <xf numFmtId="167" fontId="33" fillId="0" borderId="0" xfId="21" applyNumberFormat="1" applyFont="1" applyBorder="1" applyAlignment="1" applyProtection="1">
      <alignment horizontal="left"/>
    </xf>
    <xf numFmtId="0" fontId="30" fillId="0" borderId="17" xfId="21" applyNumberFormat="1" applyFont="1" applyBorder="1" applyAlignment="1" applyProtection="1">
      <alignment horizontal="center"/>
    </xf>
    <xf numFmtId="0" fontId="33" fillId="0" borderId="23" xfId="21" applyNumberFormat="1" applyFont="1" applyBorder="1" applyAlignment="1" applyProtection="1">
      <alignment horizontal="center"/>
    </xf>
    <xf numFmtId="0" fontId="30" fillId="0" borderId="23" xfId="21" applyNumberFormat="1" applyFont="1" applyFill="1" applyBorder="1" applyAlignment="1" applyProtection="1"/>
    <xf numFmtId="0" fontId="30" fillId="0" borderId="23" xfId="21" applyFont="1" applyFill="1" applyBorder="1" applyAlignment="1" applyProtection="1"/>
    <xf numFmtId="3" fontId="30" fillId="0" borderId="23" xfId="21" applyNumberFormat="1" applyFont="1" applyBorder="1" applyAlignment="1" applyProtection="1">
      <alignment horizontal="center"/>
    </xf>
    <xf numFmtId="3" fontId="30" fillId="0" borderId="23" xfId="21" applyNumberFormat="1" applyFont="1" applyFill="1" applyBorder="1" applyAlignment="1" applyProtection="1"/>
    <xf numFmtId="0" fontId="33" fillId="0" borderId="23" xfId="21" applyFont="1" applyBorder="1" applyAlignment="1" applyProtection="1"/>
    <xf numFmtId="0" fontId="30" fillId="0" borderId="0" xfId="21" applyNumberFormat="1" applyFont="1" applyBorder="1" applyAlignment="1" applyProtection="1">
      <alignment horizontal="center"/>
    </xf>
    <xf numFmtId="3" fontId="30" fillId="0" borderId="0" xfId="21" applyNumberFormat="1" applyFont="1" applyBorder="1" applyAlignment="1" applyProtection="1">
      <alignment horizontal="center"/>
    </xf>
    <xf numFmtId="0" fontId="30" fillId="0" borderId="4" xfId="21" applyFont="1" applyFill="1" applyBorder="1" applyAlignment="1" applyProtection="1"/>
    <xf numFmtId="3" fontId="30" fillId="0" borderId="0" xfId="21" applyNumberFormat="1" applyFont="1" applyFill="1" applyBorder="1" applyAlignment="1" applyProtection="1">
      <alignment horizontal="center"/>
    </xf>
    <xf numFmtId="3" fontId="30" fillId="0" borderId="4" xfId="21" applyNumberFormat="1" applyFont="1" applyBorder="1" applyAlignment="1" applyProtection="1">
      <alignment horizontal="center"/>
    </xf>
    <xf numFmtId="0" fontId="30" fillId="0" borderId="0" xfId="21" applyNumberFormat="1" applyFont="1" applyAlignment="1" applyProtection="1">
      <alignment horizontal="left"/>
    </xf>
    <xf numFmtId="0" fontId="40" fillId="0" borderId="0" xfId="21" applyFont="1" applyFill="1" applyBorder="1" applyAlignment="1" applyProtection="1"/>
    <xf numFmtId="43" fontId="33" fillId="0" borderId="0" xfId="21" applyNumberFormat="1" applyFont="1" applyAlignment="1" applyProtection="1"/>
    <xf numFmtId="0" fontId="30" fillId="0" borderId="11" xfId="21" applyNumberFormat="1" applyFont="1" applyBorder="1" applyAlignment="1" applyProtection="1">
      <alignment horizontal="center"/>
    </xf>
    <xf numFmtId="0" fontId="30" fillId="0" borderId="12" xfId="21" applyFont="1" applyBorder="1" applyProtection="1"/>
    <xf numFmtId="0" fontId="30" fillId="0" borderId="12" xfId="21" applyNumberFormat="1" applyFont="1" applyBorder="1" applyAlignment="1" applyProtection="1">
      <alignment horizontal="left"/>
    </xf>
    <xf numFmtId="0" fontId="30" fillId="0" borderId="12" xfId="21" applyFont="1" applyBorder="1" applyAlignment="1" applyProtection="1">
      <alignment horizontal="center"/>
    </xf>
    <xf numFmtId="3" fontId="30" fillId="0" borderId="12" xfId="21" applyNumberFormat="1" applyFont="1" applyBorder="1" applyAlignment="1" applyProtection="1"/>
    <xf numFmtId="0" fontId="30" fillId="0" borderId="12" xfId="21" applyFont="1" applyBorder="1" applyAlignment="1" applyProtection="1"/>
    <xf numFmtId="0" fontId="41" fillId="0" borderId="0" xfId="21" applyFont="1" applyFill="1" applyBorder="1" applyProtection="1"/>
    <xf numFmtId="0" fontId="27" fillId="0" borderId="0" xfId="21" applyFont="1" applyFill="1" applyAlignment="1" applyProtection="1"/>
    <xf numFmtId="0" fontId="27" fillId="0" borderId="0" xfId="21" applyFont="1" applyFill="1" applyBorder="1" applyAlignment="1" applyProtection="1">
      <alignment horizontal="center"/>
    </xf>
    <xf numFmtId="37" fontId="33" fillId="0" borderId="0" xfId="21" applyNumberFormat="1" applyFont="1" applyBorder="1" applyAlignment="1" applyProtection="1">
      <alignment horizontal="left"/>
    </xf>
    <xf numFmtId="0" fontId="27" fillId="0" borderId="0" xfId="21" applyFont="1" applyBorder="1" applyAlignment="1" applyProtection="1">
      <alignment horizontal="center"/>
    </xf>
    <xf numFmtId="0" fontId="30" fillId="0" borderId="12" xfId="21" applyNumberFormat="1" applyFont="1" applyBorder="1" applyAlignment="1" applyProtection="1">
      <alignment horizontal="center"/>
    </xf>
    <xf numFmtId="0" fontId="73" fillId="0" borderId="0" xfId="21" applyFont="1" applyFill="1" applyBorder="1" applyAlignment="1" applyProtection="1"/>
    <xf numFmtId="0" fontId="121" fillId="0" borderId="0" xfId="21" applyFont="1" applyFill="1" applyBorder="1" applyAlignment="1" applyProtection="1">
      <alignment horizontal="center"/>
    </xf>
    <xf numFmtId="37" fontId="73" fillId="0" borderId="0" xfId="21" applyNumberFormat="1" applyFont="1" applyFill="1" applyBorder="1" applyAlignment="1" applyProtection="1">
      <alignment horizontal="left"/>
    </xf>
    <xf numFmtId="0" fontId="30" fillId="0" borderId="0" xfId="21" applyFont="1" applyFill="1" applyBorder="1" applyAlignment="1" applyProtection="1">
      <alignment horizontal="center"/>
    </xf>
    <xf numFmtId="169" fontId="33" fillId="0" borderId="0" xfId="9" applyFont="1" applyFill="1" applyAlignment="1" applyProtection="1"/>
    <xf numFmtId="0" fontId="34" fillId="0" borderId="0" xfId="21" applyNumberFormat="1" applyFont="1" applyFill="1" applyBorder="1" applyAlignment="1" applyProtection="1">
      <alignment horizontal="left"/>
    </xf>
    <xf numFmtId="174" fontId="33" fillId="0" borderId="0" xfId="21" applyNumberFormat="1" applyFont="1" applyFill="1" applyBorder="1" applyAlignment="1" applyProtection="1">
      <alignment horizontal="left"/>
    </xf>
    <xf numFmtId="171" fontId="75" fillId="0" borderId="0" xfId="2" applyNumberFormat="1" applyFont="1" applyFill="1" applyBorder="1" applyAlignment="1"/>
    <xf numFmtId="4" fontId="30" fillId="0" borderId="0" xfId="6" applyNumberFormat="1" applyFont="1" applyBorder="1" applyAlignment="1" applyProtection="1">
      <alignment horizontal="right"/>
    </xf>
    <xf numFmtId="4" fontId="30" fillId="0" borderId="12" xfId="6" applyNumberFormat="1" applyFont="1" applyBorder="1" applyAlignment="1" applyProtection="1">
      <alignment horizontal="right"/>
    </xf>
    <xf numFmtId="0" fontId="14" fillId="0" borderId="0" xfId="1" applyFont="1" applyBorder="1"/>
    <xf numFmtId="37" fontId="14" fillId="0" borderId="0" xfId="1" applyNumberFormat="1" applyFont="1" applyFill="1" applyBorder="1" applyAlignment="1" applyProtection="1">
      <alignment horizontal="right" wrapText="1"/>
      <protection locked="0"/>
    </xf>
    <xf numFmtId="37" fontId="14" fillId="8" borderId="4" xfId="1" applyNumberFormat="1" applyFont="1" applyFill="1" applyBorder="1" applyAlignment="1">
      <alignment horizontal="right" wrapText="1"/>
    </xf>
    <xf numFmtId="0" fontId="13" fillId="0" borderId="0" xfId="0" applyFont="1" applyFill="1" applyBorder="1" applyAlignment="1">
      <alignment horizontal="center"/>
    </xf>
    <xf numFmtId="164" fontId="23" fillId="0" borderId="0" xfId="2" applyNumberFormat="1" applyFont="1" applyFill="1" applyAlignment="1">
      <alignment wrapText="1"/>
    </xf>
    <xf numFmtId="164" fontId="11" fillId="0" borderId="0" xfId="21" applyNumberFormat="1" applyFont="1" applyFill="1" applyBorder="1"/>
    <xf numFmtId="0" fontId="22" fillId="0" borderId="17" xfId="21" applyFont="1" applyFill="1" applyBorder="1"/>
    <xf numFmtId="0" fontId="22" fillId="0" borderId="11" xfId="21" applyFont="1" applyFill="1" applyBorder="1"/>
    <xf numFmtId="0" fontId="22" fillId="0" borderId="67" xfId="21" applyFont="1" applyFill="1" applyBorder="1"/>
    <xf numFmtId="0" fontId="22" fillId="0" borderId="0" xfId="21" applyFont="1" applyAlignment="1">
      <alignment horizontal="center"/>
    </xf>
    <xf numFmtId="164" fontId="14" fillId="0" borderId="15" xfId="10" applyNumberFormat="1" applyFont="1" applyFill="1" applyBorder="1" applyAlignment="1">
      <alignment horizontal="right"/>
    </xf>
    <xf numFmtId="0" fontId="11" fillId="0" borderId="15" xfId="21" applyFont="1" applyFill="1" applyBorder="1"/>
    <xf numFmtId="0" fontId="11" fillId="0" borderId="16" xfId="21" applyFont="1" applyFill="1" applyBorder="1"/>
    <xf numFmtId="43" fontId="14" fillId="0" borderId="15" xfId="2" applyFont="1" applyFill="1" applyBorder="1"/>
    <xf numFmtId="43" fontId="11" fillId="0" borderId="0" xfId="21" applyNumberFormat="1" applyFont="1" applyFill="1"/>
    <xf numFmtId="164" fontId="23" fillId="0" borderId="66" xfId="2" applyNumberFormat="1" applyFont="1" applyFill="1" applyBorder="1"/>
    <xf numFmtId="0" fontId="23" fillId="0" borderId="11" xfId="21" applyFont="1" applyFill="1" applyBorder="1" applyAlignment="1">
      <alignment horizontal="center"/>
    </xf>
    <xf numFmtId="164" fontId="23" fillId="0" borderId="66" xfId="2" applyNumberFormat="1" applyFont="1" applyFill="1" applyBorder="1" applyAlignment="1">
      <alignment horizontal="center"/>
    </xf>
    <xf numFmtId="0" fontId="22" fillId="0" borderId="0" xfId="21" applyFont="1" applyAlignment="1">
      <alignment horizontal="center"/>
    </xf>
    <xf numFmtId="0" fontId="14" fillId="0" borderId="0" xfId="21" applyFont="1" applyFill="1" applyAlignment="1"/>
    <xf numFmtId="0" fontId="46" fillId="0" borderId="0" xfId="21" applyFont="1" applyBorder="1" applyAlignment="1">
      <alignment horizontal="left"/>
    </xf>
    <xf numFmtId="0" fontId="46" fillId="0" borderId="0" xfId="21" applyFont="1" applyAlignment="1">
      <alignment horizontal="left"/>
    </xf>
    <xf numFmtId="175" fontId="11" fillId="0" borderId="0" xfId="2" applyNumberFormat="1" applyFont="1"/>
    <xf numFmtId="167" fontId="11" fillId="0" borderId="0" xfId="10" applyNumberFormat="1" applyFont="1" applyFill="1"/>
    <xf numFmtId="0" fontId="48" fillId="0" borderId="0" xfId="21" applyFont="1"/>
    <xf numFmtId="0" fontId="49" fillId="0" borderId="0" xfId="21" applyFont="1"/>
    <xf numFmtId="0" fontId="50" fillId="0" borderId="0" xfId="21" applyFont="1" applyAlignment="1">
      <alignment horizontal="center"/>
    </xf>
    <xf numFmtId="3" fontId="14" fillId="8" borderId="0" xfId="2" applyNumberFormat="1" applyFont="1" applyFill="1" applyProtection="1">
      <protection locked="0"/>
    </xf>
    <xf numFmtId="3" fontId="14" fillId="0" borderId="0" xfId="21" applyNumberFormat="1" applyFont="1"/>
    <xf numFmtId="164" fontId="28" fillId="0" borderId="0" xfId="21" applyNumberFormat="1" applyFont="1" applyFill="1"/>
    <xf numFmtId="0" fontId="14" fillId="0" borderId="0" xfId="21" applyNumberFormat="1" applyFont="1" applyAlignment="1">
      <alignment horizontal="left"/>
    </xf>
    <xf numFmtId="0" fontId="28" fillId="0" borderId="0" xfId="21" applyFont="1" applyFill="1"/>
    <xf numFmtId="164" fontId="14" fillId="0" borderId="0" xfId="21" applyNumberFormat="1" applyFont="1" applyAlignment="1">
      <alignment horizontal="center"/>
    </xf>
    <xf numFmtId="172" fontId="28" fillId="0" borderId="0" xfId="21" applyNumberFormat="1" applyFont="1" applyFill="1"/>
    <xf numFmtId="172" fontId="14" fillId="8" borderId="0" xfId="21" applyNumberFormat="1" applyFont="1" applyFill="1" applyProtection="1">
      <protection locked="0"/>
    </xf>
    <xf numFmtId="0" fontId="28" fillId="0" borderId="0" xfId="21" applyFont="1"/>
    <xf numFmtId="172" fontId="14" fillId="0" borderId="0" xfId="21" applyNumberFormat="1" applyFont="1" applyFill="1"/>
    <xf numFmtId="175" fontId="22" fillId="0" borderId="0" xfId="2" applyNumberFormat="1" applyFont="1" applyFill="1" applyBorder="1"/>
    <xf numFmtId="0" fontId="22" fillId="0" borderId="0" xfId="21" applyFont="1" applyAlignment="1">
      <alignment horizontal="center"/>
    </xf>
    <xf numFmtId="164" fontId="12" fillId="0" borderId="0" xfId="21" applyNumberFormat="1" applyFont="1" applyFill="1"/>
    <xf numFmtId="0" fontId="22" fillId="0" borderId="11" xfId="21" applyFont="1" applyFill="1" applyBorder="1" applyAlignment="1">
      <alignment horizontal="center"/>
    </xf>
    <xf numFmtId="10" fontId="14" fillId="12" borderId="0" xfId="10" applyNumberFormat="1" applyFont="1" applyFill="1" applyBorder="1"/>
    <xf numFmtId="0" fontId="22" fillId="0" borderId="0" xfId="21" applyFont="1" applyAlignment="1">
      <alignment horizontal="center"/>
    </xf>
    <xf numFmtId="178" fontId="14" fillId="8" borderId="0" xfId="2" applyNumberFormat="1" applyFont="1" applyFill="1" applyBorder="1"/>
    <xf numFmtId="0" fontId="22" fillId="0" borderId="0" xfId="21" applyFont="1" applyFill="1"/>
    <xf numFmtId="0" fontId="23" fillId="0" borderId="0" xfId="21" applyFont="1" applyFill="1" applyAlignment="1">
      <alignment horizontal="left"/>
    </xf>
    <xf numFmtId="0" fontId="23" fillId="0" borderId="0" xfId="21" applyFont="1" applyFill="1" applyAlignment="1">
      <alignment horizontal="center"/>
    </xf>
    <xf numFmtId="0" fontId="13" fillId="0" borderId="0" xfId="21" applyFont="1" applyFill="1" applyBorder="1" applyAlignment="1">
      <alignment horizontal="center" wrapText="1"/>
    </xf>
    <xf numFmtId="43" fontId="42" fillId="0" borderId="0" xfId="2" applyFont="1"/>
    <xf numFmtId="0" fontId="13" fillId="0" borderId="69" xfId="0" applyFont="1" applyFill="1" applyBorder="1" applyAlignment="1">
      <alignment wrapText="1"/>
    </xf>
    <xf numFmtId="37" fontId="13" fillId="0" borderId="31" xfId="21" applyNumberFormat="1" applyFont="1" applyFill="1" applyBorder="1"/>
    <xf numFmtId="0" fontId="13" fillId="0" borderId="67" xfId="0" applyFont="1" applyFill="1" applyBorder="1"/>
    <xf numFmtId="0" fontId="13" fillId="0" borderId="18" xfId="21" applyFont="1" applyFill="1" applyBorder="1"/>
    <xf numFmtId="0" fontId="13" fillId="0" borderId="20" xfId="21" applyFont="1" applyFill="1" applyBorder="1"/>
    <xf numFmtId="164" fontId="14" fillId="8" borderId="27" xfId="2" applyNumberFormat="1" applyFont="1" applyFill="1" applyBorder="1"/>
    <xf numFmtId="0" fontId="14" fillId="8" borderId="29" xfId="21" applyFont="1" applyFill="1" applyBorder="1" applyAlignment="1">
      <alignment wrapText="1"/>
    </xf>
    <xf numFmtId="164" fontId="14" fillId="8" borderId="13" xfId="2" applyNumberFormat="1" applyFont="1" applyFill="1" applyBorder="1"/>
    <xf numFmtId="0" fontId="14" fillId="0" borderId="0" xfId="21" applyFont="1"/>
    <xf numFmtId="0" fontId="14" fillId="8" borderId="20" xfId="21" applyFont="1" applyFill="1" applyBorder="1" applyAlignment="1">
      <alignment wrapText="1"/>
    </xf>
    <xf numFmtId="0" fontId="14" fillId="8" borderId="30" xfId="21" applyFont="1" applyFill="1" applyBorder="1" applyAlignment="1">
      <alignment wrapText="1"/>
    </xf>
    <xf numFmtId="0" fontId="14" fillId="8" borderId="26" xfId="21" applyFont="1" applyFill="1" applyBorder="1" applyAlignment="1">
      <alignment wrapText="1"/>
    </xf>
    <xf numFmtId="41" fontId="14" fillId="0" borderId="13" xfId="21" applyNumberFormat="1" applyFont="1" applyFill="1" applyBorder="1"/>
    <xf numFmtId="37" fontId="14" fillId="0" borderId="13" xfId="21" applyNumberFormat="1" applyFont="1" applyFill="1" applyBorder="1"/>
    <xf numFmtId="37" fontId="14" fillId="0" borderId="13" xfId="21" applyNumberFormat="1" applyFont="1" applyFill="1" applyBorder="1" applyAlignment="1">
      <alignment horizontal="right"/>
    </xf>
    <xf numFmtId="0" fontId="14" fillId="0" borderId="13" xfId="21" applyFont="1" applyFill="1" applyBorder="1" applyAlignment="1">
      <alignment horizontal="center"/>
    </xf>
    <xf numFmtId="37" fontId="14" fillId="0" borderId="28" xfId="21" applyNumberFormat="1" applyFont="1" applyFill="1" applyBorder="1"/>
    <xf numFmtId="0" fontId="12" fillId="0" borderId="0" xfId="21" applyFont="1" applyFill="1" applyBorder="1"/>
    <xf numFmtId="0" fontId="13" fillId="0" borderId="19" xfId="21" applyFont="1" applyFill="1" applyBorder="1"/>
    <xf numFmtId="41" fontId="13" fillId="0" borderId="36" xfId="21" applyNumberFormat="1" applyFont="1" applyFill="1" applyBorder="1"/>
    <xf numFmtId="37" fontId="13" fillId="0" borderId="36" xfId="21" applyNumberFormat="1" applyFont="1" applyFill="1" applyBorder="1"/>
    <xf numFmtId="41" fontId="14" fillId="8" borderId="64" xfId="21" applyNumberFormat="1" applyFont="1" applyFill="1" applyBorder="1"/>
    <xf numFmtId="41" fontId="14" fillId="8" borderId="65" xfId="21" applyNumberFormat="1" applyFont="1" applyFill="1" applyBorder="1"/>
    <xf numFmtId="0" fontId="33" fillId="0" borderId="0" xfId="21" applyFont="1" applyFill="1" applyBorder="1" applyAlignment="1" applyProtection="1">
      <alignment horizontal="center"/>
    </xf>
    <xf numFmtId="0" fontId="22" fillId="0" borderId="1" xfId="21" applyFont="1" applyFill="1" applyBorder="1" applyAlignment="1">
      <alignment wrapText="1"/>
    </xf>
    <xf numFmtId="0" fontId="22" fillId="0" borderId="22" xfId="21" applyFont="1" applyBorder="1" applyAlignment="1">
      <alignment wrapText="1"/>
    </xf>
    <xf numFmtId="43" fontId="22" fillId="0" borderId="1" xfId="2" applyNumberFormat="1" applyFont="1" applyFill="1" applyBorder="1"/>
    <xf numFmtId="0" fontId="14" fillId="8" borderId="32" xfId="21" applyFont="1" applyFill="1" applyBorder="1" applyAlignment="1">
      <alignment wrapText="1"/>
    </xf>
    <xf numFmtId="164" fontId="14" fillId="8" borderId="31" xfId="2" applyNumberFormat="1" applyFont="1" applyFill="1" applyBorder="1"/>
    <xf numFmtId="164" fontId="14" fillId="8" borderId="30" xfId="3" applyNumberFormat="1" applyFont="1" applyFill="1" applyBorder="1" applyAlignment="1">
      <alignment wrapText="1"/>
    </xf>
    <xf numFmtId="0" fontId="13" fillId="0" borderId="19" xfId="0" applyFont="1" applyFill="1" applyBorder="1" applyAlignment="1"/>
    <xf numFmtId="164" fontId="14" fillId="8" borderId="26" xfId="3" applyNumberFormat="1" applyFont="1" applyFill="1" applyBorder="1" applyAlignment="1">
      <alignment wrapText="1"/>
    </xf>
    <xf numFmtId="164" fontId="14" fillId="8" borderId="69" xfId="3" applyNumberFormat="1" applyFont="1" applyFill="1" applyBorder="1" applyAlignment="1">
      <alignment wrapText="1"/>
    </xf>
    <xf numFmtId="3" fontId="14" fillId="12" borderId="21" xfId="2" applyNumberFormat="1" applyFont="1" applyFill="1" applyBorder="1"/>
    <xf numFmtId="3" fontId="14" fillId="12" borderId="22" xfId="2" applyNumberFormat="1" applyFont="1" applyFill="1" applyBorder="1"/>
    <xf numFmtId="3" fontId="14" fillId="12" borderId="16" xfId="2" applyNumberFormat="1" applyFont="1" applyFill="1" applyBorder="1"/>
    <xf numFmtId="37" fontId="14" fillId="0" borderId="16" xfId="2" applyNumberFormat="1" applyFont="1" applyFill="1" applyBorder="1" applyAlignment="1">
      <alignment horizontal="right"/>
    </xf>
    <xf numFmtId="3" fontId="14" fillId="0" borderId="0" xfId="21" applyNumberFormat="1" applyFont="1" applyAlignment="1">
      <alignment horizontal="center"/>
    </xf>
    <xf numFmtId="37" fontId="14" fillId="8" borderId="0" xfId="2" applyNumberFormat="1" applyFont="1" applyFill="1" applyBorder="1"/>
    <xf numFmtId="37" fontId="23" fillId="0" borderId="66" xfId="2" applyNumberFormat="1" applyFont="1" applyFill="1" applyBorder="1"/>
    <xf numFmtId="37" fontId="33" fillId="0" borderId="16" xfId="21" applyNumberFormat="1" applyFont="1" applyFill="1" applyBorder="1"/>
    <xf numFmtId="37" fontId="33" fillId="0" borderId="6" xfId="21" applyNumberFormat="1" applyFont="1" applyFill="1" applyBorder="1"/>
    <xf numFmtId="37" fontId="33" fillId="0" borderId="15" xfId="2" applyNumberFormat="1" applyFont="1" applyFill="1" applyBorder="1"/>
    <xf numFmtId="37" fontId="33" fillId="0" borderId="9" xfId="2" applyNumberFormat="1" applyFont="1" applyFill="1" applyBorder="1"/>
    <xf numFmtId="37" fontId="14" fillId="8" borderId="13" xfId="2" applyNumberFormat="1" applyFont="1" applyFill="1" applyBorder="1"/>
    <xf numFmtId="37" fontId="14" fillId="8" borderId="27" xfId="2" applyNumberFormat="1" applyFont="1" applyFill="1" applyBorder="1"/>
    <xf numFmtId="37" fontId="14" fillId="8" borderId="31" xfId="2" applyNumberFormat="1" applyFont="1" applyFill="1" applyBorder="1"/>
    <xf numFmtId="3" fontId="14" fillId="0" borderId="7" xfId="21" applyNumberFormat="1" applyFont="1" applyBorder="1"/>
    <xf numFmtId="3" fontId="14" fillId="0" borderId="8" xfId="21" applyNumberFormat="1" applyFont="1" applyBorder="1"/>
    <xf numFmtId="3" fontId="14" fillId="0" borderId="25" xfId="21" applyNumberFormat="1" applyFont="1" applyBorder="1"/>
    <xf numFmtId="3" fontId="14" fillId="12" borderId="15" xfId="2" applyNumberFormat="1" applyFont="1" applyFill="1" applyBorder="1"/>
    <xf numFmtId="3" fontId="14" fillId="12" borderId="2" xfId="2" applyNumberFormat="1" applyFont="1" applyFill="1" applyBorder="1"/>
    <xf numFmtId="164" fontId="14" fillId="8" borderId="30" xfId="2" applyNumberFormat="1" applyFont="1" applyFill="1" applyBorder="1"/>
    <xf numFmtId="164" fontId="14" fillId="8" borderId="26" xfId="2" applyNumberFormat="1" applyFont="1" applyFill="1" applyBorder="1"/>
    <xf numFmtId="0" fontId="13" fillId="0" borderId="29" xfId="0" applyFont="1" applyFill="1" applyBorder="1" applyAlignment="1"/>
    <xf numFmtId="37" fontId="14" fillId="0" borderId="30" xfId="0" applyNumberFormat="1" applyFont="1" applyFill="1" applyBorder="1" applyAlignment="1">
      <alignment wrapText="1"/>
    </xf>
    <xf numFmtId="0" fontId="68" fillId="0" borderId="0" xfId="21" applyNumberFormat="1" applyFont="1" applyFill="1" applyBorder="1" applyAlignment="1">
      <alignment horizontal="left"/>
    </xf>
    <xf numFmtId="0" fontId="68" fillId="0" borderId="0" xfId="21" applyFont="1"/>
    <xf numFmtId="0" fontId="14" fillId="8" borderId="26" xfId="3" applyNumberFormat="1" applyFont="1" applyFill="1" applyBorder="1" applyAlignment="1">
      <alignment wrapText="1"/>
    </xf>
    <xf numFmtId="0" fontId="11" fillId="0" borderId="0" xfId="21" applyFont="1" applyAlignment="1"/>
    <xf numFmtId="0" fontId="22" fillId="0" borderId="0" xfId="21" applyFont="1" applyAlignment="1">
      <alignment horizontal="center"/>
    </xf>
    <xf numFmtId="166" fontId="11" fillId="0" borderId="0" xfId="21" applyNumberFormat="1" applyFont="1" applyFill="1" applyBorder="1"/>
    <xf numFmtId="0" fontId="22" fillId="0" borderId="0" xfId="21" applyFont="1" applyAlignment="1"/>
    <xf numFmtId="164" fontId="22" fillId="0" borderId="2" xfId="2" applyNumberFormat="1" applyFont="1" applyFill="1" applyBorder="1"/>
    <xf numFmtId="0" fontId="125" fillId="0" borderId="13" xfId="21" applyFont="1" applyBorder="1" applyAlignment="1">
      <alignment horizontal="center"/>
    </xf>
    <xf numFmtId="176" fontId="14" fillId="0" borderId="13" xfId="2" applyNumberFormat="1" applyFont="1" applyFill="1" applyBorder="1"/>
    <xf numFmtId="176" fontId="14" fillId="0" borderId="0" xfId="2" applyNumberFormat="1" applyFont="1" applyFill="1" applyBorder="1"/>
    <xf numFmtId="0" fontId="22" fillId="0" borderId="0" xfId="21" applyFont="1"/>
    <xf numFmtId="0" fontId="23" fillId="0" borderId="0" xfId="21" applyFont="1" applyFill="1" applyBorder="1" applyAlignment="1">
      <alignment horizontal="center" wrapText="1"/>
    </xf>
    <xf numFmtId="164" fontId="23" fillId="0" borderId="0" xfId="21" applyNumberFormat="1" applyFont="1" applyFill="1" applyBorder="1" applyAlignment="1">
      <alignment horizontal="center" wrapText="1"/>
    </xf>
    <xf numFmtId="164" fontId="22" fillId="0" borderId="2" xfId="4" applyNumberFormat="1" applyFont="1" applyFill="1" applyBorder="1"/>
    <xf numFmtId="0" fontId="122" fillId="0" borderId="0" xfId="21" applyFont="1" applyFill="1" applyAlignment="1"/>
    <xf numFmtId="185" fontId="12" fillId="0" borderId="0" xfId="2" applyNumberFormat="1" applyFont="1"/>
    <xf numFmtId="43" fontId="12" fillId="0" borderId="0" xfId="2" applyFont="1"/>
    <xf numFmtId="43" fontId="14" fillId="0" borderId="0" xfId="2" applyFont="1" applyFill="1"/>
    <xf numFmtId="42" fontId="11" fillId="0" borderId="0" xfId="6" applyNumberFormat="1" applyFont="1"/>
    <xf numFmtId="42" fontId="12" fillId="0" borderId="0" xfId="6" applyNumberFormat="1" applyFont="1" applyFill="1" applyBorder="1" applyAlignment="1">
      <alignment horizontal="center" wrapText="1"/>
    </xf>
    <xf numFmtId="42" fontId="12" fillId="0" borderId="1" xfId="6" applyNumberFormat="1" applyFont="1" applyFill="1" applyBorder="1" applyAlignment="1">
      <alignment horizontal="center" wrapText="1"/>
    </xf>
    <xf numFmtId="42" fontId="11" fillId="0" borderId="36" xfId="6" applyNumberFormat="1" applyFont="1" applyBorder="1"/>
    <xf numFmtId="0" fontId="11" fillId="0" borderId="13" xfId="21" applyFont="1" applyBorder="1" applyAlignment="1">
      <alignment wrapText="1"/>
    </xf>
    <xf numFmtId="0" fontId="11" fillId="0" borderId="13" xfId="21" applyFont="1" applyFill="1" applyBorder="1" applyAlignment="1">
      <alignment wrapText="1"/>
    </xf>
    <xf numFmtId="0" fontId="126" fillId="0" borderId="0" xfId="21" applyFont="1" applyAlignment="1">
      <alignment horizontal="left"/>
    </xf>
    <xf numFmtId="43" fontId="23" fillId="0" borderId="0" xfId="2" applyFont="1"/>
    <xf numFmtId="164" fontId="123" fillId="0" borderId="15" xfId="21" applyNumberFormat="1" applyFont="1" applyFill="1" applyBorder="1"/>
    <xf numFmtId="0" fontId="68" fillId="0" borderId="0" xfId="21" applyFont="1" applyBorder="1"/>
    <xf numFmtId="0" fontId="22" fillId="0" borderId="0" xfId="21" applyFont="1" applyAlignment="1">
      <alignment horizontal="center"/>
    </xf>
    <xf numFmtId="172" fontId="14" fillId="0" borderId="0" xfId="21" applyNumberFormat="1" applyFont="1"/>
    <xf numFmtId="3" fontId="14" fillId="0" borderId="0" xfId="21" applyNumberFormat="1" applyFont="1" applyFill="1"/>
    <xf numFmtId="164" fontId="14" fillId="8" borderId="69" xfId="2" applyNumberFormat="1" applyFont="1" applyFill="1" applyBorder="1"/>
    <xf numFmtId="37" fontId="14" fillId="8" borderId="30" xfId="2" applyNumberFormat="1" applyFont="1" applyFill="1" applyBorder="1"/>
    <xf numFmtId="37" fontId="14" fillId="8" borderId="26" xfId="2" applyNumberFormat="1" applyFont="1" applyFill="1" applyBorder="1"/>
    <xf numFmtId="41" fontId="14" fillId="8" borderId="71" xfId="21" applyNumberFormat="1" applyFont="1" applyFill="1" applyBorder="1"/>
    <xf numFmtId="37" fontId="14" fillId="8" borderId="69" xfId="2" applyNumberFormat="1" applyFont="1" applyFill="1" applyBorder="1"/>
    <xf numFmtId="37" fontId="13" fillId="0" borderId="1" xfId="21" applyNumberFormat="1" applyFont="1" applyFill="1" applyBorder="1" applyAlignment="1">
      <alignment horizontal="center" wrapText="1"/>
    </xf>
    <xf numFmtId="0" fontId="123" fillId="0" borderId="0" xfId="21" applyFont="1" applyAlignment="1"/>
    <xf numFmtId="0" fontId="127" fillId="0" borderId="0" xfId="21" applyFont="1" applyFill="1" applyAlignment="1">
      <alignment horizontal="center"/>
    </xf>
    <xf numFmtId="0" fontId="127" fillId="0" borderId="0" xfId="1" applyFont="1" applyFill="1" applyAlignment="1">
      <alignment horizontal="center"/>
    </xf>
    <xf numFmtId="0" fontId="127" fillId="0" borderId="0" xfId="21" applyFont="1" applyFill="1" applyBorder="1" applyAlignment="1"/>
    <xf numFmtId="0" fontId="123" fillId="0" borderId="0" xfId="21" applyFont="1" applyAlignment="1">
      <alignment horizontal="center"/>
    </xf>
    <xf numFmtId="0" fontId="128" fillId="0" borderId="0" xfId="21" applyFont="1" applyAlignment="1">
      <alignment horizontal="center"/>
    </xf>
    <xf numFmtId="0" fontId="123" fillId="0" borderId="0" xfId="21" applyFont="1" applyFill="1" applyBorder="1" applyAlignment="1">
      <alignment horizontal="center"/>
    </xf>
    <xf numFmtId="0" fontId="123" fillId="0" borderId="0" xfId="21" applyFont="1" applyFill="1" applyAlignment="1">
      <alignment horizontal="center"/>
    </xf>
    <xf numFmtId="164" fontId="128" fillId="0" borderId="0" xfId="21" applyNumberFormat="1" applyFont="1" applyAlignment="1">
      <alignment horizontal="center"/>
    </xf>
    <xf numFmtId="0" fontId="129" fillId="0" borderId="0" xfId="21" applyFont="1" applyBorder="1" applyAlignment="1">
      <alignment horizontal="center"/>
    </xf>
    <xf numFmtId="0" fontId="123" fillId="0" borderId="0" xfId="21" applyFont="1" applyFill="1" applyAlignment="1">
      <alignment horizontal="center" vertical="top"/>
    </xf>
    <xf numFmtId="164" fontId="123" fillId="0" borderId="0" xfId="21" applyNumberFormat="1" applyFont="1" applyAlignment="1">
      <alignment horizontal="center"/>
    </xf>
    <xf numFmtId="0" fontId="127" fillId="0" borderId="0" xfId="21" applyFont="1" applyFill="1" applyBorder="1" applyAlignment="1">
      <alignment horizontal="center"/>
    </xf>
    <xf numFmtId="0" fontId="127" fillId="0" borderId="0" xfId="21" applyFont="1" applyFill="1" applyBorder="1" applyAlignment="1">
      <alignment horizontal="center" wrapText="1"/>
    </xf>
    <xf numFmtId="164" fontId="127" fillId="0" borderId="0" xfId="2" applyNumberFormat="1" applyFont="1" applyFill="1" applyAlignment="1">
      <alignment horizontal="center"/>
    </xf>
    <xf numFmtId="0" fontId="123" fillId="0" borderId="0" xfId="1" applyFont="1" applyAlignment="1">
      <alignment horizontal="center"/>
    </xf>
    <xf numFmtId="0" fontId="123" fillId="0" borderId="0" xfId="1" applyFont="1"/>
    <xf numFmtId="164" fontId="23" fillId="0" borderId="0" xfId="21" applyNumberFormat="1" applyFont="1" applyFill="1" applyAlignment="1">
      <alignment horizontal="left"/>
    </xf>
    <xf numFmtId="0" fontId="22" fillId="0" borderId="0" xfId="21" applyFont="1" applyAlignment="1">
      <alignment horizontal="center"/>
    </xf>
    <xf numFmtId="43" fontId="14" fillId="0" borderId="0" xfId="1" applyNumberFormat="1" applyFont="1"/>
    <xf numFmtId="0" fontId="22" fillId="0" borderId="0" xfId="21" applyFont="1" applyFill="1" applyAlignment="1">
      <alignment horizontal="center"/>
    </xf>
    <xf numFmtId="0" fontId="75" fillId="0" borderId="21" xfId="21" applyFont="1" applyFill="1" applyBorder="1" applyAlignment="1">
      <alignment horizontal="center" wrapText="1"/>
    </xf>
    <xf numFmtId="0" fontId="11" fillId="0" borderId="0" xfId="21" applyFont="1" applyFill="1" applyAlignment="1"/>
    <xf numFmtId="0" fontId="22" fillId="0" borderId="0" xfId="21" applyFont="1" applyAlignment="1">
      <alignment horizontal="center"/>
    </xf>
    <xf numFmtId="0" fontId="22" fillId="0" borderId="0" xfId="21" applyFont="1" applyFill="1" applyAlignment="1">
      <alignment horizontal="center"/>
    </xf>
    <xf numFmtId="0" fontId="22" fillId="0" borderId="0" xfId="21" applyFont="1" applyAlignment="1">
      <alignment horizontal="center"/>
    </xf>
    <xf numFmtId="0" fontId="0" fillId="0" borderId="0" xfId="0"/>
    <xf numFmtId="0" fontId="22" fillId="0" borderId="0" xfId="21" applyFont="1" applyFill="1" applyAlignment="1">
      <alignment horizontal="center"/>
    </xf>
    <xf numFmtId="3" fontId="23" fillId="0" borderId="68" xfId="2" applyNumberFormat="1" applyFont="1" applyFill="1" applyBorder="1" applyAlignment="1">
      <alignment horizontal="right"/>
    </xf>
    <xf numFmtId="37" fontId="14" fillId="8" borderId="2" xfId="2" applyNumberFormat="1" applyFont="1" applyFill="1" applyBorder="1"/>
    <xf numFmtId="37" fontId="14" fillId="0" borderId="0" xfId="2" applyNumberFormat="1" applyFont="1" applyFill="1" applyBorder="1"/>
    <xf numFmtId="164" fontId="123" fillId="0" borderId="0" xfId="21" applyNumberFormat="1" applyFont="1" applyFill="1" applyAlignment="1">
      <alignment horizontal="center"/>
    </xf>
    <xf numFmtId="164" fontId="23" fillId="0" borderId="16" xfId="2" applyNumberFormat="1" applyFont="1" applyFill="1" applyBorder="1" applyAlignment="1">
      <alignment horizontal="right"/>
    </xf>
    <xf numFmtId="0" fontId="23" fillId="0" borderId="25" xfId="21" applyFont="1" applyFill="1" applyBorder="1" applyAlignment="1">
      <alignment horizontal="center"/>
    </xf>
    <xf numFmtId="0" fontId="11" fillId="0" borderId="7" xfId="21" applyFont="1" applyFill="1" applyBorder="1"/>
    <xf numFmtId="0" fontId="11" fillId="0" borderId="25" xfId="21" applyFont="1" applyFill="1" applyBorder="1"/>
    <xf numFmtId="37" fontId="33" fillId="0" borderId="0" xfId="21" applyNumberFormat="1" applyFont="1" applyFill="1" applyBorder="1" applyAlignment="1">
      <alignment horizontal="right"/>
    </xf>
    <xf numFmtId="37" fontId="33" fillId="0" borderId="2" xfId="21" applyNumberFormat="1" applyFont="1" applyFill="1" applyBorder="1"/>
    <xf numFmtId="37" fontId="23" fillId="0" borderId="70" xfId="2" applyNumberFormat="1" applyFont="1" applyFill="1" applyBorder="1"/>
    <xf numFmtId="37" fontId="23" fillId="0" borderId="1" xfId="2" applyNumberFormat="1" applyFont="1" applyFill="1" applyBorder="1"/>
    <xf numFmtId="164" fontId="22" fillId="0" borderId="11" xfId="4" applyNumberFormat="1" applyFont="1" applyFill="1" applyBorder="1"/>
    <xf numFmtId="164" fontId="22" fillId="0" borderId="14" xfId="2" applyNumberFormat="1" applyFont="1" applyFill="1" applyBorder="1"/>
    <xf numFmtId="164" fontId="22" fillId="0" borderId="72" xfId="2" applyNumberFormat="1" applyFont="1" applyFill="1" applyBorder="1"/>
    <xf numFmtId="0" fontId="12" fillId="0" borderId="29" xfId="21" applyFont="1" applyBorder="1"/>
    <xf numFmtId="0" fontId="12" fillId="0" borderId="63" xfId="21" applyFont="1" applyBorder="1"/>
    <xf numFmtId="0" fontId="11" fillId="0" borderId="20" xfId="21" applyFont="1" applyBorder="1" applyAlignment="1">
      <alignment horizontal="center"/>
    </xf>
    <xf numFmtId="186" fontId="11" fillId="0" borderId="26" xfId="21" applyNumberFormat="1" applyFont="1" applyBorder="1" applyAlignment="1">
      <alignment horizontal="center"/>
    </xf>
    <xf numFmtId="0" fontId="11" fillId="0" borderId="20" xfId="21" applyFont="1" applyFill="1" applyBorder="1" applyAlignment="1">
      <alignment horizontal="center"/>
    </xf>
    <xf numFmtId="0" fontId="11" fillId="0" borderId="13" xfId="21" applyFont="1" applyFill="1" applyBorder="1" applyAlignment="1">
      <alignment horizontal="left" wrapText="1"/>
    </xf>
    <xf numFmtId="0" fontId="11" fillId="0" borderId="20" xfId="21" applyFont="1" applyBorder="1" applyAlignment="1">
      <alignment horizontal="center" wrapText="1"/>
    </xf>
    <xf numFmtId="0" fontId="11" fillId="0" borderId="20" xfId="21" applyFont="1" applyFill="1" applyBorder="1" applyAlignment="1">
      <alignment horizontal="center" wrapText="1"/>
    </xf>
    <xf numFmtId="0" fontId="11" fillId="0" borderId="32" xfId="21" applyFont="1" applyBorder="1" applyAlignment="1">
      <alignment horizontal="center" wrapText="1"/>
    </xf>
    <xf numFmtId="0" fontId="12" fillId="0" borderId="31" xfId="21" applyFont="1" applyBorder="1" applyAlignment="1">
      <alignment wrapText="1"/>
    </xf>
    <xf numFmtId="42" fontId="12" fillId="0" borderId="73" xfId="6" applyNumberFormat="1" applyFont="1" applyBorder="1"/>
    <xf numFmtId="186" fontId="11" fillId="0" borderId="9" xfId="21" applyNumberFormat="1" applyFont="1" applyBorder="1" applyAlignment="1">
      <alignment horizontal="center"/>
    </xf>
    <xf numFmtId="3" fontId="33" fillId="0" borderId="0" xfId="1" applyNumberFormat="1" applyFont="1"/>
    <xf numFmtId="165" fontId="14" fillId="0" borderId="0" xfId="21" applyNumberFormat="1" applyFont="1" applyAlignment="1">
      <alignment horizontal="center"/>
    </xf>
    <xf numFmtId="43" fontId="33" fillId="0" borderId="0" xfId="2" applyFont="1"/>
    <xf numFmtId="43" fontId="30" fillId="0" borderId="0" xfId="2" applyFont="1"/>
    <xf numFmtId="43" fontId="30" fillId="0" borderId="0" xfId="2" applyFont="1" applyFill="1"/>
    <xf numFmtId="43" fontId="33" fillId="0" borderId="0" xfId="2" applyFont="1" applyFill="1"/>
    <xf numFmtId="43" fontId="33" fillId="0" borderId="0" xfId="2" applyFont="1" applyBorder="1"/>
    <xf numFmtId="43" fontId="33" fillId="0" borderId="0" xfId="2" applyFont="1" applyFill="1" applyBorder="1"/>
    <xf numFmtId="173" fontId="11" fillId="0" borderId="0" xfId="10" applyNumberFormat="1" applyFont="1"/>
    <xf numFmtId="164" fontId="22" fillId="0" borderId="33" xfId="2" applyNumberFormat="1" applyFont="1" applyFill="1" applyBorder="1"/>
    <xf numFmtId="164" fontId="75" fillId="0" borderId="15" xfId="2" applyNumberFormat="1" applyFont="1" applyFill="1" applyBorder="1" applyAlignment="1">
      <alignment horizontal="center" wrapText="1"/>
    </xf>
    <xf numFmtId="164" fontId="23" fillId="0" borderId="9" xfId="2" applyNumberFormat="1" applyFont="1" applyFill="1" applyBorder="1" applyAlignment="1">
      <alignment horizontal="center" wrapText="1"/>
    </xf>
    <xf numFmtId="0" fontId="33" fillId="0" borderId="0" xfId="21" applyFont="1" applyFill="1" applyBorder="1" applyAlignment="1" applyProtection="1">
      <alignment horizontal="center"/>
    </xf>
    <xf numFmtId="0" fontId="33" fillId="6" borderId="8" xfId="21" applyFont="1" applyFill="1" applyBorder="1" applyAlignment="1" applyProtection="1">
      <alignment horizontal="center"/>
    </xf>
    <xf numFmtId="0" fontId="33" fillId="6" borderId="25" xfId="21" applyFont="1" applyFill="1" applyBorder="1" applyAlignment="1" applyProtection="1">
      <alignment horizontal="center"/>
    </xf>
    <xf numFmtId="0" fontId="22" fillId="0" borderId="0" xfId="21" applyFont="1" applyAlignment="1">
      <alignment horizontal="center"/>
    </xf>
    <xf numFmtId="0" fontId="23" fillId="0" borderId="0" xfId="21" applyFont="1" applyAlignment="1"/>
    <xf numFmtId="0" fontId="22" fillId="0" borderId="0" xfId="21" applyFont="1" applyFill="1" applyBorder="1" applyAlignment="1">
      <alignment horizontal="center"/>
    </xf>
    <xf numFmtId="0" fontId="22" fillId="0" borderId="0" xfId="0" applyFont="1" applyFill="1" applyBorder="1" applyAlignment="1">
      <alignment horizontal="center"/>
    </xf>
    <xf numFmtId="0" fontId="22" fillId="0" borderId="0" xfId="0" applyFont="1" applyBorder="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wrapText="1"/>
    </xf>
    <xf numFmtId="0" fontId="13" fillId="0" borderId="0" xfId="0" applyFont="1" applyBorder="1" applyAlignment="1">
      <alignment wrapText="1"/>
    </xf>
    <xf numFmtId="0" fontId="13" fillId="0" borderId="0" xfId="0" applyFont="1" applyBorder="1" applyAlignment="1">
      <alignment horizontal="center"/>
    </xf>
    <xf numFmtId="0" fontId="23" fillId="0" borderId="0" xfId="0" applyFont="1" applyBorder="1" applyAlignment="1"/>
    <xf numFmtId="0" fontId="22" fillId="0" borderId="0" xfId="1" applyFont="1" applyAlignment="1">
      <alignment horizontal="center"/>
    </xf>
    <xf numFmtId="0" fontId="22" fillId="0" borderId="0" xfId="1" applyFont="1" applyAlignment="1"/>
    <xf numFmtId="0" fontId="14" fillId="0" borderId="0" xfId="1" applyFont="1" applyFill="1" applyAlignment="1">
      <alignment vertical="top" wrapText="1"/>
    </xf>
    <xf numFmtId="0" fontId="14" fillId="0" borderId="0" xfId="1" applyFont="1" applyFill="1" applyAlignment="1">
      <alignment vertical="center" wrapText="1"/>
    </xf>
    <xf numFmtId="0" fontId="0" fillId="0" borderId="0" xfId="0"/>
    <xf numFmtId="0" fontId="23" fillId="0" borderId="0" xfId="1" applyFont="1" applyAlignment="1"/>
    <xf numFmtId="0" fontId="13" fillId="10" borderId="12" xfId="21" applyFont="1" applyFill="1" applyBorder="1" applyAlignment="1">
      <alignment horizontal="center" wrapText="1"/>
    </xf>
    <xf numFmtId="0" fontId="13" fillId="10" borderId="14" xfId="21" applyFont="1" applyFill="1" applyBorder="1" applyAlignment="1">
      <alignment horizontal="center" wrapText="1"/>
    </xf>
    <xf numFmtId="0" fontId="13" fillId="0" borderId="0" xfId="21" applyFont="1" applyFill="1" applyBorder="1" applyAlignment="1">
      <alignment horizontal="center" wrapText="1"/>
    </xf>
    <xf numFmtId="0" fontId="13" fillId="0" borderId="15" xfId="21" applyFont="1" applyFill="1" applyBorder="1" applyAlignment="1">
      <alignment horizontal="center" wrapText="1"/>
    </xf>
    <xf numFmtId="0" fontId="13" fillId="0" borderId="0" xfId="21" applyNumberFormat="1" applyFont="1" applyFill="1" applyBorder="1" applyAlignment="1">
      <alignment horizontal="center"/>
    </xf>
    <xf numFmtId="37" fontId="13" fillId="0" borderId="12" xfId="21" applyNumberFormat="1" applyFont="1" applyFill="1" applyBorder="1" applyAlignment="1">
      <alignment horizontal="center"/>
    </xf>
    <xf numFmtId="37" fontId="13" fillId="0" borderId="14" xfId="21" applyNumberFormat="1" applyFont="1" applyFill="1" applyBorder="1" applyAlignment="1">
      <alignment horizontal="center"/>
    </xf>
    <xf numFmtId="37" fontId="13" fillId="0" borderId="0" xfId="21" applyNumberFormat="1" applyFont="1" applyBorder="1" applyAlignment="1">
      <alignment horizontal="center"/>
    </xf>
    <xf numFmtId="0" fontId="13" fillId="0" borderId="2" xfId="21" applyFont="1" applyFill="1" applyBorder="1" applyAlignment="1">
      <alignment horizontal="center" wrapText="1"/>
    </xf>
    <xf numFmtId="0" fontId="13" fillId="0" borderId="9" xfId="21" applyFont="1" applyFill="1" applyBorder="1" applyAlignment="1">
      <alignment horizontal="center" wrapText="1"/>
    </xf>
    <xf numFmtId="0" fontId="124" fillId="0" borderId="0" xfId="21" applyFont="1" applyFill="1" applyBorder="1" applyAlignment="1">
      <alignment horizontal="center" wrapText="1"/>
    </xf>
    <xf numFmtId="0" fontId="124" fillId="0" borderId="15" xfId="21" applyFont="1" applyFill="1" applyBorder="1" applyAlignment="1">
      <alignment horizontal="center" wrapText="1"/>
    </xf>
    <xf numFmtId="0" fontId="13" fillId="10" borderId="8" xfId="21" applyFont="1" applyFill="1" applyBorder="1" applyAlignment="1">
      <alignment horizontal="center" wrapText="1"/>
    </xf>
    <xf numFmtId="0" fontId="13" fillId="10" borderId="25" xfId="21" applyFont="1" applyFill="1" applyBorder="1" applyAlignment="1">
      <alignment horizontal="center" wrapText="1"/>
    </xf>
    <xf numFmtId="0" fontId="22" fillId="0" borderId="0" xfId="21" applyFont="1" applyFill="1" applyAlignment="1">
      <alignment horizontal="center"/>
    </xf>
    <xf numFmtId="0" fontId="13" fillId="11" borderId="11" xfId="21" applyFont="1" applyFill="1" applyBorder="1" applyAlignment="1">
      <alignment horizontal="center"/>
    </xf>
    <xf numFmtId="0" fontId="13" fillId="11" borderId="12" xfId="21" applyFont="1" applyFill="1" applyBorder="1" applyAlignment="1">
      <alignment horizontal="center"/>
    </xf>
    <xf numFmtId="0" fontId="22" fillId="11" borderId="12" xfId="21" applyFont="1" applyFill="1" applyBorder="1" applyAlignment="1">
      <alignment horizontal="center"/>
    </xf>
    <xf numFmtId="164" fontId="22" fillId="0" borderId="11" xfId="2" applyNumberFormat="1" applyFont="1" applyFill="1" applyBorder="1" applyAlignment="1">
      <alignment horizontal="center" wrapText="1"/>
    </xf>
    <xf numFmtId="0" fontId="0" fillId="0" borderId="12" xfId="0" applyFill="1" applyBorder="1" applyAlignment="1">
      <alignment horizontal="center" wrapText="1"/>
    </xf>
    <xf numFmtId="0" fontId="0" fillId="0" borderId="14" xfId="0" applyFill="1" applyBorder="1" applyAlignment="1">
      <alignment horizontal="center" wrapText="1"/>
    </xf>
    <xf numFmtId="0" fontId="13" fillId="0" borderId="11" xfId="21" applyFont="1" applyFill="1" applyBorder="1" applyAlignment="1">
      <alignment horizontal="center" wrapText="1"/>
    </xf>
    <xf numFmtId="0" fontId="13" fillId="0" borderId="12" xfId="21" applyFont="1" applyFill="1" applyBorder="1" applyAlignment="1">
      <alignment horizontal="center" wrapText="1"/>
    </xf>
    <xf numFmtId="0" fontId="13" fillId="0" borderId="14" xfId="21" applyFont="1" applyFill="1" applyBorder="1" applyAlignment="1">
      <alignment horizontal="center" wrapText="1"/>
    </xf>
    <xf numFmtId="0" fontId="11" fillId="0" borderId="12" xfId="0" applyFont="1" applyFill="1" applyBorder="1" applyAlignment="1">
      <alignment horizontal="center" wrapText="1"/>
    </xf>
    <xf numFmtId="0" fontId="11" fillId="0" borderId="14" xfId="0" applyFont="1" applyFill="1" applyBorder="1" applyAlignment="1">
      <alignment horizontal="center" wrapText="1"/>
    </xf>
    <xf numFmtId="164" fontId="22" fillId="0" borderId="11" xfId="2" applyNumberFormat="1" applyFont="1" applyFill="1" applyBorder="1" applyAlignment="1" applyProtection="1">
      <alignment horizontal="center" wrapText="1"/>
    </xf>
    <xf numFmtId="164" fontId="22" fillId="0" borderId="12" xfId="2" applyNumberFormat="1" applyFont="1" applyFill="1" applyBorder="1" applyAlignment="1" applyProtection="1">
      <alignment horizontal="center" wrapText="1"/>
    </xf>
    <xf numFmtId="164" fontId="22" fillId="0" borderId="14" xfId="2" applyNumberFormat="1" applyFont="1" applyFill="1" applyBorder="1" applyAlignment="1" applyProtection="1">
      <alignment horizontal="center" wrapText="1"/>
    </xf>
    <xf numFmtId="164" fontId="22" fillId="0" borderId="12" xfId="2" applyNumberFormat="1" applyFont="1" applyFill="1" applyBorder="1" applyAlignment="1">
      <alignment horizontal="center" wrapText="1"/>
    </xf>
    <xf numFmtId="164" fontId="22" fillId="0" borderId="14" xfId="2" applyNumberFormat="1" applyFont="1" applyFill="1" applyBorder="1" applyAlignment="1">
      <alignment horizontal="center" wrapText="1"/>
    </xf>
    <xf numFmtId="164" fontId="13" fillId="0" borderId="11" xfId="2" applyNumberFormat="1" applyFont="1" applyFill="1" applyBorder="1" applyAlignment="1">
      <alignment horizontal="center" wrapText="1"/>
    </xf>
    <xf numFmtId="164" fontId="13" fillId="0" borderId="12" xfId="2" applyNumberFormat="1" applyFont="1" applyFill="1" applyBorder="1" applyAlignment="1">
      <alignment horizontal="center" wrapText="1"/>
    </xf>
    <xf numFmtId="164" fontId="13" fillId="0" borderId="14" xfId="2" applyNumberFormat="1" applyFont="1" applyFill="1" applyBorder="1" applyAlignment="1">
      <alignment horizontal="center" wrapText="1"/>
    </xf>
    <xf numFmtId="0" fontId="22" fillId="0" borderId="11" xfId="21" applyFont="1" applyFill="1" applyBorder="1" applyAlignment="1">
      <alignment horizontal="center"/>
    </xf>
    <xf numFmtId="0" fontId="22" fillId="0" borderId="12" xfId="21" applyFont="1" applyFill="1" applyBorder="1" applyAlignment="1">
      <alignment horizontal="center"/>
    </xf>
    <xf numFmtId="0" fontId="22" fillId="0" borderId="14" xfId="21" applyFont="1" applyFill="1" applyBorder="1" applyAlignment="1">
      <alignment horizontal="center"/>
    </xf>
    <xf numFmtId="0" fontId="22" fillId="0" borderId="11" xfId="21" applyFont="1" applyFill="1" applyBorder="1" applyAlignment="1">
      <alignment horizontal="center" wrapText="1"/>
    </xf>
    <xf numFmtId="0" fontId="22" fillId="0" borderId="12" xfId="21" applyFont="1" applyFill="1" applyBorder="1" applyAlignment="1">
      <alignment horizontal="center" wrapText="1"/>
    </xf>
    <xf numFmtId="0" fontId="22" fillId="0" borderId="14" xfId="21" applyFont="1" applyFill="1" applyBorder="1" applyAlignment="1">
      <alignment horizontal="center" wrapText="1"/>
    </xf>
    <xf numFmtId="0" fontId="65" fillId="0" borderId="0" xfId="0" applyFont="1" applyAlignment="1">
      <alignment vertical="center"/>
    </xf>
    <xf numFmtId="0" fontId="13" fillId="0" borderId="11" xfId="21" applyFont="1" applyFill="1" applyBorder="1" applyAlignment="1">
      <alignment horizontal="center" wrapText="1" shrinkToFit="1"/>
    </xf>
    <xf numFmtId="0" fontId="13" fillId="0" borderId="12" xfId="21" applyFont="1" applyFill="1" applyBorder="1" applyAlignment="1">
      <alignment horizontal="center" wrapText="1" shrinkToFit="1"/>
    </xf>
    <xf numFmtId="0" fontId="13" fillId="0" borderId="14" xfId="21" applyFont="1" applyFill="1" applyBorder="1" applyAlignment="1">
      <alignment horizontal="center" wrapText="1" shrinkToFit="1"/>
    </xf>
    <xf numFmtId="164" fontId="22" fillId="0" borderId="24" xfId="2" applyNumberFormat="1" applyFont="1" applyFill="1" applyBorder="1" applyAlignment="1">
      <alignment horizontal="center" wrapText="1"/>
    </xf>
    <xf numFmtId="164" fontId="22" fillId="0" borderId="41" xfId="2" applyNumberFormat="1" applyFont="1" applyFill="1" applyBorder="1" applyAlignment="1">
      <alignment horizontal="center" wrapText="1"/>
    </xf>
    <xf numFmtId="164" fontId="22" fillId="0" borderId="40" xfId="2" applyNumberFormat="1" applyFont="1" applyFill="1" applyBorder="1" applyAlignment="1">
      <alignment horizontal="center" wrapText="1"/>
    </xf>
    <xf numFmtId="0" fontId="69" fillId="0" borderId="2" xfId="21" applyFont="1" applyFill="1" applyBorder="1" applyAlignment="1">
      <alignment horizontal="center" wrapText="1"/>
    </xf>
  </cellXfs>
  <cellStyles count="524">
    <cellStyle name="_x0013_" xfId="25"/>
    <cellStyle name="_x0013_ 2" xfId="45"/>
    <cellStyle name="_x0013_ 2 2" xfId="46"/>
    <cellStyle name="_x0013_ 3" xfId="47"/>
    <cellStyle name="_x0013_ 4" xfId="48"/>
    <cellStyle name="_x0013__2012-ETn-CS-MDS-16-Northeast Grid-PEEM CWIP in RB 10-7-2011 CRC" xfId="49"/>
    <cellStyle name="_x0013__2013 ED Capital Projects By Month" xfId="50"/>
    <cellStyle name="_x0013__Input" xfId="51"/>
    <cellStyle name="_x0013__TPIS Report_April_2013" xfId="52"/>
    <cellStyle name="_x0013__TPIS Report_February_2013Ver2" xfId="53"/>
    <cellStyle name="_x0013__TPIS Report_May_2013-v2 (2)" xfId="54"/>
    <cellStyle name="_x0013__TPIS TLC_Gloria File" xfId="55"/>
    <cellStyle name="_x0013__TPIS TLC_Gloria File rev2" xfId="56"/>
    <cellStyle name="_x0013__TPIS TLC_Gloria File rev2 (3)" xfId="57"/>
    <cellStyle name="20% - Accent1 2" xfId="58"/>
    <cellStyle name="20% - Accent1 2 2" xfId="59"/>
    <cellStyle name="20% - Accent1 2 2 2" xfId="60"/>
    <cellStyle name="20% - Accent1 2 2 2 2" xfId="447"/>
    <cellStyle name="20% - Accent1 2 2 3" xfId="61"/>
    <cellStyle name="20% - Accent1 2 2 4" xfId="62"/>
    <cellStyle name="20% - Accent1 2 3" xfId="63"/>
    <cellStyle name="20% - Accent1 2 3 2" xfId="448"/>
    <cellStyle name="20% - Accent1 2 4" xfId="64"/>
    <cellStyle name="20% - Accent1 2 5" xfId="65"/>
    <cellStyle name="20% - Accent2 2" xfId="66"/>
    <cellStyle name="20% - Accent2 2 2" xfId="67"/>
    <cellStyle name="20% - Accent2 2 2 2" xfId="68"/>
    <cellStyle name="20% - Accent2 2 2 2 2" xfId="449"/>
    <cellStyle name="20% - Accent2 2 2 3" xfId="69"/>
    <cellStyle name="20% - Accent2 2 2 4" xfId="70"/>
    <cellStyle name="20% - Accent2 2 3" xfId="71"/>
    <cellStyle name="20% - Accent2 2 3 2" xfId="450"/>
    <cellStyle name="20% - Accent2 2 4" xfId="72"/>
    <cellStyle name="20% - Accent2 2 5" xfId="73"/>
    <cellStyle name="20% - Accent3 2" xfId="74"/>
    <cellStyle name="20% - Accent3 2 2" xfId="75"/>
    <cellStyle name="20% - Accent3 2 2 2" xfId="76"/>
    <cellStyle name="20% - Accent3 2 2 2 2" xfId="451"/>
    <cellStyle name="20% - Accent3 2 2 3" xfId="77"/>
    <cellStyle name="20% - Accent3 2 2 4" xfId="78"/>
    <cellStyle name="20% - Accent3 2 3" xfId="79"/>
    <cellStyle name="20% - Accent3 2 3 2" xfId="452"/>
    <cellStyle name="20% - Accent3 2 4" xfId="80"/>
    <cellStyle name="20% - Accent3 2 5" xfId="81"/>
    <cellStyle name="20% - Accent4 2" xfId="82"/>
    <cellStyle name="20% - Accent4 2 2" xfId="83"/>
    <cellStyle name="20% - Accent4 2 2 2" xfId="84"/>
    <cellStyle name="20% - Accent4 2 2 2 2" xfId="453"/>
    <cellStyle name="20% - Accent4 2 2 3" xfId="85"/>
    <cellStyle name="20% - Accent4 2 2 4" xfId="86"/>
    <cellStyle name="20% - Accent4 2 3" xfId="87"/>
    <cellStyle name="20% - Accent4 2 3 2" xfId="454"/>
    <cellStyle name="20% - Accent4 2 4" xfId="88"/>
    <cellStyle name="20% - Accent4 2 5" xfId="89"/>
    <cellStyle name="20% - Accent5 2" xfId="90"/>
    <cellStyle name="20% - Accent5 2 2" xfId="91"/>
    <cellStyle name="20% - Accent5 2 2 2" xfId="92"/>
    <cellStyle name="20% - Accent5 2 2 2 2" xfId="455"/>
    <cellStyle name="20% - Accent5 2 2 3" xfId="93"/>
    <cellStyle name="20% - Accent5 2 2 4" xfId="94"/>
    <cellStyle name="20% - Accent5 2 3" xfId="95"/>
    <cellStyle name="20% - Accent5 2 3 2" xfId="456"/>
    <cellStyle name="20% - Accent5 2 4" xfId="96"/>
    <cellStyle name="20% - Accent5 2 5" xfId="97"/>
    <cellStyle name="20% - Accent6 2" xfId="98"/>
    <cellStyle name="20% - Accent6 2 2" xfId="99"/>
    <cellStyle name="20% - Accent6 2 2 2" xfId="100"/>
    <cellStyle name="20% - Accent6 2 2 2 2" xfId="458"/>
    <cellStyle name="20% - Accent6 2 2 3" xfId="457"/>
    <cellStyle name="20% - Accent6 2 3" xfId="101"/>
    <cellStyle name="20% - Accent6 2 3 2" xfId="459"/>
    <cellStyle name="20% - Accent6 2 4" xfId="102"/>
    <cellStyle name="40% - Accent1 2" xfId="103"/>
    <cellStyle name="40% - Accent1 2 2" xfId="104"/>
    <cellStyle name="40% - Accent1 2 2 2" xfId="105"/>
    <cellStyle name="40% - Accent1 2 2 2 2" xfId="460"/>
    <cellStyle name="40% - Accent1 2 2 3" xfId="106"/>
    <cellStyle name="40% - Accent1 2 2 4" xfId="107"/>
    <cellStyle name="40% - Accent1 2 3" xfId="108"/>
    <cellStyle name="40% - Accent1 2 3 2" xfId="461"/>
    <cellStyle name="40% - Accent1 2 4" xfId="109"/>
    <cellStyle name="40% - Accent1 2 5" xfId="110"/>
    <cellStyle name="40% - Accent2 2" xfId="111"/>
    <cellStyle name="40% - Accent2 2 2" xfId="112"/>
    <cellStyle name="40% - Accent2 2 2 2" xfId="113"/>
    <cellStyle name="40% - Accent2 2 2 2 2" xfId="463"/>
    <cellStyle name="40% - Accent2 2 2 3" xfId="462"/>
    <cellStyle name="40% - Accent2 2 3" xfId="114"/>
    <cellStyle name="40% - Accent2 2 3 2" xfId="464"/>
    <cellStyle name="40% - Accent2 2 4" xfId="115"/>
    <cellStyle name="40% - Accent3 2" xfId="116"/>
    <cellStyle name="40% - Accent3 2 2" xfId="117"/>
    <cellStyle name="40% - Accent3 2 2 2" xfId="118"/>
    <cellStyle name="40% - Accent3 2 2 2 2" xfId="465"/>
    <cellStyle name="40% - Accent3 2 2 3" xfId="119"/>
    <cellStyle name="40% - Accent3 2 2 4" xfId="120"/>
    <cellStyle name="40% - Accent3 2 3" xfId="121"/>
    <cellStyle name="40% - Accent3 2 3 2" xfId="466"/>
    <cellStyle name="40% - Accent3 2 4" xfId="122"/>
    <cellStyle name="40% - Accent3 2 5" xfId="123"/>
    <cellStyle name="40% - Accent4 2" xfId="124"/>
    <cellStyle name="40% - Accent4 2 2" xfId="125"/>
    <cellStyle name="40% - Accent4 2 2 2" xfId="126"/>
    <cellStyle name="40% - Accent4 2 2 2 2" xfId="467"/>
    <cellStyle name="40% - Accent4 2 2 3" xfId="127"/>
    <cellStyle name="40% - Accent4 2 2 4" xfId="128"/>
    <cellStyle name="40% - Accent4 2 3" xfId="129"/>
    <cellStyle name="40% - Accent4 2 3 2" xfId="468"/>
    <cellStyle name="40% - Accent4 2 4" xfId="130"/>
    <cellStyle name="40% - Accent4 2 5" xfId="131"/>
    <cellStyle name="40% - Accent5 2" xfId="132"/>
    <cellStyle name="40% - Accent5 2 2" xfId="133"/>
    <cellStyle name="40% - Accent5 2 2 2" xfId="134"/>
    <cellStyle name="40% - Accent5 2 2 2 2" xfId="470"/>
    <cellStyle name="40% - Accent5 2 2 3" xfId="469"/>
    <cellStyle name="40% - Accent5 2 3" xfId="135"/>
    <cellStyle name="40% - Accent5 2 3 2" xfId="471"/>
    <cellStyle name="40% - Accent5 2 4" xfId="136"/>
    <cellStyle name="40% - Accent6 2" xfId="137"/>
    <cellStyle name="40% - Accent6 2 2" xfId="138"/>
    <cellStyle name="40% - Accent6 2 2 2" xfId="139"/>
    <cellStyle name="40% - Accent6 2 2 2 2" xfId="472"/>
    <cellStyle name="40% - Accent6 2 2 3" xfId="140"/>
    <cellStyle name="40% - Accent6 2 2 4" xfId="141"/>
    <cellStyle name="40% - Accent6 2 3" xfId="142"/>
    <cellStyle name="40% - Accent6 2 3 2" xfId="473"/>
    <cellStyle name="40% - Accent6 2 4" xfId="143"/>
    <cellStyle name="40% - Accent6 2 5" xfId="144"/>
    <cellStyle name="60% - Accent1 2" xfId="145"/>
    <cellStyle name="60% - Accent1 2 2" xfId="146"/>
    <cellStyle name="60% - Accent1 2 3" xfId="147"/>
    <cellStyle name="60% - Accent1 2 4" xfId="148"/>
    <cellStyle name="60% - Accent2 2" xfId="149"/>
    <cellStyle name="60% - Accent2 2 2" xfId="150"/>
    <cellStyle name="60% - Accent2 2 3" xfId="151"/>
    <cellStyle name="60% - Accent3 2" xfId="152"/>
    <cellStyle name="60% - Accent3 2 2" xfId="153"/>
    <cellStyle name="60% - Accent3 2 3" xfId="154"/>
    <cellStyle name="60% - Accent3 2 4" xfId="155"/>
    <cellStyle name="60% - Accent4 2" xfId="156"/>
    <cellStyle name="60% - Accent4 2 2" xfId="157"/>
    <cellStyle name="60% - Accent4 2 3" xfId="158"/>
    <cellStyle name="60% - Accent4 2 4" xfId="159"/>
    <cellStyle name="60% - Accent5 2" xfId="160"/>
    <cellStyle name="60% - Accent5 2 2" xfId="161"/>
    <cellStyle name="60% - Accent5 2 3" xfId="162"/>
    <cellStyle name="60% - Accent6 2" xfId="163"/>
    <cellStyle name="60% - Accent6 2 2" xfId="164"/>
    <cellStyle name="60% - Accent6 2 3" xfId="165"/>
    <cellStyle name="60% - Accent6 2 4" xfId="166"/>
    <cellStyle name="A3 297 x 420 mm" xfId="1"/>
    <cellStyle name="A3 297 x 420 mm 2" xfId="21"/>
    <cellStyle name="A3 297 x 420 mm 2 2" xfId="36"/>
    <cellStyle name="Accent1 2" xfId="167"/>
    <cellStyle name="Accent1 2 2" xfId="168"/>
    <cellStyle name="Accent1 2 3" xfId="169"/>
    <cellStyle name="Accent1 2 4" xfId="170"/>
    <cellStyle name="Accent2 2" xfId="171"/>
    <cellStyle name="Accent2 2 2" xfId="172"/>
    <cellStyle name="Accent2 2 3" xfId="173"/>
    <cellStyle name="Accent3 2" xfId="174"/>
    <cellStyle name="Accent3 2 2" xfId="175"/>
    <cellStyle name="Accent3 2 3" xfId="176"/>
    <cellStyle name="Accent4 2" xfId="177"/>
    <cellStyle name="Accent4 2 2" xfId="178"/>
    <cellStyle name="Accent4 2 3" xfId="179"/>
    <cellStyle name="Accent4 2 4" xfId="180"/>
    <cellStyle name="Accent5 2" xfId="181"/>
    <cellStyle name="Accent5 2 2" xfId="182"/>
    <cellStyle name="Accent5 2 3" xfId="183"/>
    <cellStyle name="Accent6 2" xfId="184"/>
    <cellStyle name="Accent6 2 2" xfId="185"/>
    <cellStyle name="Accent6 2 3" xfId="186"/>
    <cellStyle name="Bad 2" xfId="187"/>
    <cellStyle name="Bad 2 2" xfId="188"/>
    <cellStyle name="Bad 2 3" xfId="189"/>
    <cellStyle name="Calculation 2" xfId="190"/>
    <cellStyle name="Calculation 2 2" xfId="191"/>
    <cellStyle name="Calculation 2 3" xfId="192"/>
    <cellStyle name="Calculation 2 4" xfId="193"/>
    <cellStyle name="Check Cell 2" xfId="194"/>
    <cellStyle name="Check Cell 2 2" xfId="195"/>
    <cellStyle name="Check Cell 2 3" xfId="196"/>
    <cellStyle name="Comma" xfId="2" builtinId="3"/>
    <cellStyle name="Comma [0]" xfId="3" builtinId="6"/>
    <cellStyle name="Comma [0] 2" xfId="37"/>
    <cellStyle name="Comma 10" xfId="197"/>
    <cellStyle name="Comma 10 2" xfId="30"/>
    <cellStyle name="Comma 10 2 2" xfId="438"/>
    <cellStyle name="Comma 10 3" xfId="474"/>
    <cellStyle name="Comma 11" xfId="38"/>
    <cellStyle name="Comma 11 2" xfId="198"/>
    <cellStyle name="Comma 12" xfId="199"/>
    <cellStyle name="Comma 12 2" xfId="200"/>
    <cellStyle name="Comma 13" xfId="201"/>
    <cellStyle name="Comma 13 2" xfId="202"/>
    <cellStyle name="Comma 14" xfId="417"/>
    <cellStyle name="Comma 14 2" xfId="507"/>
    <cellStyle name="Comma 15" xfId="419"/>
    <cellStyle name="Comma 15 2" xfId="509"/>
    <cellStyle name="Comma 16" xfId="421"/>
    <cellStyle name="Comma 16 2" xfId="511"/>
    <cellStyle name="Comma 2" xfId="4"/>
    <cellStyle name="Comma 2 2" xfId="203"/>
    <cellStyle name="Comma 2 2 2" xfId="204"/>
    <cellStyle name="Comma 2 2 2 2" xfId="205"/>
    <cellStyle name="Comma 2 2 2 3" xfId="475"/>
    <cellStyle name="Comma 2 2 3" xfId="206"/>
    <cellStyle name="Comma 2 2 3 2" xfId="476"/>
    <cellStyle name="Comma 2 2 4" xfId="207"/>
    <cellStyle name="Comma 2 3" xfId="27"/>
    <cellStyle name="Comma 2 3 2" xfId="26"/>
    <cellStyle name="Comma 2 3 3" xfId="43"/>
    <cellStyle name="Comma 2 4" xfId="208"/>
    <cellStyle name="Comma 2 5" xfId="209"/>
    <cellStyle name="Comma 2 5 2" xfId="210"/>
    <cellStyle name="Comma 2 6" xfId="211"/>
    <cellStyle name="Comma 2 6 2" xfId="477"/>
    <cellStyle name="Comma 2 7" xfId="212"/>
    <cellStyle name="Comma 2_TPIS Report_April_2013" xfId="213"/>
    <cellStyle name="Comma 3" xfId="22"/>
    <cellStyle name="Comma 3 2" xfId="214"/>
    <cellStyle name="Comma 3 2 2" xfId="215"/>
    <cellStyle name="Comma 3 2 3" xfId="216"/>
    <cellStyle name="Comma 3 3" xfId="28"/>
    <cellStyle name="Comma 3 4" xfId="217"/>
    <cellStyle name="Comma 4" xfId="24"/>
    <cellStyle name="Comma 4 2" xfId="218"/>
    <cellStyle name="Comma 4 2 2" xfId="219"/>
    <cellStyle name="Comma 4 3" xfId="220"/>
    <cellStyle name="Comma 4 4" xfId="221"/>
    <cellStyle name="Comma 5" xfId="33"/>
    <cellStyle name="Comma 5 10" xfId="435"/>
    <cellStyle name="Comma 5 10 2" xfId="520"/>
    <cellStyle name="Comma 5 11" xfId="442"/>
    <cellStyle name="Comma 5 2" xfId="222"/>
    <cellStyle name="Comma 5 2 2" xfId="223"/>
    <cellStyle name="Comma 5 2 3" xfId="224"/>
    <cellStyle name="Comma 5 2 3 2" xfId="225"/>
    <cellStyle name="Comma 5 2 4" xfId="226"/>
    <cellStyle name="Comma 5 2 4 2" xfId="478"/>
    <cellStyle name="Comma 5 2 5" xfId="227"/>
    <cellStyle name="Comma 5 3" xfId="228"/>
    <cellStyle name="Comma 5 3 2" xfId="229"/>
    <cellStyle name="Comma 5 3 2 2" xfId="230"/>
    <cellStyle name="Comma 5 3 2 3" xfId="479"/>
    <cellStyle name="Comma 5 3 3" xfId="231"/>
    <cellStyle name="Comma 5 3 3 2" xfId="480"/>
    <cellStyle name="Comma 5 3 4" xfId="232"/>
    <cellStyle name="Comma 5 4" xfId="233"/>
    <cellStyle name="Comma 5 5" xfId="234"/>
    <cellStyle name="Comma 5 5 2" xfId="235"/>
    <cellStyle name="Comma 5 5 3" xfId="481"/>
    <cellStyle name="Comma 5 6" xfId="236"/>
    <cellStyle name="Comma 5 6 2" xfId="482"/>
    <cellStyle name="Comma 5 7" xfId="237"/>
    <cellStyle name="Comma 5 8" xfId="413"/>
    <cellStyle name="Comma 5 8 2" xfId="503"/>
    <cellStyle name="Comma 5 9" xfId="429"/>
    <cellStyle name="Comma 5 9 2" xfId="515"/>
    <cellStyle name="Comma 6" xfId="35"/>
    <cellStyle name="Comma 6 2" xfId="238"/>
    <cellStyle name="Comma 6 3" xfId="415"/>
    <cellStyle name="Comma 6 3 2" xfId="505"/>
    <cellStyle name="Comma 6 4" xfId="431"/>
    <cellStyle name="Comma 6 4 2" xfId="517"/>
    <cellStyle name="Comma 6 5" xfId="437"/>
    <cellStyle name="Comma 6 5 2" xfId="522"/>
    <cellStyle name="Comma 6 6" xfId="444"/>
    <cellStyle name="Comma 7" xfId="44"/>
    <cellStyle name="Comma 7 2" xfId="239"/>
    <cellStyle name="Comma 7 3" xfId="240"/>
    <cellStyle name="Comma 7 3 2" xfId="241"/>
    <cellStyle name="Comma 7 4" xfId="446"/>
    <cellStyle name="Comma 8" xfId="242"/>
    <cellStyle name="Comma 9" xfId="243"/>
    <cellStyle name="Comma 9 2" xfId="244"/>
    <cellStyle name="Comma0" xfId="245"/>
    <cellStyle name="Config Data" xfId="5"/>
    <cellStyle name="Currency" xfId="6" builtinId="4"/>
    <cellStyle name="Currency 2" xfId="20"/>
    <cellStyle name="Currency 2 2" xfId="246"/>
    <cellStyle name="Currency 2 3" xfId="247"/>
    <cellStyle name="Currency 2 3 2" xfId="248"/>
    <cellStyle name="Currency 2 4" xfId="249"/>
    <cellStyle name="Currency 3" xfId="7"/>
    <cellStyle name="Currency 3 2" xfId="250"/>
    <cellStyle name="Currency 4" xfId="29"/>
    <cellStyle name="Currency 4 2" xfId="251"/>
    <cellStyle name="Currency 4 3" xfId="252"/>
    <cellStyle name="Currency 4 3 2" xfId="253"/>
    <cellStyle name="Currency 4 3 3" xfId="483"/>
    <cellStyle name="Currency 5" xfId="254"/>
    <cellStyle name="Currency 5 2" xfId="255"/>
    <cellStyle name="Currency 6" xfId="256"/>
    <cellStyle name="Currency 6 2" xfId="257"/>
    <cellStyle name="Currency 6 3" xfId="484"/>
    <cellStyle name="Currency 7" xfId="258"/>
    <cellStyle name="Currency 8" xfId="259"/>
    <cellStyle name="Currency 9" xfId="260"/>
    <cellStyle name="Currency0" xfId="261"/>
    <cellStyle name="Date" xfId="262"/>
    <cellStyle name="date1" xfId="263"/>
    <cellStyle name="Euro" xfId="8"/>
    <cellStyle name="Explanatory Text 2" xfId="264"/>
    <cellStyle name="Explanatory Text 2 2" xfId="265"/>
    <cellStyle name="Explanatory Text 2 3" xfId="266"/>
    <cellStyle name="Fixed" xfId="267"/>
    <cellStyle name="Good 2" xfId="268"/>
    <cellStyle name="Good 2 2" xfId="269"/>
    <cellStyle name="Good 2 3" xfId="270"/>
    <cellStyle name="head1" xfId="271"/>
    <cellStyle name="Heading 1 2" xfId="272"/>
    <cellStyle name="Heading 1 2 2" xfId="273"/>
    <cellStyle name="Heading 2 2" xfId="274"/>
    <cellStyle name="Heading 2 2 2" xfId="275"/>
    <cellStyle name="Heading 2 2 3" xfId="276"/>
    <cellStyle name="Heading 2 2 4" xfId="277"/>
    <cellStyle name="Heading 3 2" xfId="278"/>
    <cellStyle name="Heading 3 2 2" xfId="279"/>
    <cellStyle name="Heading 3 2 3" xfId="280"/>
    <cellStyle name="Heading 3 2 4" xfId="281"/>
    <cellStyle name="Heading 4 2" xfId="282"/>
    <cellStyle name="Heading 4 2 2" xfId="283"/>
    <cellStyle name="Hyperlink 2" xfId="284"/>
    <cellStyle name="Input 2" xfId="285"/>
    <cellStyle name="Input 2 2" xfId="286"/>
    <cellStyle name="Input 2 3" xfId="287"/>
    <cellStyle name="Linked Cell 2" xfId="288"/>
    <cellStyle name="Millares_repenerconsomarzobis" xfId="289"/>
    <cellStyle name="Neutral 2" xfId="290"/>
    <cellStyle name="Normal" xfId="0" builtinId="0"/>
    <cellStyle name="Normal - Style1" xfId="291"/>
    <cellStyle name="Normal 10" xfId="41"/>
    <cellStyle name="Normal 11" xfId="292"/>
    <cellStyle name="Normal 11 2" xfId="485"/>
    <cellStyle name="Normal 12" xfId="293"/>
    <cellStyle name="Normal 12 2" xfId="486"/>
    <cellStyle name="Normal 13" xfId="294"/>
    <cellStyle name="Normal 13 2" xfId="487"/>
    <cellStyle name="Normal 14" xfId="295"/>
    <cellStyle name="Normal 14 2" xfId="488"/>
    <cellStyle name="Normal 15" xfId="296"/>
    <cellStyle name="Normal 15 2" xfId="489"/>
    <cellStyle name="Normal 16" xfId="297"/>
    <cellStyle name="Normal 17" xfId="298"/>
    <cellStyle name="Normal 18" xfId="299"/>
    <cellStyle name="Normal 19" xfId="300"/>
    <cellStyle name="Normal 19 2" xfId="301"/>
    <cellStyle name="Normal 2" xfId="23"/>
    <cellStyle name="Normal 2 2" xfId="302"/>
    <cellStyle name="Normal 2 3" xfId="303"/>
    <cellStyle name="Normal 2 3 2" xfId="304"/>
    <cellStyle name="Normal 2 3 3" xfId="305"/>
    <cellStyle name="Normal 2 3 3 2" xfId="491"/>
    <cellStyle name="Normal 2 3 4" xfId="490"/>
    <cellStyle name="Normal 2 4" xfId="306"/>
    <cellStyle name="Normal 2 4 2" xfId="307"/>
    <cellStyle name="Normal 2 5" xfId="308"/>
    <cellStyle name="Normal 2 6" xfId="411"/>
    <cellStyle name="Normal 2 6 2" xfId="501"/>
    <cellStyle name="Normal 2 7" xfId="427"/>
    <cellStyle name="Normal 2 7 2" xfId="513"/>
    <cellStyle name="Normal 2 8" xfId="433"/>
    <cellStyle name="Normal 2 8 2" xfId="518"/>
    <cellStyle name="Normal 2 9" xfId="440"/>
    <cellStyle name="Normal 20" xfId="309"/>
    <cellStyle name="Normal 20 2" xfId="310"/>
    <cellStyle name="Normal 21" xfId="311"/>
    <cellStyle name="Normal 21 2" xfId="312"/>
    <cellStyle name="Normal 22" xfId="313"/>
    <cellStyle name="Normal 22 2" xfId="314"/>
    <cellStyle name="Normal 23" xfId="315"/>
    <cellStyle name="Normal 23 2" xfId="316"/>
    <cellStyle name="Normal 24" xfId="317"/>
    <cellStyle name="Normal 24 2" xfId="318"/>
    <cellStyle name="Normal 25" xfId="319"/>
    <cellStyle name="Normal 25 2" xfId="320"/>
    <cellStyle name="Normal 26" xfId="321"/>
    <cellStyle name="Normal 26 2" xfId="322"/>
    <cellStyle name="Normal 27" xfId="323"/>
    <cellStyle name="Normal 27 2" xfId="324"/>
    <cellStyle name="Normal 28" xfId="325"/>
    <cellStyle name="Normal 28 2" xfId="326"/>
    <cellStyle name="Normal 29" xfId="327"/>
    <cellStyle name="Normal 29 2" xfId="328"/>
    <cellStyle name="Normal 3" xfId="34"/>
    <cellStyle name="Normal 3 10" xfId="443"/>
    <cellStyle name="Normal 3 2" xfId="329"/>
    <cellStyle name="Normal 3 2 2" xfId="330"/>
    <cellStyle name="Normal 3 2 2 2" xfId="331"/>
    <cellStyle name="Normal 3 2 3" xfId="332"/>
    <cellStyle name="Normal 3 2 3 2" xfId="492"/>
    <cellStyle name="Normal 3 3" xfId="333"/>
    <cellStyle name="Normal 3 3 2" xfId="334"/>
    <cellStyle name="Normal 3 3 2 2" xfId="494"/>
    <cellStyle name="Normal 3 3 3" xfId="493"/>
    <cellStyle name="Normal 3 4" xfId="335"/>
    <cellStyle name="Normal 3 5" xfId="336"/>
    <cellStyle name="Normal 3 5 2" xfId="495"/>
    <cellStyle name="Normal 3 6" xfId="337"/>
    <cellStyle name="Normal 3 7" xfId="414"/>
    <cellStyle name="Normal 3 7 2" xfId="504"/>
    <cellStyle name="Normal 3 8" xfId="430"/>
    <cellStyle name="Normal 3 8 2" xfId="516"/>
    <cellStyle name="Normal 3 9" xfId="436"/>
    <cellStyle name="Normal 3 9 2" xfId="521"/>
    <cellStyle name="Normal 3_UPS April  2013 TC10-Operations" xfId="338"/>
    <cellStyle name="Normal 30" xfId="339"/>
    <cellStyle name="Normal 31" xfId="340"/>
    <cellStyle name="Normal 32" xfId="341"/>
    <cellStyle name="Normal 33" xfId="342"/>
    <cellStyle name="Normal 34" xfId="409"/>
    <cellStyle name="Normal 35" xfId="410"/>
    <cellStyle name="Normal 36" xfId="416"/>
    <cellStyle name="Normal 36 2" xfId="506"/>
    <cellStyle name="Normal 37" xfId="418"/>
    <cellStyle name="Normal 37 2" xfId="508"/>
    <cellStyle name="Normal 38" xfId="420"/>
    <cellStyle name="Normal 38 2" xfId="510"/>
    <cellStyle name="Normal 39" xfId="423"/>
    <cellStyle name="Normal 4" xfId="39"/>
    <cellStyle name="Normal 4 2" xfId="343"/>
    <cellStyle name="Normal 40" xfId="31"/>
    <cellStyle name="Normal 41" xfId="424"/>
    <cellStyle name="Normal 42" xfId="426"/>
    <cellStyle name="Normal 43" xfId="425"/>
    <cellStyle name="Normal 44" xfId="432"/>
    <cellStyle name="Normal 45" xfId="439"/>
    <cellStyle name="Normal 46" xfId="500"/>
    <cellStyle name="Normal 5" xfId="42"/>
    <cellStyle name="Normal 5 2" xfId="344"/>
    <cellStyle name="Normal 5 3" xfId="345"/>
    <cellStyle name="Normal 5 4" xfId="445"/>
    <cellStyle name="Normal 6" xfId="346"/>
    <cellStyle name="Normal 68" xfId="40"/>
    <cellStyle name="Normal 7" xfId="347"/>
    <cellStyle name="Normal 76" xfId="523"/>
    <cellStyle name="Normal 8" xfId="348"/>
    <cellStyle name="Normal 9" xfId="349"/>
    <cellStyle name="Normal$" xfId="350"/>
    <cellStyle name="Normal_FN1 Ratebase Draft SPP template (6-11-04) v2" xfId="9"/>
    <cellStyle name="Normal1" xfId="351"/>
    <cellStyle name="Normal9" xfId="352"/>
    <cellStyle name="Note 2" xfId="353"/>
    <cellStyle name="Note 2 2" xfId="354"/>
    <cellStyle name="Note 2 2 2" xfId="355"/>
    <cellStyle name="Note 2 2 2 2" xfId="497"/>
    <cellStyle name="Note 2 2 3" xfId="356"/>
    <cellStyle name="Note 2 2 3 2" xfId="498"/>
    <cellStyle name="Note 2 2 4" xfId="357"/>
    <cellStyle name="Note 2 2 5" xfId="496"/>
    <cellStyle name="Note 2 3" xfId="358"/>
    <cellStyle name="Note 2 3 2" xfId="499"/>
    <cellStyle name="Note 2 4" xfId="359"/>
    <cellStyle name="Note 3" xfId="360"/>
    <cellStyle name="Note 4" xfId="361"/>
    <cellStyle name="Output 2" xfId="362"/>
    <cellStyle name="Output 2 2" xfId="363"/>
    <cellStyle name="Output 2 3" xfId="364"/>
    <cellStyle name="Output 2 4" xfId="365"/>
    <cellStyle name="Percent" xfId="10" builtinId="5"/>
    <cellStyle name="Percent 2" xfId="32"/>
    <cellStyle name="Percent 2 2" xfId="366"/>
    <cellStyle name="Percent 2 2 2" xfId="422"/>
    <cellStyle name="Percent 2 2 2 2" xfId="512"/>
    <cellStyle name="Percent 2 3" xfId="412"/>
    <cellStyle name="Percent 2 3 2" xfId="502"/>
    <cellStyle name="Percent 2 4" xfId="428"/>
    <cellStyle name="Percent 2 4 2" xfId="514"/>
    <cellStyle name="Percent 2 5" xfId="434"/>
    <cellStyle name="Percent 2 5 2" xfId="519"/>
    <cellStyle name="Percent 2 6" xfId="441"/>
    <cellStyle name="Percent 3" xfId="367"/>
    <cellStyle name="Percent 3 2" xfId="368"/>
    <cellStyle name="Percent 4" xfId="11"/>
    <cellStyle name="Percent 4 2" xfId="369"/>
    <cellStyle name="Percent 5" xfId="370"/>
    <cellStyle name="Percent 5 2" xfId="371"/>
    <cellStyle name="Percent 5 2 2" xfId="372"/>
    <cellStyle name="Percent 5 3" xfId="373"/>
    <cellStyle name="Percent 6" xfId="374"/>
    <cellStyle name="Percent 6 2" xfId="375"/>
    <cellStyle name="Percent 6 3" xfId="376"/>
    <cellStyle name="Percent 6 4" xfId="377"/>
    <cellStyle name="Percent 7" xfId="378"/>
    <cellStyle name="PSChar" xfId="12"/>
    <cellStyle name="PSDate" xfId="13"/>
    <cellStyle name="PSDec" xfId="14"/>
    <cellStyle name="PSHeading" xfId="15"/>
    <cellStyle name="PSInt" xfId="16"/>
    <cellStyle name="PSSpacer" xfId="17"/>
    <cellStyle name="QUESTION" xfId="379"/>
    <cellStyle name="SAPBEXaggData" xfId="380"/>
    <cellStyle name="SAPBEXaggItem" xfId="381"/>
    <cellStyle name="SAPBEXaggItemX" xfId="382"/>
    <cellStyle name="SAPBEXchaText" xfId="383"/>
    <cellStyle name="SAPBEXchaText 2" xfId="384"/>
    <cellStyle name="SAPBEXchaText 2 2" xfId="385"/>
    <cellStyle name="SAPBEXchaText 3" xfId="386"/>
    <cellStyle name="SAPBEXHLevel2 11 2" xfId="387"/>
    <cellStyle name="SAPBEXHLevel2 12 2" xfId="388"/>
    <cellStyle name="SAPBEXstdData" xfId="389"/>
    <cellStyle name="SAPBEXstdItem" xfId="390"/>
    <cellStyle name="SAPBEXstdItem 2" xfId="391"/>
    <cellStyle name="SAPBEXstdItem 2 2" xfId="392"/>
    <cellStyle name="SAPBEXstdItem 3" xfId="393"/>
    <cellStyle name="SAPBEXstdItemX" xfId="394"/>
    <cellStyle name="SAPBEXstdItemX 2" xfId="395"/>
    <cellStyle name="SAPBEXstdItemX 2 2" xfId="396"/>
    <cellStyle name="SAPBEXstdItemX 3" xfId="397"/>
    <cellStyle name="SECTION" xfId="18"/>
    <cellStyle name="Style 1" xfId="398"/>
    <cellStyle name="System Defined" xfId="19"/>
    <cellStyle name="TemplateStyle" xfId="399"/>
    <cellStyle name="Title 2" xfId="400"/>
    <cellStyle name="Title 2 2" xfId="401"/>
    <cellStyle name="Total 2" xfId="402"/>
    <cellStyle name="Total 2 2" xfId="403"/>
    <cellStyle name="Total 2 3" xfId="404"/>
    <cellStyle name="Total 2 4" xfId="405"/>
    <cellStyle name="Warning Text 2" xfId="406"/>
    <cellStyle name="Warning Text 2 2" xfId="407"/>
    <cellStyle name="Warning Text 2 3" xfId="408"/>
  </cellStyles>
  <dxfs count="2">
    <dxf>
      <fill>
        <patternFill>
          <bgColor indexed="13"/>
        </patternFill>
      </fill>
    </dxf>
    <dxf>
      <fill>
        <patternFill>
          <bgColor indexed="13"/>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60</xdr:col>
      <xdr:colOff>3756</xdr:colOff>
      <xdr:row>63</xdr:row>
      <xdr:rowOff>0</xdr:rowOff>
    </xdr:from>
    <xdr:to>
      <xdr:col>60</xdr:col>
      <xdr:colOff>3756</xdr:colOff>
      <xdr:row>73</xdr:row>
      <xdr:rowOff>0</xdr:rowOff>
    </xdr:to>
    <xdr:sp macro="" textlink="">
      <xdr:nvSpPr>
        <xdr:cNvPr id="35" name="WordArt 6"/>
        <xdr:cNvSpPr>
          <a:spLocks noChangeArrowheads="1" noChangeShapeType="1" noTextEdit="1"/>
        </xdr:cNvSpPr>
      </xdr:nvSpPr>
      <xdr:spPr bwMode="auto">
        <a:xfrm>
          <a:off x="34116863"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63</xdr:row>
      <xdr:rowOff>0</xdr:rowOff>
    </xdr:from>
    <xdr:to>
      <xdr:col>60</xdr:col>
      <xdr:colOff>3756</xdr:colOff>
      <xdr:row>73</xdr:row>
      <xdr:rowOff>0</xdr:rowOff>
    </xdr:to>
    <xdr:sp macro="" textlink="">
      <xdr:nvSpPr>
        <xdr:cNvPr id="40" name="WordArt 5"/>
        <xdr:cNvSpPr>
          <a:spLocks noChangeArrowheads="1" noChangeShapeType="1" noTextEdit="1"/>
        </xdr:cNvSpPr>
      </xdr:nvSpPr>
      <xdr:spPr bwMode="auto">
        <a:xfrm>
          <a:off x="34116863"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63</xdr:row>
      <xdr:rowOff>0</xdr:rowOff>
    </xdr:from>
    <xdr:to>
      <xdr:col>60</xdr:col>
      <xdr:colOff>1012243</xdr:colOff>
      <xdr:row>73</xdr:row>
      <xdr:rowOff>0</xdr:rowOff>
    </xdr:to>
    <xdr:sp macro="" textlink="">
      <xdr:nvSpPr>
        <xdr:cNvPr id="53" name="WordArt 6"/>
        <xdr:cNvSpPr>
          <a:spLocks noChangeArrowheads="1" noChangeShapeType="1" noTextEdit="1"/>
        </xdr:cNvSpPr>
      </xdr:nvSpPr>
      <xdr:spPr bwMode="auto">
        <a:xfrm>
          <a:off x="35125350"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63</xdr:row>
      <xdr:rowOff>0</xdr:rowOff>
    </xdr:from>
    <xdr:to>
      <xdr:col>60</xdr:col>
      <xdr:colOff>1012243</xdr:colOff>
      <xdr:row>73</xdr:row>
      <xdr:rowOff>0</xdr:rowOff>
    </xdr:to>
    <xdr:sp macro="" textlink="">
      <xdr:nvSpPr>
        <xdr:cNvPr id="55" name="WordArt 6"/>
        <xdr:cNvSpPr>
          <a:spLocks noChangeArrowheads="1" noChangeShapeType="1" noTextEdit="1"/>
        </xdr:cNvSpPr>
      </xdr:nvSpPr>
      <xdr:spPr bwMode="auto">
        <a:xfrm>
          <a:off x="35125350"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63</xdr:row>
      <xdr:rowOff>0</xdr:rowOff>
    </xdr:from>
    <xdr:to>
      <xdr:col>60</xdr:col>
      <xdr:colOff>1012243</xdr:colOff>
      <xdr:row>73</xdr:row>
      <xdr:rowOff>0</xdr:rowOff>
    </xdr:to>
    <xdr:sp macro="" textlink="">
      <xdr:nvSpPr>
        <xdr:cNvPr id="58" name="WordArt 5"/>
        <xdr:cNvSpPr>
          <a:spLocks noChangeArrowheads="1" noChangeShapeType="1" noTextEdit="1"/>
        </xdr:cNvSpPr>
      </xdr:nvSpPr>
      <xdr:spPr bwMode="auto">
        <a:xfrm>
          <a:off x="35125350"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63</xdr:row>
      <xdr:rowOff>0</xdr:rowOff>
    </xdr:from>
    <xdr:to>
      <xdr:col>60</xdr:col>
      <xdr:colOff>1012243</xdr:colOff>
      <xdr:row>73</xdr:row>
      <xdr:rowOff>0</xdr:rowOff>
    </xdr:to>
    <xdr:sp macro="" textlink="">
      <xdr:nvSpPr>
        <xdr:cNvPr id="60" name="WordArt 5"/>
        <xdr:cNvSpPr>
          <a:spLocks noChangeArrowheads="1" noChangeShapeType="1" noTextEdit="1"/>
        </xdr:cNvSpPr>
      </xdr:nvSpPr>
      <xdr:spPr bwMode="auto">
        <a:xfrm>
          <a:off x="35125350"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63</xdr:row>
      <xdr:rowOff>0</xdr:rowOff>
    </xdr:from>
    <xdr:to>
      <xdr:col>41</xdr:col>
      <xdr:colOff>1012243</xdr:colOff>
      <xdr:row>73</xdr:row>
      <xdr:rowOff>0</xdr:rowOff>
    </xdr:to>
    <xdr:sp macro="" textlink="">
      <xdr:nvSpPr>
        <xdr:cNvPr id="5495" name="WordArt 6"/>
        <xdr:cNvSpPr>
          <a:spLocks noChangeArrowheads="1" noChangeShapeType="1" noTextEdit="1"/>
        </xdr:cNvSpPr>
      </xdr:nvSpPr>
      <xdr:spPr bwMode="auto">
        <a:xfrm>
          <a:off x="48084793" y="3477577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63</xdr:row>
      <xdr:rowOff>0</xdr:rowOff>
    </xdr:from>
    <xdr:to>
      <xdr:col>42</xdr:col>
      <xdr:colOff>3756</xdr:colOff>
      <xdr:row>73</xdr:row>
      <xdr:rowOff>0</xdr:rowOff>
    </xdr:to>
    <xdr:sp macro="" textlink="">
      <xdr:nvSpPr>
        <xdr:cNvPr id="5496" name="WordArt 5"/>
        <xdr:cNvSpPr>
          <a:spLocks noChangeArrowheads="1" noChangeShapeType="1" noTextEdit="1"/>
        </xdr:cNvSpPr>
      </xdr:nvSpPr>
      <xdr:spPr bwMode="auto">
        <a:xfrm>
          <a:off x="48524106"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63</xdr:row>
      <xdr:rowOff>0</xdr:rowOff>
    </xdr:from>
    <xdr:to>
      <xdr:col>41</xdr:col>
      <xdr:colOff>1012243</xdr:colOff>
      <xdr:row>73</xdr:row>
      <xdr:rowOff>0</xdr:rowOff>
    </xdr:to>
    <xdr:sp macro="" textlink="">
      <xdr:nvSpPr>
        <xdr:cNvPr id="5498" name="WordArt 5"/>
        <xdr:cNvSpPr>
          <a:spLocks noChangeArrowheads="1" noChangeShapeType="1" noTextEdit="1"/>
        </xdr:cNvSpPr>
      </xdr:nvSpPr>
      <xdr:spPr bwMode="auto">
        <a:xfrm>
          <a:off x="480847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41</xdr:col>
      <xdr:colOff>1012243</xdr:colOff>
      <xdr:row>63</xdr:row>
      <xdr:rowOff>0</xdr:rowOff>
    </xdr:from>
    <xdr:to>
      <xdr:col>41</xdr:col>
      <xdr:colOff>1012243</xdr:colOff>
      <xdr:row>73</xdr:row>
      <xdr:rowOff>0</xdr:rowOff>
    </xdr:to>
    <xdr:sp macro="" textlink="">
      <xdr:nvSpPr>
        <xdr:cNvPr id="5500" name="WordArt 5"/>
        <xdr:cNvSpPr>
          <a:spLocks noChangeArrowheads="1" noChangeShapeType="1" noTextEdit="1"/>
        </xdr:cNvSpPr>
      </xdr:nvSpPr>
      <xdr:spPr bwMode="auto">
        <a:xfrm>
          <a:off x="480847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35506</xdr:colOff>
      <xdr:row>63</xdr:row>
      <xdr:rowOff>0</xdr:rowOff>
    </xdr:from>
    <xdr:to>
      <xdr:col>43</xdr:col>
      <xdr:colOff>35506</xdr:colOff>
      <xdr:row>73</xdr:row>
      <xdr:rowOff>0</xdr:rowOff>
    </xdr:to>
    <xdr:sp macro="" textlink="">
      <xdr:nvSpPr>
        <xdr:cNvPr id="5503" name="WordArt 6"/>
        <xdr:cNvSpPr>
          <a:spLocks noChangeArrowheads="1" noChangeShapeType="1" noTextEdit="1"/>
        </xdr:cNvSpPr>
      </xdr:nvSpPr>
      <xdr:spPr bwMode="auto">
        <a:xfrm>
          <a:off x="52153131" y="22809200"/>
          <a:ext cx="0" cy="123414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63</xdr:row>
      <xdr:rowOff>0</xdr:rowOff>
    </xdr:from>
    <xdr:to>
      <xdr:col>42</xdr:col>
      <xdr:colOff>1012243</xdr:colOff>
      <xdr:row>73</xdr:row>
      <xdr:rowOff>0</xdr:rowOff>
    </xdr:to>
    <xdr:sp macro="" textlink="">
      <xdr:nvSpPr>
        <xdr:cNvPr id="5504" name="WordArt 6"/>
        <xdr:cNvSpPr>
          <a:spLocks noChangeArrowheads="1" noChangeShapeType="1" noTextEdit="1"/>
        </xdr:cNvSpPr>
      </xdr:nvSpPr>
      <xdr:spPr bwMode="auto">
        <a:xfrm>
          <a:off x="49532593" y="3477577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63</xdr:row>
      <xdr:rowOff>0</xdr:rowOff>
    </xdr:from>
    <xdr:to>
      <xdr:col>42</xdr:col>
      <xdr:colOff>1012243</xdr:colOff>
      <xdr:row>73</xdr:row>
      <xdr:rowOff>0</xdr:rowOff>
    </xdr:to>
    <xdr:sp macro="" textlink="">
      <xdr:nvSpPr>
        <xdr:cNvPr id="5505" name="WordArt 6"/>
        <xdr:cNvSpPr>
          <a:spLocks noChangeArrowheads="1" noChangeShapeType="1" noTextEdit="1"/>
        </xdr:cNvSpPr>
      </xdr:nvSpPr>
      <xdr:spPr bwMode="auto">
        <a:xfrm>
          <a:off x="49532593" y="3477577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63</xdr:row>
      <xdr:rowOff>0</xdr:rowOff>
    </xdr:from>
    <xdr:to>
      <xdr:col>43</xdr:col>
      <xdr:colOff>3756</xdr:colOff>
      <xdr:row>73</xdr:row>
      <xdr:rowOff>0</xdr:rowOff>
    </xdr:to>
    <xdr:sp macro="" textlink="">
      <xdr:nvSpPr>
        <xdr:cNvPr id="5506" name="WordArt 5"/>
        <xdr:cNvSpPr>
          <a:spLocks noChangeArrowheads="1" noChangeShapeType="1" noTextEdit="1"/>
        </xdr:cNvSpPr>
      </xdr:nvSpPr>
      <xdr:spPr bwMode="auto">
        <a:xfrm>
          <a:off x="49914756"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63</xdr:row>
      <xdr:rowOff>0</xdr:rowOff>
    </xdr:from>
    <xdr:to>
      <xdr:col>42</xdr:col>
      <xdr:colOff>1012243</xdr:colOff>
      <xdr:row>73</xdr:row>
      <xdr:rowOff>0</xdr:rowOff>
    </xdr:to>
    <xdr:sp macro="" textlink="">
      <xdr:nvSpPr>
        <xdr:cNvPr id="5508" name="WordArt 5"/>
        <xdr:cNvSpPr>
          <a:spLocks noChangeArrowheads="1" noChangeShapeType="1" noTextEdit="1"/>
        </xdr:cNvSpPr>
      </xdr:nvSpPr>
      <xdr:spPr bwMode="auto">
        <a:xfrm>
          <a:off x="495325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1012243</xdr:colOff>
      <xdr:row>63</xdr:row>
      <xdr:rowOff>0</xdr:rowOff>
    </xdr:from>
    <xdr:to>
      <xdr:col>42</xdr:col>
      <xdr:colOff>1012243</xdr:colOff>
      <xdr:row>73</xdr:row>
      <xdr:rowOff>0</xdr:rowOff>
    </xdr:to>
    <xdr:sp macro="" textlink="">
      <xdr:nvSpPr>
        <xdr:cNvPr id="5510" name="WordArt 5"/>
        <xdr:cNvSpPr>
          <a:spLocks noChangeArrowheads="1" noChangeShapeType="1" noTextEdit="1"/>
        </xdr:cNvSpPr>
      </xdr:nvSpPr>
      <xdr:spPr bwMode="auto">
        <a:xfrm>
          <a:off x="495325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42</xdr:col>
      <xdr:colOff>51381</xdr:colOff>
      <xdr:row>63</xdr:row>
      <xdr:rowOff>0</xdr:rowOff>
    </xdr:from>
    <xdr:to>
      <xdr:col>42</xdr:col>
      <xdr:colOff>51381</xdr:colOff>
      <xdr:row>73</xdr:row>
      <xdr:rowOff>0</xdr:rowOff>
    </xdr:to>
    <xdr:sp macro="" textlink="">
      <xdr:nvSpPr>
        <xdr:cNvPr id="5533" name="WordArt 6"/>
        <xdr:cNvSpPr>
          <a:spLocks noChangeArrowheads="1" noChangeShapeType="1" noTextEdit="1"/>
        </xdr:cNvSpPr>
      </xdr:nvSpPr>
      <xdr:spPr bwMode="auto">
        <a:xfrm>
          <a:off x="42739256" y="24190325"/>
          <a:ext cx="0" cy="12785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31</xdr:row>
      <xdr:rowOff>0</xdr:rowOff>
    </xdr:from>
    <xdr:to>
      <xdr:col>30</xdr:col>
      <xdr:colOff>1012243</xdr:colOff>
      <xdr:row>31</xdr:row>
      <xdr:rowOff>91796</xdr:rowOff>
    </xdr:to>
    <xdr:sp macro="" textlink="">
      <xdr:nvSpPr>
        <xdr:cNvPr id="5589" name="WordArt 5"/>
        <xdr:cNvSpPr>
          <a:spLocks noChangeArrowheads="1" noChangeShapeType="1" noTextEdit="1"/>
        </xdr:cNvSpPr>
      </xdr:nvSpPr>
      <xdr:spPr bwMode="auto">
        <a:xfrm>
          <a:off x="48875368" y="30209186"/>
          <a:ext cx="0" cy="1530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31</xdr:row>
      <xdr:rowOff>0</xdr:rowOff>
    </xdr:from>
    <xdr:to>
      <xdr:col>30</xdr:col>
      <xdr:colOff>1012243</xdr:colOff>
      <xdr:row>31</xdr:row>
      <xdr:rowOff>91796</xdr:rowOff>
    </xdr:to>
    <xdr:sp macro="" textlink="">
      <xdr:nvSpPr>
        <xdr:cNvPr id="5590" name="WordArt 5"/>
        <xdr:cNvSpPr>
          <a:spLocks noChangeArrowheads="1" noChangeShapeType="1" noTextEdit="1"/>
        </xdr:cNvSpPr>
      </xdr:nvSpPr>
      <xdr:spPr bwMode="auto">
        <a:xfrm>
          <a:off x="48875368" y="30209186"/>
          <a:ext cx="0" cy="1530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31</xdr:row>
      <xdr:rowOff>0</xdr:rowOff>
    </xdr:from>
    <xdr:to>
      <xdr:col>31</xdr:col>
      <xdr:colOff>3756</xdr:colOff>
      <xdr:row>31</xdr:row>
      <xdr:rowOff>96744</xdr:rowOff>
    </xdr:to>
    <xdr:sp macro="" textlink="">
      <xdr:nvSpPr>
        <xdr:cNvPr id="5428" name="WordArt 6"/>
        <xdr:cNvSpPr>
          <a:spLocks noChangeArrowheads="1" noChangeShapeType="1" noTextEdit="1"/>
        </xdr:cNvSpPr>
      </xdr:nvSpPr>
      <xdr:spPr bwMode="auto">
        <a:xfrm>
          <a:off x="61309037" y="24315447"/>
          <a:ext cx="0" cy="20101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5434" name="WordArt 6"/>
        <xdr:cNvSpPr>
          <a:spLocks noChangeArrowheads="1" noChangeShapeType="1" noTextEdit="1"/>
        </xdr:cNvSpPr>
      </xdr:nvSpPr>
      <xdr:spPr bwMode="auto">
        <a:xfrm>
          <a:off x="82621225"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5435" name="WordArt 6"/>
        <xdr:cNvSpPr>
          <a:spLocks noChangeArrowheads="1" noChangeShapeType="1" noTextEdit="1"/>
        </xdr:cNvSpPr>
      </xdr:nvSpPr>
      <xdr:spPr bwMode="auto">
        <a:xfrm>
          <a:off x="82621225"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784" name="WordArt 6"/>
        <xdr:cNvSpPr>
          <a:spLocks noChangeArrowheads="1" noChangeShapeType="1" noTextEdit="1"/>
        </xdr:cNvSpPr>
      </xdr:nvSpPr>
      <xdr:spPr bwMode="auto">
        <a:xfrm>
          <a:off x="106112256" y="29744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785" name="WordArt 6"/>
        <xdr:cNvSpPr>
          <a:spLocks noChangeArrowheads="1" noChangeShapeType="1" noTextEdit="1"/>
        </xdr:cNvSpPr>
      </xdr:nvSpPr>
      <xdr:spPr bwMode="auto">
        <a:xfrm>
          <a:off x="106112256" y="29744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786" name="WordArt 6"/>
        <xdr:cNvSpPr>
          <a:spLocks noChangeArrowheads="1" noChangeShapeType="1" noTextEdit="1"/>
        </xdr:cNvSpPr>
      </xdr:nvSpPr>
      <xdr:spPr bwMode="auto">
        <a:xfrm>
          <a:off x="106112256" y="29744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787" name="WordArt 6"/>
        <xdr:cNvSpPr>
          <a:spLocks noChangeArrowheads="1" noChangeShapeType="1" noTextEdit="1"/>
        </xdr:cNvSpPr>
      </xdr:nvSpPr>
      <xdr:spPr bwMode="auto">
        <a:xfrm>
          <a:off x="106112256" y="29744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31</xdr:row>
      <xdr:rowOff>121947</xdr:rowOff>
    </xdr:from>
    <xdr:to>
      <xdr:col>64</xdr:col>
      <xdr:colOff>3756</xdr:colOff>
      <xdr:row>32</xdr:row>
      <xdr:rowOff>96744</xdr:rowOff>
    </xdr:to>
    <xdr:sp macro="" textlink="">
      <xdr:nvSpPr>
        <xdr:cNvPr id="798" name="WordArt 6"/>
        <xdr:cNvSpPr>
          <a:spLocks noChangeArrowheads="1" noChangeShapeType="1" noTextEdit="1"/>
        </xdr:cNvSpPr>
      </xdr:nvSpPr>
      <xdr:spPr bwMode="auto">
        <a:xfrm>
          <a:off x="99905131" y="255378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31</xdr:row>
      <xdr:rowOff>121947</xdr:rowOff>
    </xdr:from>
    <xdr:to>
      <xdr:col>64</xdr:col>
      <xdr:colOff>3756</xdr:colOff>
      <xdr:row>32</xdr:row>
      <xdr:rowOff>96744</xdr:rowOff>
    </xdr:to>
    <xdr:sp macro="" textlink="">
      <xdr:nvSpPr>
        <xdr:cNvPr id="799" name="WordArt 6"/>
        <xdr:cNvSpPr>
          <a:spLocks noChangeArrowheads="1" noChangeShapeType="1" noTextEdit="1"/>
        </xdr:cNvSpPr>
      </xdr:nvSpPr>
      <xdr:spPr bwMode="auto">
        <a:xfrm>
          <a:off x="99905131" y="255378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59</xdr:row>
      <xdr:rowOff>121947</xdr:rowOff>
    </xdr:from>
    <xdr:to>
      <xdr:col>61</xdr:col>
      <xdr:colOff>3756</xdr:colOff>
      <xdr:row>60</xdr:row>
      <xdr:rowOff>96744</xdr:rowOff>
    </xdr:to>
    <xdr:sp macro="" textlink="">
      <xdr:nvSpPr>
        <xdr:cNvPr id="5331" name="WordArt 6"/>
        <xdr:cNvSpPr>
          <a:spLocks noChangeArrowheads="1" noChangeShapeType="1" noTextEdit="1"/>
        </xdr:cNvSpPr>
      </xdr:nvSpPr>
      <xdr:spPr bwMode="auto">
        <a:xfrm>
          <a:off x="10428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59</xdr:row>
      <xdr:rowOff>121947</xdr:rowOff>
    </xdr:from>
    <xdr:to>
      <xdr:col>36</xdr:col>
      <xdr:colOff>3756</xdr:colOff>
      <xdr:row>60</xdr:row>
      <xdr:rowOff>96744</xdr:rowOff>
    </xdr:to>
    <xdr:sp macro="" textlink="">
      <xdr:nvSpPr>
        <xdr:cNvPr id="5335" name="WordArt 6"/>
        <xdr:cNvSpPr>
          <a:spLocks noChangeArrowheads="1" noChangeShapeType="1" noTextEdit="1"/>
        </xdr:cNvSpPr>
      </xdr:nvSpPr>
      <xdr:spPr bwMode="auto">
        <a:xfrm>
          <a:off x="57947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59</xdr:row>
      <xdr:rowOff>121947</xdr:rowOff>
    </xdr:from>
    <xdr:to>
      <xdr:col>41</xdr:col>
      <xdr:colOff>1012243</xdr:colOff>
      <xdr:row>60</xdr:row>
      <xdr:rowOff>96744</xdr:rowOff>
    </xdr:to>
    <xdr:sp macro="" textlink="">
      <xdr:nvSpPr>
        <xdr:cNvPr id="5336" name="WordArt 6"/>
        <xdr:cNvSpPr>
          <a:spLocks noChangeArrowheads="1" noChangeShapeType="1" noTextEdit="1"/>
        </xdr:cNvSpPr>
      </xdr:nvSpPr>
      <xdr:spPr bwMode="auto">
        <a:xfrm>
          <a:off x="57701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59</xdr:row>
      <xdr:rowOff>121947</xdr:rowOff>
    </xdr:from>
    <xdr:to>
      <xdr:col>41</xdr:col>
      <xdr:colOff>1012243</xdr:colOff>
      <xdr:row>60</xdr:row>
      <xdr:rowOff>96744</xdr:rowOff>
    </xdr:to>
    <xdr:sp macro="" textlink="">
      <xdr:nvSpPr>
        <xdr:cNvPr id="5337" name="WordArt 6"/>
        <xdr:cNvSpPr>
          <a:spLocks noChangeArrowheads="1" noChangeShapeType="1" noTextEdit="1"/>
        </xdr:cNvSpPr>
      </xdr:nvSpPr>
      <xdr:spPr bwMode="auto">
        <a:xfrm>
          <a:off x="57701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3756</xdr:colOff>
      <xdr:row>60</xdr:row>
      <xdr:rowOff>122886</xdr:rowOff>
    </xdr:from>
    <xdr:to>
      <xdr:col>25</xdr:col>
      <xdr:colOff>3756</xdr:colOff>
      <xdr:row>61</xdr:row>
      <xdr:rowOff>97683</xdr:rowOff>
    </xdr:to>
    <xdr:sp macro="" textlink="">
      <xdr:nvSpPr>
        <xdr:cNvPr id="5338" name="WordArt 6"/>
        <xdr:cNvSpPr>
          <a:spLocks noChangeArrowheads="1" noChangeShapeType="1" noTextEdit="1"/>
        </xdr:cNvSpPr>
      </xdr:nvSpPr>
      <xdr:spPr bwMode="auto">
        <a:xfrm>
          <a:off x="37897381" y="3298413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59</xdr:row>
      <xdr:rowOff>121947</xdr:rowOff>
    </xdr:from>
    <xdr:to>
      <xdr:col>43</xdr:col>
      <xdr:colOff>3756</xdr:colOff>
      <xdr:row>60</xdr:row>
      <xdr:rowOff>96744</xdr:rowOff>
    </xdr:to>
    <xdr:sp macro="" textlink="">
      <xdr:nvSpPr>
        <xdr:cNvPr id="5339" name="WordArt 6"/>
        <xdr:cNvSpPr>
          <a:spLocks noChangeArrowheads="1" noChangeShapeType="1" noTextEdit="1"/>
        </xdr:cNvSpPr>
      </xdr:nvSpPr>
      <xdr:spPr bwMode="auto">
        <a:xfrm>
          <a:off x="59201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5340"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5341"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60</xdr:row>
      <xdr:rowOff>122886</xdr:rowOff>
    </xdr:from>
    <xdr:to>
      <xdr:col>26</xdr:col>
      <xdr:colOff>3756</xdr:colOff>
      <xdr:row>61</xdr:row>
      <xdr:rowOff>97683</xdr:rowOff>
    </xdr:to>
    <xdr:sp macro="" textlink="">
      <xdr:nvSpPr>
        <xdr:cNvPr id="5342" name="WordArt 6"/>
        <xdr:cNvSpPr>
          <a:spLocks noChangeArrowheads="1" noChangeShapeType="1" noTextEdit="1"/>
        </xdr:cNvSpPr>
      </xdr:nvSpPr>
      <xdr:spPr bwMode="auto">
        <a:xfrm>
          <a:off x="39326131" y="3298413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5343"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5344"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59</xdr:row>
      <xdr:rowOff>121947</xdr:rowOff>
    </xdr:from>
    <xdr:to>
      <xdr:col>43</xdr:col>
      <xdr:colOff>1012243</xdr:colOff>
      <xdr:row>60</xdr:row>
      <xdr:rowOff>96744</xdr:rowOff>
    </xdr:to>
    <xdr:sp macro="" textlink="">
      <xdr:nvSpPr>
        <xdr:cNvPr id="5345" name="WordArt 6"/>
        <xdr:cNvSpPr>
          <a:spLocks noChangeArrowheads="1" noChangeShapeType="1" noTextEdit="1"/>
        </xdr:cNvSpPr>
      </xdr:nvSpPr>
      <xdr:spPr bwMode="auto">
        <a:xfrm>
          <a:off x="60210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59</xdr:row>
      <xdr:rowOff>121947</xdr:rowOff>
    </xdr:from>
    <xdr:to>
      <xdr:col>43</xdr:col>
      <xdr:colOff>1012243</xdr:colOff>
      <xdr:row>60</xdr:row>
      <xdr:rowOff>96744</xdr:rowOff>
    </xdr:to>
    <xdr:sp macro="" textlink="">
      <xdr:nvSpPr>
        <xdr:cNvPr id="5346" name="WordArt 6"/>
        <xdr:cNvSpPr>
          <a:spLocks noChangeArrowheads="1" noChangeShapeType="1" noTextEdit="1"/>
        </xdr:cNvSpPr>
      </xdr:nvSpPr>
      <xdr:spPr bwMode="auto">
        <a:xfrm>
          <a:off x="60210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59</xdr:row>
      <xdr:rowOff>121947</xdr:rowOff>
    </xdr:from>
    <xdr:to>
      <xdr:col>24</xdr:col>
      <xdr:colOff>1012243</xdr:colOff>
      <xdr:row>60</xdr:row>
      <xdr:rowOff>96744</xdr:rowOff>
    </xdr:to>
    <xdr:sp macro="" textlink="">
      <xdr:nvSpPr>
        <xdr:cNvPr id="5347" name="WordArt 6"/>
        <xdr:cNvSpPr>
          <a:spLocks noChangeArrowheads="1" noChangeShapeType="1" noTextEdit="1"/>
        </xdr:cNvSpPr>
      </xdr:nvSpPr>
      <xdr:spPr bwMode="auto">
        <a:xfrm>
          <a:off x="4033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59</xdr:row>
      <xdr:rowOff>121947</xdr:rowOff>
    </xdr:from>
    <xdr:to>
      <xdr:col>24</xdr:col>
      <xdr:colOff>1012243</xdr:colOff>
      <xdr:row>60</xdr:row>
      <xdr:rowOff>96744</xdr:rowOff>
    </xdr:to>
    <xdr:sp macro="" textlink="">
      <xdr:nvSpPr>
        <xdr:cNvPr id="5348" name="WordArt 6"/>
        <xdr:cNvSpPr>
          <a:spLocks noChangeArrowheads="1" noChangeShapeType="1" noTextEdit="1"/>
        </xdr:cNvSpPr>
      </xdr:nvSpPr>
      <xdr:spPr bwMode="auto">
        <a:xfrm>
          <a:off x="4033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59</xdr:row>
      <xdr:rowOff>121947</xdr:rowOff>
    </xdr:from>
    <xdr:to>
      <xdr:col>45</xdr:col>
      <xdr:colOff>1012243</xdr:colOff>
      <xdr:row>60</xdr:row>
      <xdr:rowOff>96744</xdr:rowOff>
    </xdr:to>
    <xdr:sp macro="" textlink="">
      <xdr:nvSpPr>
        <xdr:cNvPr id="5349" name="WordArt 6"/>
        <xdr:cNvSpPr>
          <a:spLocks noChangeArrowheads="1" noChangeShapeType="1" noTextEdit="1"/>
        </xdr:cNvSpPr>
      </xdr:nvSpPr>
      <xdr:spPr bwMode="auto">
        <a:xfrm>
          <a:off x="6319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59</xdr:row>
      <xdr:rowOff>121947</xdr:rowOff>
    </xdr:from>
    <xdr:to>
      <xdr:col>45</xdr:col>
      <xdr:colOff>1012243</xdr:colOff>
      <xdr:row>60</xdr:row>
      <xdr:rowOff>96744</xdr:rowOff>
    </xdr:to>
    <xdr:sp macro="" textlink="">
      <xdr:nvSpPr>
        <xdr:cNvPr id="5350" name="WordArt 6"/>
        <xdr:cNvSpPr>
          <a:spLocks noChangeArrowheads="1" noChangeShapeType="1" noTextEdit="1"/>
        </xdr:cNvSpPr>
      </xdr:nvSpPr>
      <xdr:spPr bwMode="auto">
        <a:xfrm>
          <a:off x="6319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59</xdr:row>
      <xdr:rowOff>121947</xdr:rowOff>
    </xdr:from>
    <xdr:to>
      <xdr:col>57</xdr:col>
      <xdr:colOff>3756</xdr:colOff>
      <xdr:row>60</xdr:row>
      <xdr:rowOff>96744</xdr:rowOff>
    </xdr:to>
    <xdr:sp macro="" textlink="">
      <xdr:nvSpPr>
        <xdr:cNvPr id="5351" name="WordArt 6"/>
        <xdr:cNvSpPr>
          <a:spLocks noChangeArrowheads="1" noChangeShapeType="1" noTextEdit="1"/>
        </xdr:cNvSpPr>
      </xdr:nvSpPr>
      <xdr:spPr bwMode="auto">
        <a:xfrm>
          <a:off x="80680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59</xdr:row>
      <xdr:rowOff>121947</xdr:rowOff>
    </xdr:from>
    <xdr:to>
      <xdr:col>58</xdr:col>
      <xdr:colOff>3756</xdr:colOff>
      <xdr:row>60</xdr:row>
      <xdr:rowOff>96744</xdr:rowOff>
    </xdr:to>
    <xdr:sp macro="" textlink="">
      <xdr:nvSpPr>
        <xdr:cNvPr id="5352" name="WordArt 6"/>
        <xdr:cNvSpPr>
          <a:spLocks noChangeArrowheads="1" noChangeShapeType="1" noTextEdit="1"/>
        </xdr:cNvSpPr>
      </xdr:nvSpPr>
      <xdr:spPr bwMode="auto">
        <a:xfrm>
          <a:off x="8252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59</xdr:row>
      <xdr:rowOff>121947</xdr:rowOff>
    </xdr:from>
    <xdr:to>
      <xdr:col>59</xdr:col>
      <xdr:colOff>3756</xdr:colOff>
      <xdr:row>60</xdr:row>
      <xdr:rowOff>96744</xdr:rowOff>
    </xdr:to>
    <xdr:sp macro="" textlink="">
      <xdr:nvSpPr>
        <xdr:cNvPr id="5353" name="WordArt 6"/>
        <xdr:cNvSpPr>
          <a:spLocks noChangeArrowheads="1" noChangeShapeType="1" noTextEdit="1"/>
        </xdr:cNvSpPr>
      </xdr:nvSpPr>
      <xdr:spPr bwMode="auto">
        <a:xfrm>
          <a:off x="84141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355" name="WordArt 6"/>
        <xdr:cNvSpPr>
          <a:spLocks noChangeArrowheads="1" noChangeShapeType="1" noTextEdit="1"/>
        </xdr:cNvSpPr>
      </xdr:nvSpPr>
      <xdr:spPr bwMode="auto">
        <a:xfrm>
          <a:off x="87395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59</xdr:row>
      <xdr:rowOff>121947</xdr:rowOff>
    </xdr:from>
    <xdr:to>
      <xdr:col>61</xdr:col>
      <xdr:colOff>3756</xdr:colOff>
      <xdr:row>60</xdr:row>
      <xdr:rowOff>96744</xdr:rowOff>
    </xdr:to>
    <xdr:sp macro="" textlink="">
      <xdr:nvSpPr>
        <xdr:cNvPr id="5365" name="WordArt 6"/>
        <xdr:cNvSpPr>
          <a:spLocks noChangeArrowheads="1" noChangeShapeType="1" noTextEdit="1"/>
        </xdr:cNvSpPr>
      </xdr:nvSpPr>
      <xdr:spPr bwMode="auto">
        <a:xfrm>
          <a:off x="10428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59</xdr:row>
      <xdr:rowOff>121947</xdr:rowOff>
    </xdr:from>
    <xdr:to>
      <xdr:col>62</xdr:col>
      <xdr:colOff>3756</xdr:colOff>
      <xdr:row>60</xdr:row>
      <xdr:rowOff>96744</xdr:rowOff>
    </xdr:to>
    <xdr:sp macro="" textlink="">
      <xdr:nvSpPr>
        <xdr:cNvPr id="5366" name="WordArt 6"/>
        <xdr:cNvSpPr>
          <a:spLocks noChangeArrowheads="1" noChangeShapeType="1" noTextEdit="1"/>
        </xdr:cNvSpPr>
      </xdr:nvSpPr>
      <xdr:spPr bwMode="auto">
        <a:xfrm>
          <a:off x="105890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59</xdr:row>
      <xdr:rowOff>121947</xdr:rowOff>
    </xdr:from>
    <xdr:to>
      <xdr:col>63</xdr:col>
      <xdr:colOff>3756</xdr:colOff>
      <xdr:row>60</xdr:row>
      <xdr:rowOff>96744</xdr:rowOff>
    </xdr:to>
    <xdr:sp macro="" textlink="">
      <xdr:nvSpPr>
        <xdr:cNvPr id="5367" name="WordArt 6"/>
        <xdr:cNvSpPr>
          <a:spLocks noChangeArrowheads="1" noChangeShapeType="1" noTextEdit="1"/>
        </xdr:cNvSpPr>
      </xdr:nvSpPr>
      <xdr:spPr bwMode="auto">
        <a:xfrm>
          <a:off x="107477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59</xdr:row>
      <xdr:rowOff>121947</xdr:rowOff>
    </xdr:from>
    <xdr:to>
      <xdr:col>64</xdr:col>
      <xdr:colOff>3756</xdr:colOff>
      <xdr:row>60</xdr:row>
      <xdr:rowOff>96744</xdr:rowOff>
    </xdr:to>
    <xdr:sp macro="" textlink="">
      <xdr:nvSpPr>
        <xdr:cNvPr id="5368" name="WordArt 6"/>
        <xdr:cNvSpPr>
          <a:spLocks noChangeArrowheads="1" noChangeShapeType="1" noTextEdit="1"/>
        </xdr:cNvSpPr>
      </xdr:nvSpPr>
      <xdr:spPr bwMode="auto">
        <a:xfrm>
          <a:off x="10936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5369" name="WordArt 6"/>
        <xdr:cNvSpPr>
          <a:spLocks noChangeArrowheads="1" noChangeShapeType="1" noTextEdit="1"/>
        </xdr:cNvSpPr>
      </xdr:nvSpPr>
      <xdr:spPr bwMode="auto">
        <a:xfrm>
          <a:off x="110970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59</xdr:row>
      <xdr:rowOff>121947</xdr:rowOff>
    </xdr:from>
    <xdr:to>
      <xdr:col>66</xdr:col>
      <xdr:colOff>3756</xdr:colOff>
      <xdr:row>60</xdr:row>
      <xdr:rowOff>96744</xdr:rowOff>
    </xdr:to>
    <xdr:sp macro="" textlink="">
      <xdr:nvSpPr>
        <xdr:cNvPr id="5370" name="WordArt 6"/>
        <xdr:cNvSpPr>
          <a:spLocks noChangeArrowheads="1" noChangeShapeType="1" noTextEdit="1"/>
        </xdr:cNvSpPr>
      </xdr:nvSpPr>
      <xdr:spPr bwMode="auto">
        <a:xfrm>
          <a:off x="112621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59</xdr:row>
      <xdr:rowOff>121947</xdr:rowOff>
    </xdr:from>
    <xdr:to>
      <xdr:col>67</xdr:col>
      <xdr:colOff>3756</xdr:colOff>
      <xdr:row>60</xdr:row>
      <xdr:rowOff>96744</xdr:rowOff>
    </xdr:to>
    <xdr:sp macro="" textlink="">
      <xdr:nvSpPr>
        <xdr:cNvPr id="5371" name="WordArt 6"/>
        <xdr:cNvSpPr>
          <a:spLocks noChangeArrowheads="1" noChangeShapeType="1" noTextEdit="1"/>
        </xdr:cNvSpPr>
      </xdr:nvSpPr>
      <xdr:spPr bwMode="auto">
        <a:xfrm>
          <a:off x="114018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59</xdr:row>
      <xdr:rowOff>121947</xdr:rowOff>
    </xdr:from>
    <xdr:to>
      <xdr:col>68</xdr:col>
      <xdr:colOff>3756</xdr:colOff>
      <xdr:row>60</xdr:row>
      <xdr:rowOff>96744</xdr:rowOff>
    </xdr:to>
    <xdr:sp macro="" textlink="">
      <xdr:nvSpPr>
        <xdr:cNvPr id="5372" name="WordArt 6"/>
        <xdr:cNvSpPr>
          <a:spLocks noChangeArrowheads="1" noChangeShapeType="1" noTextEdit="1"/>
        </xdr:cNvSpPr>
      </xdr:nvSpPr>
      <xdr:spPr bwMode="auto">
        <a:xfrm>
          <a:off x="115430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73" name="WordArt 6"/>
        <xdr:cNvSpPr>
          <a:spLocks noChangeArrowheads="1" noChangeShapeType="1" noTextEdit="1"/>
        </xdr:cNvSpPr>
      </xdr:nvSpPr>
      <xdr:spPr bwMode="auto">
        <a:xfrm>
          <a:off x="117129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5374" name="WordArt 6"/>
        <xdr:cNvSpPr>
          <a:spLocks noChangeArrowheads="1" noChangeShapeType="1" noTextEdit="1"/>
        </xdr:cNvSpPr>
      </xdr:nvSpPr>
      <xdr:spPr bwMode="auto">
        <a:xfrm>
          <a:off x="118859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59</xdr:row>
      <xdr:rowOff>121947</xdr:rowOff>
    </xdr:from>
    <xdr:to>
      <xdr:col>71</xdr:col>
      <xdr:colOff>3756</xdr:colOff>
      <xdr:row>60</xdr:row>
      <xdr:rowOff>96744</xdr:rowOff>
    </xdr:to>
    <xdr:sp macro="" textlink="">
      <xdr:nvSpPr>
        <xdr:cNvPr id="5375" name="WordArt 6"/>
        <xdr:cNvSpPr>
          <a:spLocks noChangeArrowheads="1" noChangeShapeType="1" noTextEdit="1"/>
        </xdr:cNvSpPr>
      </xdr:nvSpPr>
      <xdr:spPr bwMode="auto">
        <a:xfrm>
          <a:off x="120542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59</xdr:row>
      <xdr:rowOff>121947</xdr:rowOff>
    </xdr:from>
    <xdr:to>
      <xdr:col>64</xdr:col>
      <xdr:colOff>3756</xdr:colOff>
      <xdr:row>60</xdr:row>
      <xdr:rowOff>96744</xdr:rowOff>
    </xdr:to>
    <xdr:sp macro="" textlink="">
      <xdr:nvSpPr>
        <xdr:cNvPr id="5376" name="WordArt 6"/>
        <xdr:cNvSpPr>
          <a:spLocks noChangeArrowheads="1" noChangeShapeType="1" noTextEdit="1"/>
        </xdr:cNvSpPr>
      </xdr:nvSpPr>
      <xdr:spPr bwMode="auto">
        <a:xfrm>
          <a:off x="10936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59</xdr:row>
      <xdr:rowOff>121947</xdr:rowOff>
    </xdr:from>
    <xdr:to>
      <xdr:col>73</xdr:col>
      <xdr:colOff>3756</xdr:colOff>
      <xdr:row>60</xdr:row>
      <xdr:rowOff>96744</xdr:rowOff>
    </xdr:to>
    <xdr:sp macro="" textlink="">
      <xdr:nvSpPr>
        <xdr:cNvPr id="5377"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59</xdr:row>
      <xdr:rowOff>121947</xdr:rowOff>
    </xdr:from>
    <xdr:to>
      <xdr:col>74</xdr:col>
      <xdr:colOff>3756</xdr:colOff>
      <xdr:row>60</xdr:row>
      <xdr:rowOff>96744</xdr:rowOff>
    </xdr:to>
    <xdr:sp macro="" textlink="">
      <xdr:nvSpPr>
        <xdr:cNvPr id="5378"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59</xdr:row>
      <xdr:rowOff>121947</xdr:rowOff>
    </xdr:from>
    <xdr:to>
      <xdr:col>48</xdr:col>
      <xdr:colOff>3756</xdr:colOff>
      <xdr:row>60</xdr:row>
      <xdr:rowOff>96744</xdr:rowOff>
    </xdr:to>
    <xdr:sp macro="" textlink="">
      <xdr:nvSpPr>
        <xdr:cNvPr id="5379" name="WordArt 6"/>
        <xdr:cNvSpPr>
          <a:spLocks noChangeArrowheads="1" noChangeShapeType="1" noTextEdit="1"/>
        </xdr:cNvSpPr>
      </xdr:nvSpPr>
      <xdr:spPr bwMode="auto">
        <a:xfrm>
          <a:off x="77283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59</xdr:row>
      <xdr:rowOff>121947</xdr:rowOff>
    </xdr:from>
    <xdr:to>
      <xdr:col>54</xdr:col>
      <xdr:colOff>1012243</xdr:colOff>
      <xdr:row>60</xdr:row>
      <xdr:rowOff>96744</xdr:rowOff>
    </xdr:to>
    <xdr:sp macro="" textlink="">
      <xdr:nvSpPr>
        <xdr:cNvPr id="5380" name="WordArt 6"/>
        <xdr:cNvSpPr>
          <a:spLocks noChangeArrowheads="1" noChangeShapeType="1" noTextEdit="1"/>
        </xdr:cNvSpPr>
      </xdr:nvSpPr>
      <xdr:spPr bwMode="auto">
        <a:xfrm>
          <a:off x="7664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59</xdr:row>
      <xdr:rowOff>121947</xdr:rowOff>
    </xdr:from>
    <xdr:to>
      <xdr:col>54</xdr:col>
      <xdr:colOff>1012243</xdr:colOff>
      <xdr:row>60</xdr:row>
      <xdr:rowOff>96744</xdr:rowOff>
    </xdr:to>
    <xdr:sp macro="" textlink="">
      <xdr:nvSpPr>
        <xdr:cNvPr id="5381" name="WordArt 6"/>
        <xdr:cNvSpPr>
          <a:spLocks noChangeArrowheads="1" noChangeShapeType="1" noTextEdit="1"/>
        </xdr:cNvSpPr>
      </xdr:nvSpPr>
      <xdr:spPr bwMode="auto">
        <a:xfrm>
          <a:off x="7664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1642056</xdr:colOff>
      <xdr:row>59</xdr:row>
      <xdr:rowOff>121947</xdr:rowOff>
    </xdr:from>
    <xdr:to>
      <xdr:col>55</xdr:col>
      <xdr:colOff>1642056</xdr:colOff>
      <xdr:row>60</xdr:row>
      <xdr:rowOff>96744</xdr:rowOff>
    </xdr:to>
    <xdr:sp macro="" textlink="">
      <xdr:nvSpPr>
        <xdr:cNvPr id="5382" name="WordArt 6"/>
        <xdr:cNvSpPr>
          <a:spLocks noChangeArrowheads="1" noChangeShapeType="1" noTextEdit="1"/>
        </xdr:cNvSpPr>
      </xdr:nvSpPr>
      <xdr:spPr bwMode="auto">
        <a:xfrm>
          <a:off x="85976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974143</xdr:colOff>
      <xdr:row>59</xdr:row>
      <xdr:rowOff>121947</xdr:rowOff>
    </xdr:from>
    <xdr:to>
      <xdr:col>48</xdr:col>
      <xdr:colOff>974143</xdr:colOff>
      <xdr:row>60</xdr:row>
      <xdr:rowOff>96744</xdr:rowOff>
    </xdr:to>
    <xdr:sp macro="" textlink="">
      <xdr:nvSpPr>
        <xdr:cNvPr id="5383" name="WordArt 6"/>
        <xdr:cNvSpPr>
          <a:spLocks noChangeArrowheads="1" noChangeShapeType="1" noTextEdit="1"/>
        </xdr:cNvSpPr>
      </xdr:nvSpPr>
      <xdr:spPr bwMode="auto">
        <a:xfrm>
          <a:off x="83289193" y="311543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59</xdr:row>
      <xdr:rowOff>121947</xdr:rowOff>
    </xdr:from>
    <xdr:to>
      <xdr:col>48</xdr:col>
      <xdr:colOff>1012243</xdr:colOff>
      <xdr:row>60</xdr:row>
      <xdr:rowOff>96744</xdr:rowOff>
    </xdr:to>
    <xdr:sp macro="" textlink="">
      <xdr:nvSpPr>
        <xdr:cNvPr id="5384"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59</xdr:row>
      <xdr:rowOff>121947</xdr:rowOff>
    </xdr:from>
    <xdr:to>
      <xdr:col>48</xdr:col>
      <xdr:colOff>1012243</xdr:colOff>
      <xdr:row>60</xdr:row>
      <xdr:rowOff>96744</xdr:rowOff>
    </xdr:to>
    <xdr:sp macro="" textlink="">
      <xdr:nvSpPr>
        <xdr:cNvPr id="5385"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59</xdr:row>
      <xdr:rowOff>121947</xdr:rowOff>
    </xdr:from>
    <xdr:to>
      <xdr:col>48</xdr:col>
      <xdr:colOff>1012243</xdr:colOff>
      <xdr:row>60</xdr:row>
      <xdr:rowOff>96744</xdr:rowOff>
    </xdr:to>
    <xdr:sp macro="" textlink="">
      <xdr:nvSpPr>
        <xdr:cNvPr id="5386"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59</xdr:row>
      <xdr:rowOff>121947</xdr:rowOff>
    </xdr:from>
    <xdr:to>
      <xdr:col>56</xdr:col>
      <xdr:colOff>1012243</xdr:colOff>
      <xdr:row>60</xdr:row>
      <xdr:rowOff>96744</xdr:rowOff>
    </xdr:to>
    <xdr:sp macro="" textlink="">
      <xdr:nvSpPr>
        <xdr:cNvPr id="5395" name="WordArt 6"/>
        <xdr:cNvSpPr>
          <a:spLocks noChangeArrowheads="1" noChangeShapeType="1" noTextEdit="1"/>
        </xdr:cNvSpPr>
      </xdr:nvSpPr>
      <xdr:spPr bwMode="auto">
        <a:xfrm>
          <a:off x="799903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59</xdr:row>
      <xdr:rowOff>121947</xdr:rowOff>
    </xdr:from>
    <xdr:to>
      <xdr:col>56</xdr:col>
      <xdr:colOff>1012243</xdr:colOff>
      <xdr:row>60</xdr:row>
      <xdr:rowOff>96744</xdr:rowOff>
    </xdr:to>
    <xdr:sp macro="" textlink="">
      <xdr:nvSpPr>
        <xdr:cNvPr id="5396" name="WordArt 6"/>
        <xdr:cNvSpPr>
          <a:spLocks noChangeArrowheads="1" noChangeShapeType="1" noTextEdit="1"/>
        </xdr:cNvSpPr>
      </xdr:nvSpPr>
      <xdr:spPr bwMode="auto">
        <a:xfrm>
          <a:off x="799903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5397" name="WordArt 6"/>
        <xdr:cNvSpPr>
          <a:spLocks noChangeArrowheads="1" noChangeShapeType="1" noTextEdit="1"/>
        </xdr:cNvSpPr>
      </xdr:nvSpPr>
      <xdr:spPr bwMode="auto">
        <a:xfrm>
          <a:off x="69512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5398" name="WordArt 6"/>
        <xdr:cNvSpPr>
          <a:spLocks noChangeArrowheads="1" noChangeShapeType="1" noTextEdit="1"/>
        </xdr:cNvSpPr>
      </xdr:nvSpPr>
      <xdr:spPr bwMode="auto">
        <a:xfrm>
          <a:off x="69512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59</xdr:row>
      <xdr:rowOff>121947</xdr:rowOff>
    </xdr:from>
    <xdr:to>
      <xdr:col>58</xdr:col>
      <xdr:colOff>1012243</xdr:colOff>
      <xdr:row>60</xdr:row>
      <xdr:rowOff>96744</xdr:rowOff>
    </xdr:to>
    <xdr:sp macro="" textlink="">
      <xdr:nvSpPr>
        <xdr:cNvPr id="5399" name="WordArt 6"/>
        <xdr:cNvSpPr>
          <a:spLocks noChangeArrowheads="1" noChangeShapeType="1" noTextEdit="1"/>
        </xdr:cNvSpPr>
      </xdr:nvSpPr>
      <xdr:spPr bwMode="auto">
        <a:xfrm>
          <a:off x="8353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59</xdr:row>
      <xdr:rowOff>121947</xdr:rowOff>
    </xdr:from>
    <xdr:to>
      <xdr:col>58</xdr:col>
      <xdr:colOff>1012243</xdr:colOff>
      <xdr:row>60</xdr:row>
      <xdr:rowOff>96744</xdr:rowOff>
    </xdr:to>
    <xdr:sp macro="" textlink="">
      <xdr:nvSpPr>
        <xdr:cNvPr id="5425" name="WordArt 6"/>
        <xdr:cNvSpPr>
          <a:spLocks noChangeArrowheads="1" noChangeShapeType="1" noTextEdit="1"/>
        </xdr:cNvSpPr>
      </xdr:nvSpPr>
      <xdr:spPr bwMode="auto">
        <a:xfrm>
          <a:off x="8353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59</xdr:row>
      <xdr:rowOff>121947</xdr:rowOff>
    </xdr:from>
    <xdr:to>
      <xdr:col>62</xdr:col>
      <xdr:colOff>1012243</xdr:colOff>
      <xdr:row>60</xdr:row>
      <xdr:rowOff>96744</xdr:rowOff>
    </xdr:to>
    <xdr:sp macro="" textlink="">
      <xdr:nvSpPr>
        <xdr:cNvPr id="5443" name="WordArt 6"/>
        <xdr:cNvSpPr>
          <a:spLocks noChangeArrowheads="1" noChangeShapeType="1" noTextEdit="1"/>
        </xdr:cNvSpPr>
      </xdr:nvSpPr>
      <xdr:spPr bwMode="auto">
        <a:xfrm>
          <a:off x="10689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59</xdr:row>
      <xdr:rowOff>121947</xdr:rowOff>
    </xdr:from>
    <xdr:to>
      <xdr:col>62</xdr:col>
      <xdr:colOff>1012243</xdr:colOff>
      <xdr:row>60</xdr:row>
      <xdr:rowOff>96744</xdr:rowOff>
    </xdr:to>
    <xdr:sp macro="" textlink="">
      <xdr:nvSpPr>
        <xdr:cNvPr id="5444" name="WordArt 6"/>
        <xdr:cNvSpPr>
          <a:spLocks noChangeArrowheads="1" noChangeShapeType="1" noTextEdit="1"/>
        </xdr:cNvSpPr>
      </xdr:nvSpPr>
      <xdr:spPr bwMode="auto">
        <a:xfrm>
          <a:off x="10689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59</xdr:row>
      <xdr:rowOff>121947</xdr:rowOff>
    </xdr:from>
    <xdr:to>
      <xdr:col>74</xdr:col>
      <xdr:colOff>3756</xdr:colOff>
      <xdr:row>60</xdr:row>
      <xdr:rowOff>96744</xdr:rowOff>
    </xdr:to>
    <xdr:sp macro="" textlink="">
      <xdr:nvSpPr>
        <xdr:cNvPr id="5445"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446"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447"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59</xdr:row>
      <xdr:rowOff>121947</xdr:rowOff>
    </xdr:from>
    <xdr:to>
      <xdr:col>74</xdr:col>
      <xdr:colOff>1012243</xdr:colOff>
      <xdr:row>60</xdr:row>
      <xdr:rowOff>96744</xdr:rowOff>
    </xdr:to>
    <xdr:sp macro="" textlink="">
      <xdr:nvSpPr>
        <xdr:cNvPr id="5448"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59</xdr:row>
      <xdr:rowOff>121947</xdr:rowOff>
    </xdr:from>
    <xdr:to>
      <xdr:col>74</xdr:col>
      <xdr:colOff>1012243</xdr:colOff>
      <xdr:row>60</xdr:row>
      <xdr:rowOff>96744</xdr:rowOff>
    </xdr:to>
    <xdr:sp macro="" textlink="">
      <xdr:nvSpPr>
        <xdr:cNvPr id="5449"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59</xdr:row>
      <xdr:rowOff>121947</xdr:rowOff>
    </xdr:from>
    <xdr:to>
      <xdr:col>67</xdr:col>
      <xdr:colOff>3756</xdr:colOff>
      <xdr:row>60</xdr:row>
      <xdr:rowOff>96744</xdr:rowOff>
    </xdr:to>
    <xdr:sp macro="" textlink="">
      <xdr:nvSpPr>
        <xdr:cNvPr id="5450" name="WordArt 6"/>
        <xdr:cNvSpPr>
          <a:spLocks noChangeArrowheads="1" noChangeShapeType="1" noTextEdit="1"/>
        </xdr:cNvSpPr>
      </xdr:nvSpPr>
      <xdr:spPr bwMode="auto">
        <a:xfrm>
          <a:off x="114018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59</xdr:row>
      <xdr:rowOff>121947</xdr:rowOff>
    </xdr:from>
    <xdr:to>
      <xdr:col>68</xdr:col>
      <xdr:colOff>3756</xdr:colOff>
      <xdr:row>60</xdr:row>
      <xdr:rowOff>96744</xdr:rowOff>
    </xdr:to>
    <xdr:sp macro="" textlink="">
      <xdr:nvSpPr>
        <xdr:cNvPr id="5451" name="WordArt 6"/>
        <xdr:cNvSpPr>
          <a:spLocks noChangeArrowheads="1" noChangeShapeType="1" noTextEdit="1"/>
        </xdr:cNvSpPr>
      </xdr:nvSpPr>
      <xdr:spPr bwMode="auto">
        <a:xfrm>
          <a:off x="115430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452" name="WordArt 6"/>
        <xdr:cNvSpPr>
          <a:spLocks noChangeArrowheads="1" noChangeShapeType="1" noTextEdit="1"/>
        </xdr:cNvSpPr>
      </xdr:nvSpPr>
      <xdr:spPr bwMode="auto">
        <a:xfrm>
          <a:off x="117129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5453" name="WordArt 6"/>
        <xdr:cNvSpPr>
          <a:spLocks noChangeArrowheads="1" noChangeShapeType="1" noTextEdit="1"/>
        </xdr:cNvSpPr>
      </xdr:nvSpPr>
      <xdr:spPr bwMode="auto">
        <a:xfrm>
          <a:off x="118859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59</xdr:row>
      <xdr:rowOff>121947</xdr:rowOff>
    </xdr:from>
    <xdr:to>
      <xdr:col>71</xdr:col>
      <xdr:colOff>3756</xdr:colOff>
      <xdr:row>60</xdr:row>
      <xdr:rowOff>96744</xdr:rowOff>
    </xdr:to>
    <xdr:sp macro="" textlink="">
      <xdr:nvSpPr>
        <xdr:cNvPr id="5454" name="WordArt 6"/>
        <xdr:cNvSpPr>
          <a:spLocks noChangeArrowheads="1" noChangeShapeType="1" noTextEdit="1"/>
        </xdr:cNvSpPr>
      </xdr:nvSpPr>
      <xdr:spPr bwMode="auto">
        <a:xfrm>
          <a:off x="120542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455" name="WordArt 6"/>
        <xdr:cNvSpPr>
          <a:spLocks noChangeArrowheads="1" noChangeShapeType="1" noTextEdit="1"/>
        </xdr:cNvSpPr>
      </xdr:nvSpPr>
      <xdr:spPr bwMode="auto">
        <a:xfrm>
          <a:off x="122193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59</xdr:row>
      <xdr:rowOff>121947</xdr:rowOff>
    </xdr:from>
    <xdr:to>
      <xdr:col>73</xdr:col>
      <xdr:colOff>3756</xdr:colOff>
      <xdr:row>60</xdr:row>
      <xdr:rowOff>96744</xdr:rowOff>
    </xdr:to>
    <xdr:sp macro="" textlink="">
      <xdr:nvSpPr>
        <xdr:cNvPr id="5456"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59</xdr:row>
      <xdr:rowOff>121947</xdr:rowOff>
    </xdr:from>
    <xdr:to>
      <xdr:col>74</xdr:col>
      <xdr:colOff>3756</xdr:colOff>
      <xdr:row>60</xdr:row>
      <xdr:rowOff>96744</xdr:rowOff>
    </xdr:to>
    <xdr:sp macro="" textlink="">
      <xdr:nvSpPr>
        <xdr:cNvPr id="5457"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1299156</xdr:colOff>
      <xdr:row>59</xdr:row>
      <xdr:rowOff>121947</xdr:rowOff>
    </xdr:from>
    <xdr:to>
      <xdr:col>74</xdr:col>
      <xdr:colOff>1299156</xdr:colOff>
      <xdr:row>60</xdr:row>
      <xdr:rowOff>96744</xdr:rowOff>
    </xdr:to>
    <xdr:sp macro="" textlink="">
      <xdr:nvSpPr>
        <xdr:cNvPr id="5458" name="WordArt 6"/>
        <xdr:cNvSpPr>
          <a:spLocks noChangeArrowheads="1" noChangeShapeType="1" noTextEdit="1"/>
        </xdr:cNvSpPr>
      </xdr:nvSpPr>
      <xdr:spPr bwMode="auto">
        <a:xfrm>
          <a:off x="137316156" y="197434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59</xdr:row>
      <xdr:rowOff>121947</xdr:rowOff>
    </xdr:from>
    <xdr:to>
      <xdr:col>76</xdr:col>
      <xdr:colOff>3756</xdr:colOff>
      <xdr:row>60</xdr:row>
      <xdr:rowOff>96744</xdr:rowOff>
    </xdr:to>
    <xdr:sp macro="" textlink="">
      <xdr:nvSpPr>
        <xdr:cNvPr id="5459" name="WordArt 6"/>
        <xdr:cNvSpPr>
          <a:spLocks noChangeArrowheads="1" noChangeShapeType="1" noTextEdit="1"/>
        </xdr:cNvSpPr>
      </xdr:nvSpPr>
      <xdr:spPr bwMode="auto">
        <a:xfrm>
          <a:off x="1292897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59</xdr:row>
      <xdr:rowOff>121947</xdr:rowOff>
    </xdr:from>
    <xdr:to>
      <xdr:col>77</xdr:col>
      <xdr:colOff>3756</xdr:colOff>
      <xdr:row>60</xdr:row>
      <xdr:rowOff>96744</xdr:rowOff>
    </xdr:to>
    <xdr:sp macro="" textlink="">
      <xdr:nvSpPr>
        <xdr:cNvPr id="5460" name="WordArt 6"/>
        <xdr:cNvSpPr>
          <a:spLocks noChangeArrowheads="1" noChangeShapeType="1" noTextEdit="1"/>
        </xdr:cNvSpPr>
      </xdr:nvSpPr>
      <xdr:spPr bwMode="auto">
        <a:xfrm>
          <a:off x="13095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59</xdr:row>
      <xdr:rowOff>121947</xdr:rowOff>
    </xdr:from>
    <xdr:to>
      <xdr:col>78</xdr:col>
      <xdr:colOff>3756</xdr:colOff>
      <xdr:row>60</xdr:row>
      <xdr:rowOff>96744</xdr:rowOff>
    </xdr:to>
    <xdr:sp macro="" textlink="">
      <xdr:nvSpPr>
        <xdr:cNvPr id="5461" name="WordArt 6"/>
        <xdr:cNvSpPr>
          <a:spLocks noChangeArrowheads="1" noChangeShapeType="1" noTextEdit="1"/>
        </xdr:cNvSpPr>
      </xdr:nvSpPr>
      <xdr:spPr bwMode="auto">
        <a:xfrm>
          <a:off x="132623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59</xdr:row>
      <xdr:rowOff>121947</xdr:rowOff>
    </xdr:from>
    <xdr:to>
      <xdr:col>77</xdr:col>
      <xdr:colOff>3756</xdr:colOff>
      <xdr:row>60</xdr:row>
      <xdr:rowOff>96744</xdr:rowOff>
    </xdr:to>
    <xdr:sp macro="" textlink="">
      <xdr:nvSpPr>
        <xdr:cNvPr id="5462" name="WordArt 6"/>
        <xdr:cNvSpPr>
          <a:spLocks noChangeArrowheads="1" noChangeShapeType="1" noTextEdit="1"/>
        </xdr:cNvSpPr>
      </xdr:nvSpPr>
      <xdr:spPr bwMode="auto">
        <a:xfrm>
          <a:off x="13095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59</xdr:row>
      <xdr:rowOff>121947</xdr:rowOff>
    </xdr:from>
    <xdr:to>
      <xdr:col>73</xdr:col>
      <xdr:colOff>3756</xdr:colOff>
      <xdr:row>60</xdr:row>
      <xdr:rowOff>96744</xdr:rowOff>
    </xdr:to>
    <xdr:sp macro="" textlink="">
      <xdr:nvSpPr>
        <xdr:cNvPr id="5463"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5464" name="WordArt 6"/>
        <xdr:cNvSpPr>
          <a:spLocks noChangeArrowheads="1" noChangeShapeType="1" noTextEdit="1"/>
        </xdr:cNvSpPr>
      </xdr:nvSpPr>
      <xdr:spPr bwMode="auto">
        <a:xfrm>
          <a:off x="123202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5465" name="WordArt 6"/>
        <xdr:cNvSpPr>
          <a:spLocks noChangeArrowheads="1" noChangeShapeType="1" noTextEdit="1"/>
        </xdr:cNvSpPr>
      </xdr:nvSpPr>
      <xdr:spPr bwMode="auto">
        <a:xfrm>
          <a:off x="123202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59</xdr:row>
      <xdr:rowOff>121947</xdr:rowOff>
    </xdr:from>
    <xdr:to>
      <xdr:col>74</xdr:col>
      <xdr:colOff>3756</xdr:colOff>
      <xdr:row>60</xdr:row>
      <xdr:rowOff>96744</xdr:rowOff>
    </xdr:to>
    <xdr:sp macro="" textlink="">
      <xdr:nvSpPr>
        <xdr:cNvPr id="5466"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467"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468"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469"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470"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59</xdr:row>
      <xdr:rowOff>121947</xdr:rowOff>
    </xdr:from>
    <xdr:to>
      <xdr:col>74</xdr:col>
      <xdr:colOff>1012243</xdr:colOff>
      <xdr:row>60</xdr:row>
      <xdr:rowOff>96744</xdr:rowOff>
    </xdr:to>
    <xdr:sp macro="" textlink="">
      <xdr:nvSpPr>
        <xdr:cNvPr id="5471"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59</xdr:row>
      <xdr:rowOff>121947</xdr:rowOff>
    </xdr:from>
    <xdr:to>
      <xdr:col>74</xdr:col>
      <xdr:colOff>1012243</xdr:colOff>
      <xdr:row>60</xdr:row>
      <xdr:rowOff>96744</xdr:rowOff>
    </xdr:to>
    <xdr:sp macro="" textlink="">
      <xdr:nvSpPr>
        <xdr:cNvPr id="5472"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59</xdr:row>
      <xdr:rowOff>121947</xdr:rowOff>
    </xdr:from>
    <xdr:to>
      <xdr:col>67</xdr:col>
      <xdr:colOff>1012243</xdr:colOff>
      <xdr:row>60</xdr:row>
      <xdr:rowOff>96744</xdr:rowOff>
    </xdr:to>
    <xdr:sp macro="" textlink="">
      <xdr:nvSpPr>
        <xdr:cNvPr id="5473" name="WordArt 6"/>
        <xdr:cNvSpPr>
          <a:spLocks noChangeArrowheads="1" noChangeShapeType="1" noTextEdit="1"/>
        </xdr:cNvSpPr>
      </xdr:nvSpPr>
      <xdr:spPr bwMode="auto">
        <a:xfrm>
          <a:off x="115026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59</xdr:row>
      <xdr:rowOff>121947</xdr:rowOff>
    </xdr:from>
    <xdr:to>
      <xdr:col>67</xdr:col>
      <xdr:colOff>1012243</xdr:colOff>
      <xdr:row>60</xdr:row>
      <xdr:rowOff>96744</xdr:rowOff>
    </xdr:to>
    <xdr:sp macro="" textlink="">
      <xdr:nvSpPr>
        <xdr:cNvPr id="5474" name="WordArt 6"/>
        <xdr:cNvSpPr>
          <a:spLocks noChangeArrowheads="1" noChangeShapeType="1" noTextEdit="1"/>
        </xdr:cNvSpPr>
      </xdr:nvSpPr>
      <xdr:spPr bwMode="auto">
        <a:xfrm>
          <a:off x="115026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59</xdr:row>
      <xdr:rowOff>121947</xdr:rowOff>
    </xdr:from>
    <xdr:to>
      <xdr:col>75</xdr:col>
      <xdr:colOff>1012243</xdr:colOff>
      <xdr:row>60</xdr:row>
      <xdr:rowOff>96744</xdr:rowOff>
    </xdr:to>
    <xdr:sp macro="" textlink="">
      <xdr:nvSpPr>
        <xdr:cNvPr id="5475" name="WordArt 6"/>
        <xdr:cNvSpPr>
          <a:spLocks noChangeArrowheads="1" noChangeShapeType="1" noTextEdit="1"/>
        </xdr:cNvSpPr>
      </xdr:nvSpPr>
      <xdr:spPr bwMode="auto">
        <a:xfrm>
          <a:off x="12848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59</xdr:row>
      <xdr:rowOff>121947</xdr:rowOff>
    </xdr:from>
    <xdr:to>
      <xdr:col>75</xdr:col>
      <xdr:colOff>1012243</xdr:colOff>
      <xdr:row>60</xdr:row>
      <xdr:rowOff>96744</xdr:rowOff>
    </xdr:to>
    <xdr:sp macro="" textlink="">
      <xdr:nvSpPr>
        <xdr:cNvPr id="5476" name="WordArt 6"/>
        <xdr:cNvSpPr>
          <a:spLocks noChangeArrowheads="1" noChangeShapeType="1" noTextEdit="1"/>
        </xdr:cNvSpPr>
      </xdr:nvSpPr>
      <xdr:spPr bwMode="auto">
        <a:xfrm>
          <a:off x="12848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59</xdr:row>
      <xdr:rowOff>121947</xdr:rowOff>
    </xdr:from>
    <xdr:to>
      <xdr:col>61</xdr:col>
      <xdr:colOff>3756</xdr:colOff>
      <xdr:row>60</xdr:row>
      <xdr:rowOff>96744</xdr:rowOff>
    </xdr:to>
    <xdr:sp macro="" textlink="">
      <xdr:nvSpPr>
        <xdr:cNvPr id="5481" name="WordArt 6"/>
        <xdr:cNvSpPr>
          <a:spLocks noChangeArrowheads="1" noChangeShapeType="1" noTextEdit="1"/>
        </xdr:cNvSpPr>
      </xdr:nvSpPr>
      <xdr:spPr bwMode="auto">
        <a:xfrm>
          <a:off x="10428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59</xdr:row>
      <xdr:rowOff>121947</xdr:rowOff>
    </xdr:from>
    <xdr:to>
      <xdr:col>36</xdr:col>
      <xdr:colOff>3756</xdr:colOff>
      <xdr:row>60</xdr:row>
      <xdr:rowOff>96744</xdr:rowOff>
    </xdr:to>
    <xdr:sp macro="" textlink="">
      <xdr:nvSpPr>
        <xdr:cNvPr id="5485" name="WordArt 6"/>
        <xdr:cNvSpPr>
          <a:spLocks noChangeArrowheads="1" noChangeShapeType="1" noTextEdit="1"/>
        </xdr:cNvSpPr>
      </xdr:nvSpPr>
      <xdr:spPr bwMode="auto">
        <a:xfrm>
          <a:off x="57947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59</xdr:row>
      <xdr:rowOff>121947</xdr:rowOff>
    </xdr:from>
    <xdr:to>
      <xdr:col>41</xdr:col>
      <xdr:colOff>1012243</xdr:colOff>
      <xdr:row>60</xdr:row>
      <xdr:rowOff>96744</xdr:rowOff>
    </xdr:to>
    <xdr:sp macro="" textlink="">
      <xdr:nvSpPr>
        <xdr:cNvPr id="5486" name="WordArt 6"/>
        <xdr:cNvSpPr>
          <a:spLocks noChangeArrowheads="1" noChangeShapeType="1" noTextEdit="1"/>
        </xdr:cNvSpPr>
      </xdr:nvSpPr>
      <xdr:spPr bwMode="auto">
        <a:xfrm>
          <a:off x="57701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59</xdr:row>
      <xdr:rowOff>121947</xdr:rowOff>
    </xdr:from>
    <xdr:to>
      <xdr:col>41</xdr:col>
      <xdr:colOff>1012243</xdr:colOff>
      <xdr:row>60</xdr:row>
      <xdr:rowOff>96744</xdr:rowOff>
    </xdr:to>
    <xdr:sp macro="" textlink="">
      <xdr:nvSpPr>
        <xdr:cNvPr id="5487" name="WordArt 6"/>
        <xdr:cNvSpPr>
          <a:spLocks noChangeArrowheads="1" noChangeShapeType="1" noTextEdit="1"/>
        </xdr:cNvSpPr>
      </xdr:nvSpPr>
      <xdr:spPr bwMode="auto">
        <a:xfrm>
          <a:off x="57701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25</xdr:col>
      <xdr:colOff>3756</xdr:colOff>
      <xdr:row>60</xdr:row>
      <xdr:rowOff>122886</xdr:rowOff>
    </xdr:from>
    <xdr:to>
      <xdr:col>25</xdr:col>
      <xdr:colOff>3756</xdr:colOff>
      <xdr:row>61</xdr:row>
      <xdr:rowOff>97683</xdr:rowOff>
    </xdr:to>
    <xdr:sp macro="" textlink="">
      <xdr:nvSpPr>
        <xdr:cNvPr id="5488" name="WordArt 6"/>
        <xdr:cNvSpPr>
          <a:spLocks noChangeArrowheads="1" noChangeShapeType="1" noTextEdit="1"/>
        </xdr:cNvSpPr>
      </xdr:nvSpPr>
      <xdr:spPr bwMode="auto">
        <a:xfrm>
          <a:off x="37897381" y="3298413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59</xdr:row>
      <xdr:rowOff>121947</xdr:rowOff>
    </xdr:from>
    <xdr:to>
      <xdr:col>43</xdr:col>
      <xdr:colOff>3756</xdr:colOff>
      <xdr:row>60</xdr:row>
      <xdr:rowOff>96744</xdr:rowOff>
    </xdr:to>
    <xdr:sp macro="" textlink="">
      <xdr:nvSpPr>
        <xdr:cNvPr id="5489" name="WordArt 6"/>
        <xdr:cNvSpPr>
          <a:spLocks noChangeArrowheads="1" noChangeShapeType="1" noTextEdit="1"/>
        </xdr:cNvSpPr>
      </xdr:nvSpPr>
      <xdr:spPr bwMode="auto">
        <a:xfrm>
          <a:off x="59201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5490"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5491"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60</xdr:row>
      <xdr:rowOff>122886</xdr:rowOff>
    </xdr:from>
    <xdr:to>
      <xdr:col>26</xdr:col>
      <xdr:colOff>3756</xdr:colOff>
      <xdr:row>61</xdr:row>
      <xdr:rowOff>97683</xdr:rowOff>
    </xdr:to>
    <xdr:sp macro="" textlink="">
      <xdr:nvSpPr>
        <xdr:cNvPr id="5492" name="WordArt 6"/>
        <xdr:cNvSpPr>
          <a:spLocks noChangeArrowheads="1" noChangeShapeType="1" noTextEdit="1"/>
        </xdr:cNvSpPr>
      </xdr:nvSpPr>
      <xdr:spPr bwMode="auto">
        <a:xfrm>
          <a:off x="39326131" y="3298413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5493"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5494" name="WordArt 6"/>
        <xdr:cNvSpPr>
          <a:spLocks noChangeArrowheads="1" noChangeShapeType="1" noTextEdit="1"/>
        </xdr:cNvSpPr>
      </xdr:nvSpPr>
      <xdr:spPr bwMode="auto">
        <a:xfrm>
          <a:off x="589559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59</xdr:row>
      <xdr:rowOff>121947</xdr:rowOff>
    </xdr:from>
    <xdr:to>
      <xdr:col>43</xdr:col>
      <xdr:colOff>1012243</xdr:colOff>
      <xdr:row>60</xdr:row>
      <xdr:rowOff>96744</xdr:rowOff>
    </xdr:to>
    <xdr:sp macro="" textlink="">
      <xdr:nvSpPr>
        <xdr:cNvPr id="5513" name="WordArt 6"/>
        <xdr:cNvSpPr>
          <a:spLocks noChangeArrowheads="1" noChangeShapeType="1" noTextEdit="1"/>
        </xdr:cNvSpPr>
      </xdr:nvSpPr>
      <xdr:spPr bwMode="auto">
        <a:xfrm>
          <a:off x="60210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59</xdr:row>
      <xdr:rowOff>121947</xdr:rowOff>
    </xdr:from>
    <xdr:to>
      <xdr:col>43</xdr:col>
      <xdr:colOff>1012243</xdr:colOff>
      <xdr:row>60</xdr:row>
      <xdr:rowOff>96744</xdr:rowOff>
    </xdr:to>
    <xdr:sp macro="" textlink="">
      <xdr:nvSpPr>
        <xdr:cNvPr id="5514" name="WordArt 6"/>
        <xdr:cNvSpPr>
          <a:spLocks noChangeArrowheads="1" noChangeShapeType="1" noTextEdit="1"/>
        </xdr:cNvSpPr>
      </xdr:nvSpPr>
      <xdr:spPr bwMode="auto">
        <a:xfrm>
          <a:off x="60210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59</xdr:row>
      <xdr:rowOff>121947</xdr:rowOff>
    </xdr:from>
    <xdr:to>
      <xdr:col>24</xdr:col>
      <xdr:colOff>1012243</xdr:colOff>
      <xdr:row>60</xdr:row>
      <xdr:rowOff>96744</xdr:rowOff>
    </xdr:to>
    <xdr:sp macro="" textlink="">
      <xdr:nvSpPr>
        <xdr:cNvPr id="5515" name="WordArt 6"/>
        <xdr:cNvSpPr>
          <a:spLocks noChangeArrowheads="1" noChangeShapeType="1" noTextEdit="1"/>
        </xdr:cNvSpPr>
      </xdr:nvSpPr>
      <xdr:spPr bwMode="auto">
        <a:xfrm>
          <a:off x="4033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59</xdr:row>
      <xdr:rowOff>121947</xdr:rowOff>
    </xdr:from>
    <xdr:to>
      <xdr:col>24</xdr:col>
      <xdr:colOff>1012243</xdr:colOff>
      <xdr:row>60</xdr:row>
      <xdr:rowOff>96744</xdr:rowOff>
    </xdr:to>
    <xdr:sp macro="" textlink="">
      <xdr:nvSpPr>
        <xdr:cNvPr id="5516" name="WordArt 6"/>
        <xdr:cNvSpPr>
          <a:spLocks noChangeArrowheads="1" noChangeShapeType="1" noTextEdit="1"/>
        </xdr:cNvSpPr>
      </xdr:nvSpPr>
      <xdr:spPr bwMode="auto">
        <a:xfrm>
          <a:off x="4033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59</xdr:row>
      <xdr:rowOff>121947</xdr:rowOff>
    </xdr:from>
    <xdr:to>
      <xdr:col>45</xdr:col>
      <xdr:colOff>1012243</xdr:colOff>
      <xdr:row>60</xdr:row>
      <xdr:rowOff>96744</xdr:rowOff>
    </xdr:to>
    <xdr:sp macro="" textlink="">
      <xdr:nvSpPr>
        <xdr:cNvPr id="5517" name="WordArt 6"/>
        <xdr:cNvSpPr>
          <a:spLocks noChangeArrowheads="1" noChangeShapeType="1" noTextEdit="1"/>
        </xdr:cNvSpPr>
      </xdr:nvSpPr>
      <xdr:spPr bwMode="auto">
        <a:xfrm>
          <a:off x="6319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59</xdr:row>
      <xdr:rowOff>121947</xdr:rowOff>
    </xdr:from>
    <xdr:to>
      <xdr:col>45</xdr:col>
      <xdr:colOff>1012243</xdr:colOff>
      <xdr:row>60</xdr:row>
      <xdr:rowOff>96744</xdr:rowOff>
    </xdr:to>
    <xdr:sp macro="" textlink="">
      <xdr:nvSpPr>
        <xdr:cNvPr id="5518" name="WordArt 6"/>
        <xdr:cNvSpPr>
          <a:spLocks noChangeArrowheads="1" noChangeShapeType="1" noTextEdit="1"/>
        </xdr:cNvSpPr>
      </xdr:nvSpPr>
      <xdr:spPr bwMode="auto">
        <a:xfrm>
          <a:off x="631946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59</xdr:row>
      <xdr:rowOff>121947</xdr:rowOff>
    </xdr:from>
    <xdr:to>
      <xdr:col>57</xdr:col>
      <xdr:colOff>3756</xdr:colOff>
      <xdr:row>60</xdr:row>
      <xdr:rowOff>96744</xdr:rowOff>
    </xdr:to>
    <xdr:sp macro="" textlink="">
      <xdr:nvSpPr>
        <xdr:cNvPr id="5519" name="WordArt 6"/>
        <xdr:cNvSpPr>
          <a:spLocks noChangeArrowheads="1" noChangeShapeType="1" noTextEdit="1"/>
        </xdr:cNvSpPr>
      </xdr:nvSpPr>
      <xdr:spPr bwMode="auto">
        <a:xfrm>
          <a:off x="80680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59</xdr:row>
      <xdr:rowOff>121947</xdr:rowOff>
    </xdr:from>
    <xdr:to>
      <xdr:col>58</xdr:col>
      <xdr:colOff>3756</xdr:colOff>
      <xdr:row>60</xdr:row>
      <xdr:rowOff>96744</xdr:rowOff>
    </xdr:to>
    <xdr:sp macro="" textlink="">
      <xdr:nvSpPr>
        <xdr:cNvPr id="5520" name="WordArt 6"/>
        <xdr:cNvSpPr>
          <a:spLocks noChangeArrowheads="1" noChangeShapeType="1" noTextEdit="1"/>
        </xdr:cNvSpPr>
      </xdr:nvSpPr>
      <xdr:spPr bwMode="auto">
        <a:xfrm>
          <a:off x="8252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59</xdr:row>
      <xdr:rowOff>121947</xdr:rowOff>
    </xdr:from>
    <xdr:to>
      <xdr:col>59</xdr:col>
      <xdr:colOff>3756</xdr:colOff>
      <xdr:row>60</xdr:row>
      <xdr:rowOff>96744</xdr:rowOff>
    </xdr:to>
    <xdr:sp macro="" textlink="">
      <xdr:nvSpPr>
        <xdr:cNvPr id="5521" name="WordArt 6"/>
        <xdr:cNvSpPr>
          <a:spLocks noChangeArrowheads="1" noChangeShapeType="1" noTextEdit="1"/>
        </xdr:cNvSpPr>
      </xdr:nvSpPr>
      <xdr:spPr bwMode="auto">
        <a:xfrm>
          <a:off x="84141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523" name="WordArt 6"/>
        <xdr:cNvSpPr>
          <a:spLocks noChangeArrowheads="1" noChangeShapeType="1" noTextEdit="1"/>
        </xdr:cNvSpPr>
      </xdr:nvSpPr>
      <xdr:spPr bwMode="auto">
        <a:xfrm>
          <a:off x="87395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59</xdr:row>
      <xdr:rowOff>121947</xdr:rowOff>
    </xdr:from>
    <xdr:to>
      <xdr:col>61</xdr:col>
      <xdr:colOff>3756</xdr:colOff>
      <xdr:row>60</xdr:row>
      <xdr:rowOff>96744</xdr:rowOff>
    </xdr:to>
    <xdr:sp macro="" textlink="">
      <xdr:nvSpPr>
        <xdr:cNvPr id="5534" name="WordArt 6"/>
        <xdr:cNvSpPr>
          <a:spLocks noChangeArrowheads="1" noChangeShapeType="1" noTextEdit="1"/>
        </xdr:cNvSpPr>
      </xdr:nvSpPr>
      <xdr:spPr bwMode="auto">
        <a:xfrm>
          <a:off x="10428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59</xdr:row>
      <xdr:rowOff>121947</xdr:rowOff>
    </xdr:from>
    <xdr:to>
      <xdr:col>62</xdr:col>
      <xdr:colOff>3756</xdr:colOff>
      <xdr:row>60</xdr:row>
      <xdr:rowOff>96744</xdr:rowOff>
    </xdr:to>
    <xdr:sp macro="" textlink="">
      <xdr:nvSpPr>
        <xdr:cNvPr id="5535" name="WordArt 6"/>
        <xdr:cNvSpPr>
          <a:spLocks noChangeArrowheads="1" noChangeShapeType="1" noTextEdit="1"/>
        </xdr:cNvSpPr>
      </xdr:nvSpPr>
      <xdr:spPr bwMode="auto">
        <a:xfrm>
          <a:off x="105890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59</xdr:row>
      <xdr:rowOff>121947</xdr:rowOff>
    </xdr:from>
    <xdr:to>
      <xdr:col>63</xdr:col>
      <xdr:colOff>3756</xdr:colOff>
      <xdr:row>60</xdr:row>
      <xdr:rowOff>96744</xdr:rowOff>
    </xdr:to>
    <xdr:sp macro="" textlink="">
      <xdr:nvSpPr>
        <xdr:cNvPr id="5536" name="WordArt 6"/>
        <xdr:cNvSpPr>
          <a:spLocks noChangeArrowheads="1" noChangeShapeType="1" noTextEdit="1"/>
        </xdr:cNvSpPr>
      </xdr:nvSpPr>
      <xdr:spPr bwMode="auto">
        <a:xfrm>
          <a:off x="107477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59</xdr:row>
      <xdr:rowOff>121947</xdr:rowOff>
    </xdr:from>
    <xdr:to>
      <xdr:col>64</xdr:col>
      <xdr:colOff>3756</xdr:colOff>
      <xdr:row>60</xdr:row>
      <xdr:rowOff>96744</xdr:rowOff>
    </xdr:to>
    <xdr:sp macro="" textlink="">
      <xdr:nvSpPr>
        <xdr:cNvPr id="5537" name="WordArt 6"/>
        <xdr:cNvSpPr>
          <a:spLocks noChangeArrowheads="1" noChangeShapeType="1" noTextEdit="1"/>
        </xdr:cNvSpPr>
      </xdr:nvSpPr>
      <xdr:spPr bwMode="auto">
        <a:xfrm>
          <a:off x="10936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5538" name="WordArt 6"/>
        <xdr:cNvSpPr>
          <a:spLocks noChangeArrowheads="1" noChangeShapeType="1" noTextEdit="1"/>
        </xdr:cNvSpPr>
      </xdr:nvSpPr>
      <xdr:spPr bwMode="auto">
        <a:xfrm>
          <a:off x="110970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59</xdr:row>
      <xdr:rowOff>121947</xdr:rowOff>
    </xdr:from>
    <xdr:to>
      <xdr:col>66</xdr:col>
      <xdr:colOff>3756</xdr:colOff>
      <xdr:row>60</xdr:row>
      <xdr:rowOff>96744</xdr:rowOff>
    </xdr:to>
    <xdr:sp macro="" textlink="">
      <xdr:nvSpPr>
        <xdr:cNvPr id="5539" name="WordArt 6"/>
        <xdr:cNvSpPr>
          <a:spLocks noChangeArrowheads="1" noChangeShapeType="1" noTextEdit="1"/>
        </xdr:cNvSpPr>
      </xdr:nvSpPr>
      <xdr:spPr bwMode="auto">
        <a:xfrm>
          <a:off x="112621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59</xdr:row>
      <xdr:rowOff>121947</xdr:rowOff>
    </xdr:from>
    <xdr:to>
      <xdr:col>67</xdr:col>
      <xdr:colOff>3756</xdr:colOff>
      <xdr:row>60</xdr:row>
      <xdr:rowOff>96744</xdr:rowOff>
    </xdr:to>
    <xdr:sp macro="" textlink="">
      <xdr:nvSpPr>
        <xdr:cNvPr id="5540" name="WordArt 6"/>
        <xdr:cNvSpPr>
          <a:spLocks noChangeArrowheads="1" noChangeShapeType="1" noTextEdit="1"/>
        </xdr:cNvSpPr>
      </xdr:nvSpPr>
      <xdr:spPr bwMode="auto">
        <a:xfrm>
          <a:off x="114018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59</xdr:row>
      <xdr:rowOff>121947</xdr:rowOff>
    </xdr:from>
    <xdr:to>
      <xdr:col>68</xdr:col>
      <xdr:colOff>3756</xdr:colOff>
      <xdr:row>60</xdr:row>
      <xdr:rowOff>96744</xdr:rowOff>
    </xdr:to>
    <xdr:sp macro="" textlink="">
      <xdr:nvSpPr>
        <xdr:cNvPr id="5541" name="WordArt 6"/>
        <xdr:cNvSpPr>
          <a:spLocks noChangeArrowheads="1" noChangeShapeType="1" noTextEdit="1"/>
        </xdr:cNvSpPr>
      </xdr:nvSpPr>
      <xdr:spPr bwMode="auto">
        <a:xfrm>
          <a:off x="115430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542" name="WordArt 6"/>
        <xdr:cNvSpPr>
          <a:spLocks noChangeArrowheads="1" noChangeShapeType="1" noTextEdit="1"/>
        </xdr:cNvSpPr>
      </xdr:nvSpPr>
      <xdr:spPr bwMode="auto">
        <a:xfrm>
          <a:off x="117129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5543" name="WordArt 6"/>
        <xdr:cNvSpPr>
          <a:spLocks noChangeArrowheads="1" noChangeShapeType="1" noTextEdit="1"/>
        </xdr:cNvSpPr>
      </xdr:nvSpPr>
      <xdr:spPr bwMode="auto">
        <a:xfrm>
          <a:off x="118859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59</xdr:row>
      <xdr:rowOff>121947</xdr:rowOff>
    </xdr:from>
    <xdr:to>
      <xdr:col>71</xdr:col>
      <xdr:colOff>3756</xdr:colOff>
      <xdr:row>60</xdr:row>
      <xdr:rowOff>96744</xdr:rowOff>
    </xdr:to>
    <xdr:sp macro="" textlink="">
      <xdr:nvSpPr>
        <xdr:cNvPr id="5544" name="WordArt 6"/>
        <xdr:cNvSpPr>
          <a:spLocks noChangeArrowheads="1" noChangeShapeType="1" noTextEdit="1"/>
        </xdr:cNvSpPr>
      </xdr:nvSpPr>
      <xdr:spPr bwMode="auto">
        <a:xfrm>
          <a:off x="120542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59</xdr:row>
      <xdr:rowOff>121947</xdr:rowOff>
    </xdr:from>
    <xdr:to>
      <xdr:col>64</xdr:col>
      <xdr:colOff>3756</xdr:colOff>
      <xdr:row>60</xdr:row>
      <xdr:rowOff>96744</xdr:rowOff>
    </xdr:to>
    <xdr:sp macro="" textlink="">
      <xdr:nvSpPr>
        <xdr:cNvPr id="5545" name="WordArt 6"/>
        <xdr:cNvSpPr>
          <a:spLocks noChangeArrowheads="1" noChangeShapeType="1" noTextEdit="1"/>
        </xdr:cNvSpPr>
      </xdr:nvSpPr>
      <xdr:spPr bwMode="auto">
        <a:xfrm>
          <a:off x="10936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59</xdr:row>
      <xdr:rowOff>121947</xdr:rowOff>
    </xdr:from>
    <xdr:to>
      <xdr:col>73</xdr:col>
      <xdr:colOff>3756</xdr:colOff>
      <xdr:row>60</xdr:row>
      <xdr:rowOff>96744</xdr:rowOff>
    </xdr:to>
    <xdr:sp macro="" textlink="">
      <xdr:nvSpPr>
        <xdr:cNvPr id="5546"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59</xdr:row>
      <xdr:rowOff>121947</xdr:rowOff>
    </xdr:from>
    <xdr:to>
      <xdr:col>74</xdr:col>
      <xdr:colOff>3756</xdr:colOff>
      <xdr:row>60</xdr:row>
      <xdr:rowOff>96744</xdr:rowOff>
    </xdr:to>
    <xdr:sp macro="" textlink="">
      <xdr:nvSpPr>
        <xdr:cNvPr id="5547"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59</xdr:row>
      <xdr:rowOff>121947</xdr:rowOff>
    </xdr:from>
    <xdr:to>
      <xdr:col>48</xdr:col>
      <xdr:colOff>3756</xdr:colOff>
      <xdr:row>60</xdr:row>
      <xdr:rowOff>96744</xdr:rowOff>
    </xdr:to>
    <xdr:sp macro="" textlink="">
      <xdr:nvSpPr>
        <xdr:cNvPr id="5548" name="WordArt 6"/>
        <xdr:cNvSpPr>
          <a:spLocks noChangeArrowheads="1" noChangeShapeType="1" noTextEdit="1"/>
        </xdr:cNvSpPr>
      </xdr:nvSpPr>
      <xdr:spPr bwMode="auto">
        <a:xfrm>
          <a:off x="77283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59</xdr:row>
      <xdr:rowOff>121947</xdr:rowOff>
    </xdr:from>
    <xdr:to>
      <xdr:col>54</xdr:col>
      <xdr:colOff>1012243</xdr:colOff>
      <xdr:row>60</xdr:row>
      <xdr:rowOff>96744</xdr:rowOff>
    </xdr:to>
    <xdr:sp macro="" textlink="">
      <xdr:nvSpPr>
        <xdr:cNvPr id="5549" name="WordArt 6"/>
        <xdr:cNvSpPr>
          <a:spLocks noChangeArrowheads="1" noChangeShapeType="1" noTextEdit="1"/>
        </xdr:cNvSpPr>
      </xdr:nvSpPr>
      <xdr:spPr bwMode="auto">
        <a:xfrm>
          <a:off x="7664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59</xdr:row>
      <xdr:rowOff>121947</xdr:rowOff>
    </xdr:from>
    <xdr:to>
      <xdr:col>54</xdr:col>
      <xdr:colOff>1012243</xdr:colOff>
      <xdr:row>60</xdr:row>
      <xdr:rowOff>96744</xdr:rowOff>
    </xdr:to>
    <xdr:sp macro="" textlink="">
      <xdr:nvSpPr>
        <xdr:cNvPr id="5550" name="WordArt 6"/>
        <xdr:cNvSpPr>
          <a:spLocks noChangeArrowheads="1" noChangeShapeType="1" noTextEdit="1"/>
        </xdr:cNvSpPr>
      </xdr:nvSpPr>
      <xdr:spPr bwMode="auto">
        <a:xfrm>
          <a:off x="7664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59</xdr:row>
      <xdr:rowOff>121947</xdr:rowOff>
    </xdr:from>
    <xdr:to>
      <xdr:col>56</xdr:col>
      <xdr:colOff>3756</xdr:colOff>
      <xdr:row>60</xdr:row>
      <xdr:rowOff>96744</xdr:rowOff>
    </xdr:to>
    <xdr:sp macro="" textlink="">
      <xdr:nvSpPr>
        <xdr:cNvPr id="5551" name="WordArt 6"/>
        <xdr:cNvSpPr>
          <a:spLocks noChangeArrowheads="1" noChangeShapeType="1" noTextEdit="1"/>
        </xdr:cNvSpPr>
      </xdr:nvSpPr>
      <xdr:spPr bwMode="auto">
        <a:xfrm>
          <a:off x="78981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59</xdr:row>
      <xdr:rowOff>121947</xdr:rowOff>
    </xdr:from>
    <xdr:to>
      <xdr:col>48</xdr:col>
      <xdr:colOff>1012243</xdr:colOff>
      <xdr:row>60</xdr:row>
      <xdr:rowOff>96744</xdr:rowOff>
    </xdr:to>
    <xdr:sp macro="" textlink="">
      <xdr:nvSpPr>
        <xdr:cNvPr id="5552"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59</xdr:row>
      <xdr:rowOff>121947</xdr:rowOff>
    </xdr:from>
    <xdr:to>
      <xdr:col>48</xdr:col>
      <xdr:colOff>1012243</xdr:colOff>
      <xdr:row>60</xdr:row>
      <xdr:rowOff>96744</xdr:rowOff>
    </xdr:to>
    <xdr:sp macro="" textlink="">
      <xdr:nvSpPr>
        <xdr:cNvPr id="5553"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59</xdr:row>
      <xdr:rowOff>121947</xdr:rowOff>
    </xdr:from>
    <xdr:to>
      <xdr:col>48</xdr:col>
      <xdr:colOff>1012243</xdr:colOff>
      <xdr:row>60</xdr:row>
      <xdr:rowOff>96744</xdr:rowOff>
    </xdr:to>
    <xdr:sp macro="" textlink="">
      <xdr:nvSpPr>
        <xdr:cNvPr id="5554"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59</xdr:row>
      <xdr:rowOff>121947</xdr:rowOff>
    </xdr:from>
    <xdr:to>
      <xdr:col>48</xdr:col>
      <xdr:colOff>1012243</xdr:colOff>
      <xdr:row>60</xdr:row>
      <xdr:rowOff>96744</xdr:rowOff>
    </xdr:to>
    <xdr:sp macro="" textlink="">
      <xdr:nvSpPr>
        <xdr:cNvPr id="5555" name="WordArt 6"/>
        <xdr:cNvSpPr>
          <a:spLocks noChangeArrowheads="1" noChangeShapeType="1" noTextEdit="1"/>
        </xdr:cNvSpPr>
      </xdr:nvSpPr>
      <xdr:spPr bwMode="auto">
        <a:xfrm>
          <a:off x="78291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59</xdr:row>
      <xdr:rowOff>121947</xdr:rowOff>
    </xdr:from>
    <xdr:to>
      <xdr:col>56</xdr:col>
      <xdr:colOff>1012243</xdr:colOff>
      <xdr:row>60</xdr:row>
      <xdr:rowOff>96744</xdr:rowOff>
    </xdr:to>
    <xdr:sp macro="" textlink="">
      <xdr:nvSpPr>
        <xdr:cNvPr id="5556" name="WordArt 6"/>
        <xdr:cNvSpPr>
          <a:spLocks noChangeArrowheads="1" noChangeShapeType="1" noTextEdit="1"/>
        </xdr:cNvSpPr>
      </xdr:nvSpPr>
      <xdr:spPr bwMode="auto">
        <a:xfrm>
          <a:off x="799903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59</xdr:row>
      <xdr:rowOff>121947</xdr:rowOff>
    </xdr:from>
    <xdr:to>
      <xdr:col>56</xdr:col>
      <xdr:colOff>1012243</xdr:colOff>
      <xdr:row>60</xdr:row>
      <xdr:rowOff>96744</xdr:rowOff>
    </xdr:to>
    <xdr:sp macro="" textlink="">
      <xdr:nvSpPr>
        <xdr:cNvPr id="5557" name="WordArt 6"/>
        <xdr:cNvSpPr>
          <a:spLocks noChangeArrowheads="1" noChangeShapeType="1" noTextEdit="1"/>
        </xdr:cNvSpPr>
      </xdr:nvSpPr>
      <xdr:spPr bwMode="auto">
        <a:xfrm>
          <a:off x="799903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5558" name="WordArt 6"/>
        <xdr:cNvSpPr>
          <a:spLocks noChangeArrowheads="1" noChangeShapeType="1" noTextEdit="1"/>
        </xdr:cNvSpPr>
      </xdr:nvSpPr>
      <xdr:spPr bwMode="auto">
        <a:xfrm>
          <a:off x="69512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5559" name="WordArt 6"/>
        <xdr:cNvSpPr>
          <a:spLocks noChangeArrowheads="1" noChangeShapeType="1" noTextEdit="1"/>
        </xdr:cNvSpPr>
      </xdr:nvSpPr>
      <xdr:spPr bwMode="auto">
        <a:xfrm>
          <a:off x="6951286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59</xdr:row>
      <xdr:rowOff>121947</xdr:rowOff>
    </xdr:from>
    <xdr:to>
      <xdr:col>58</xdr:col>
      <xdr:colOff>1012243</xdr:colOff>
      <xdr:row>60</xdr:row>
      <xdr:rowOff>96744</xdr:rowOff>
    </xdr:to>
    <xdr:sp macro="" textlink="">
      <xdr:nvSpPr>
        <xdr:cNvPr id="5560" name="WordArt 6"/>
        <xdr:cNvSpPr>
          <a:spLocks noChangeArrowheads="1" noChangeShapeType="1" noTextEdit="1"/>
        </xdr:cNvSpPr>
      </xdr:nvSpPr>
      <xdr:spPr bwMode="auto">
        <a:xfrm>
          <a:off x="8353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59</xdr:row>
      <xdr:rowOff>121947</xdr:rowOff>
    </xdr:from>
    <xdr:to>
      <xdr:col>58</xdr:col>
      <xdr:colOff>1012243</xdr:colOff>
      <xdr:row>60</xdr:row>
      <xdr:rowOff>96744</xdr:rowOff>
    </xdr:to>
    <xdr:sp macro="" textlink="">
      <xdr:nvSpPr>
        <xdr:cNvPr id="5561" name="WordArt 6"/>
        <xdr:cNvSpPr>
          <a:spLocks noChangeArrowheads="1" noChangeShapeType="1" noTextEdit="1"/>
        </xdr:cNvSpPr>
      </xdr:nvSpPr>
      <xdr:spPr bwMode="auto">
        <a:xfrm>
          <a:off x="8353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59</xdr:row>
      <xdr:rowOff>121947</xdr:rowOff>
    </xdr:from>
    <xdr:to>
      <xdr:col>62</xdr:col>
      <xdr:colOff>1012243</xdr:colOff>
      <xdr:row>60</xdr:row>
      <xdr:rowOff>96744</xdr:rowOff>
    </xdr:to>
    <xdr:sp macro="" textlink="">
      <xdr:nvSpPr>
        <xdr:cNvPr id="5574" name="WordArt 6"/>
        <xdr:cNvSpPr>
          <a:spLocks noChangeArrowheads="1" noChangeShapeType="1" noTextEdit="1"/>
        </xdr:cNvSpPr>
      </xdr:nvSpPr>
      <xdr:spPr bwMode="auto">
        <a:xfrm>
          <a:off x="10689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59</xdr:row>
      <xdr:rowOff>121947</xdr:rowOff>
    </xdr:from>
    <xdr:to>
      <xdr:col>62</xdr:col>
      <xdr:colOff>1012243</xdr:colOff>
      <xdr:row>60</xdr:row>
      <xdr:rowOff>96744</xdr:rowOff>
    </xdr:to>
    <xdr:sp macro="" textlink="">
      <xdr:nvSpPr>
        <xdr:cNvPr id="5575" name="WordArt 6"/>
        <xdr:cNvSpPr>
          <a:spLocks noChangeArrowheads="1" noChangeShapeType="1" noTextEdit="1"/>
        </xdr:cNvSpPr>
      </xdr:nvSpPr>
      <xdr:spPr bwMode="auto">
        <a:xfrm>
          <a:off x="10689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59</xdr:row>
      <xdr:rowOff>121947</xdr:rowOff>
    </xdr:from>
    <xdr:to>
      <xdr:col>74</xdr:col>
      <xdr:colOff>3756</xdr:colOff>
      <xdr:row>60</xdr:row>
      <xdr:rowOff>96744</xdr:rowOff>
    </xdr:to>
    <xdr:sp macro="" textlink="">
      <xdr:nvSpPr>
        <xdr:cNvPr id="5576"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577"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578"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59</xdr:row>
      <xdr:rowOff>121947</xdr:rowOff>
    </xdr:from>
    <xdr:to>
      <xdr:col>74</xdr:col>
      <xdr:colOff>1012243</xdr:colOff>
      <xdr:row>60</xdr:row>
      <xdr:rowOff>96744</xdr:rowOff>
    </xdr:to>
    <xdr:sp macro="" textlink="">
      <xdr:nvSpPr>
        <xdr:cNvPr id="5579"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59</xdr:row>
      <xdr:rowOff>121947</xdr:rowOff>
    </xdr:from>
    <xdr:to>
      <xdr:col>74</xdr:col>
      <xdr:colOff>1012243</xdr:colOff>
      <xdr:row>60</xdr:row>
      <xdr:rowOff>96744</xdr:rowOff>
    </xdr:to>
    <xdr:sp macro="" textlink="">
      <xdr:nvSpPr>
        <xdr:cNvPr id="5580"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59</xdr:row>
      <xdr:rowOff>121947</xdr:rowOff>
    </xdr:from>
    <xdr:to>
      <xdr:col>67</xdr:col>
      <xdr:colOff>3756</xdr:colOff>
      <xdr:row>60</xdr:row>
      <xdr:rowOff>96744</xdr:rowOff>
    </xdr:to>
    <xdr:sp macro="" textlink="">
      <xdr:nvSpPr>
        <xdr:cNvPr id="5581" name="WordArt 6"/>
        <xdr:cNvSpPr>
          <a:spLocks noChangeArrowheads="1" noChangeShapeType="1" noTextEdit="1"/>
        </xdr:cNvSpPr>
      </xdr:nvSpPr>
      <xdr:spPr bwMode="auto">
        <a:xfrm>
          <a:off x="114018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59</xdr:row>
      <xdr:rowOff>121947</xdr:rowOff>
    </xdr:from>
    <xdr:to>
      <xdr:col>68</xdr:col>
      <xdr:colOff>3756</xdr:colOff>
      <xdr:row>60</xdr:row>
      <xdr:rowOff>96744</xdr:rowOff>
    </xdr:to>
    <xdr:sp macro="" textlink="">
      <xdr:nvSpPr>
        <xdr:cNvPr id="5582" name="WordArt 6"/>
        <xdr:cNvSpPr>
          <a:spLocks noChangeArrowheads="1" noChangeShapeType="1" noTextEdit="1"/>
        </xdr:cNvSpPr>
      </xdr:nvSpPr>
      <xdr:spPr bwMode="auto">
        <a:xfrm>
          <a:off x="115430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583" name="WordArt 6"/>
        <xdr:cNvSpPr>
          <a:spLocks noChangeArrowheads="1" noChangeShapeType="1" noTextEdit="1"/>
        </xdr:cNvSpPr>
      </xdr:nvSpPr>
      <xdr:spPr bwMode="auto">
        <a:xfrm>
          <a:off x="117129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5584" name="WordArt 6"/>
        <xdr:cNvSpPr>
          <a:spLocks noChangeArrowheads="1" noChangeShapeType="1" noTextEdit="1"/>
        </xdr:cNvSpPr>
      </xdr:nvSpPr>
      <xdr:spPr bwMode="auto">
        <a:xfrm>
          <a:off x="11885988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59</xdr:row>
      <xdr:rowOff>121947</xdr:rowOff>
    </xdr:from>
    <xdr:to>
      <xdr:col>71</xdr:col>
      <xdr:colOff>3756</xdr:colOff>
      <xdr:row>60</xdr:row>
      <xdr:rowOff>96744</xdr:rowOff>
    </xdr:to>
    <xdr:sp macro="" textlink="">
      <xdr:nvSpPr>
        <xdr:cNvPr id="5585" name="WordArt 6"/>
        <xdr:cNvSpPr>
          <a:spLocks noChangeArrowheads="1" noChangeShapeType="1" noTextEdit="1"/>
        </xdr:cNvSpPr>
      </xdr:nvSpPr>
      <xdr:spPr bwMode="auto">
        <a:xfrm>
          <a:off x="120542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586" name="WordArt 6"/>
        <xdr:cNvSpPr>
          <a:spLocks noChangeArrowheads="1" noChangeShapeType="1" noTextEdit="1"/>
        </xdr:cNvSpPr>
      </xdr:nvSpPr>
      <xdr:spPr bwMode="auto">
        <a:xfrm>
          <a:off x="122193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59</xdr:row>
      <xdr:rowOff>121947</xdr:rowOff>
    </xdr:from>
    <xdr:to>
      <xdr:col>73</xdr:col>
      <xdr:colOff>3756</xdr:colOff>
      <xdr:row>60</xdr:row>
      <xdr:rowOff>96744</xdr:rowOff>
    </xdr:to>
    <xdr:sp macro="" textlink="">
      <xdr:nvSpPr>
        <xdr:cNvPr id="5587"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59</xdr:row>
      <xdr:rowOff>121947</xdr:rowOff>
    </xdr:from>
    <xdr:to>
      <xdr:col>74</xdr:col>
      <xdr:colOff>3756</xdr:colOff>
      <xdr:row>60</xdr:row>
      <xdr:rowOff>96744</xdr:rowOff>
    </xdr:to>
    <xdr:sp macro="" textlink="">
      <xdr:nvSpPr>
        <xdr:cNvPr id="5588"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59</xdr:row>
      <xdr:rowOff>121947</xdr:rowOff>
    </xdr:from>
    <xdr:to>
      <xdr:col>75</xdr:col>
      <xdr:colOff>3756</xdr:colOff>
      <xdr:row>60</xdr:row>
      <xdr:rowOff>96744</xdr:rowOff>
    </xdr:to>
    <xdr:sp macro="" textlink="">
      <xdr:nvSpPr>
        <xdr:cNvPr id="5591" name="WordArt 6"/>
        <xdr:cNvSpPr>
          <a:spLocks noChangeArrowheads="1" noChangeShapeType="1" noTextEdit="1"/>
        </xdr:cNvSpPr>
      </xdr:nvSpPr>
      <xdr:spPr bwMode="auto">
        <a:xfrm>
          <a:off x="127480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59</xdr:row>
      <xdr:rowOff>121947</xdr:rowOff>
    </xdr:from>
    <xdr:to>
      <xdr:col>76</xdr:col>
      <xdr:colOff>3756</xdr:colOff>
      <xdr:row>60</xdr:row>
      <xdr:rowOff>96744</xdr:rowOff>
    </xdr:to>
    <xdr:sp macro="" textlink="">
      <xdr:nvSpPr>
        <xdr:cNvPr id="5592" name="WordArt 6"/>
        <xdr:cNvSpPr>
          <a:spLocks noChangeArrowheads="1" noChangeShapeType="1" noTextEdit="1"/>
        </xdr:cNvSpPr>
      </xdr:nvSpPr>
      <xdr:spPr bwMode="auto">
        <a:xfrm>
          <a:off x="1292897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59</xdr:row>
      <xdr:rowOff>121947</xdr:rowOff>
    </xdr:from>
    <xdr:to>
      <xdr:col>77</xdr:col>
      <xdr:colOff>3756</xdr:colOff>
      <xdr:row>60</xdr:row>
      <xdr:rowOff>96744</xdr:rowOff>
    </xdr:to>
    <xdr:sp macro="" textlink="">
      <xdr:nvSpPr>
        <xdr:cNvPr id="5593" name="WordArt 6"/>
        <xdr:cNvSpPr>
          <a:spLocks noChangeArrowheads="1" noChangeShapeType="1" noTextEdit="1"/>
        </xdr:cNvSpPr>
      </xdr:nvSpPr>
      <xdr:spPr bwMode="auto">
        <a:xfrm>
          <a:off x="13095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59</xdr:row>
      <xdr:rowOff>121947</xdr:rowOff>
    </xdr:from>
    <xdr:to>
      <xdr:col>78</xdr:col>
      <xdr:colOff>3756</xdr:colOff>
      <xdr:row>60</xdr:row>
      <xdr:rowOff>96744</xdr:rowOff>
    </xdr:to>
    <xdr:sp macro="" textlink="">
      <xdr:nvSpPr>
        <xdr:cNvPr id="5594" name="WordArt 6"/>
        <xdr:cNvSpPr>
          <a:spLocks noChangeArrowheads="1" noChangeShapeType="1" noTextEdit="1"/>
        </xdr:cNvSpPr>
      </xdr:nvSpPr>
      <xdr:spPr bwMode="auto">
        <a:xfrm>
          <a:off x="1326235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59</xdr:row>
      <xdr:rowOff>121947</xdr:rowOff>
    </xdr:from>
    <xdr:to>
      <xdr:col>77</xdr:col>
      <xdr:colOff>3756</xdr:colOff>
      <xdr:row>60</xdr:row>
      <xdr:rowOff>96744</xdr:rowOff>
    </xdr:to>
    <xdr:sp macro="" textlink="">
      <xdr:nvSpPr>
        <xdr:cNvPr id="5595" name="WordArt 6"/>
        <xdr:cNvSpPr>
          <a:spLocks noChangeArrowheads="1" noChangeShapeType="1" noTextEdit="1"/>
        </xdr:cNvSpPr>
      </xdr:nvSpPr>
      <xdr:spPr bwMode="auto">
        <a:xfrm>
          <a:off x="130956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59</xdr:row>
      <xdr:rowOff>121947</xdr:rowOff>
    </xdr:from>
    <xdr:to>
      <xdr:col>73</xdr:col>
      <xdr:colOff>3756</xdr:colOff>
      <xdr:row>60</xdr:row>
      <xdr:rowOff>96744</xdr:rowOff>
    </xdr:to>
    <xdr:sp macro="" textlink="">
      <xdr:nvSpPr>
        <xdr:cNvPr id="5596" name="WordArt 6"/>
        <xdr:cNvSpPr>
          <a:spLocks noChangeArrowheads="1" noChangeShapeType="1" noTextEdit="1"/>
        </xdr:cNvSpPr>
      </xdr:nvSpPr>
      <xdr:spPr bwMode="auto">
        <a:xfrm>
          <a:off x="12389225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5597" name="WordArt 6"/>
        <xdr:cNvSpPr>
          <a:spLocks noChangeArrowheads="1" noChangeShapeType="1" noTextEdit="1"/>
        </xdr:cNvSpPr>
      </xdr:nvSpPr>
      <xdr:spPr bwMode="auto">
        <a:xfrm>
          <a:off x="123202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5598" name="WordArt 6"/>
        <xdr:cNvSpPr>
          <a:spLocks noChangeArrowheads="1" noChangeShapeType="1" noTextEdit="1"/>
        </xdr:cNvSpPr>
      </xdr:nvSpPr>
      <xdr:spPr bwMode="auto">
        <a:xfrm>
          <a:off x="123202118"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59</xdr:row>
      <xdr:rowOff>121947</xdr:rowOff>
    </xdr:from>
    <xdr:to>
      <xdr:col>74</xdr:col>
      <xdr:colOff>3756</xdr:colOff>
      <xdr:row>60</xdr:row>
      <xdr:rowOff>96744</xdr:rowOff>
    </xdr:to>
    <xdr:sp macro="" textlink="">
      <xdr:nvSpPr>
        <xdr:cNvPr id="5599" name="WordArt 6"/>
        <xdr:cNvSpPr>
          <a:spLocks noChangeArrowheads="1" noChangeShapeType="1" noTextEdit="1"/>
        </xdr:cNvSpPr>
      </xdr:nvSpPr>
      <xdr:spPr bwMode="auto">
        <a:xfrm>
          <a:off x="125702006"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600"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601"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602"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59</xdr:row>
      <xdr:rowOff>121947</xdr:rowOff>
    </xdr:from>
    <xdr:to>
      <xdr:col>73</xdr:col>
      <xdr:colOff>1012243</xdr:colOff>
      <xdr:row>60</xdr:row>
      <xdr:rowOff>96744</xdr:rowOff>
    </xdr:to>
    <xdr:sp macro="" textlink="">
      <xdr:nvSpPr>
        <xdr:cNvPr id="5603" name="WordArt 6"/>
        <xdr:cNvSpPr>
          <a:spLocks noChangeArrowheads="1" noChangeShapeType="1" noTextEdit="1"/>
        </xdr:cNvSpPr>
      </xdr:nvSpPr>
      <xdr:spPr bwMode="auto">
        <a:xfrm>
          <a:off x="12490074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59</xdr:row>
      <xdr:rowOff>121947</xdr:rowOff>
    </xdr:from>
    <xdr:to>
      <xdr:col>74</xdr:col>
      <xdr:colOff>1012243</xdr:colOff>
      <xdr:row>60</xdr:row>
      <xdr:rowOff>96744</xdr:rowOff>
    </xdr:to>
    <xdr:sp macro="" textlink="">
      <xdr:nvSpPr>
        <xdr:cNvPr id="5604"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59</xdr:row>
      <xdr:rowOff>121947</xdr:rowOff>
    </xdr:from>
    <xdr:to>
      <xdr:col>74</xdr:col>
      <xdr:colOff>1012243</xdr:colOff>
      <xdr:row>60</xdr:row>
      <xdr:rowOff>96744</xdr:rowOff>
    </xdr:to>
    <xdr:sp macro="" textlink="">
      <xdr:nvSpPr>
        <xdr:cNvPr id="5605" name="WordArt 6"/>
        <xdr:cNvSpPr>
          <a:spLocks noChangeArrowheads="1" noChangeShapeType="1" noTextEdit="1"/>
        </xdr:cNvSpPr>
      </xdr:nvSpPr>
      <xdr:spPr bwMode="auto">
        <a:xfrm>
          <a:off x="126710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59</xdr:row>
      <xdr:rowOff>121947</xdr:rowOff>
    </xdr:from>
    <xdr:to>
      <xdr:col>67</xdr:col>
      <xdr:colOff>1012243</xdr:colOff>
      <xdr:row>60</xdr:row>
      <xdr:rowOff>96744</xdr:rowOff>
    </xdr:to>
    <xdr:sp macro="" textlink="">
      <xdr:nvSpPr>
        <xdr:cNvPr id="5606" name="WordArt 6"/>
        <xdr:cNvSpPr>
          <a:spLocks noChangeArrowheads="1" noChangeShapeType="1" noTextEdit="1"/>
        </xdr:cNvSpPr>
      </xdr:nvSpPr>
      <xdr:spPr bwMode="auto">
        <a:xfrm>
          <a:off x="115026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59</xdr:row>
      <xdr:rowOff>121947</xdr:rowOff>
    </xdr:from>
    <xdr:to>
      <xdr:col>67</xdr:col>
      <xdr:colOff>1012243</xdr:colOff>
      <xdr:row>60</xdr:row>
      <xdr:rowOff>96744</xdr:rowOff>
    </xdr:to>
    <xdr:sp macro="" textlink="">
      <xdr:nvSpPr>
        <xdr:cNvPr id="5607" name="WordArt 6"/>
        <xdr:cNvSpPr>
          <a:spLocks noChangeArrowheads="1" noChangeShapeType="1" noTextEdit="1"/>
        </xdr:cNvSpPr>
      </xdr:nvSpPr>
      <xdr:spPr bwMode="auto">
        <a:xfrm>
          <a:off x="115026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59</xdr:row>
      <xdr:rowOff>121947</xdr:rowOff>
    </xdr:from>
    <xdr:to>
      <xdr:col>75</xdr:col>
      <xdr:colOff>1012243</xdr:colOff>
      <xdr:row>60</xdr:row>
      <xdr:rowOff>96744</xdr:rowOff>
    </xdr:to>
    <xdr:sp macro="" textlink="">
      <xdr:nvSpPr>
        <xdr:cNvPr id="5608" name="WordArt 6"/>
        <xdr:cNvSpPr>
          <a:spLocks noChangeArrowheads="1" noChangeShapeType="1" noTextEdit="1"/>
        </xdr:cNvSpPr>
      </xdr:nvSpPr>
      <xdr:spPr bwMode="auto">
        <a:xfrm>
          <a:off x="12848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59</xdr:row>
      <xdr:rowOff>121947</xdr:rowOff>
    </xdr:from>
    <xdr:to>
      <xdr:col>75</xdr:col>
      <xdr:colOff>1012243</xdr:colOff>
      <xdr:row>60</xdr:row>
      <xdr:rowOff>96744</xdr:rowOff>
    </xdr:to>
    <xdr:sp macro="" textlink="">
      <xdr:nvSpPr>
        <xdr:cNvPr id="5609" name="WordArt 6"/>
        <xdr:cNvSpPr>
          <a:spLocks noChangeArrowheads="1" noChangeShapeType="1" noTextEdit="1"/>
        </xdr:cNvSpPr>
      </xdr:nvSpPr>
      <xdr:spPr bwMode="auto">
        <a:xfrm>
          <a:off x="128488493"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615" name="WordArt 6"/>
        <xdr:cNvSpPr>
          <a:spLocks noChangeArrowheads="1" noChangeShapeType="1" noTextEdit="1"/>
        </xdr:cNvSpPr>
      </xdr:nvSpPr>
      <xdr:spPr bwMode="auto">
        <a:xfrm>
          <a:off x="87395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616" name="WordArt 6"/>
        <xdr:cNvSpPr>
          <a:spLocks noChangeArrowheads="1" noChangeShapeType="1" noTextEdit="1"/>
        </xdr:cNvSpPr>
      </xdr:nvSpPr>
      <xdr:spPr bwMode="auto">
        <a:xfrm>
          <a:off x="87395631" y="32665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60</xdr:row>
      <xdr:rowOff>122886</xdr:rowOff>
    </xdr:from>
    <xdr:to>
      <xdr:col>27</xdr:col>
      <xdr:colOff>3756</xdr:colOff>
      <xdr:row>61</xdr:row>
      <xdr:rowOff>97683</xdr:rowOff>
    </xdr:to>
    <xdr:sp macro="" textlink="">
      <xdr:nvSpPr>
        <xdr:cNvPr id="5620"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60</xdr:row>
      <xdr:rowOff>122886</xdr:rowOff>
    </xdr:from>
    <xdr:to>
      <xdr:col>27</xdr:col>
      <xdr:colOff>3756</xdr:colOff>
      <xdr:row>61</xdr:row>
      <xdr:rowOff>97683</xdr:rowOff>
    </xdr:to>
    <xdr:sp macro="" textlink="">
      <xdr:nvSpPr>
        <xdr:cNvPr id="5621"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60</xdr:row>
      <xdr:rowOff>122886</xdr:rowOff>
    </xdr:from>
    <xdr:to>
      <xdr:col>28</xdr:col>
      <xdr:colOff>3756</xdr:colOff>
      <xdr:row>61</xdr:row>
      <xdr:rowOff>97683</xdr:rowOff>
    </xdr:to>
    <xdr:sp macro="" textlink="">
      <xdr:nvSpPr>
        <xdr:cNvPr id="5622"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3756</xdr:colOff>
      <xdr:row>60</xdr:row>
      <xdr:rowOff>122886</xdr:rowOff>
    </xdr:from>
    <xdr:to>
      <xdr:col>28</xdr:col>
      <xdr:colOff>3756</xdr:colOff>
      <xdr:row>61</xdr:row>
      <xdr:rowOff>97683</xdr:rowOff>
    </xdr:to>
    <xdr:sp macro="" textlink="">
      <xdr:nvSpPr>
        <xdr:cNvPr id="5623"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60</xdr:row>
      <xdr:rowOff>122886</xdr:rowOff>
    </xdr:from>
    <xdr:to>
      <xdr:col>29</xdr:col>
      <xdr:colOff>3756</xdr:colOff>
      <xdr:row>61</xdr:row>
      <xdr:rowOff>97683</xdr:rowOff>
    </xdr:to>
    <xdr:sp macro="" textlink="">
      <xdr:nvSpPr>
        <xdr:cNvPr id="5624"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29</xdr:col>
      <xdr:colOff>3756</xdr:colOff>
      <xdr:row>60</xdr:row>
      <xdr:rowOff>122886</xdr:rowOff>
    </xdr:from>
    <xdr:to>
      <xdr:col>29</xdr:col>
      <xdr:colOff>3756</xdr:colOff>
      <xdr:row>61</xdr:row>
      <xdr:rowOff>97683</xdr:rowOff>
    </xdr:to>
    <xdr:sp macro="" textlink="">
      <xdr:nvSpPr>
        <xdr:cNvPr id="5625"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60</xdr:row>
      <xdr:rowOff>122886</xdr:rowOff>
    </xdr:from>
    <xdr:to>
      <xdr:col>30</xdr:col>
      <xdr:colOff>3756</xdr:colOff>
      <xdr:row>61</xdr:row>
      <xdr:rowOff>97683</xdr:rowOff>
    </xdr:to>
    <xdr:sp macro="" textlink="">
      <xdr:nvSpPr>
        <xdr:cNvPr id="5626"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3756</xdr:colOff>
      <xdr:row>60</xdr:row>
      <xdr:rowOff>122886</xdr:rowOff>
    </xdr:from>
    <xdr:to>
      <xdr:col>30</xdr:col>
      <xdr:colOff>3756</xdr:colOff>
      <xdr:row>61</xdr:row>
      <xdr:rowOff>97683</xdr:rowOff>
    </xdr:to>
    <xdr:sp macro="" textlink="">
      <xdr:nvSpPr>
        <xdr:cNvPr id="5627"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60</xdr:row>
      <xdr:rowOff>122886</xdr:rowOff>
    </xdr:from>
    <xdr:to>
      <xdr:col>31</xdr:col>
      <xdr:colOff>3756</xdr:colOff>
      <xdr:row>61</xdr:row>
      <xdr:rowOff>97683</xdr:rowOff>
    </xdr:to>
    <xdr:sp macro="" textlink="">
      <xdr:nvSpPr>
        <xdr:cNvPr id="5628"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60</xdr:row>
      <xdr:rowOff>122886</xdr:rowOff>
    </xdr:from>
    <xdr:to>
      <xdr:col>31</xdr:col>
      <xdr:colOff>3756</xdr:colOff>
      <xdr:row>61</xdr:row>
      <xdr:rowOff>97683</xdr:rowOff>
    </xdr:to>
    <xdr:sp macro="" textlink="">
      <xdr:nvSpPr>
        <xdr:cNvPr id="5629"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60</xdr:row>
      <xdr:rowOff>122886</xdr:rowOff>
    </xdr:from>
    <xdr:to>
      <xdr:col>32</xdr:col>
      <xdr:colOff>3756</xdr:colOff>
      <xdr:row>61</xdr:row>
      <xdr:rowOff>97683</xdr:rowOff>
    </xdr:to>
    <xdr:sp macro="" textlink="">
      <xdr:nvSpPr>
        <xdr:cNvPr id="5630"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3756</xdr:colOff>
      <xdr:row>60</xdr:row>
      <xdr:rowOff>122886</xdr:rowOff>
    </xdr:from>
    <xdr:to>
      <xdr:col>32</xdr:col>
      <xdr:colOff>3756</xdr:colOff>
      <xdr:row>61</xdr:row>
      <xdr:rowOff>97683</xdr:rowOff>
    </xdr:to>
    <xdr:sp macro="" textlink="">
      <xdr:nvSpPr>
        <xdr:cNvPr id="5631"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60</xdr:row>
      <xdr:rowOff>122886</xdr:rowOff>
    </xdr:from>
    <xdr:to>
      <xdr:col>33</xdr:col>
      <xdr:colOff>3756</xdr:colOff>
      <xdr:row>61</xdr:row>
      <xdr:rowOff>97683</xdr:rowOff>
    </xdr:to>
    <xdr:sp macro="" textlink="">
      <xdr:nvSpPr>
        <xdr:cNvPr id="5632"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60</xdr:row>
      <xdr:rowOff>122886</xdr:rowOff>
    </xdr:from>
    <xdr:to>
      <xdr:col>33</xdr:col>
      <xdr:colOff>3756</xdr:colOff>
      <xdr:row>61</xdr:row>
      <xdr:rowOff>97683</xdr:rowOff>
    </xdr:to>
    <xdr:sp macro="" textlink="">
      <xdr:nvSpPr>
        <xdr:cNvPr id="5633" name="WordArt 6"/>
        <xdr:cNvSpPr>
          <a:spLocks noChangeArrowheads="1" noChangeShapeType="1" noTextEdit="1"/>
        </xdr:cNvSpPr>
      </xdr:nvSpPr>
      <xdr:spPr bwMode="auto">
        <a:xfrm>
          <a:off x="3796088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60</xdr:row>
      <xdr:rowOff>122886</xdr:rowOff>
    </xdr:from>
    <xdr:to>
      <xdr:col>34</xdr:col>
      <xdr:colOff>3756</xdr:colOff>
      <xdr:row>61</xdr:row>
      <xdr:rowOff>97683</xdr:rowOff>
    </xdr:to>
    <xdr:sp macro="" textlink="">
      <xdr:nvSpPr>
        <xdr:cNvPr id="5634"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60</xdr:row>
      <xdr:rowOff>122886</xdr:rowOff>
    </xdr:from>
    <xdr:to>
      <xdr:col>34</xdr:col>
      <xdr:colOff>3756</xdr:colOff>
      <xdr:row>61</xdr:row>
      <xdr:rowOff>97683</xdr:rowOff>
    </xdr:to>
    <xdr:sp macro="" textlink="">
      <xdr:nvSpPr>
        <xdr:cNvPr id="5635"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60</xdr:row>
      <xdr:rowOff>122886</xdr:rowOff>
    </xdr:from>
    <xdr:to>
      <xdr:col>35</xdr:col>
      <xdr:colOff>3756</xdr:colOff>
      <xdr:row>61</xdr:row>
      <xdr:rowOff>97683</xdr:rowOff>
    </xdr:to>
    <xdr:sp macro="" textlink="">
      <xdr:nvSpPr>
        <xdr:cNvPr id="5636"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60</xdr:row>
      <xdr:rowOff>122886</xdr:rowOff>
    </xdr:from>
    <xdr:to>
      <xdr:col>35</xdr:col>
      <xdr:colOff>3756</xdr:colOff>
      <xdr:row>61</xdr:row>
      <xdr:rowOff>97683</xdr:rowOff>
    </xdr:to>
    <xdr:sp macro="" textlink="">
      <xdr:nvSpPr>
        <xdr:cNvPr id="5637"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60</xdr:row>
      <xdr:rowOff>122886</xdr:rowOff>
    </xdr:from>
    <xdr:to>
      <xdr:col>36</xdr:col>
      <xdr:colOff>3756</xdr:colOff>
      <xdr:row>61</xdr:row>
      <xdr:rowOff>97683</xdr:rowOff>
    </xdr:to>
    <xdr:sp macro="" textlink="">
      <xdr:nvSpPr>
        <xdr:cNvPr id="5638"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60</xdr:row>
      <xdr:rowOff>122886</xdr:rowOff>
    </xdr:from>
    <xdr:to>
      <xdr:col>36</xdr:col>
      <xdr:colOff>3756</xdr:colOff>
      <xdr:row>61</xdr:row>
      <xdr:rowOff>97683</xdr:rowOff>
    </xdr:to>
    <xdr:sp macro="" textlink="">
      <xdr:nvSpPr>
        <xdr:cNvPr id="5639"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60</xdr:row>
      <xdr:rowOff>122886</xdr:rowOff>
    </xdr:from>
    <xdr:to>
      <xdr:col>39</xdr:col>
      <xdr:colOff>3756</xdr:colOff>
      <xdr:row>61</xdr:row>
      <xdr:rowOff>97683</xdr:rowOff>
    </xdr:to>
    <xdr:sp macro="" textlink="">
      <xdr:nvSpPr>
        <xdr:cNvPr id="5640"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39</xdr:col>
      <xdr:colOff>3756</xdr:colOff>
      <xdr:row>60</xdr:row>
      <xdr:rowOff>122886</xdr:rowOff>
    </xdr:from>
    <xdr:to>
      <xdr:col>39</xdr:col>
      <xdr:colOff>3756</xdr:colOff>
      <xdr:row>61</xdr:row>
      <xdr:rowOff>97683</xdr:rowOff>
    </xdr:to>
    <xdr:sp macro="" textlink="">
      <xdr:nvSpPr>
        <xdr:cNvPr id="5641"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60</xdr:row>
      <xdr:rowOff>122886</xdr:rowOff>
    </xdr:from>
    <xdr:to>
      <xdr:col>40</xdr:col>
      <xdr:colOff>3756</xdr:colOff>
      <xdr:row>61</xdr:row>
      <xdr:rowOff>97683</xdr:rowOff>
    </xdr:to>
    <xdr:sp macro="" textlink="">
      <xdr:nvSpPr>
        <xdr:cNvPr id="5642"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40</xdr:col>
      <xdr:colOff>3756</xdr:colOff>
      <xdr:row>60</xdr:row>
      <xdr:rowOff>122886</xdr:rowOff>
    </xdr:from>
    <xdr:to>
      <xdr:col>40</xdr:col>
      <xdr:colOff>3756</xdr:colOff>
      <xdr:row>61</xdr:row>
      <xdr:rowOff>97683</xdr:rowOff>
    </xdr:to>
    <xdr:sp macro="" textlink="">
      <xdr:nvSpPr>
        <xdr:cNvPr id="5643"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60</xdr:row>
      <xdr:rowOff>122886</xdr:rowOff>
    </xdr:from>
    <xdr:to>
      <xdr:col>41</xdr:col>
      <xdr:colOff>3756</xdr:colOff>
      <xdr:row>61</xdr:row>
      <xdr:rowOff>97683</xdr:rowOff>
    </xdr:to>
    <xdr:sp macro="" textlink="">
      <xdr:nvSpPr>
        <xdr:cNvPr id="5644"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3756</xdr:colOff>
      <xdr:row>60</xdr:row>
      <xdr:rowOff>122886</xdr:rowOff>
    </xdr:from>
    <xdr:to>
      <xdr:col>41</xdr:col>
      <xdr:colOff>3756</xdr:colOff>
      <xdr:row>61</xdr:row>
      <xdr:rowOff>97683</xdr:rowOff>
    </xdr:to>
    <xdr:sp macro="" textlink="">
      <xdr:nvSpPr>
        <xdr:cNvPr id="5645"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60</xdr:row>
      <xdr:rowOff>122886</xdr:rowOff>
    </xdr:from>
    <xdr:to>
      <xdr:col>42</xdr:col>
      <xdr:colOff>3756</xdr:colOff>
      <xdr:row>61</xdr:row>
      <xdr:rowOff>97683</xdr:rowOff>
    </xdr:to>
    <xdr:sp macro="" textlink="">
      <xdr:nvSpPr>
        <xdr:cNvPr id="5646"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60</xdr:row>
      <xdr:rowOff>122886</xdr:rowOff>
    </xdr:from>
    <xdr:to>
      <xdr:col>42</xdr:col>
      <xdr:colOff>3756</xdr:colOff>
      <xdr:row>61</xdr:row>
      <xdr:rowOff>97683</xdr:rowOff>
    </xdr:to>
    <xdr:sp macro="" textlink="">
      <xdr:nvSpPr>
        <xdr:cNvPr id="5647"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60</xdr:row>
      <xdr:rowOff>122886</xdr:rowOff>
    </xdr:from>
    <xdr:to>
      <xdr:col>43</xdr:col>
      <xdr:colOff>3756</xdr:colOff>
      <xdr:row>61</xdr:row>
      <xdr:rowOff>97683</xdr:rowOff>
    </xdr:to>
    <xdr:sp macro="" textlink="">
      <xdr:nvSpPr>
        <xdr:cNvPr id="5648"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60</xdr:row>
      <xdr:rowOff>122886</xdr:rowOff>
    </xdr:from>
    <xdr:to>
      <xdr:col>43</xdr:col>
      <xdr:colOff>3756</xdr:colOff>
      <xdr:row>61</xdr:row>
      <xdr:rowOff>97683</xdr:rowOff>
    </xdr:to>
    <xdr:sp macro="" textlink="">
      <xdr:nvSpPr>
        <xdr:cNvPr id="5649"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60</xdr:row>
      <xdr:rowOff>122886</xdr:rowOff>
    </xdr:from>
    <xdr:to>
      <xdr:col>44</xdr:col>
      <xdr:colOff>3756</xdr:colOff>
      <xdr:row>61</xdr:row>
      <xdr:rowOff>97683</xdr:rowOff>
    </xdr:to>
    <xdr:sp macro="" textlink="">
      <xdr:nvSpPr>
        <xdr:cNvPr id="5650"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44</xdr:col>
      <xdr:colOff>3756</xdr:colOff>
      <xdr:row>60</xdr:row>
      <xdr:rowOff>122886</xdr:rowOff>
    </xdr:from>
    <xdr:to>
      <xdr:col>44</xdr:col>
      <xdr:colOff>3756</xdr:colOff>
      <xdr:row>61</xdr:row>
      <xdr:rowOff>97683</xdr:rowOff>
    </xdr:to>
    <xdr:sp macro="" textlink="">
      <xdr:nvSpPr>
        <xdr:cNvPr id="5651"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60</xdr:row>
      <xdr:rowOff>122886</xdr:rowOff>
    </xdr:from>
    <xdr:to>
      <xdr:col>45</xdr:col>
      <xdr:colOff>3756</xdr:colOff>
      <xdr:row>61</xdr:row>
      <xdr:rowOff>97683</xdr:rowOff>
    </xdr:to>
    <xdr:sp macro="" textlink="">
      <xdr:nvSpPr>
        <xdr:cNvPr id="5652"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60</xdr:row>
      <xdr:rowOff>122886</xdr:rowOff>
    </xdr:from>
    <xdr:to>
      <xdr:col>45</xdr:col>
      <xdr:colOff>3756</xdr:colOff>
      <xdr:row>61</xdr:row>
      <xdr:rowOff>97683</xdr:rowOff>
    </xdr:to>
    <xdr:sp macro="" textlink="">
      <xdr:nvSpPr>
        <xdr:cNvPr id="5653"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60</xdr:row>
      <xdr:rowOff>122886</xdr:rowOff>
    </xdr:from>
    <xdr:to>
      <xdr:col>46</xdr:col>
      <xdr:colOff>3756</xdr:colOff>
      <xdr:row>61</xdr:row>
      <xdr:rowOff>97683</xdr:rowOff>
    </xdr:to>
    <xdr:sp macro="" textlink="">
      <xdr:nvSpPr>
        <xdr:cNvPr id="5654"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60</xdr:row>
      <xdr:rowOff>122886</xdr:rowOff>
    </xdr:from>
    <xdr:to>
      <xdr:col>46</xdr:col>
      <xdr:colOff>3756</xdr:colOff>
      <xdr:row>61</xdr:row>
      <xdr:rowOff>97683</xdr:rowOff>
    </xdr:to>
    <xdr:sp macro="" textlink="">
      <xdr:nvSpPr>
        <xdr:cNvPr id="5655"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60</xdr:row>
      <xdr:rowOff>122886</xdr:rowOff>
    </xdr:from>
    <xdr:to>
      <xdr:col>47</xdr:col>
      <xdr:colOff>3756</xdr:colOff>
      <xdr:row>61</xdr:row>
      <xdr:rowOff>97683</xdr:rowOff>
    </xdr:to>
    <xdr:sp macro="" textlink="">
      <xdr:nvSpPr>
        <xdr:cNvPr id="5656"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60</xdr:row>
      <xdr:rowOff>122886</xdr:rowOff>
    </xdr:from>
    <xdr:to>
      <xdr:col>47</xdr:col>
      <xdr:colOff>3756</xdr:colOff>
      <xdr:row>61</xdr:row>
      <xdr:rowOff>97683</xdr:rowOff>
    </xdr:to>
    <xdr:sp macro="" textlink="">
      <xdr:nvSpPr>
        <xdr:cNvPr id="5657"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60</xdr:row>
      <xdr:rowOff>122886</xdr:rowOff>
    </xdr:from>
    <xdr:to>
      <xdr:col>48</xdr:col>
      <xdr:colOff>3756</xdr:colOff>
      <xdr:row>61</xdr:row>
      <xdr:rowOff>97683</xdr:rowOff>
    </xdr:to>
    <xdr:sp macro="" textlink="">
      <xdr:nvSpPr>
        <xdr:cNvPr id="5658"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60</xdr:row>
      <xdr:rowOff>122886</xdr:rowOff>
    </xdr:from>
    <xdr:to>
      <xdr:col>48</xdr:col>
      <xdr:colOff>3756</xdr:colOff>
      <xdr:row>61</xdr:row>
      <xdr:rowOff>97683</xdr:rowOff>
    </xdr:to>
    <xdr:sp macro="" textlink="">
      <xdr:nvSpPr>
        <xdr:cNvPr id="5659"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79956</xdr:colOff>
      <xdr:row>60</xdr:row>
      <xdr:rowOff>122886</xdr:rowOff>
    </xdr:from>
    <xdr:to>
      <xdr:col>49</xdr:col>
      <xdr:colOff>79956</xdr:colOff>
      <xdr:row>61</xdr:row>
      <xdr:rowOff>97683</xdr:rowOff>
    </xdr:to>
    <xdr:sp macro="" textlink="">
      <xdr:nvSpPr>
        <xdr:cNvPr id="5660" name="WordArt 6"/>
        <xdr:cNvSpPr>
          <a:spLocks noChangeArrowheads="1" noChangeShapeType="1" noTextEdit="1"/>
        </xdr:cNvSpPr>
      </xdr:nvSpPr>
      <xdr:spPr bwMode="auto">
        <a:xfrm>
          <a:off x="74489256" y="30850536"/>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60</xdr:row>
      <xdr:rowOff>122886</xdr:rowOff>
    </xdr:from>
    <xdr:to>
      <xdr:col>49</xdr:col>
      <xdr:colOff>3756</xdr:colOff>
      <xdr:row>61</xdr:row>
      <xdr:rowOff>97683</xdr:rowOff>
    </xdr:to>
    <xdr:sp macro="" textlink="">
      <xdr:nvSpPr>
        <xdr:cNvPr id="5661"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60</xdr:row>
      <xdr:rowOff>122886</xdr:rowOff>
    </xdr:from>
    <xdr:to>
      <xdr:col>50</xdr:col>
      <xdr:colOff>3756</xdr:colOff>
      <xdr:row>61</xdr:row>
      <xdr:rowOff>97683</xdr:rowOff>
    </xdr:to>
    <xdr:sp macro="" textlink="">
      <xdr:nvSpPr>
        <xdr:cNvPr id="5662"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60</xdr:row>
      <xdr:rowOff>122886</xdr:rowOff>
    </xdr:from>
    <xdr:to>
      <xdr:col>50</xdr:col>
      <xdr:colOff>3756</xdr:colOff>
      <xdr:row>61</xdr:row>
      <xdr:rowOff>97683</xdr:rowOff>
    </xdr:to>
    <xdr:sp macro="" textlink="">
      <xdr:nvSpPr>
        <xdr:cNvPr id="5663"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60</xdr:row>
      <xdr:rowOff>122886</xdr:rowOff>
    </xdr:from>
    <xdr:to>
      <xdr:col>51</xdr:col>
      <xdr:colOff>3756</xdr:colOff>
      <xdr:row>61</xdr:row>
      <xdr:rowOff>97683</xdr:rowOff>
    </xdr:to>
    <xdr:sp macro="" textlink="">
      <xdr:nvSpPr>
        <xdr:cNvPr id="5664"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60</xdr:row>
      <xdr:rowOff>122886</xdr:rowOff>
    </xdr:from>
    <xdr:to>
      <xdr:col>51</xdr:col>
      <xdr:colOff>3756</xdr:colOff>
      <xdr:row>61</xdr:row>
      <xdr:rowOff>97683</xdr:rowOff>
    </xdr:to>
    <xdr:sp macro="" textlink="">
      <xdr:nvSpPr>
        <xdr:cNvPr id="5665"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60</xdr:row>
      <xdr:rowOff>122886</xdr:rowOff>
    </xdr:from>
    <xdr:to>
      <xdr:col>53</xdr:col>
      <xdr:colOff>3756</xdr:colOff>
      <xdr:row>61</xdr:row>
      <xdr:rowOff>97683</xdr:rowOff>
    </xdr:to>
    <xdr:sp macro="" textlink="">
      <xdr:nvSpPr>
        <xdr:cNvPr id="5666"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60</xdr:row>
      <xdr:rowOff>122886</xdr:rowOff>
    </xdr:from>
    <xdr:to>
      <xdr:col>53</xdr:col>
      <xdr:colOff>3756</xdr:colOff>
      <xdr:row>61</xdr:row>
      <xdr:rowOff>97683</xdr:rowOff>
    </xdr:to>
    <xdr:sp macro="" textlink="">
      <xdr:nvSpPr>
        <xdr:cNvPr id="5667"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60</xdr:row>
      <xdr:rowOff>122886</xdr:rowOff>
    </xdr:from>
    <xdr:to>
      <xdr:col>54</xdr:col>
      <xdr:colOff>3756</xdr:colOff>
      <xdr:row>61</xdr:row>
      <xdr:rowOff>97683</xdr:rowOff>
    </xdr:to>
    <xdr:sp macro="" textlink="">
      <xdr:nvSpPr>
        <xdr:cNvPr id="5668"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60</xdr:row>
      <xdr:rowOff>122886</xdr:rowOff>
    </xdr:from>
    <xdr:to>
      <xdr:col>54</xdr:col>
      <xdr:colOff>3756</xdr:colOff>
      <xdr:row>61</xdr:row>
      <xdr:rowOff>97683</xdr:rowOff>
    </xdr:to>
    <xdr:sp macro="" textlink="">
      <xdr:nvSpPr>
        <xdr:cNvPr id="5669"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60</xdr:row>
      <xdr:rowOff>122886</xdr:rowOff>
    </xdr:from>
    <xdr:to>
      <xdr:col>55</xdr:col>
      <xdr:colOff>3756</xdr:colOff>
      <xdr:row>61</xdr:row>
      <xdr:rowOff>97683</xdr:rowOff>
    </xdr:to>
    <xdr:sp macro="" textlink="">
      <xdr:nvSpPr>
        <xdr:cNvPr id="5670"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60</xdr:row>
      <xdr:rowOff>122886</xdr:rowOff>
    </xdr:from>
    <xdr:to>
      <xdr:col>55</xdr:col>
      <xdr:colOff>3756</xdr:colOff>
      <xdr:row>61</xdr:row>
      <xdr:rowOff>97683</xdr:rowOff>
    </xdr:to>
    <xdr:sp macro="" textlink="">
      <xdr:nvSpPr>
        <xdr:cNvPr id="5671"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60</xdr:row>
      <xdr:rowOff>122886</xdr:rowOff>
    </xdr:from>
    <xdr:to>
      <xdr:col>56</xdr:col>
      <xdr:colOff>3756</xdr:colOff>
      <xdr:row>61</xdr:row>
      <xdr:rowOff>97683</xdr:rowOff>
    </xdr:to>
    <xdr:sp macro="" textlink="">
      <xdr:nvSpPr>
        <xdr:cNvPr id="5672"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60</xdr:row>
      <xdr:rowOff>122886</xdr:rowOff>
    </xdr:from>
    <xdr:to>
      <xdr:col>56</xdr:col>
      <xdr:colOff>3756</xdr:colOff>
      <xdr:row>61</xdr:row>
      <xdr:rowOff>97683</xdr:rowOff>
    </xdr:to>
    <xdr:sp macro="" textlink="">
      <xdr:nvSpPr>
        <xdr:cNvPr id="5673"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60</xdr:row>
      <xdr:rowOff>122886</xdr:rowOff>
    </xdr:from>
    <xdr:to>
      <xdr:col>57</xdr:col>
      <xdr:colOff>3756</xdr:colOff>
      <xdr:row>61</xdr:row>
      <xdr:rowOff>97683</xdr:rowOff>
    </xdr:to>
    <xdr:sp macro="" textlink="">
      <xdr:nvSpPr>
        <xdr:cNvPr id="5676"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60</xdr:row>
      <xdr:rowOff>122886</xdr:rowOff>
    </xdr:from>
    <xdr:to>
      <xdr:col>57</xdr:col>
      <xdr:colOff>3756</xdr:colOff>
      <xdr:row>61</xdr:row>
      <xdr:rowOff>97683</xdr:rowOff>
    </xdr:to>
    <xdr:sp macro="" textlink="">
      <xdr:nvSpPr>
        <xdr:cNvPr id="5677" name="WordArt 6"/>
        <xdr:cNvSpPr>
          <a:spLocks noChangeArrowheads="1" noChangeShapeType="1" noTextEdit="1"/>
        </xdr:cNvSpPr>
      </xdr:nvSpPr>
      <xdr:spPr bwMode="auto">
        <a:xfrm>
          <a:off x="47644631"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60</xdr:row>
      <xdr:rowOff>122886</xdr:rowOff>
    </xdr:from>
    <xdr:to>
      <xdr:col>57</xdr:col>
      <xdr:colOff>3756</xdr:colOff>
      <xdr:row>61</xdr:row>
      <xdr:rowOff>97683</xdr:rowOff>
    </xdr:to>
    <xdr:sp macro="" textlink="">
      <xdr:nvSpPr>
        <xdr:cNvPr id="5678" name="WordArt 6"/>
        <xdr:cNvSpPr>
          <a:spLocks noChangeArrowheads="1" noChangeShapeType="1" noTextEdit="1"/>
        </xdr:cNvSpPr>
      </xdr:nvSpPr>
      <xdr:spPr bwMode="auto">
        <a:xfrm>
          <a:off x="7734675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60</xdr:row>
      <xdr:rowOff>122886</xdr:rowOff>
    </xdr:from>
    <xdr:to>
      <xdr:col>57</xdr:col>
      <xdr:colOff>3756</xdr:colOff>
      <xdr:row>61</xdr:row>
      <xdr:rowOff>97683</xdr:rowOff>
    </xdr:to>
    <xdr:sp macro="" textlink="">
      <xdr:nvSpPr>
        <xdr:cNvPr id="5679" name="WordArt 6"/>
        <xdr:cNvSpPr>
          <a:spLocks noChangeArrowheads="1" noChangeShapeType="1" noTextEdit="1"/>
        </xdr:cNvSpPr>
      </xdr:nvSpPr>
      <xdr:spPr bwMode="auto">
        <a:xfrm>
          <a:off x="7734675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60</xdr:row>
      <xdr:rowOff>122886</xdr:rowOff>
    </xdr:from>
    <xdr:to>
      <xdr:col>61</xdr:col>
      <xdr:colOff>3756</xdr:colOff>
      <xdr:row>61</xdr:row>
      <xdr:rowOff>97683</xdr:rowOff>
    </xdr:to>
    <xdr:sp macro="" textlink="">
      <xdr:nvSpPr>
        <xdr:cNvPr id="5700"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60</xdr:row>
      <xdr:rowOff>122886</xdr:rowOff>
    </xdr:from>
    <xdr:to>
      <xdr:col>61</xdr:col>
      <xdr:colOff>3756</xdr:colOff>
      <xdr:row>61</xdr:row>
      <xdr:rowOff>97683</xdr:rowOff>
    </xdr:to>
    <xdr:sp macro="" textlink="">
      <xdr:nvSpPr>
        <xdr:cNvPr id="5701"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60</xdr:row>
      <xdr:rowOff>122886</xdr:rowOff>
    </xdr:from>
    <xdr:to>
      <xdr:col>62</xdr:col>
      <xdr:colOff>3756</xdr:colOff>
      <xdr:row>61</xdr:row>
      <xdr:rowOff>97683</xdr:rowOff>
    </xdr:to>
    <xdr:sp macro="" textlink="">
      <xdr:nvSpPr>
        <xdr:cNvPr id="5702"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60</xdr:row>
      <xdr:rowOff>122886</xdr:rowOff>
    </xdr:from>
    <xdr:to>
      <xdr:col>62</xdr:col>
      <xdr:colOff>3756</xdr:colOff>
      <xdr:row>61</xdr:row>
      <xdr:rowOff>97683</xdr:rowOff>
    </xdr:to>
    <xdr:sp macro="" textlink="">
      <xdr:nvSpPr>
        <xdr:cNvPr id="5703"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60</xdr:row>
      <xdr:rowOff>122886</xdr:rowOff>
    </xdr:from>
    <xdr:to>
      <xdr:col>63</xdr:col>
      <xdr:colOff>3756</xdr:colOff>
      <xdr:row>61</xdr:row>
      <xdr:rowOff>97683</xdr:rowOff>
    </xdr:to>
    <xdr:sp macro="" textlink="">
      <xdr:nvSpPr>
        <xdr:cNvPr id="5704"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60</xdr:row>
      <xdr:rowOff>122886</xdr:rowOff>
    </xdr:from>
    <xdr:to>
      <xdr:col>63</xdr:col>
      <xdr:colOff>3756</xdr:colOff>
      <xdr:row>61</xdr:row>
      <xdr:rowOff>97683</xdr:rowOff>
    </xdr:to>
    <xdr:sp macro="" textlink="">
      <xdr:nvSpPr>
        <xdr:cNvPr id="5705"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60</xdr:row>
      <xdr:rowOff>122886</xdr:rowOff>
    </xdr:from>
    <xdr:to>
      <xdr:col>64</xdr:col>
      <xdr:colOff>3756</xdr:colOff>
      <xdr:row>61</xdr:row>
      <xdr:rowOff>97683</xdr:rowOff>
    </xdr:to>
    <xdr:sp macro="" textlink="">
      <xdr:nvSpPr>
        <xdr:cNvPr id="5706"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60</xdr:row>
      <xdr:rowOff>122886</xdr:rowOff>
    </xdr:from>
    <xdr:to>
      <xdr:col>64</xdr:col>
      <xdr:colOff>3756</xdr:colOff>
      <xdr:row>61</xdr:row>
      <xdr:rowOff>97683</xdr:rowOff>
    </xdr:to>
    <xdr:sp macro="" textlink="">
      <xdr:nvSpPr>
        <xdr:cNvPr id="5707"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60</xdr:row>
      <xdr:rowOff>122886</xdr:rowOff>
    </xdr:from>
    <xdr:to>
      <xdr:col>65</xdr:col>
      <xdr:colOff>3756</xdr:colOff>
      <xdr:row>61</xdr:row>
      <xdr:rowOff>97683</xdr:rowOff>
    </xdr:to>
    <xdr:sp macro="" textlink="">
      <xdr:nvSpPr>
        <xdr:cNvPr id="5708"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60</xdr:row>
      <xdr:rowOff>122886</xdr:rowOff>
    </xdr:from>
    <xdr:to>
      <xdr:col>65</xdr:col>
      <xdr:colOff>3756</xdr:colOff>
      <xdr:row>61</xdr:row>
      <xdr:rowOff>97683</xdr:rowOff>
    </xdr:to>
    <xdr:sp macro="" textlink="">
      <xdr:nvSpPr>
        <xdr:cNvPr id="5709"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60</xdr:row>
      <xdr:rowOff>122886</xdr:rowOff>
    </xdr:from>
    <xdr:to>
      <xdr:col>66</xdr:col>
      <xdr:colOff>3756</xdr:colOff>
      <xdr:row>61</xdr:row>
      <xdr:rowOff>97683</xdr:rowOff>
    </xdr:to>
    <xdr:sp macro="" textlink="">
      <xdr:nvSpPr>
        <xdr:cNvPr id="5710"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60</xdr:row>
      <xdr:rowOff>122886</xdr:rowOff>
    </xdr:from>
    <xdr:to>
      <xdr:col>66</xdr:col>
      <xdr:colOff>3756</xdr:colOff>
      <xdr:row>61</xdr:row>
      <xdr:rowOff>97683</xdr:rowOff>
    </xdr:to>
    <xdr:sp macro="" textlink="">
      <xdr:nvSpPr>
        <xdr:cNvPr id="5711"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60</xdr:row>
      <xdr:rowOff>122886</xdr:rowOff>
    </xdr:from>
    <xdr:to>
      <xdr:col>67</xdr:col>
      <xdr:colOff>3756</xdr:colOff>
      <xdr:row>61</xdr:row>
      <xdr:rowOff>97683</xdr:rowOff>
    </xdr:to>
    <xdr:sp macro="" textlink="">
      <xdr:nvSpPr>
        <xdr:cNvPr id="5712"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60</xdr:row>
      <xdr:rowOff>122886</xdr:rowOff>
    </xdr:from>
    <xdr:to>
      <xdr:col>67</xdr:col>
      <xdr:colOff>3756</xdr:colOff>
      <xdr:row>61</xdr:row>
      <xdr:rowOff>97683</xdr:rowOff>
    </xdr:to>
    <xdr:sp macro="" textlink="">
      <xdr:nvSpPr>
        <xdr:cNvPr id="5713"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60</xdr:row>
      <xdr:rowOff>122886</xdr:rowOff>
    </xdr:from>
    <xdr:to>
      <xdr:col>68</xdr:col>
      <xdr:colOff>3756</xdr:colOff>
      <xdr:row>61</xdr:row>
      <xdr:rowOff>97683</xdr:rowOff>
    </xdr:to>
    <xdr:sp macro="" textlink="">
      <xdr:nvSpPr>
        <xdr:cNvPr id="5714"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60</xdr:row>
      <xdr:rowOff>122886</xdr:rowOff>
    </xdr:from>
    <xdr:to>
      <xdr:col>68</xdr:col>
      <xdr:colOff>3756</xdr:colOff>
      <xdr:row>61</xdr:row>
      <xdr:rowOff>97683</xdr:rowOff>
    </xdr:to>
    <xdr:sp macro="" textlink="">
      <xdr:nvSpPr>
        <xdr:cNvPr id="5715"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60</xdr:row>
      <xdr:rowOff>122886</xdr:rowOff>
    </xdr:from>
    <xdr:to>
      <xdr:col>69</xdr:col>
      <xdr:colOff>3756</xdr:colOff>
      <xdr:row>61</xdr:row>
      <xdr:rowOff>97683</xdr:rowOff>
    </xdr:to>
    <xdr:sp macro="" textlink="">
      <xdr:nvSpPr>
        <xdr:cNvPr id="5716"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60</xdr:row>
      <xdr:rowOff>122886</xdr:rowOff>
    </xdr:from>
    <xdr:to>
      <xdr:col>69</xdr:col>
      <xdr:colOff>3756</xdr:colOff>
      <xdr:row>61</xdr:row>
      <xdr:rowOff>97683</xdr:rowOff>
    </xdr:to>
    <xdr:sp macro="" textlink="">
      <xdr:nvSpPr>
        <xdr:cNvPr id="5717"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60</xdr:row>
      <xdr:rowOff>122886</xdr:rowOff>
    </xdr:from>
    <xdr:to>
      <xdr:col>70</xdr:col>
      <xdr:colOff>3756</xdr:colOff>
      <xdr:row>61</xdr:row>
      <xdr:rowOff>97683</xdr:rowOff>
    </xdr:to>
    <xdr:sp macro="" textlink="">
      <xdr:nvSpPr>
        <xdr:cNvPr id="5718"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60</xdr:row>
      <xdr:rowOff>122886</xdr:rowOff>
    </xdr:from>
    <xdr:to>
      <xdr:col>70</xdr:col>
      <xdr:colOff>3756</xdr:colOff>
      <xdr:row>61</xdr:row>
      <xdr:rowOff>97683</xdr:rowOff>
    </xdr:to>
    <xdr:sp macro="" textlink="">
      <xdr:nvSpPr>
        <xdr:cNvPr id="5719"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60</xdr:row>
      <xdr:rowOff>122886</xdr:rowOff>
    </xdr:from>
    <xdr:to>
      <xdr:col>71</xdr:col>
      <xdr:colOff>3756</xdr:colOff>
      <xdr:row>61</xdr:row>
      <xdr:rowOff>97683</xdr:rowOff>
    </xdr:to>
    <xdr:sp macro="" textlink="">
      <xdr:nvSpPr>
        <xdr:cNvPr id="5720"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60</xdr:row>
      <xdr:rowOff>122886</xdr:rowOff>
    </xdr:from>
    <xdr:to>
      <xdr:col>71</xdr:col>
      <xdr:colOff>3756</xdr:colOff>
      <xdr:row>61</xdr:row>
      <xdr:rowOff>97683</xdr:rowOff>
    </xdr:to>
    <xdr:sp macro="" textlink="">
      <xdr:nvSpPr>
        <xdr:cNvPr id="5721"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1527756</xdr:colOff>
      <xdr:row>60</xdr:row>
      <xdr:rowOff>122886</xdr:rowOff>
    </xdr:from>
    <xdr:to>
      <xdr:col>71</xdr:col>
      <xdr:colOff>1527756</xdr:colOff>
      <xdr:row>61</xdr:row>
      <xdr:rowOff>97683</xdr:rowOff>
    </xdr:to>
    <xdr:sp macro="" textlink="">
      <xdr:nvSpPr>
        <xdr:cNvPr id="5722" name="WordArt 6"/>
        <xdr:cNvSpPr>
          <a:spLocks noChangeArrowheads="1" noChangeShapeType="1" noTextEdit="1"/>
        </xdr:cNvSpPr>
      </xdr:nvSpPr>
      <xdr:spPr bwMode="auto">
        <a:xfrm>
          <a:off x="128153106" y="29478936"/>
          <a:ext cx="0" cy="31942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60</xdr:row>
      <xdr:rowOff>122886</xdr:rowOff>
    </xdr:from>
    <xdr:to>
      <xdr:col>72</xdr:col>
      <xdr:colOff>3756</xdr:colOff>
      <xdr:row>61</xdr:row>
      <xdr:rowOff>97683</xdr:rowOff>
    </xdr:to>
    <xdr:sp macro="" textlink="">
      <xdr:nvSpPr>
        <xdr:cNvPr id="5723"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60</xdr:row>
      <xdr:rowOff>122886</xdr:rowOff>
    </xdr:from>
    <xdr:to>
      <xdr:col>73</xdr:col>
      <xdr:colOff>3756</xdr:colOff>
      <xdr:row>61</xdr:row>
      <xdr:rowOff>97683</xdr:rowOff>
    </xdr:to>
    <xdr:sp macro="" textlink="">
      <xdr:nvSpPr>
        <xdr:cNvPr id="5724"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60</xdr:row>
      <xdr:rowOff>122886</xdr:rowOff>
    </xdr:from>
    <xdr:to>
      <xdr:col>73</xdr:col>
      <xdr:colOff>3756</xdr:colOff>
      <xdr:row>61</xdr:row>
      <xdr:rowOff>97683</xdr:rowOff>
    </xdr:to>
    <xdr:sp macro="" textlink="">
      <xdr:nvSpPr>
        <xdr:cNvPr id="5725"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60</xdr:row>
      <xdr:rowOff>122886</xdr:rowOff>
    </xdr:from>
    <xdr:to>
      <xdr:col>74</xdr:col>
      <xdr:colOff>3756</xdr:colOff>
      <xdr:row>61</xdr:row>
      <xdr:rowOff>97683</xdr:rowOff>
    </xdr:to>
    <xdr:sp macro="" textlink="">
      <xdr:nvSpPr>
        <xdr:cNvPr id="5726"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60</xdr:row>
      <xdr:rowOff>122886</xdr:rowOff>
    </xdr:from>
    <xdr:to>
      <xdr:col>74</xdr:col>
      <xdr:colOff>3756</xdr:colOff>
      <xdr:row>61</xdr:row>
      <xdr:rowOff>97683</xdr:rowOff>
    </xdr:to>
    <xdr:sp macro="" textlink="">
      <xdr:nvSpPr>
        <xdr:cNvPr id="5727"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60</xdr:row>
      <xdr:rowOff>122886</xdr:rowOff>
    </xdr:from>
    <xdr:to>
      <xdr:col>75</xdr:col>
      <xdr:colOff>3756</xdr:colOff>
      <xdr:row>61</xdr:row>
      <xdr:rowOff>97683</xdr:rowOff>
    </xdr:to>
    <xdr:sp macro="" textlink="">
      <xdr:nvSpPr>
        <xdr:cNvPr id="5728"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60</xdr:row>
      <xdr:rowOff>122886</xdr:rowOff>
    </xdr:from>
    <xdr:to>
      <xdr:col>75</xdr:col>
      <xdr:colOff>3756</xdr:colOff>
      <xdr:row>61</xdr:row>
      <xdr:rowOff>97683</xdr:rowOff>
    </xdr:to>
    <xdr:sp macro="" textlink="">
      <xdr:nvSpPr>
        <xdr:cNvPr id="5729"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60</xdr:row>
      <xdr:rowOff>122886</xdr:rowOff>
    </xdr:from>
    <xdr:to>
      <xdr:col>76</xdr:col>
      <xdr:colOff>3756</xdr:colOff>
      <xdr:row>61</xdr:row>
      <xdr:rowOff>97683</xdr:rowOff>
    </xdr:to>
    <xdr:sp macro="" textlink="">
      <xdr:nvSpPr>
        <xdr:cNvPr id="5730"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60</xdr:row>
      <xdr:rowOff>122886</xdr:rowOff>
    </xdr:from>
    <xdr:to>
      <xdr:col>76</xdr:col>
      <xdr:colOff>3756</xdr:colOff>
      <xdr:row>61</xdr:row>
      <xdr:rowOff>97683</xdr:rowOff>
    </xdr:to>
    <xdr:sp macro="" textlink="">
      <xdr:nvSpPr>
        <xdr:cNvPr id="5731"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60</xdr:row>
      <xdr:rowOff>122886</xdr:rowOff>
    </xdr:from>
    <xdr:to>
      <xdr:col>77</xdr:col>
      <xdr:colOff>3756</xdr:colOff>
      <xdr:row>61</xdr:row>
      <xdr:rowOff>97683</xdr:rowOff>
    </xdr:to>
    <xdr:sp macro="" textlink="">
      <xdr:nvSpPr>
        <xdr:cNvPr id="5732"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60</xdr:row>
      <xdr:rowOff>122886</xdr:rowOff>
    </xdr:from>
    <xdr:to>
      <xdr:col>77</xdr:col>
      <xdr:colOff>3756</xdr:colOff>
      <xdr:row>61</xdr:row>
      <xdr:rowOff>97683</xdr:rowOff>
    </xdr:to>
    <xdr:sp macro="" textlink="">
      <xdr:nvSpPr>
        <xdr:cNvPr id="5733"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60</xdr:row>
      <xdr:rowOff>122886</xdr:rowOff>
    </xdr:from>
    <xdr:to>
      <xdr:col>78</xdr:col>
      <xdr:colOff>3756</xdr:colOff>
      <xdr:row>61</xdr:row>
      <xdr:rowOff>97683</xdr:rowOff>
    </xdr:to>
    <xdr:sp macro="" textlink="">
      <xdr:nvSpPr>
        <xdr:cNvPr id="5734"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60</xdr:row>
      <xdr:rowOff>122886</xdr:rowOff>
    </xdr:from>
    <xdr:to>
      <xdr:col>78</xdr:col>
      <xdr:colOff>3756</xdr:colOff>
      <xdr:row>61</xdr:row>
      <xdr:rowOff>97683</xdr:rowOff>
    </xdr:to>
    <xdr:sp macro="" textlink="">
      <xdr:nvSpPr>
        <xdr:cNvPr id="5735"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60</xdr:row>
      <xdr:rowOff>122886</xdr:rowOff>
    </xdr:from>
    <xdr:to>
      <xdr:col>79</xdr:col>
      <xdr:colOff>3756</xdr:colOff>
      <xdr:row>61</xdr:row>
      <xdr:rowOff>97683</xdr:rowOff>
    </xdr:to>
    <xdr:sp macro="" textlink="">
      <xdr:nvSpPr>
        <xdr:cNvPr id="5736"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60</xdr:row>
      <xdr:rowOff>122886</xdr:rowOff>
    </xdr:from>
    <xdr:to>
      <xdr:col>79</xdr:col>
      <xdr:colOff>3756</xdr:colOff>
      <xdr:row>61</xdr:row>
      <xdr:rowOff>97683</xdr:rowOff>
    </xdr:to>
    <xdr:sp macro="" textlink="">
      <xdr:nvSpPr>
        <xdr:cNvPr id="5737"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60</xdr:row>
      <xdr:rowOff>122886</xdr:rowOff>
    </xdr:from>
    <xdr:to>
      <xdr:col>80</xdr:col>
      <xdr:colOff>3756</xdr:colOff>
      <xdr:row>61</xdr:row>
      <xdr:rowOff>97683</xdr:rowOff>
    </xdr:to>
    <xdr:sp macro="" textlink="">
      <xdr:nvSpPr>
        <xdr:cNvPr id="5738"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60</xdr:row>
      <xdr:rowOff>122886</xdr:rowOff>
    </xdr:from>
    <xdr:to>
      <xdr:col>80</xdr:col>
      <xdr:colOff>3756</xdr:colOff>
      <xdr:row>61</xdr:row>
      <xdr:rowOff>97683</xdr:rowOff>
    </xdr:to>
    <xdr:sp macro="" textlink="">
      <xdr:nvSpPr>
        <xdr:cNvPr id="5739" name="WordArt 6"/>
        <xdr:cNvSpPr>
          <a:spLocks noChangeArrowheads="1" noChangeShapeType="1" noTextEdit="1"/>
        </xdr:cNvSpPr>
      </xdr:nvSpPr>
      <xdr:spPr bwMode="auto">
        <a:xfrm>
          <a:off x="80744006" y="209508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31</xdr:row>
      <xdr:rowOff>121947</xdr:rowOff>
    </xdr:from>
    <xdr:to>
      <xdr:col>66</xdr:col>
      <xdr:colOff>3756</xdr:colOff>
      <xdr:row>32</xdr:row>
      <xdr:rowOff>96744</xdr:rowOff>
    </xdr:to>
    <xdr:sp macro="" textlink="">
      <xdr:nvSpPr>
        <xdr:cNvPr id="5742" name="WordArt 6"/>
        <xdr:cNvSpPr>
          <a:spLocks noChangeArrowheads="1" noChangeShapeType="1" noTextEdit="1"/>
        </xdr:cNvSpPr>
      </xdr:nvSpPr>
      <xdr:spPr bwMode="auto">
        <a:xfrm>
          <a:off x="94047256" y="1139319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31</xdr:row>
      <xdr:rowOff>121947</xdr:rowOff>
    </xdr:from>
    <xdr:to>
      <xdr:col>66</xdr:col>
      <xdr:colOff>3756</xdr:colOff>
      <xdr:row>32</xdr:row>
      <xdr:rowOff>96744</xdr:rowOff>
    </xdr:to>
    <xdr:sp macro="" textlink="">
      <xdr:nvSpPr>
        <xdr:cNvPr id="5743" name="WordArt 6"/>
        <xdr:cNvSpPr>
          <a:spLocks noChangeArrowheads="1" noChangeShapeType="1" noTextEdit="1"/>
        </xdr:cNvSpPr>
      </xdr:nvSpPr>
      <xdr:spPr bwMode="auto">
        <a:xfrm>
          <a:off x="94047256" y="1139319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xdr:col>
      <xdr:colOff>3756</xdr:colOff>
      <xdr:row>38</xdr:row>
      <xdr:rowOff>121947</xdr:rowOff>
    </xdr:from>
    <xdr:to>
      <xdr:col>4</xdr:col>
      <xdr:colOff>3756</xdr:colOff>
      <xdr:row>39</xdr:row>
      <xdr:rowOff>96744</xdr:rowOff>
    </xdr:to>
    <xdr:sp macro="" textlink="">
      <xdr:nvSpPr>
        <xdr:cNvPr id="18352" name="WordArt 6"/>
        <xdr:cNvSpPr>
          <a:spLocks noChangeArrowheads="1" noChangeShapeType="1" noTextEdit="1"/>
        </xdr:cNvSpPr>
      </xdr:nvSpPr>
      <xdr:spPr bwMode="auto">
        <a:xfrm>
          <a:off x="64807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38</xdr:row>
      <xdr:rowOff>121947</xdr:rowOff>
    </xdr:from>
    <xdr:to>
      <xdr:col>5</xdr:col>
      <xdr:colOff>3756</xdr:colOff>
      <xdr:row>39</xdr:row>
      <xdr:rowOff>96744</xdr:rowOff>
    </xdr:to>
    <xdr:sp macro="" textlink="">
      <xdr:nvSpPr>
        <xdr:cNvPr id="18353" name="WordArt 6"/>
        <xdr:cNvSpPr>
          <a:spLocks noChangeArrowheads="1" noChangeShapeType="1" noTextEdit="1"/>
        </xdr:cNvSpPr>
      </xdr:nvSpPr>
      <xdr:spPr bwMode="auto">
        <a:xfrm>
          <a:off x="78523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38</xdr:row>
      <xdr:rowOff>121947</xdr:rowOff>
    </xdr:from>
    <xdr:to>
      <xdr:col>3</xdr:col>
      <xdr:colOff>3756</xdr:colOff>
      <xdr:row>39</xdr:row>
      <xdr:rowOff>96744</xdr:rowOff>
    </xdr:to>
    <xdr:sp macro="" textlink="">
      <xdr:nvSpPr>
        <xdr:cNvPr id="18354" name="WordArt 6"/>
        <xdr:cNvSpPr>
          <a:spLocks noChangeArrowheads="1" noChangeShapeType="1" noTextEdit="1"/>
        </xdr:cNvSpPr>
      </xdr:nvSpPr>
      <xdr:spPr bwMode="auto">
        <a:xfrm>
          <a:off x="52234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38</xdr:row>
      <xdr:rowOff>121947</xdr:rowOff>
    </xdr:from>
    <xdr:to>
      <xdr:col>3</xdr:col>
      <xdr:colOff>1012243</xdr:colOff>
      <xdr:row>39</xdr:row>
      <xdr:rowOff>96744</xdr:rowOff>
    </xdr:to>
    <xdr:sp macro="" textlink="">
      <xdr:nvSpPr>
        <xdr:cNvPr id="18355" name="WordArt 6"/>
        <xdr:cNvSpPr>
          <a:spLocks noChangeArrowheads="1" noChangeShapeType="1" noTextEdit="1"/>
        </xdr:cNvSpPr>
      </xdr:nvSpPr>
      <xdr:spPr bwMode="auto">
        <a:xfrm>
          <a:off x="62319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38</xdr:row>
      <xdr:rowOff>121947</xdr:rowOff>
    </xdr:from>
    <xdr:to>
      <xdr:col>3</xdr:col>
      <xdr:colOff>1012243</xdr:colOff>
      <xdr:row>39</xdr:row>
      <xdr:rowOff>96744</xdr:rowOff>
    </xdr:to>
    <xdr:sp macro="" textlink="">
      <xdr:nvSpPr>
        <xdr:cNvPr id="18356" name="WordArt 6"/>
        <xdr:cNvSpPr>
          <a:spLocks noChangeArrowheads="1" noChangeShapeType="1" noTextEdit="1"/>
        </xdr:cNvSpPr>
      </xdr:nvSpPr>
      <xdr:spPr bwMode="auto">
        <a:xfrm>
          <a:off x="62319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38</xdr:row>
      <xdr:rowOff>121947</xdr:rowOff>
    </xdr:from>
    <xdr:to>
      <xdr:col>5</xdr:col>
      <xdr:colOff>1012243</xdr:colOff>
      <xdr:row>39</xdr:row>
      <xdr:rowOff>96744</xdr:rowOff>
    </xdr:to>
    <xdr:sp macro="" textlink="">
      <xdr:nvSpPr>
        <xdr:cNvPr id="18357" name="WordArt 6"/>
        <xdr:cNvSpPr>
          <a:spLocks noChangeArrowheads="1" noChangeShapeType="1" noTextEdit="1"/>
        </xdr:cNvSpPr>
      </xdr:nvSpPr>
      <xdr:spPr bwMode="auto">
        <a:xfrm>
          <a:off x="88608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38</xdr:row>
      <xdr:rowOff>121947</xdr:rowOff>
    </xdr:from>
    <xdr:to>
      <xdr:col>5</xdr:col>
      <xdr:colOff>1012243</xdr:colOff>
      <xdr:row>39</xdr:row>
      <xdr:rowOff>96744</xdr:rowOff>
    </xdr:to>
    <xdr:sp macro="" textlink="">
      <xdr:nvSpPr>
        <xdr:cNvPr id="18358" name="WordArt 6"/>
        <xdr:cNvSpPr>
          <a:spLocks noChangeArrowheads="1" noChangeShapeType="1" noTextEdit="1"/>
        </xdr:cNvSpPr>
      </xdr:nvSpPr>
      <xdr:spPr bwMode="auto">
        <a:xfrm>
          <a:off x="88608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xdr:col>
      <xdr:colOff>3756</xdr:colOff>
      <xdr:row>38</xdr:row>
      <xdr:rowOff>121947</xdr:rowOff>
    </xdr:from>
    <xdr:to>
      <xdr:col>4</xdr:col>
      <xdr:colOff>3756</xdr:colOff>
      <xdr:row>39</xdr:row>
      <xdr:rowOff>96744</xdr:rowOff>
    </xdr:to>
    <xdr:sp macro="" textlink="">
      <xdr:nvSpPr>
        <xdr:cNvPr id="18359" name="WordArt 6"/>
        <xdr:cNvSpPr>
          <a:spLocks noChangeArrowheads="1" noChangeShapeType="1" noTextEdit="1"/>
        </xdr:cNvSpPr>
      </xdr:nvSpPr>
      <xdr:spPr bwMode="auto">
        <a:xfrm>
          <a:off x="64807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38</xdr:row>
      <xdr:rowOff>121947</xdr:rowOff>
    </xdr:from>
    <xdr:to>
      <xdr:col>5</xdr:col>
      <xdr:colOff>3756</xdr:colOff>
      <xdr:row>39</xdr:row>
      <xdr:rowOff>96744</xdr:rowOff>
    </xdr:to>
    <xdr:sp macro="" textlink="">
      <xdr:nvSpPr>
        <xdr:cNvPr id="18360" name="WordArt 6"/>
        <xdr:cNvSpPr>
          <a:spLocks noChangeArrowheads="1" noChangeShapeType="1" noTextEdit="1"/>
        </xdr:cNvSpPr>
      </xdr:nvSpPr>
      <xdr:spPr bwMode="auto">
        <a:xfrm>
          <a:off x="78523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38</xdr:row>
      <xdr:rowOff>121947</xdr:rowOff>
    </xdr:from>
    <xdr:to>
      <xdr:col>3</xdr:col>
      <xdr:colOff>3756</xdr:colOff>
      <xdr:row>39</xdr:row>
      <xdr:rowOff>96744</xdr:rowOff>
    </xdr:to>
    <xdr:sp macro="" textlink="">
      <xdr:nvSpPr>
        <xdr:cNvPr id="18361" name="WordArt 6"/>
        <xdr:cNvSpPr>
          <a:spLocks noChangeArrowheads="1" noChangeShapeType="1" noTextEdit="1"/>
        </xdr:cNvSpPr>
      </xdr:nvSpPr>
      <xdr:spPr bwMode="auto">
        <a:xfrm>
          <a:off x="52234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38</xdr:row>
      <xdr:rowOff>121947</xdr:rowOff>
    </xdr:from>
    <xdr:to>
      <xdr:col>3</xdr:col>
      <xdr:colOff>1012243</xdr:colOff>
      <xdr:row>39</xdr:row>
      <xdr:rowOff>96744</xdr:rowOff>
    </xdr:to>
    <xdr:sp macro="" textlink="">
      <xdr:nvSpPr>
        <xdr:cNvPr id="18362" name="WordArt 6"/>
        <xdr:cNvSpPr>
          <a:spLocks noChangeArrowheads="1" noChangeShapeType="1" noTextEdit="1"/>
        </xdr:cNvSpPr>
      </xdr:nvSpPr>
      <xdr:spPr bwMode="auto">
        <a:xfrm>
          <a:off x="62319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38</xdr:row>
      <xdr:rowOff>121947</xdr:rowOff>
    </xdr:from>
    <xdr:to>
      <xdr:col>3</xdr:col>
      <xdr:colOff>1012243</xdr:colOff>
      <xdr:row>39</xdr:row>
      <xdr:rowOff>96744</xdr:rowOff>
    </xdr:to>
    <xdr:sp macro="" textlink="">
      <xdr:nvSpPr>
        <xdr:cNvPr id="18363" name="WordArt 6"/>
        <xdr:cNvSpPr>
          <a:spLocks noChangeArrowheads="1" noChangeShapeType="1" noTextEdit="1"/>
        </xdr:cNvSpPr>
      </xdr:nvSpPr>
      <xdr:spPr bwMode="auto">
        <a:xfrm>
          <a:off x="62319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38</xdr:row>
      <xdr:rowOff>121947</xdr:rowOff>
    </xdr:from>
    <xdr:to>
      <xdr:col>5</xdr:col>
      <xdr:colOff>1012243</xdr:colOff>
      <xdr:row>39</xdr:row>
      <xdr:rowOff>96744</xdr:rowOff>
    </xdr:to>
    <xdr:sp macro="" textlink="">
      <xdr:nvSpPr>
        <xdr:cNvPr id="18364" name="WordArt 6"/>
        <xdr:cNvSpPr>
          <a:spLocks noChangeArrowheads="1" noChangeShapeType="1" noTextEdit="1"/>
        </xdr:cNvSpPr>
      </xdr:nvSpPr>
      <xdr:spPr bwMode="auto">
        <a:xfrm>
          <a:off x="88608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38</xdr:row>
      <xdr:rowOff>121947</xdr:rowOff>
    </xdr:from>
    <xdr:to>
      <xdr:col>5</xdr:col>
      <xdr:colOff>1012243</xdr:colOff>
      <xdr:row>39</xdr:row>
      <xdr:rowOff>96744</xdr:rowOff>
    </xdr:to>
    <xdr:sp macro="" textlink="">
      <xdr:nvSpPr>
        <xdr:cNvPr id="18365" name="WordArt 6"/>
        <xdr:cNvSpPr>
          <a:spLocks noChangeArrowheads="1" noChangeShapeType="1" noTextEdit="1"/>
        </xdr:cNvSpPr>
      </xdr:nvSpPr>
      <xdr:spPr bwMode="auto">
        <a:xfrm>
          <a:off x="88608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18366"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18367"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18368"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69"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70"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71"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72"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18373"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18374"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18375"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76"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77"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78"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79"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18380"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18381"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18382"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83"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84"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85"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86"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18387"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18388"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18389"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90"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18391"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92"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18393"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06"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07"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38</xdr:row>
      <xdr:rowOff>121947</xdr:rowOff>
    </xdr:from>
    <xdr:to>
      <xdr:col>55</xdr:col>
      <xdr:colOff>3756</xdr:colOff>
      <xdr:row>39</xdr:row>
      <xdr:rowOff>96744</xdr:rowOff>
    </xdr:to>
    <xdr:sp macro="" textlink="">
      <xdr:nvSpPr>
        <xdr:cNvPr id="21008" name="WordArt 6"/>
        <xdr:cNvSpPr>
          <a:spLocks noChangeArrowheads="1" noChangeShapeType="1" noTextEdit="1"/>
        </xdr:cNvSpPr>
      </xdr:nvSpPr>
      <xdr:spPr bwMode="auto">
        <a:xfrm>
          <a:off x="808519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21009" name="WordArt 6"/>
        <xdr:cNvSpPr>
          <a:spLocks noChangeArrowheads="1" noChangeShapeType="1" noTextEdit="1"/>
        </xdr:cNvSpPr>
      </xdr:nvSpPr>
      <xdr:spPr bwMode="auto">
        <a:xfrm>
          <a:off x="818604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21010" name="WordArt 6"/>
        <xdr:cNvSpPr>
          <a:spLocks noChangeArrowheads="1" noChangeShapeType="1" noTextEdit="1"/>
        </xdr:cNvSpPr>
      </xdr:nvSpPr>
      <xdr:spPr bwMode="auto">
        <a:xfrm>
          <a:off x="818604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1088443</xdr:colOff>
      <xdr:row>38</xdr:row>
      <xdr:rowOff>121947</xdr:rowOff>
    </xdr:from>
    <xdr:to>
      <xdr:col>57</xdr:col>
      <xdr:colOff>1088443</xdr:colOff>
      <xdr:row>39</xdr:row>
      <xdr:rowOff>96744</xdr:rowOff>
    </xdr:to>
    <xdr:sp macro="" textlink="">
      <xdr:nvSpPr>
        <xdr:cNvPr id="21011" name="WordArt 6"/>
        <xdr:cNvSpPr>
          <a:spLocks noChangeArrowheads="1" noChangeShapeType="1" noTextEdit="1"/>
        </xdr:cNvSpPr>
      </xdr:nvSpPr>
      <xdr:spPr bwMode="auto">
        <a:xfrm>
          <a:off x="867943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12"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13"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14"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38</xdr:row>
      <xdr:rowOff>121947</xdr:rowOff>
    </xdr:from>
    <xdr:to>
      <xdr:col>55</xdr:col>
      <xdr:colOff>3756</xdr:colOff>
      <xdr:row>39</xdr:row>
      <xdr:rowOff>96744</xdr:rowOff>
    </xdr:to>
    <xdr:sp macro="" textlink="">
      <xdr:nvSpPr>
        <xdr:cNvPr id="21015" name="WordArt 6"/>
        <xdr:cNvSpPr>
          <a:spLocks noChangeArrowheads="1" noChangeShapeType="1" noTextEdit="1"/>
        </xdr:cNvSpPr>
      </xdr:nvSpPr>
      <xdr:spPr bwMode="auto">
        <a:xfrm>
          <a:off x="808519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21016" name="WordArt 6"/>
        <xdr:cNvSpPr>
          <a:spLocks noChangeArrowheads="1" noChangeShapeType="1" noTextEdit="1"/>
        </xdr:cNvSpPr>
      </xdr:nvSpPr>
      <xdr:spPr bwMode="auto">
        <a:xfrm>
          <a:off x="818604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21017" name="WordArt 6"/>
        <xdr:cNvSpPr>
          <a:spLocks noChangeArrowheads="1" noChangeShapeType="1" noTextEdit="1"/>
        </xdr:cNvSpPr>
      </xdr:nvSpPr>
      <xdr:spPr bwMode="auto">
        <a:xfrm>
          <a:off x="818604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18"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19"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20"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21"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38</xdr:row>
      <xdr:rowOff>121947</xdr:rowOff>
    </xdr:from>
    <xdr:to>
      <xdr:col>55</xdr:col>
      <xdr:colOff>3756</xdr:colOff>
      <xdr:row>39</xdr:row>
      <xdr:rowOff>96744</xdr:rowOff>
    </xdr:to>
    <xdr:sp macro="" textlink="">
      <xdr:nvSpPr>
        <xdr:cNvPr id="21022" name="WordArt 6"/>
        <xdr:cNvSpPr>
          <a:spLocks noChangeArrowheads="1" noChangeShapeType="1" noTextEdit="1"/>
        </xdr:cNvSpPr>
      </xdr:nvSpPr>
      <xdr:spPr bwMode="auto">
        <a:xfrm>
          <a:off x="808519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21023" name="WordArt 6"/>
        <xdr:cNvSpPr>
          <a:spLocks noChangeArrowheads="1" noChangeShapeType="1" noTextEdit="1"/>
        </xdr:cNvSpPr>
      </xdr:nvSpPr>
      <xdr:spPr bwMode="auto">
        <a:xfrm>
          <a:off x="818604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21024" name="WordArt 6"/>
        <xdr:cNvSpPr>
          <a:spLocks noChangeArrowheads="1" noChangeShapeType="1" noTextEdit="1"/>
        </xdr:cNvSpPr>
      </xdr:nvSpPr>
      <xdr:spPr bwMode="auto">
        <a:xfrm>
          <a:off x="818604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25"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26"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27"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28"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38</xdr:row>
      <xdr:rowOff>121947</xdr:rowOff>
    </xdr:from>
    <xdr:to>
      <xdr:col>55</xdr:col>
      <xdr:colOff>3756</xdr:colOff>
      <xdr:row>39</xdr:row>
      <xdr:rowOff>96744</xdr:rowOff>
    </xdr:to>
    <xdr:sp macro="" textlink="">
      <xdr:nvSpPr>
        <xdr:cNvPr id="21029" name="WordArt 6"/>
        <xdr:cNvSpPr>
          <a:spLocks noChangeArrowheads="1" noChangeShapeType="1" noTextEdit="1"/>
        </xdr:cNvSpPr>
      </xdr:nvSpPr>
      <xdr:spPr bwMode="auto">
        <a:xfrm>
          <a:off x="808519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21030" name="WordArt 6"/>
        <xdr:cNvSpPr>
          <a:spLocks noChangeArrowheads="1" noChangeShapeType="1" noTextEdit="1"/>
        </xdr:cNvSpPr>
      </xdr:nvSpPr>
      <xdr:spPr bwMode="auto">
        <a:xfrm>
          <a:off x="818604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38</xdr:row>
      <xdr:rowOff>121947</xdr:rowOff>
    </xdr:from>
    <xdr:to>
      <xdr:col>55</xdr:col>
      <xdr:colOff>1012243</xdr:colOff>
      <xdr:row>39</xdr:row>
      <xdr:rowOff>96744</xdr:rowOff>
    </xdr:to>
    <xdr:sp macro="" textlink="">
      <xdr:nvSpPr>
        <xdr:cNvPr id="21031" name="WordArt 6"/>
        <xdr:cNvSpPr>
          <a:spLocks noChangeArrowheads="1" noChangeShapeType="1" noTextEdit="1"/>
        </xdr:cNvSpPr>
      </xdr:nvSpPr>
      <xdr:spPr bwMode="auto">
        <a:xfrm>
          <a:off x="818604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32"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33"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34"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035" name="WordArt 6"/>
        <xdr:cNvSpPr>
          <a:spLocks noChangeArrowheads="1" noChangeShapeType="1" noTextEdit="1"/>
        </xdr:cNvSpPr>
      </xdr:nvSpPr>
      <xdr:spPr bwMode="auto">
        <a:xfrm>
          <a:off x="876528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36"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37"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38"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39"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40"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41"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042" name="WordArt 6"/>
        <xdr:cNvSpPr>
          <a:spLocks noChangeArrowheads="1" noChangeShapeType="1" noTextEdit="1"/>
        </xdr:cNvSpPr>
      </xdr:nvSpPr>
      <xdr:spPr bwMode="auto">
        <a:xfrm>
          <a:off x="876528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43"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44"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45"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46"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47"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48"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049" name="WordArt 6"/>
        <xdr:cNvSpPr>
          <a:spLocks noChangeArrowheads="1" noChangeShapeType="1" noTextEdit="1"/>
        </xdr:cNvSpPr>
      </xdr:nvSpPr>
      <xdr:spPr bwMode="auto">
        <a:xfrm>
          <a:off x="876528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50"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51"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52"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53"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54"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55"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056" name="WordArt 6"/>
        <xdr:cNvSpPr>
          <a:spLocks noChangeArrowheads="1" noChangeShapeType="1" noTextEdit="1"/>
        </xdr:cNvSpPr>
      </xdr:nvSpPr>
      <xdr:spPr bwMode="auto">
        <a:xfrm>
          <a:off x="876528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57"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58"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38</xdr:row>
      <xdr:rowOff>121947</xdr:rowOff>
    </xdr:from>
    <xdr:to>
      <xdr:col>57</xdr:col>
      <xdr:colOff>1012243</xdr:colOff>
      <xdr:row>39</xdr:row>
      <xdr:rowOff>96744</xdr:rowOff>
    </xdr:to>
    <xdr:sp macro="" textlink="">
      <xdr:nvSpPr>
        <xdr:cNvPr id="21059" name="WordArt 6"/>
        <xdr:cNvSpPr>
          <a:spLocks noChangeArrowheads="1" noChangeShapeType="1" noTextEdit="1"/>
        </xdr:cNvSpPr>
      </xdr:nvSpPr>
      <xdr:spPr bwMode="auto">
        <a:xfrm>
          <a:off x="8540374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60"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061" name="WordArt 6"/>
        <xdr:cNvSpPr>
          <a:spLocks noChangeArrowheads="1" noChangeShapeType="1" noTextEdit="1"/>
        </xdr:cNvSpPr>
      </xdr:nvSpPr>
      <xdr:spPr bwMode="auto">
        <a:xfrm>
          <a:off x="886612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62"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63"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64"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65"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66"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67"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68"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69"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70"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71"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72"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73"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74"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75"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76"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77"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78"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79"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80"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81"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82"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121947</xdr:rowOff>
    </xdr:from>
    <xdr:to>
      <xdr:col>57</xdr:col>
      <xdr:colOff>3756</xdr:colOff>
      <xdr:row>39</xdr:row>
      <xdr:rowOff>96744</xdr:rowOff>
    </xdr:to>
    <xdr:sp macro="" textlink="">
      <xdr:nvSpPr>
        <xdr:cNvPr id="21083" name="WordArt 6"/>
        <xdr:cNvSpPr>
          <a:spLocks noChangeArrowheads="1" noChangeShapeType="1" noTextEdit="1"/>
        </xdr:cNvSpPr>
      </xdr:nvSpPr>
      <xdr:spPr bwMode="auto">
        <a:xfrm>
          <a:off x="8439525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84" name="WordArt 6"/>
        <xdr:cNvSpPr>
          <a:spLocks noChangeArrowheads="1" noChangeShapeType="1" noTextEdit="1"/>
        </xdr:cNvSpPr>
      </xdr:nvSpPr>
      <xdr:spPr bwMode="auto">
        <a:xfrm>
          <a:off x="860145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38</xdr:row>
      <xdr:rowOff>121947</xdr:rowOff>
    </xdr:from>
    <xdr:to>
      <xdr:col>56</xdr:col>
      <xdr:colOff>3756</xdr:colOff>
      <xdr:row>39</xdr:row>
      <xdr:rowOff>96744</xdr:rowOff>
    </xdr:to>
    <xdr:sp macro="" textlink="">
      <xdr:nvSpPr>
        <xdr:cNvPr id="21085" name="WordArt 6"/>
        <xdr:cNvSpPr>
          <a:spLocks noChangeArrowheads="1" noChangeShapeType="1" noTextEdit="1"/>
        </xdr:cNvSpPr>
      </xdr:nvSpPr>
      <xdr:spPr bwMode="auto">
        <a:xfrm>
          <a:off x="82547406"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86"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38</xdr:row>
      <xdr:rowOff>121947</xdr:rowOff>
    </xdr:from>
    <xdr:to>
      <xdr:col>56</xdr:col>
      <xdr:colOff>1012243</xdr:colOff>
      <xdr:row>39</xdr:row>
      <xdr:rowOff>96744</xdr:rowOff>
    </xdr:to>
    <xdr:sp macro="" textlink="">
      <xdr:nvSpPr>
        <xdr:cNvPr id="21087" name="WordArt 6"/>
        <xdr:cNvSpPr>
          <a:spLocks noChangeArrowheads="1" noChangeShapeType="1" noTextEdit="1"/>
        </xdr:cNvSpPr>
      </xdr:nvSpPr>
      <xdr:spPr bwMode="auto">
        <a:xfrm>
          <a:off x="835558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88"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89" name="WordArt 6"/>
        <xdr:cNvSpPr>
          <a:spLocks noChangeArrowheads="1" noChangeShapeType="1" noTextEdit="1"/>
        </xdr:cNvSpPr>
      </xdr:nvSpPr>
      <xdr:spPr bwMode="auto">
        <a:xfrm>
          <a:off x="87022993" y="17792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9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9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0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9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0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0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0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0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0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0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1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1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1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1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111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1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112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2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2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2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2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2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2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2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2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3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3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3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3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3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3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3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3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3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3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4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4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4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4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4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4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4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4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4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114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11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8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19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19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19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19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9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19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19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19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0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0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0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0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12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1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1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121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0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0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0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0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1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1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1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1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1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1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1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1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2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2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2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2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2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2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2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2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2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2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3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3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3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153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3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3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3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153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3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3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4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4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4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4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4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4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4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4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4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4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5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5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5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5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5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5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5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6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6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6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156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6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6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15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7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7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7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7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7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7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7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7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7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8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8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8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8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8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8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8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8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9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9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9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9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9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9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159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9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59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60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160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0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0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0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0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0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0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1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1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1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1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1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1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1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2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2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2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2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2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2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2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2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2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162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3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3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3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163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3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3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3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3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3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3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4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4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4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4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4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4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4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4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4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4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5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5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5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5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5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5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5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5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6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166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6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6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6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166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6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6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7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7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7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7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7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8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8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8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8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8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8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8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8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8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9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9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169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9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9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16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69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69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0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0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0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0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0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1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1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1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1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1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1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2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2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2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2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172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2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2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2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172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3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3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3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3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3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3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3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3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3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3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4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4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4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4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4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4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4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4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4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4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5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5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5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5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5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5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175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5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5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176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6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6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6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6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7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7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7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7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8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8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8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8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8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8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8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8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8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178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17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7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79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79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7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79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7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80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80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80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81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1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81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1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1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81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1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1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8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2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182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82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82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82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182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2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2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2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2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3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3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3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3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3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3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3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3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3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3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4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4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4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4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4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4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4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4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4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4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5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5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185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5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5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18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5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5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6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6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6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6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6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6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6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7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7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7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7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7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7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8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8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8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8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8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188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8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18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8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8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8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8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8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89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89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8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89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8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90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0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90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90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90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1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91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1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9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1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191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91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9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9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192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2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2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2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2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2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2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2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2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3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3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3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3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3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3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3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3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3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3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4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4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4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4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4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4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4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4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4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194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19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5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5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5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5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6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6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6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6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6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6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6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6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6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7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7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7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7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7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8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198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8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8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8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198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19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198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19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19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19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199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199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19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199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199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199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199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199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199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20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200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200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20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20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200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20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20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200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20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20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20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20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20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201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20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201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201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1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2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2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1564693</xdr:colOff>
      <xdr:row>38</xdr:row>
      <xdr:rowOff>464847</xdr:rowOff>
    </xdr:from>
    <xdr:to>
      <xdr:col>77</xdr:col>
      <xdr:colOff>1564693</xdr:colOff>
      <xdr:row>40</xdr:row>
      <xdr:rowOff>134844</xdr:rowOff>
    </xdr:to>
    <xdr:sp macro="" textlink="">
      <xdr:nvSpPr>
        <xdr:cNvPr id="22023" name="WordArt 6"/>
        <xdr:cNvSpPr>
          <a:spLocks noChangeArrowheads="1" noChangeShapeType="1" noTextEdit="1"/>
        </xdr:cNvSpPr>
      </xdr:nvSpPr>
      <xdr:spPr bwMode="auto">
        <a:xfrm>
          <a:off x="123465643" y="170573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2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2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2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2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2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2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3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3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3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3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3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3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3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3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3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3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4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4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4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4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4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204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4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4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4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204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764593</xdr:colOff>
      <xdr:row>38</xdr:row>
      <xdr:rowOff>102897</xdr:rowOff>
    </xdr:from>
    <xdr:to>
      <xdr:col>78</xdr:col>
      <xdr:colOff>764593</xdr:colOff>
      <xdr:row>39</xdr:row>
      <xdr:rowOff>77694</xdr:rowOff>
    </xdr:to>
    <xdr:sp macro="" textlink="">
      <xdr:nvSpPr>
        <xdr:cNvPr id="22056" name="WordArt 6"/>
        <xdr:cNvSpPr>
          <a:spLocks noChangeArrowheads="1" noChangeShapeType="1" noTextEdit="1"/>
        </xdr:cNvSpPr>
      </xdr:nvSpPr>
      <xdr:spPr bwMode="auto">
        <a:xfrm>
          <a:off x="139010443" y="1715264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5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5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6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6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6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6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7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7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20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7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8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208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08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08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08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08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0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08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08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0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09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09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0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09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09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09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09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09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09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0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1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10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1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1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10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1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1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10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1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21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11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1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11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211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1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1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1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1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1031293</xdr:colOff>
      <xdr:row>38</xdr:row>
      <xdr:rowOff>121947</xdr:rowOff>
    </xdr:from>
    <xdr:to>
      <xdr:col>80</xdr:col>
      <xdr:colOff>1031293</xdr:colOff>
      <xdr:row>39</xdr:row>
      <xdr:rowOff>96744</xdr:rowOff>
    </xdr:to>
    <xdr:sp macro="" textlink="">
      <xdr:nvSpPr>
        <xdr:cNvPr id="22119" name="WordArt 6"/>
        <xdr:cNvSpPr>
          <a:spLocks noChangeArrowheads="1" noChangeShapeType="1" noTextEdit="1"/>
        </xdr:cNvSpPr>
      </xdr:nvSpPr>
      <xdr:spPr bwMode="auto">
        <a:xfrm>
          <a:off x="127923343" y="16714497"/>
          <a:ext cx="0" cy="27560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2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2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2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2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2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2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2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2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2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2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3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3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3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3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3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3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3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3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3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3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4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214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4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4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4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214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5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5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5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5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6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6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6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6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7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7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38</xdr:row>
      <xdr:rowOff>121947</xdr:rowOff>
    </xdr:from>
    <xdr:to>
      <xdr:col>58</xdr:col>
      <xdr:colOff>1012243</xdr:colOff>
      <xdr:row>39</xdr:row>
      <xdr:rowOff>96744</xdr:rowOff>
    </xdr:to>
    <xdr:sp macro="" textlink="">
      <xdr:nvSpPr>
        <xdr:cNvPr id="236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7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8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38</xdr:row>
      <xdr:rowOff>121947</xdr:rowOff>
    </xdr:from>
    <xdr:to>
      <xdr:col>58</xdr:col>
      <xdr:colOff>3756</xdr:colOff>
      <xdr:row>39</xdr:row>
      <xdr:rowOff>96744</xdr:rowOff>
    </xdr:to>
    <xdr:sp macro="" textlink="">
      <xdr:nvSpPr>
        <xdr:cNvPr id="2368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8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8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8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8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8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8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9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9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9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9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9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9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9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69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6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7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70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7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7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70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7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7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70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7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37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71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7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71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371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4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4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4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4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5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5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5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5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5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5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5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5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6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6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6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6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6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6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6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6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7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38</xdr:row>
      <xdr:rowOff>121947</xdr:rowOff>
    </xdr:from>
    <xdr:to>
      <xdr:col>60</xdr:col>
      <xdr:colOff>1012243</xdr:colOff>
      <xdr:row>39</xdr:row>
      <xdr:rowOff>96744</xdr:rowOff>
    </xdr:to>
    <xdr:sp macro="" textlink="">
      <xdr:nvSpPr>
        <xdr:cNvPr id="237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7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7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7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38</xdr:row>
      <xdr:rowOff>121947</xdr:rowOff>
    </xdr:from>
    <xdr:to>
      <xdr:col>60</xdr:col>
      <xdr:colOff>3756</xdr:colOff>
      <xdr:row>39</xdr:row>
      <xdr:rowOff>96744</xdr:rowOff>
    </xdr:to>
    <xdr:sp macro="" textlink="">
      <xdr:nvSpPr>
        <xdr:cNvPr id="2377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6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6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7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7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7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7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7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8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8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8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8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8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8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8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8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8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9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9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38</xdr:row>
      <xdr:rowOff>121947</xdr:rowOff>
    </xdr:from>
    <xdr:to>
      <xdr:col>61</xdr:col>
      <xdr:colOff>1012243</xdr:colOff>
      <xdr:row>39</xdr:row>
      <xdr:rowOff>96744</xdr:rowOff>
    </xdr:to>
    <xdr:sp macro="" textlink="">
      <xdr:nvSpPr>
        <xdr:cNvPr id="2409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9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9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38</xdr:row>
      <xdr:rowOff>121947</xdr:rowOff>
    </xdr:from>
    <xdr:to>
      <xdr:col>61</xdr:col>
      <xdr:colOff>3756</xdr:colOff>
      <xdr:row>39</xdr:row>
      <xdr:rowOff>96744</xdr:rowOff>
    </xdr:to>
    <xdr:sp macro="" textlink="">
      <xdr:nvSpPr>
        <xdr:cNvPr id="240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09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09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0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0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0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0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0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1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1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1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1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1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1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2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2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2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2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38</xdr:row>
      <xdr:rowOff>121947</xdr:rowOff>
    </xdr:from>
    <xdr:to>
      <xdr:col>62</xdr:col>
      <xdr:colOff>1012243</xdr:colOff>
      <xdr:row>39</xdr:row>
      <xdr:rowOff>96744</xdr:rowOff>
    </xdr:to>
    <xdr:sp macro="" textlink="">
      <xdr:nvSpPr>
        <xdr:cNvPr id="2412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2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2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2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38</xdr:row>
      <xdr:rowOff>121947</xdr:rowOff>
    </xdr:from>
    <xdr:to>
      <xdr:col>62</xdr:col>
      <xdr:colOff>3756</xdr:colOff>
      <xdr:row>39</xdr:row>
      <xdr:rowOff>96744</xdr:rowOff>
    </xdr:to>
    <xdr:sp macro="" textlink="">
      <xdr:nvSpPr>
        <xdr:cNvPr id="2412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3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3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3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3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3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3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3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3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3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3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4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4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4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4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4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4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4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4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4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4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5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5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5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5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5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5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38</xdr:row>
      <xdr:rowOff>121947</xdr:rowOff>
    </xdr:from>
    <xdr:to>
      <xdr:col>63</xdr:col>
      <xdr:colOff>1012243</xdr:colOff>
      <xdr:row>39</xdr:row>
      <xdr:rowOff>96744</xdr:rowOff>
    </xdr:to>
    <xdr:sp macro="" textlink="">
      <xdr:nvSpPr>
        <xdr:cNvPr id="2415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5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5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38</xdr:row>
      <xdr:rowOff>121947</xdr:rowOff>
    </xdr:from>
    <xdr:to>
      <xdr:col>63</xdr:col>
      <xdr:colOff>3756</xdr:colOff>
      <xdr:row>39</xdr:row>
      <xdr:rowOff>96744</xdr:rowOff>
    </xdr:to>
    <xdr:sp macro="" textlink="">
      <xdr:nvSpPr>
        <xdr:cNvPr id="2416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6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6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6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6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7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7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7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7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8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8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8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8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8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8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8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8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8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38</xdr:row>
      <xdr:rowOff>121947</xdr:rowOff>
    </xdr:from>
    <xdr:to>
      <xdr:col>64</xdr:col>
      <xdr:colOff>1012243</xdr:colOff>
      <xdr:row>39</xdr:row>
      <xdr:rowOff>96744</xdr:rowOff>
    </xdr:to>
    <xdr:sp macro="" textlink="">
      <xdr:nvSpPr>
        <xdr:cNvPr id="2418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38</xdr:row>
      <xdr:rowOff>121947</xdr:rowOff>
    </xdr:from>
    <xdr:to>
      <xdr:col>64</xdr:col>
      <xdr:colOff>3756</xdr:colOff>
      <xdr:row>39</xdr:row>
      <xdr:rowOff>96744</xdr:rowOff>
    </xdr:to>
    <xdr:sp macro="" textlink="">
      <xdr:nvSpPr>
        <xdr:cNvPr id="241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1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19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19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1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19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1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20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20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20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21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1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21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1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1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21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1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1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2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2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38</xdr:row>
      <xdr:rowOff>121947</xdr:rowOff>
    </xdr:from>
    <xdr:to>
      <xdr:col>65</xdr:col>
      <xdr:colOff>1012243</xdr:colOff>
      <xdr:row>39</xdr:row>
      <xdr:rowOff>96744</xdr:rowOff>
    </xdr:to>
    <xdr:sp macro="" textlink="">
      <xdr:nvSpPr>
        <xdr:cNvPr id="2422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22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22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22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38</xdr:row>
      <xdr:rowOff>121947</xdr:rowOff>
    </xdr:from>
    <xdr:to>
      <xdr:col>65</xdr:col>
      <xdr:colOff>3756</xdr:colOff>
      <xdr:row>39</xdr:row>
      <xdr:rowOff>96744</xdr:rowOff>
    </xdr:to>
    <xdr:sp macro="" textlink="">
      <xdr:nvSpPr>
        <xdr:cNvPr id="2422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2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2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2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2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3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3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3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3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3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3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3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3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3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3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4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4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4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4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4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4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4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4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4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4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5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5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38</xdr:row>
      <xdr:rowOff>121947</xdr:rowOff>
    </xdr:from>
    <xdr:to>
      <xdr:col>66</xdr:col>
      <xdr:colOff>1012243</xdr:colOff>
      <xdr:row>39</xdr:row>
      <xdr:rowOff>96744</xdr:rowOff>
    </xdr:to>
    <xdr:sp macro="" textlink="">
      <xdr:nvSpPr>
        <xdr:cNvPr id="2425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5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5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38</xdr:row>
      <xdr:rowOff>121947</xdr:rowOff>
    </xdr:from>
    <xdr:to>
      <xdr:col>66</xdr:col>
      <xdr:colOff>3756</xdr:colOff>
      <xdr:row>39</xdr:row>
      <xdr:rowOff>96744</xdr:rowOff>
    </xdr:to>
    <xdr:sp macro="" textlink="">
      <xdr:nvSpPr>
        <xdr:cNvPr id="242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5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5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6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6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6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6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6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6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6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7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7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7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7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7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7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8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8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8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8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8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38</xdr:row>
      <xdr:rowOff>121947</xdr:rowOff>
    </xdr:from>
    <xdr:to>
      <xdr:col>67</xdr:col>
      <xdr:colOff>1012243</xdr:colOff>
      <xdr:row>39</xdr:row>
      <xdr:rowOff>96744</xdr:rowOff>
    </xdr:to>
    <xdr:sp macro="" textlink="">
      <xdr:nvSpPr>
        <xdr:cNvPr id="2428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8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38</xdr:row>
      <xdr:rowOff>121947</xdr:rowOff>
    </xdr:from>
    <xdr:to>
      <xdr:col>67</xdr:col>
      <xdr:colOff>3756</xdr:colOff>
      <xdr:row>39</xdr:row>
      <xdr:rowOff>96744</xdr:rowOff>
    </xdr:to>
    <xdr:sp macro="" textlink="">
      <xdr:nvSpPr>
        <xdr:cNvPr id="242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2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2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2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2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2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29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29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2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29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2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30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0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30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30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30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1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31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1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3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1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38</xdr:row>
      <xdr:rowOff>121947</xdr:rowOff>
    </xdr:from>
    <xdr:to>
      <xdr:col>68</xdr:col>
      <xdr:colOff>1012243</xdr:colOff>
      <xdr:row>39</xdr:row>
      <xdr:rowOff>96744</xdr:rowOff>
    </xdr:to>
    <xdr:sp macro="" textlink="">
      <xdr:nvSpPr>
        <xdr:cNvPr id="2431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31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3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3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38</xdr:row>
      <xdr:rowOff>121947</xdr:rowOff>
    </xdr:from>
    <xdr:to>
      <xdr:col>68</xdr:col>
      <xdr:colOff>3756</xdr:colOff>
      <xdr:row>39</xdr:row>
      <xdr:rowOff>96744</xdr:rowOff>
    </xdr:to>
    <xdr:sp macro="" textlink="">
      <xdr:nvSpPr>
        <xdr:cNvPr id="2432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2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2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2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2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2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2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2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2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3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3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3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3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3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3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3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3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3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3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4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4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4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4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4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4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4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4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4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38</xdr:row>
      <xdr:rowOff>121947</xdr:rowOff>
    </xdr:from>
    <xdr:to>
      <xdr:col>69</xdr:col>
      <xdr:colOff>1012243</xdr:colOff>
      <xdr:row>39</xdr:row>
      <xdr:rowOff>96744</xdr:rowOff>
    </xdr:to>
    <xdr:sp macro="" textlink="">
      <xdr:nvSpPr>
        <xdr:cNvPr id="2434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38</xdr:row>
      <xdr:rowOff>121947</xdr:rowOff>
    </xdr:from>
    <xdr:to>
      <xdr:col>69</xdr:col>
      <xdr:colOff>3756</xdr:colOff>
      <xdr:row>39</xdr:row>
      <xdr:rowOff>96744</xdr:rowOff>
    </xdr:to>
    <xdr:sp macro="" textlink="">
      <xdr:nvSpPr>
        <xdr:cNvPr id="243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5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5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5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5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6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6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6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6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6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6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6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6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6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7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7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7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7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7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8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38</xdr:row>
      <xdr:rowOff>121947</xdr:rowOff>
    </xdr:from>
    <xdr:to>
      <xdr:col>70</xdr:col>
      <xdr:colOff>1012243</xdr:colOff>
      <xdr:row>39</xdr:row>
      <xdr:rowOff>96744</xdr:rowOff>
    </xdr:to>
    <xdr:sp macro="" textlink="">
      <xdr:nvSpPr>
        <xdr:cNvPr id="2438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8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8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8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38</xdr:row>
      <xdr:rowOff>121947</xdr:rowOff>
    </xdr:from>
    <xdr:to>
      <xdr:col>70</xdr:col>
      <xdr:colOff>3756</xdr:colOff>
      <xdr:row>39</xdr:row>
      <xdr:rowOff>96744</xdr:rowOff>
    </xdr:to>
    <xdr:sp macro="" textlink="">
      <xdr:nvSpPr>
        <xdr:cNvPr id="2438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3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38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3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3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3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39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39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3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39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39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39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39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39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39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4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40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40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4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4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40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4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40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40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4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41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4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41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38</xdr:row>
      <xdr:rowOff>121947</xdr:rowOff>
    </xdr:from>
    <xdr:to>
      <xdr:col>71</xdr:col>
      <xdr:colOff>1012243</xdr:colOff>
      <xdr:row>39</xdr:row>
      <xdr:rowOff>96744</xdr:rowOff>
    </xdr:to>
    <xdr:sp macro="" textlink="">
      <xdr:nvSpPr>
        <xdr:cNvPr id="2441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41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4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41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38</xdr:row>
      <xdr:rowOff>121947</xdr:rowOff>
    </xdr:from>
    <xdr:to>
      <xdr:col>71</xdr:col>
      <xdr:colOff>3756</xdr:colOff>
      <xdr:row>39</xdr:row>
      <xdr:rowOff>96744</xdr:rowOff>
    </xdr:to>
    <xdr:sp macro="" textlink="">
      <xdr:nvSpPr>
        <xdr:cNvPr id="2441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1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1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2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2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2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2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2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2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2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2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2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3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3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3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3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3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3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3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3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3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3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4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4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4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4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4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38</xdr:row>
      <xdr:rowOff>121947</xdr:rowOff>
    </xdr:from>
    <xdr:to>
      <xdr:col>72</xdr:col>
      <xdr:colOff>1012243</xdr:colOff>
      <xdr:row>39</xdr:row>
      <xdr:rowOff>96744</xdr:rowOff>
    </xdr:to>
    <xdr:sp macro="" textlink="">
      <xdr:nvSpPr>
        <xdr:cNvPr id="2444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4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4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4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38</xdr:row>
      <xdr:rowOff>121947</xdr:rowOff>
    </xdr:from>
    <xdr:to>
      <xdr:col>72</xdr:col>
      <xdr:colOff>3756</xdr:colOff>
      <xdr:row>39</xdr:row>
      <xdr:rowOff>96744</xdr:rowOff>
    </xdr:to>
    <xdr:sp macro="" textlink="">
      <xdr:nvSpPr>
        <xdr:cNvPr id="2444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5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5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5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5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5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5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5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6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6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6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6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6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6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6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7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7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7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7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7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38</xdr:row>
      <xdr:rowOff>121947</xdr:rowOff>
    </xdr:from>
    <xdr:to>
      <xdr:col>73</xdr:col>
      <xdr:colOff>1012243</xdr:colOff>
      <xdr:row>39</xdr:row>
      <xdr:rowOff>96744</xdr:rowOff>
    </xdr:to>
    <xdr:sp macro="" textlink="">
      <xdr:nvSpPr>
        <xdr:cNvPr id="2447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7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8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38</xdr:row>
      <xdr:rowOff>121947</xdr:rowOff>
    </xdr:from>
    <xdr:to>
      <xdr:col>73</xdr:col>
      <xdr:colOff>3756</xdr:colOff>
      <xdr:row>39</xdr:row>
      <xdr:rowOff>96744</xdr:rowOff>
    </xdr:to>
    <xdr:sp macro="" textlink="">
      <xdr:nvSpPr>
        <xdr:cNvPr id="2448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48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48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48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48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48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48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48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48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49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49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49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49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49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49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49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49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49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4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5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50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5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50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50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5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50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50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50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38</xdr:row>
      <xdr:rowOff>121947</xdr:rowOff>
    </xdr:from>
    <xdr:to>
      <xdr:col>74</xdr:col>
      <xdr:colOff>1012243</xdr:colOff>
      <xdr:row>39</xdr:row>
      <xdr:rowOff>96744</xdr:rowOff>
    </xdr:to>
    <xdr:sp macro="" textlink="">
      <xdr:nvSpPr>
        <xdr:cNvPr id="2450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51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5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51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38</xdr:row>
      <xdr:rowOff>121947</xdr:rowOff>
    </xdr:from>
    <xdr:to>
      <xdr:col>74</xdr:col>
      <xdr:colOff>3756</xdr:colOff>
      <xdr:row>39</xdr:row>
      <xdr:rowOff>96744</xdr:rowOff>
    </xdr:to>
    <xdr:sp macro="" textlink="">
      <xdr:nvSpPr>
        <xdr:cNvPr id="2451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1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1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1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1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1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1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2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2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2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2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2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2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2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2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2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2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3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3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3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3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3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3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3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3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3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3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4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38</xdr:row>
      <xdr:rowOff>121947</xdr:rowOff>
    </xdr:from>
    <xdr:to>
      <xdr:col>75</xdr:col>
      <xdr:colOff>1012243</xdr:colOff>
      <xdr:row>39</xdr:row>
      <xdr:rowOff>96744</xdr:rowOff>
    </xdr:to>
    <xdr:sp macro="" textlink="">
      <xdr:nvSpPr>
        <xdr:cNvPr id="2454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4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4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4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38</xdr:row>
      <xdr:rowOff>121947</xdr:rowOff>
    </xdr:from>
    <xdr:to>
      <xdr:col>75</xdr:col>
      <xdr:colOff>3756</xdr:colOff>
      <xdr:row>39</xdr:row>
      <xdr:rowOff>96744</xdr:rowOff>
    </xdr:to>
    <xdr:sp macro="" textlink="">
      <xdr:nvSpPr>
        <xdr:cNvPr id="2454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4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4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4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4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5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5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5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5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5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5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5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5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5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5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6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6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6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6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6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6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6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6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6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6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7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7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7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38</xdr:row>
      <xdr:rowOff>121947</xdr:rowOff>
    </xdr:from>
    <xdr:to>
      <xdr:col>76</xdr:col>
      <xdr:colOff>1012243</xdr:colOff>
      <xdr:row>39</xdr:row>
      <xdr:rowOff>96744</xdr:rowOff>
    </xdr:to>
    <xdr:sp macro="" textlink="">
      <xdr:nvSpPr>
        <xdr:cNvPr id="2457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7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7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7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38</xdr:row>
      <xdr:rowOff>121947</xdr:rowOff>
    </xdr:from>
    <xdr:to>
      <xdr:col>76</xdr:col>
      <xdr:colOff>3756</xdr:colOff>
      <xdr:row>39</xdr:row>
      <xdr:rowOff>96744</xdr:rowOff>
    </xdr:to>
    <xdr:sp macro="" textlink="">
      <xdr:nvSpPr>
        <xdr:cNvPr id="2457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57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57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58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58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58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8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8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58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8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8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58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8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9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59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9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9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59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9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9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59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9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59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60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60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60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60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60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38</xdr:row>
      <xdr:rowOff>121947</xdr:rowOff>
    </xdr:from>
    <xdr:to>
      <xdr:col>77</xdr:col>
      <xdr:colOff>1012243</xdr:colOff>
      <xdr:row>39</xdr:row>
      <xdr:rowOff>96744</xdr:rowOff>
    </xdr:to>
    <xdr:sp macro="" textlink="">
      <xdr:nvSpPr>
        <xdr:cNvPr id="2460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60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60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60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38</xdr:row>
      <xdr:rowOff>121947</xdr:rowOff>
    </xdr:from>
    <xdr:to>
      <xdr:col>77</xdr:col>
      <xdr:colOff>3756</xdr:colOff>
      <xdr:row>39</xdr:row>
      <xdr:rowOff>96744</xdr:rowOff>
    </xdr:to>
    <xdr:sp macro="" textlink="">
      <xdr:nvSpPr>
        <xdr:cNvPr id="2460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1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1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1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1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1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1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1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1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1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1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2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2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2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2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2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2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2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2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2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2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3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3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3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3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3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3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3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38</xdr:row>
      <xdr:rowOff>121947</xdr:rowOff>
    </xdr:from>
    <xdr:to>
      <xdr:col>78</xdr:col>
      <xdr:colOff>1012243</xdr:colOff>
      <xdr:row>39</xdr:row>
      <xdr:rowOff>96744</xdr:rowOff>
    </xdr:to>
    <xdr:sp macro="" textlink="">
      <xdr:nvSpPr>
        <xdr:cNvPr id="2463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3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3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4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38</xdr:row>
      <xdr:rowOff>121947</xdr:rowOff>
    </xdr:from>
    <xdr:to>
      <xdr:col>78</xdr:col>
      <xdr:colOff>3756</xdr:colOff>
      <xdr:row>39</xdr:row>
      <xdr:rowOff>96744</xdr:rowOff>
    </xdr:to>
    <xdr:sp macro="" textlink="">
      <xdr:nvSpPr>
        <xdr:cNvPr id="2464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4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4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4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4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4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4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4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4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5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5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5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5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5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5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5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5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5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5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6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6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6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6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6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6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6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6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6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38</xdr:row>
      <xdr:rowOff>121947</xdr:rowOff>
    </xdr:from>
    <xdr:to>
      <xdr:col>79</xdr:col>
      <xdr:colOff>1012243</xdr:colOff>
      <xdr:row>39</xdr:row>
      <xdr:rowOff>96744</xdr:rowOff>
    </xdr:to>
    <xdr:sp macro="" textlink="">
      <xdr:nvSpPr>
        <xdr:cNvPr id="2466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7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7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7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38</xdr:row>
      <xdr:rowOff>121947</xdr:rowOff>
    </xdr:from>
    <xdr:to>
      <xdr:col>79</xdr:col>
      <xdr:colOff>3756</xdr:colOff>
      <xdr:row>39</xdr:row>
      <xdr:rowOff>96744</xdr:rowOff>
    </xdr:to>
    <xdr:sp macro="" textlink="">
      <xdr:nvSpPr>
        <xdr:cNvPr id="2467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7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7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7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7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78"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7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8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81"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8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83"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8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8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86"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87"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8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89"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90"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9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92"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9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94"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95"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96"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97"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698"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699"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700"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4701" name="WordArt 6"/>
        <xdr:cNvSpPr>
          <a:spLocks noChangeArrowheads="1" noChangeShapeType="1" noTextEdit="1"/>
        </xdr:cNvSpPr>
      </xdr:nvSpPr>
      <xdr:spPr bwMode="auto">
        <a:xfrm>
          <a:off x="8416549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702"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703"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704"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4705" name="WordArt 6"/>
        <xdr:cNvSpPr>
          <a:spLocks noChangeArrowheads="1" noChangeShapeType="1" noTextEdit="1"/>
        </xdr:cNvSpPr>
      </xdr:nvSpPr>
      <xdr:spPr bwMode="auto">
        <a:xfrm>
          <a:off x="8315700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44</xdr:row>
      <xdr:rowOff>121947</xdr:rowOff>
    </xdr:from>
    <xdr:to>
      <xdr:col>60</xdr:col>
      <xdr:colOff>3756</xdr:colOff>
      <xdr:row>45</xdr:row>
      <xdr:rowOff>96744</xdr:rowOff>
    </xdr:to>
    <xdr:sp macro="" textlink="">
      <xdr:nvSpPr>
        <xdr:cNvPr id="28274" name="WordArt 6"/>
        <xdr:cNvSpPr>
          <a:spLocks noChangeArrowheads="1" noChangeShapeType="1" noTextEdit="1"/>
        </xdr:cNvSpPr>
      </xdr:nvSpPr>
      <xdr:spPr bwMode="auto">
        <a:xfrm>
          <a:off x="882243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44</xdr:row>
      <xdr:rowOff>121947</xdr:rowOff>
    </xdr:from>
    <xdr:to>
      <xdr:col>60</xdr:col>
      <xdr:colOff>3756</xdr:colOff>
      <xdr:row>45</xdr:row>
      <xdr:rowOff>96744</xdr:rowOff>
    </xdr:to>
    <xdr:sp macro="" textlink="">
      <xdr:nvSpPr>
        <xdr:cNvPr id="28275" name="WordArt 6"/>
        <xdr:cNvSpPr>
          <a:spLocks noChangeArrowheads="1" noChangeShapeType="1" noTextEdit="1"/>
        </xdr:cNvSpPr>
      </xdr:nvSpPr>
      <xdr:spPr bwMode="auto">
        <a:xfrm>
          <a:off x="882243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28277"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28278"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28279"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28280"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28283" name="WordArt 6"/>
        <xdr:cNvSpPr>
          <a:spLocks noChangeArrowheads="1" noChangeShapeType="1" noTextEdit="1"/>
        </xdr:cNvSpPr>
      </xdr:nvSpPr>
      <xdr:spPr bwMode="auto">
        <a:xfrm>
          <a:off x="11177963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28284" name="WordArt 6"/>
        <xdr:cNvSpPr>
          <a:spLocks noChangeArrowheads="1" noChangeShapeType="1" noTextEdit="1"/>
        </xdr:cNvSpPr>
      </xdr:nvSpPr>
      <xdr:spPr bwMode="auto">
        <a:xfrm>
          <a:off x="11177963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44</xdr:row>
      <xdr:rowOff>121947</xdr:rowOff>
    </xdr:from>
    <xdr:to>
      <xdr:col>67</xdr:col>
      <xdr:colOff>3756</xdr:colOff>
      <xdr:row>45</xdr:row>
      <xdr:rowOff>96744</xdr:rowOff>
    </xdr:to>
    <xdr:sp macro="" textlink="">
      <xdr:nvSpPr>
        <xdr:cNvPr id="28285" name="WordArt 6"/>
        <xdr:cNvSpPr>
          <a:spLocks noChangeArrowheads="1" noChangeShapeType="1" noTextEdit="1"/>
        </xdr:cNvSpPr>
      </xdr:nvSpPr>
      <xdr:spPr bwMode="auto">
        <a:xfrm>
          <a:off x="1151229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44</xdr:row>
      <xdr:rowOff>121947</xdr:rowOff>
    </xdr:from>
    <xdr:to>
      <xdr:col>67</xdr:col>
      <xdr:colOff>3756</xdr:colOff>
      <xdr:row>45</xdr:row>
      <xdr:rowOff>96744</xdr:rowOff>
    </xdr:to>
    <xdr:sp macro="" textlink="">
      <xdr:nvSpPr>
        <xdr:cNvPr id="28286" name="WordArt 6"/>
        <xdr:cNvSpPr>
          <a:spLocks noChangeArrowheads="1" noChangeShapeType="1" noTextEdit="1"/>
        </xdr:cNvSpPr>
      </xdr:nvSpPr>
      <xdr:spPr bwMode="auto">
        <a:xfrm>
          <a:off x="1151229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44</xdr:row>
      <xdr:rowOff>0</xdr:rowOff>
    </xdr:from>
    <xdr:to>
      <xdr:col>32</xdr:col>
      <xdr:colOff>1012243</xdr:colOff>
      <xdr:row>44</xdr:row>
      <xdr:rowOff>91796</xdr:rowOff>
    </xdr:to>
    <xdr:sp macro="" textlink="">
      <xdr:nvSpPr>
        <xdr:cNvPr id="28287" name="WordArt 5"/>
        <xdr:cNvSpPr>
          <a:spLocks noChangeArrowheads="1" noChangeShapeType="1" noTextEdit="1"/>
        </xdr:cNvSpPr>
      </xdr:nvSpPr>
      <xdr:spPr bwMode="auto">
        <a:xfrm>
          <a:off x="43922368" y="1102583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44</xdr:row>
      <xdr:rowOff>0</xdr:rowOff>
    </xdr:from>
    <xdr:to>
      <xdr:col>32</xdr:col>
      <xdr:colOff>1012243</xdr:colOff>
      <xdr:row>44</xdr:row>
      <xdr:rowOff>91796</xdr:rowOff>
    </xdr:to>
    <xdr:sp macro="" textlink="">
      <xdr:nvSpPr>
        <xdr:cNvPr id="28288" name="WordArt 5"/>
        <xdr:cNvSpPr>
          <a:spLocks noChangeArrowheads="1" noChangeShapeType="1" noTextEdit="1"/>
        </xdr:cNvSpPr>
      </xdr:nvSpPr>
      <xdr:spPr bwMode="auto">
        <a:xfrm>
          <a:off x="43922368" y="11025836"/>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44</xdr:row>
      <xdr:rowOff>0</xdr:rowOff>
    </xdr:from>
    <xdr:to>
      <xdr:col>33</xdr:col>
      <xdr:colOff>3756</xdr:colOff>
      <xdr:row>44</xdr:row>
      <xdr:rowOff>96744</xdr:rowOff>
    </xdr:to>
    <xdr:sp macro="" textlink="">
      <xdr:nvSpPr>
        <xdr:cNvPr id="28289" name="WordArt 6"/>
        <xdr:cNvSpPr>
          <a:spLocks noChangeArrowheads="1" noChangeShapeType="1" noTextEdit="1"/>
        </xdr:cNvSpPr>
      </xdr:nvSpPr>
      <xdr:spPr bwMode="auto">
        <a:xfrm>
          <a:off x="44371206" y="110375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44</xdr:row>
      <xdr:rowOff>121947</xdr:rowOff>
    </xdr:from>
    <xdr:to>
      <xdr:col>60</xdr:col>
      <xdr:colOff>3756</xdr:colOff>
      <xdr:row>45</xdr:row>
      <xdr:rowOff>96744</xdr:rowOff>
    </xdr:to>
    <xdr:sp macro="" textlink="">
      <xdr:nvSpPr>
        <xdr:cNvPr id="28290" name="WordArt 6"/>
        <xdr:cNvSpPr>
          <a:spLocks noChangeArrowheads="1" noChangeShapeType="1" noTextEdit="1"/>
        </xdr:cNvSpPr>
      </xdr:nvSpPr>
      <xdr:spPr bwMode="auto">
        <a:xfrm>
          <a:off x="882243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44</xdr:row>
      <xdr:rowOff>121947</xdr:rowOff>
    </xdr:from>
    <xdr:to>
      <xdr:col>60</xdr:col>
      <xdr:colOff>3756</xdr:colOff>
      <xdr:row>45</xdr:row>
      <xdr:rowOff>96744</xdr:rowOff>
    </xdr:to>
    <xdr:sp macro="" textlink="">
      <xdr:nvSpPr>
        <xdr:cNvPr id="28291" name="WordArt 6"/>
        <xdr:cNvSpPr>
          <a:spLocks noChangeArrowheads="1" noChangeShapeType="1" noTextEdit="1"/>
        </xdr:cNvSpPr>
      </xdr:nvSpPr>
      <xdr:spPr bwMode="auto">
        <a:xfrm>
          <a:off x="882243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28293"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28294"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28295"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28296" name="WordArt 6"/>
        <xdr:cNvSpPr>
          <a:spLocks noChangeArrowheads="1" noChangeShapeType="1" noTextEdit="1"/>
        </xdr:cNvSpPr>
      </xdr:nvSpPr>
      <xdr:spPr bwMode="auto">
        <a:xfrm>
          <a:off x="11823758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28299" name="WordArt 6"/>
        <xdr:cNvSpPr>
          <a:spLocks noChangeArrowheads="1" noChangeShapeType="1" noTextEdit="1"/>
        </xdr:cNvSpPr>
      </xdr:nvSpPr>
      <xdr:spPr bwMode="auto">
        <a:xfrm>
          <a:off x="11177963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28300" name="WordArt 6"/>
        <xdr:cNvSpPr>
          <a:spLocks noChangeArrowheads="1" noChangeShapeType="1" noTextEdit="1"/>
        </xdr:cNvSpPr>
      </xdr:nvSpPr>
      <xdr:spPr bwMode="auto">
        <a:xfrm>
          <a:off x="111779631"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44</xdr:row>
      <xdr:rowOff>121947</xdr:rowOff>
    </xdr:from>
    <xdr:to>
      <xdr:col>67</xdr:col>
      <xdr:colOff>3756</xdr:colOff>
      <xdr:row>45</xdr:row>
      <xdr:rowOff>96744</xdr:rowOff>
    </xdr:to>
    <xdr:sp macro="" textlink="">
      <xdr:nvSpPr>
        <xdr:cNvPr id="28301" name="WordArt 6"/>
        <xdr:cNvSpPr>
          <a:spLocks noChangeArrowheads="1" noChangeShapeType="1" noTextEdit="1"/>
        </xdr:cNvSpPr>
      </xdr:nvSpPr>
      <xdr:spPr bwMode="auto">
        <a:xfrm>
          <a:off x="1151229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44</xdr:row>
      <xdr:rowOff>121947</xdr:rowOff>
    </xdr:from>
    <xdr:to>
      <xdr:col>67</xdr:col>
      <xdr:colOff>3756</xdr:colOff>
      <xdr:row>45</xdr:row>
      <xdr:rowOff>96744</xdr:rowOff>
    </xdr:to>
    <xdr:sp macro="" textlink="">
      <xdr:nvSpPr>
        <xdr:cNvPr id="28302" name="WordArt 6"/>
        <xdr:cNvSpPr>
          <a:spLocks noChangeArrowheads="1" noChangeShapeType="1" noTextEdit="1"/>
        </xdr:cNvSpPr>
      </xdr:nvSpPr>
      <xdr:spPr bwMode="auto">
        <a:xfrm>
          <a:off x="115122906" y="11275722"/>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32</xdr:row>
      <xdr:rowOff>122886</xdr:rowOff>
    </xdr:from>
    <xdr:to>
      <xdr:col>46</xdr:col>
      <xdr:colOff>3756</xdr:colOff>
      <xdr:row>33</xdr:row>
      <xdr:rowOff>97683</xdr:rowOff>
    </xdr:to>
    <xdr:sp macro="" textlink="">
      <xdr:nvSpPr>
        <xdr:cNvPr id="28653" name="WordArt 6"/>
        <xdr:cNvSpPr>
          <a:spLocks noChangeArrowheads="1" noChangeShapeType="1" noTextEdit="1"/>
        </xdr:cNvSpPr>
      </xdr:nvSpPr>
      <xdr:spPr bwMode="auto">
        <a:xfrm>
          <a:off x="65805631" y="31349011"/>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32</xdr:row>
      <xdr:rowOff>122886</xdr:rowOff>
    </xdr:from>
    <xdr:to>
      <xdr:col>46</xdr:col>
      <xdr:colOff>3756</xdr:colOff>
      <xdr:row>33</xdr:row>
      <xdr:rowOff>97683</xdr:rowOff>
    </xdr:to>
    <xdr:sp macro="" textlink="">
      <xdr:nvSpPr>
        <xdr:cNvPr id="28654" name="WordArt 6"/>
        <xdr:cNvSpPr>
          <a:spLocks noChangeArrowheads="1" noChangeShapeType="1" noTextEdit="1"/>
        </xdr:cNvSpPr>
      </xdr:nvSpPr>
      <xdr:spPr bwMode="auto">
        <a:xfrm>
          <a:off x="65805631" y="31349011"/>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31</xdr:row>
      <xdr:rowOff>121947</xdr:rowOff>
    </xdr:from>
    <xdr:to>
      <xdr:col>57</xdr:col>
      <xdr:colOff>3756</xdr:colOff>
      <xdr:row>32</xdr:row>
      <xdr:rowOff>96744</xdr:rowOff>
    </xdr:to>
    <xdr:sp macro="" textlink="">
      <xdr:nvSpPr>
        <xdr:cNvPr id="28669" name="WordArt 6"/>
        <xdr:cNvSpPr>
          <a:spLocks noChangeArrowheads="1" noChangeShapeType="1" noTextEdit="1"/>
        </xdr:cNvSpPr>
      </xdr:nvSpPr>
      <xdr:spPr bwMode="auto">
        <a:xfrm>
          <a:off x="83157006"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8670" name="WordArt 6"/>
        <xdr:cNvSpPr>
          <a:spLocks noChangeArrowheads="1" noChangeShapeType="1" noTextEdit="1"/>
        </xdr:cNvSpPr>
      </xdr:nvSpPr>
      <xdr:spPr bwMode="auto">
        <a:xfrm>
          <a:off x="84998506"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31</xdr:row>
      <xdr:rowOff>121947</xdr:rowOff>
    </xdr:from>
    <xdr:to>
      <xdr:col>59</xdr:col>
      <xdr:colOff>3756</xdr:colOff>
      <xdr:row>32</xdr:row>
      <xdr:rowOff>96744</xdr:rowOff>
    </xdr:to>
    <xdr:sp macro="" textlink="">
      <xdr:nvSpPr>
        <xdr:cNvPr id="28671" name="WordArt 6"/>
        <xdr:cNvSpPr>
          <a:spLocks noChangeArrowheads="1" noChangeShapeType="1" noTextEdit="1"/>
        </xdr:cNvSpPr>
      </xdr:nvSpPr>
      <xdr:spPr bwMode="auto">
        <a:xfrm>
          <a:off x="86617756"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31</xdr:row>
      <xdr:rowOff>121947</xdr:rowOff>
    </xdr:from>
    <xdr:to>
      <xdr:col>58</xdr:col>
      <xdr:colOff>1012243</xdr:colOff>
      <xdr:row>32</xdr:row>
      <xdr:rowOff>96744</xdr:rowOff>
    </xdr:to>
    <xdr:sp macro="" textlink="">
      <xdr:nvSpPr>
        <xdr:cNvPr id="28672" name="WordArt 6"/>
        <xdr:cNvSpPr>
          <a:spLocks noChangeArrowheads="1" noChangeShapeType="1" noTextEdit="1"/>
        </xdr:cNvSpPr>
      </xdr:nvSpPr>
      <xdr:spPr bwMode="auto">
        <a:xfrm>
          <a:off x="86006993"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31</xdr:row>
      <xdr:rowOff>121947</xdr:rowOff>
    </xdr:from>
    <xdr:to>
      <xdr:col>58</xdr:col>
      <xdr:colOff>1012243</xdr:colOff>
      <xdr:row>32</xdr:row>
      <xdr:rowOff>96744</xdr:rowOff>
    </xdr:to>
    <xdr:sp macro="" textlink="">
      <xdr:nvSpPr>
        <xdr:cNvPr id="28673" name="WordArt 6"/>
        <xdr:cNvSpPr>
          <a:spLocks noChangeArrowheads="1" noChangeShapeType="1" noTextEdit="1"/>
        </xdr:cNvSpPr>
      </xdr:nvSpPr>
      <xdr:spPr bwMode="auto">
        <a:xfrm>
          <a:off x="86006993"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31</xdr:row>
      <xdr:rowOff>121947</xdr:rowOff>
    </xdr:from>
    <xdr:to>
      <xdr:col>57</xdr:col>
      <xdr:colOff>3756</xdr:colOff>
      <xdr:row>32</xdr:row>
      <xdr:rowOff>96744</xdr:rowOff>
    </xdr:to>
    <xdr:sp macro="" textlink="">
      <xdr:nvSpPr>
        <xdr:cNvPr id="28674" name="WordArt 6"/>
        <xdr:cNvSpPr>
          <a:spLocks noChangeArrowheads="1" noChangeShapeType="1" noTextEdit="1"/>
        </xdr:cNvSpPr>
      </xdr:nvSpPr>
      <xdr:spPr bwMode="auto">
        <a:xfrm>
          <a:off x="83157006"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8675" name="WordArt 6"/>
        <xdr:cNvSpPr>
          <a:spLocks noChangeArrowheads="1" noChangeShapeType="1" noTextEdit="1"/>
        </xdr:cNvSpPr>
      </xdr:nvSpPr>
      <xdr:spPr bwMode="auto">
        <a:xfrm>
          <a:off x="84998506"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31</xdr:row>
      <xdr:rowOff>121947</xdr:rowOff>
    </xdr:from>
    <xdr:to>
      <xdr:col>59</xdr:col>
      <xdr:colOff>3756</xdr:colOff>
      <xdr:row>32</xdr:row>
      <xdr:rowOff>96744</xdr:rowOff>
    </xdr:to>
    <xdr:sp macro="" textlink="">
      <xdr:nvSpPr>
        <xdr:cNvPr id="28676" name="WordArt 6"/>
        <xdr:cNvSpPr>
          <a:spLocks noChangeArrowheads="1" noChangeShapeType="1" noTextEdit="1"/>
        </xdr:cNvSpPr>
      </xdr:nvSpPr>
      <xdr:spPr bwMode="auto">
        <a:xfrm>
          <a:off x="86617756"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31</xdr:row>
      <xdr:rowOff>121947</xdr:rowOff>
    </xdr:from>
    <xdr:to>
      <xdr:col>58</xdr:col>
      <xdr:colOff>1012243</xdr:colOff>
      <xdr:row>32</xdr:row>
      <xdr:rowOff>96744</xdr:rowOff>
    </xdr:to>
    <xdr:sp macro="" textlink="">
      <xdr:nvSpPr>
        <xdr:cNvPr id="28677" name="WordArt 6"/>
        <xdr:cNvSpPr>
          <a:spLocks noChangeArrowheads="1" noChangeShapeType="1" noTextEdit="1"/>
        </xdr:cNvSpPr>
      </xdr:nvSpPr>
      <xdr:spPr bwMode="auto">
        <a:xfrm>
          <a:off x="86006993"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31</xdr:row>
      <xdr:rowOff>121947</xdr:rowOff>
    </xdr:from>
    <xdr:to>
      <xdr:col>58</xdr:col>
      <xdr:colOff>1012243</xdr:colOff>
      <xdr:row>32</xdr:row>
      <xdr:rowOff>96744</xdr:rowOff>
    </xdr:to>
    <xdr:sp macro="" textlink="">
      <xdr:nvSpPr>
        <xdr:cNvPr id="28678" name="WordArt 6"/>
        <xdr:cNvSpPr>
          <a:spLocks noChangeArrowheads="1" noChangeShapeType="1" noTextEdit="1"/>
        </xdr:cNvSpPr>
      </xdr:nvSpPr>
      <xdr:spPr bwMode="auto">
        <a:xfrm>
          <a:off x="86006993" y="310305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32</xdr:row>
      <xdr:rowOff>122886</xdr:rowOff>
    </xdr:from>
    <xdr:to>
      <xdr:col>57</xdr:col>
      <xdr:colOff>3756</xdr:colOff>
      <xdr:row>33</xdr:row>
      <xdr:rowOff>97683</xdr:rowOff>
    </xdr:to>
    <xdr:sp macro="" textlink="">
      <xdr:nvSpPr>
        <xdr:cNvPr id="28679" name="WordArt 6"/>
        <xdr:cNvSpPr>
          <a:spLocks noChangeArrowheads="1" noChangeShapeType="1" noTextEdit="1"/>
        </xdr:cNvSpPr>
      </xdr:nvSpPr>
      <xdr:spPr bwMode="auto">
        <a:xfrm>
          <a:off x="83157006" y="31349011"/>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32</xdr:row>
      <xdr:rowOff>122886</xdr:rowOff>
    </xdr:from>
    <xdr:to>
      <xdr:col>57</xdr:col>
      <xdr:colOff>3756</xdr:colOff>
      <xdr:row>33</xdr:row>
      <xdr:rowOff>97683</xdr:rowOff>
    </xdr:to>
    <xdr:sp macro="" textlink="">
      <xdr:nvSpPr>
        <xdr:cNvPr id="28680" name="WordArt 6"/>
        <xdr:cNvSpPr>
          <a:spLocks noChangeArrowheads="1" noChangeShapeType="1" noTextEdit="1"/>
        </xdr:cNvSpPr>
      </xdr:nvSpPr>
      <xdr:spPr bwMode="auto">
        <a:xfrm>
          <a:off x="83157006" y="31349011"/>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32</xdr:row>
      <xdr:rowOff>122886</xdr:rowOff>
    </xdr:from>
    <xdr:to>
      <xdr:col>57</xdr:col>
      <xdr:colOff>3756</xdr:colOff>
      <xdr:row>33</xdr:row>
      <xdr:rowOff>97683</xdr:rowOff>
    </xdr:to>
    <xdr:sp macro="" textlink="">
      <xdr:nvSpPr>
        <xdr:cNvPr id="28681" name="WordArt 6"/>
        <xdr:cNvSpPr>
          <a:spLocks noChangeArrowheads="1" noChangeShapeType="1" noTextEdit="1"/>
        </xdr:cNvSpPr>
      </xdr:nvSpPr>
      <xdr:spPr bwMode="auto">
        <a:xfrm>
          <a:off x="83157006" y="31349011"/>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32</xdr:row>
      <xdr:rowOff>122886</xdr:rowOff>
    </xdr:from>
    <xdr:to>
      <xdr:col>57</xdr:col>
      <xdr:colOff>3756</xdr:colOff>
      <xdr:row>33</xdr:row>
      <xdr:rowOff>97683</xdr:rowOff>
    </xdr:to>
    <xdr:sp macro="" textlink="">
      <xdr:nvSpPr>
        <xdr:cNvPr id="28682" name="WordArt 6"/>
        <xdr:cNvSpPr>
          <a:spLocks noChangeArrowheads="1" noChangeShapeType="1" noTextEdit="1"/>
        </xdr:cNvSpPr>
      </xdr:nvSpPr>
      <xdr:spPr bwMode="auto">
        <a:xfrm>
          <a:off x="83157006" y="31349011"/>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8683" name="WordArt 6"/>
        <xdr:cNvSpPr>
          <a:spLocks noChangeArrowheads="1" noChangeShapeType="1" noTextEdit="1"/>
        </xdr:cNvSpPr>
      </xdr:nvSpPr>
      <xdr:spPr bwMode="auto">
        <a:xfrm>
          <a:off x="89872131" y="2634744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8684" name="WordArt 6"/>
        <xdr:cNvSpPr>
          <a:spLocks noChangeArrowheads="1" noChangeShapeType="1" noTextEdit="1"/>
        </xdr:cNvSpPr>
      </xdr:nvSpPr>
      <xdr:spPr bwMode="auto">
        <a:xfrm>
          <a:off x="89872131" y="2634744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8685" name="WordArt 6"/>
        <xdr:cNvSpPr>
          <a:spLocks noChangeArrowheads="1" noChangeShapeType="1" noTextEdit="1"/>
        </xdr:cNvSpPr>
      </xdr:nvSpPr>
      <xdr:spPr bwMode="auto">
        <a:xfrm>
          <a:off x="89872131" y="2634744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8686" name="WordArt 6"/>
        <xdr:cNvSpPr>
          <a:spLocks noChangeArrowheads="1" noChangeShapeType="1" noTextEdit="1"/>
        </xdr:cNvSpPr>
      </xdr:nvSpPr>
      <xdr:spPr bwMode="auto">
        <a:xfrm>
          <a:off x="89872131" y="2634744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03"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04"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05"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06"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07"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08"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09"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10"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11"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12"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13"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14"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15"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16"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17"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18"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19"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20"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21"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22"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23"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24"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25"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26"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27"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28"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29"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30"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31"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32"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33"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34"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67"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68"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69"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70"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71"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72"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73"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74"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75"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76"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77"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78"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79"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80"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81"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82"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83"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84"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85"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86"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87"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88"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89"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90"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91"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92"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93"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38</xdr:row>
      <xdr:rowOff>121947</xdr:rowOff>
    </xdr:from>
    <xdr:to>
      <xdr:col>59</xdr:col>
      <xdr:colOff>1012243</xdr:colOff>
      <xdr:row>39</xdr:row>
      <xdr:rowOff>96744</xdr:rowOff>
    </xdr:to>
    <xdr:sp macro="" textlink="">
      <xdr:nvSpPr>
        <xdr:cNvPr id="28394" name="WordArt 6"/>
        <xdr:cNvSpPr>
          <a:spLocks noChangeArrowheads="1" noChangeShapeType="1" noTextEdit="1"/>
        </xdr:cNvSpPr>
      </xdr:nvSpPr>
      <xdr:spPr bwMode="auto">
        <a:xfrm>
          <a:off x="91055243"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95"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96"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97"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38</xdr:row>
      <xdr:rowOff>121947</xdr:rowOff>
    </xdr:from>
    <xdr:to>
      <xdr:col>59</xdr:col>
      <xdr:colOff>3756</xdr:colOff>
      <xdr:row>39</xdr:row>
      <xdr:rowOff>96744</xdr:rowOff>
    </xdr:to>
    <xdr:sp macro="" textlink="">
      <xdr:nvSpPr>
        <xdr:cNvPr id="28398" name="WordArt 6"/>
        <xdr:cNvSpPr>
          <a:spLocks noChangeArrowheads="1" noChangeShapeType="1" noTextEdit="1"/>
        </xdr:cNvSpPr>
      </xdr:nvSpPr>
      <xdr:spPr bwMode="auto">
        <a:xfrm>
          <a:off x="90046756" y="1831469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71"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72"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73"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74"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75"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76"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77"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78"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79"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80"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81"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82"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83"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84"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85"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86"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87"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88"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89"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90"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91"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92"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93"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94"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95"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96"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97"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498"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499"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00"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01"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02"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03"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04"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05"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06"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07"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08"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09"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10"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11"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12"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13"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14"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15"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16"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17"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18"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19"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20"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21"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22"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23"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24"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25"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26"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27"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28"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29"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38</xdr:row>
      <xdr:rowOff>121947</xdr:rowOff>
    </xdr:from>
    <xdr:to>
      <xdr:col>80</xdr:col>
      <xdr:colOff>1012243</xdr:colOff>
      <xdr:row>39</xdr:row>
      <xdr:rowOff>96744</xdr:rowOff>
    </xdr:to>
    <xdr:sp macro="" textlink="">
      <xdr:nvSpPr>
        <xdr:cNvPr id="28530" name="WordArt 6"/>
        <xdr:cNvSpPr>
          <a:spLocks noChangeArrowheads="1" noChangeShapeType="1" noTextEdit="1"/>
        </xdr:cNvSpPr>
      </xdr:nvSpPr>
      <xdr:spPr bwMode="auto">
        <a:xfrm>
          <a:off x="135905293"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31"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32"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33"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38</xdr:row>
      <xdr:rowOff>121947</xdr:rowOff>
    </xdr:from>
    <xdr:to>
      <xdr:col>80</xdr:col>
      <xdr:colOff>3756</xdr:colOff>
      <xdr:row>39</xdr:row>
      <xdr:rowOff>96744</xdr:rowOff>
    </xdr:to>
    <xdr:sp macro="" textlink="">
      <xdr:nvSpPr>
        <xdr:cNvPr id="28534" name="WordArt 6"/>
        <xdr:cNvSpPr>
          <a:spLocks noChangeArrowheads="1" noChangeShapeType="1" noTextEdit="1"/>
        </xdr:cNvSpPr>
      </xdr:nvSpPr>
      <xdr:spPr bwMode="auto">
        <a:xfrm>
          <a:off x="134896806" y="17171697"/>
          <a:ext cx="0" cy="2224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29805" name="WordArt 6"/>
        <xdr:cNvSpPr>
          <a:spLocks noChangeArrowheads="1" noChangeShapeType="1" noTextEdit="1"/>
        </xdr:cNvSpPr>
      </xdr:nvSpPr>
      <xdr:spPr bwMode="auto">
        <a:xfrm>
          <a:off x="42636493" y="311543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29806" name="WordArt 6"/>
        <xdr:cNvSpPr>
          <a:spLocks noChangeArrowheads="1" noChangeShapeType="1" noTextEdit="1"/>
        </xdr:cNvSpPr>
      </xdr:nvSpPr>
      <xdr:spPr bwMode="auto">
        <a:xfrm>
          <a:off x="42636493" y="311543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29807" name="WordArt 6"/>
        <xdr:cNvSpPr>
          <a:spLocks noChangeArrowheads="1" noChangeShapeType="1" noTextEdit="1"/>
        </xdr:cNvSpPr>
      </xdr:nvSpPr>
      <xdr:spPr bwMode="auto">
        <a:xfrm>
          <a:off x="42636493" y="311543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59</xdr:row>
      <xdr:rowOff>121947</xdr:rowOff>
    </xdr:from>
    <xdr:to>
      <xdr:col>36</xdr:col>
      <xdr:colOff>1012243</xdr:colOff>
      <xdr:row>60</xdr:row>
      <xdr:rowOff>96744</xdr:rowOff>
    </xdr:to>
    <xdr:sp macro="" textlink="">
      <xdr:nvSpPr>
        <xdr:cNvPr id="29808" name="WordArt 6"/>
        <xdr:cNvSpPr>
          <a:spLocks noChangeArrowheads="1" noChangeShapeType="1" noTextEdit="1"/>
        </xdr:cNvSpPr>
      </xdr:nvSpPr>
      <xdr:spPr bwMode="auto">
        <a:xfrm>
          <a:off x="42636493" y="311543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31</xdr:row>
      <xdr:rowOff>121947</xdr:rowOff>
    </xdr:from>
    <xdr:to>
      <xdr:col>56</xdr:col>
      <xdr:colOff>3756</xdr:colOff>
      <xdr:row>32</xdr:row>
      <xdr:rowOff>96744</xdr:rowOff>
    </xdr:to>
    <xdr:sp macro="" textlink="">
      <xdr:nvSpPr>
        <xdr:cNvPr id="29821"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31</xdr:row>
      <xdr:rowOff>121947</xdr:rowOff>
    </xdr:from>
    <xdr:to>
      <xdr:col>56</xdr:col>
      <xdr:colOff>3756</xdr:colOff>
      <xdr:row>32</xdr:row>
      <xdr:rowOff>96744</xdr:rowOff>
    </xdr:to>
    <xdr:sp macro="" textlink="">
      <xdr:nvSpPr>
        <xdr:cNvPr id="29822"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31</xdr:row>
      <xdr:rowOff>121947</xdr:rowOff>
    </xdr:from>
    <xdr:to>
      <xdr:col>56</xdr:col>
      <xdr:colOff>3756</xdr:colOff>
      <xdr:row>32</xdr:row>
      <xdr:rowOff>96744</xdr:rowOff>
    </xdr:to>
    <xdr:sp macro="" textlink="">
      <xdr:nvSpPr>
        <xdr:cNvPr id="29823"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31</xdr:row>
      <xdr:rowOff>121947</xdr:rowOff>
    </xdr:from>
    <xdr:to>
      <xdr:col>56</xdr:col>
      <xdr:colOff>3756</xdr:colOff>
      <xdr:row>32</xdr:row>
      <xdr:rowOff>96744</xdr:rowOff>
    </xdr:to>
    <xdr:sp macro="" textlink="">
      <xdr:nvSpPr>
        <xdr:cNvPr id="29824"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31</xdr:row>
      <xdr:rowOff>121947</xdr:rowOff>
    </xdr:from>
    <xdr:to>
      <xdr:col>56</xdr:col>
      <xdr:colOff>3756</xdr:colOff>
      <xdr:row>32</xdr:row>
      <xdr:rowOff>96744</xdr:rowOff>
    </xdr:to>
    <xdr:sp macro="" textlink="">
      <xdr:nvSpPr>
        <xdr:cNvPr id="29825"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31</xdr:row>
      <xdr:rowOff>121947</xdr:rowOff>
    </xdr:from>
    <xdr:to>
      <xdr:col>56</xdr:col>
      <xdr:colOff>3756</xdr:colOff>
      <xdr:row>32</xdr:row>
      <xdr:rowOff>96744</xdr:rowOff>
    </xdr:to>
    <xdr:sp macro="" textlink="">
      <xdr:nvSpPr>
        <xdr:cNvPr id="29826"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9827"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9828"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9829"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9830"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9831"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31</xdr:row>
      <xdr:rowOff>121947</xdr:rowOff>
    </xdr:from>
    <xdr:to>
      <xdr:col>58</xdr:col>
      <xdr:colOff>3756</xdr:colOff>
      <xdr:row>32</xdr:row>
      <xdr:rowOff>96744</xdr:rowOff>
    </xdr:to>
    <xdr:sp macro="" textlink="">
      <xdr:nvSpPr>
        <xdr:cNvPr id="29832"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45"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31</xdr:row>
      <xdr:rowOff>121947</xdr:rowOff>
    </xdr:from>
    <xdr:to>
      <xdr:col>71</xdr:col>
      <xdr:colOff>1012243</xdr:colOff>
      <xdr:row>32</xdr:row>
      <xdr:rowOff>96744</xdr:rowOff>
    </xdr:to>
    <xdr:sp macro="" textlink="">
      <xdr:nvSpPr>
        <xdr:cNvPr id="29846"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31</xdr:row>
      <xdr:rowOff>121947</xdr:rowOff>
    </xdr:from>
    <xdr:to>
      <xdr:col>71</xdr:col>
      <xdr:colOff>1012243</xdr:colOff>
      <xdr:row>32</xdr:row>
      <xdr:rowOff>96744</xdr:rowOff>
    </xdr:to>
    <xdr:sp macro="" textlink="">
      <xdr:nvSpPr>
        <xdr:cNvPr id="29847"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48"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31</xdr:row>
      <xdr:rowOff>121947</xdr:rowOff>
    </xdr:from>
    <xdr:to>
      <xdr:col>71</xdr:col>
      <xdr:colOff>1012243</xdr:colOff>
      <xdr:row>32</xdr:row>
      <xdr:rowOff>96744</xdr:rowOff>
    </xdr:to>
    <xdr:sp macro="" textlink="">
      <xdr:nvSpPr>
        <xdr:cNvPr id="29849"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31</xdr:row>
      <xdr:rowOff>121947</xdr:rowOff>
    </xdr:from>
    <xdr:to>
      <xdr:col>71</xdr:col>
      <xdr:colOff>1012243</xdr:colOff>
      <xdr:row>32</xdr:row>
      <xdr:rowOff>96744</xdr:rowOff>
    </xdr:to>
    <xdr:sp macro="" textlink="">
      <xdr:nvSpPr>
        <xdr:cNvPr id="29850"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51"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52"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53"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54"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55"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856"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29861" name="WordArt 6"/>
        <xdr:cNvSpPr>
          <a:spLocks noChangeArrowheads="1" noChangeShapeType="1" noTextEdit="1"/>
        </xdr:cNvSpPr>
      </xdr:nvSpPr>
      <xdr:spPr bwMode="auto">
        <a:xfrm>
          <a:off x="108512556" y="26696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29862" name="WordArt 6"/>
        <xdr:cNvSpPr>
          <a:spLocks noChangeArrowheads="1" noChangeShapeType="1" noTextEdit="1"/>
        </xdr:cNvSpPr>
      </xdr:nvSpPr>
      <xdr:spPr bwMode="auto">
        <a:xfrm>
          <a:off x="108512556" y="26696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29863" name="WordArt 6"/>
        <xdr:cNvSpPr>
          <a:spLocks noChangeArrowheads="1" noChangeShapeType="1" noTextEdit="1"/>
        </xdr:cNvSpPr>
      </xdr:nvSpPr>
      <xdr:spPr bwMode="auto">
        <a:xfrm>
          <a:off x="108512556" y="26696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29864" name="WordArt 6"/>
        <xdr:cNvSpPr>
          <a:spLocks noChangeArrowheads="1" noChangeShapeType="1" noTextEdit="1"/>
        </xdr:cNvSpPr>
      </xdr:nvSpPr>
      <xdr:spPr bwMode="auto">
        <a:xfrm>
          <a:off x="108512556" y="26696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29865"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66"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67"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29868"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29869"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70"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71"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29872"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73"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74"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29875"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29876"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77"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78"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29879"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80"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81"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29882" name="WordArt 6"/>
        <xdr:cNvSpPr>
          <a:spLocks noChangeArrowheads="1" noChangeShapeType="1" noTextEdit="1"/>
        </xdr:cNvSpPr>
      </xdr:nvSpPr>
      <xdr:spPr bwMode="auto">
        <a:xfrm>
          <a:off x="108512556"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83"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29884" name="WordArt 6"/>
        <xdr:cNvSpPr>
          <a:spLocks noChangeArrowheads="1" noChangeShapeType="1" noTextEdit="1"/>
        </xdr:cNvSpPr>
      </xdr:nvSpPr>
      <xdr:spPr bwMode="auto">
        <a:xfrm>
          <a:off x="109521043" y="309448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9916" name="WordArt 6"/>
        <xdr:cNvSpPr>
          <a:spLocks noChangeArrowheads="1" noChangeShapeType="1" noTextEdit="1"/>
        </xdr:cNvSpPr>
      </xdr:nvSpPr>
      <xdr:spPr bwMode="auto">
        <a:xfrm>
          <a:off x="9313920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9917" name="WordArt 6"/>
        <xdr:cNvSpPr>
          <a:spLocks noChangeArrowheads="1" noChangeShapeType="1" noTextEdit="1"/>
        </xdr:cNvSpPr>
      </xdr:nvSpPr>
      <xdr:spPr bwMode="auto">
        <a:xfrm>
          <a:off x="9313920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19"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20"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21"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22"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31</xdr:row>
      <xdr:rowOff>121947</xdr:rowOff>
    </xdr:from>
    <xdr:to>
      <xdr:col>64</xdr:col>
      <xdr:colOff>3756</xdr:colOff>
      <xdr:row>32</xdr:row>
      <xdr:rowOff>96744</xdr:rowOff>
    </xdr:to>
    <xdr:sp macro="" textlink="">
      <xdr:nvSpPr>
        <xdr:cNvPr id="29925" name="WordArt 6"/>
        <xdr:cNvSpPr>
          <a:spLocks noChangeArrowheads="1" noChangeShapeType="1" noTextEdit="1"/>
        </xdr:cNvSpPr>
      </xdr:nvSpPr>
      <xdr:spPr bwMode="auto">
        <a:xfrm>
          <a:off x="116742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31</xdr:row>
      <xdr:rowOff>121947</xdr:rowOff>
    </xdr:from>
    <xdr:to>
      <xdr:col>64</xdr:col>
      <xdr:colOff>3756</xdr:colOff>
      <xdr:row>32</xdr:row>
      <xdr:rowOff>96744</xdr:rowOff>
    </xdr:to>
    <xdr:sp macro="" textlink="">
      <xdr:nvSpPr>
        <xdr:cNvPr id="29926" name="WordArt 6"/>
        <xdr:cNvSpPr>
          <a:spLocks noChangeArrowheads="1" noChangeShapeType="1" noTextEdit="1"/>
        </xdr:cNvSpPr>
      </xdr:nvSpPr>
      <xdr:spPr bwMode="auto">
        <a:xfrm>
          <a:off x="116742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31</xdr:row>
      <xdr:rowOff>121947</xdr:rowOff>
    </xdr:from>
    <xdr:to>
      <xdr:col>66</xdr:col>
      <xdr:colOff>3756</xdr:colOff>
      <xdr:row>32</xdr:row>
      <xdr:rowOff>96744</xdr:rowOff>
    </xdr:to>
    <xdr:sp macro="" textlink="">
      <xdr:nvSpPr>
        <xdr:cNvPr id="29927" name="WordArt 6"/>
        <xdr:cNvSpPr>
          <a:spLocks noChangeArrowheads="1" noChangeShapeType="1" noTextEdit="1"/>
        </xdr:cNvSpPr>
      </xdr:nvSpPr>
      <xdr:spPr bwMode="auto">
        <a:xfrm>
          <a:off x="1200949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31</xdr:row>
      <xdr:rowOff>121947</xdr:rowOff>
    </xdr:from>
    <xdr:to>
      <xdr:col>66</xdr:col>
      <xdr:colOff>3756</xdr:colOff>
      <xdr:row>32</xdr:row>
      <xdr:rowOff>96744</xdr:rowOff>
    </xdr:to>
    <xdr:sp macro="" textlink="">
      <xdr:nvSpPr>
        <xdr:cNvPr id="29928" name="WordArt 6"/>
        <xdr:cNvSpPr>
          <a:spLocks noChangeArrowheads="1" noChangeShapeType="1" noTextEdit="1"/>
        </xdr:cNvSpPr>
      </xdr:nvSpPr>
      <xdr:spPr bwMode="auto">
        <a:xfrm>
          <a:off x="1200949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31</xdr:row>
      <xdr:rowOff>0</xdr:rowOff>
    </xdr:from>
    <xdr:to>
      <xdr:col>32</xdr:col>
      <xdr:colOff>1012243</xdr:colOff>
      <xdr:row>31</xdr:row>
      <xdr:rowOff>91796</xdr:rowOff>
    </xdr:to>
    <xdr:sp macro="" textlink="">
      <xdr:nvSpPr>
        <xdr:cNvPr id="29929" name="WordArt 5"/>
        <xdr:cNvSpPr>
          <a:spLocks noChangeArrowheads="1" noChangeShapeType="1" noTextEdit="1"/>
        </xdr:cNvSpPr>
      </xdr:nvSpPr>
      <xdr:spPr bwMode="auto">
        <a:xfrm>
          <a:off x="49056343" y="263461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31</xdr:row>
      <xdr:rowOff>0</xdr:rowOff>
    </xdr:from>
    <xdr:to>
      <xdr:col>32</xdr:col>
      <xdr:colOff>1012243</xdr:colOff>
      <xdr:row>31</xdr:row>
      <xdr:rowOff>91796</xdr:rowOff>
    </xdr:to>
    <xdr:sp macro="" textlink="">
      <xdr:nvSpPr>
        <xdr:cNvPr id="29930" name="WordArt 5"/>
        <xdr:cNvSpPr>
          <a:spLocks noChangeArrowheads="1" noChangeShapeType="1" noTextEdit="1"/>
        </xdr:cNvSpPr>
      </xdr:nvSpPr>
      <xdr:spPr bwMode="auto">
        <a:xfrm>
          <a:off x="49056343" y="263461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31</xdr:row>
      <xdr:rowOff>0</xdr:rowOff>
    </xdr:from>
    <xdr:to>
      <xdr:col>33</xdr:col>
      <xdr:colOff>3756</xdr:colOff>
      <xdr:row>31</xdr:row>
      <xdr:rowOff>96744</xdr:rowOff>
    </xdr:to>
    <xdr:sp macro="" textlink="">
      <xdr:nvSpPr>
        <xdr:cNvPr id="29931" name="WordArt 6"/>
        <xdr:cNvSpPr>
          <a:spLocks noChangeArrowheads="1" noChangeShapeType="1" noTextEdit="1"/>
        </xdr:cNvSpPr>
      </xdr:nvSpPr>
      <xdr:spPr bwMode="auto">
        <a:xfrm>
          <a:off x="49705206" y="263461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9932" name="WordArt 6"/>
        <xdr:cNvSpPr>
          <a:spLocks noChangeArrowheads="1" noChangeShapeType="1" noTextEdit="1"/>
        </xdr:cNvSpPr>
      </xdr:nvSpPr>
      <xdr:spPr bwMode="auto">
        <a:xfrm>
          <a:off x="9313920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31</xdr:row>
      <xdr:rowOff>121947</xdr:rowOff>
    </xdr:from>
    <xdr:to>
      <xdr:col>60</xdr:col>
      <xdr:colOff>3756</xdr:colOff>
      <xdr:row>32</xdr:row>
      <xdr:rowOff>96744</xdr:rowOff>
    </xdr:to>
    <xdr:sp macro="" textlink="">
      <xdr:nvSpPr>
        <xdr:cNvPr id="29933" name="WordArt 6"/>
        <xdr:cNvSpPr>
          <a:spLocks noChangeArrowheads="1" noChangeShapeType="1" noTextEdit="1"/>
        </xdr:cNvSpPr>
      </xdr:nvSpPr>
      <xdr:spPr bwMode="auto">
        <a:xfrm>
          <a:off x="9313920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35"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36"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37"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29938" name="WordArt 6"/>
        <xdr:cNvSpPr>
          <a:spLocks noChangeArrowheads="1" noChangeShapeType="1" noTextEdit="1"/>
        </xdr:cNvSpPr>
      </xdr:nvSpPr>
      <xdr:spPr bwMode="auto">
        <a:xfrm>
          <a:off x="123219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31</xdr:row>
      <xdr:rowOff>121947</xdr:rowOff>
    </xdr:from>
    <xdr:to>
      <xdr:col>64</xdr:col>
      <xdr:colOff>3756</xdr:colOff>
      <xdr:row>32</xdr:row>
      <xdr:rowOff>96744</xdr:rowOff>
    </xdr:to>
    <xdr:sp macro="" textlink="">
      <xdr:nvSpPr>
        <xdr:cNvPr id="29941" name="WordArt 6"/>
        <xdr:cNvSpPr>
          <a:spLocks noChangeArrowheads="1" noChangeShapeType="1" noTextEdit="1"/>
        </xdr:cNvSpPr>
      </xdr:nvSpPr>
      <xdr:spPr bwMode="auto">
        <a:xfrm>
          <a:off x="116742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31</xdr:row>
      <xdr:rowOff>121947</xdr:rowOff>
    </xdr:from>
    <xdr:to>
      <xdr:col>64</xdr:col>
      <xdr:colOff>3756</xdr:colOff>
      <xdr:row>32</xdr:row>
      <xdr:rowOff>96744</xdr:rowOff>
    </xdr:to>
    <xdr:sp macro="" textlink="">
      <xdr:nvSpPr>
        <xdr:cNvPr id="29942" name="WordArt 6"/>
        <xdr:cNvSpPr>
          <a:spLocks noChangeArrowheads="1" noChangeShapeType="1" noTextEdit="1"/>
        </xdr:cNvSpPr>
      </xdr:nvSpPr>
      <xdr:spPr bwMode="auto">
        <a:xfrm>
          <a:off x="1167421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31</xdr:row>
      <xdr:rowOff>121947</xdr:rowOff>
    </xdr:from>
    <xdr:to>
      <xdr:col>66</xdr:col>
      <xdr:colOff>3756</xdr:colOff>
      <xdr:row>32</xdr:row>
      <xdr:rowOff>96744</xdr:rowOff>
    </xdr:to>
    <xdr:sp macro="" textlink="">
      <xdr:nvSpPr>
        <xdr:cNvPr id="29943" name="WordArt 6"/>
        <xdr:cNvSpPr>
          <a:spLocks noChangeArrowheads="1" noChangeShapeType="1" noTextEdit="1"/>
        </xdr:cNvSpPr>
      </xdr:nvSpPr>
      <xdr:spPr bwMode="auto">
        <a:xfrm>
          <a:off x="1200949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31</xdr:row>
      <xdr:rowOff>121947</xdr:rowOff>
    </xdr:from>
    <xdr:to>
      <xdr:col>66</xdr:col>
      <xdr:colOff>3756</xdr:colOff>
      <xdr:row>32</xdr:row>
      <xdr:rowOff>96744</xdr:rowOff>
    </xdr:to>
    <xdr:sp macro="" textlink="">
      <xdr:nvSpPr>
        <xdr:cNvPr id="29944" name="WordArt 6"/>
        <xdr:cNvSpPr>
          <a:spLocks noChangeArrowheads="1" noChangeShapeType="1" noTextEdit="1"/>
        </xdr:cNvSpPr>
      </xdr:nvSpPr>
      <xdr:spPr bwMode="auto">
        <a:xfrm>
          <a:off x="1200949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949" name="WordArt 6"/>
        <xdr:cNvSpPr>
          <a:spLocks noChangeArrowheads="1" noChangeShapeType="1" noTextEdit="1"/>
        </xdr:cNvSpPr>
      </xdr:nvSpPr>
      <xdr:spPr bwMode="auto">
        <a:xfrm>
          <a:off x="1282864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950" name="WordArt 6"/>
        <xdr:cNvSpPr>
          <a:spLocks noChangeArrowheads="1" noChangeShapeType="1" noTextEdit="1"/>
        </xdr:cNvSpPr>
      </xdr:nvSpPr>
      <xdr:spPr bwMode="auto">
        <a:xfrm>
          <a:off x="1282864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951" name="WordArt 6"/>
        <xdr:cNvSpPr>
          <a:spLocks noChangeArrowheads="1" noChangeShapeType="1" noTextEdit="1"/>
        </xdr:cNvSpPr>
      </xdr:nvSpPr>
      <xdr:spPr bwMode="auto">
        <a:xfrm>
          <a:off x="1282864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29952" name="WordArt 6"/>
        <xdr:cNvSpPr>
          <a:spLocks noChangeArrowheads="1" noChangeShapeType="1" noTextEdit="1"/>
        </xdr:cNvSpPr>
      </xdr:nvSpPr>
      <xdr:spPr bwMode="auto">
        <a:xfrm>
          <a:off x="128286456" y="26468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37</xdr:row>
      <xdr:rowOff>0</xdr:rowOff>
    </xdr:from>
    <xdr:to>
      <xdr:col>30</xdr:col>
      <xdr:colOff>1012243</xdr:colOff>
      <xdr:row>37</xdr:row>
      <xdr:rowOff>91796</xdr:rowOff>
    </xdr:to>
    <xdr:sp macro="" textlink="">
      <xdr:nvSpPr>
        <xdr:cNvPr id="33146" name="WordArt 5"/>
        <xdr:cNvSpPr>
          <a:spLocks noChangeArrowheads="1" noChangeShapeType="1" noTextEdit="1"/>
        </xdr:cNvSpPr>
      </xdr:nvSpPr>
      <xdr:spPr bwMode="auto">
        <a:xfrm>
          <a:off x="45551143" y="114871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37</xdr:row>
      <xdr:rowOff>0</xdr:rowOff>
    </xdr:from>
    <xdr:to>
      <xdr:col>30</xdr:col>
      <xdr:colOff>1012243</xdr:colOff>
      <xdr:row>37</xdr:row>
      <xdr:rowOff>91796</xdr:rowOff>
    </xdr:to>
    <xdr:sp macro="" textlink="">
      <xdr:nvSpPr>
        <xdr:cNvPr id="33147" name="WordArt 5"/>
        <xdr:cNvSpPr>
          <a:spLocks noChangeArrowheads="1" noChangeShapeType="1" noTextEdit="1"/>
        </xdr:cNvSpPr>
      </xdr:nvSpPr>
      <xdr:spPr bwMode="auto">
        <a:xfrm>
          <a:off x="45551143" y="114871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37</xdr:row>
      <xdr:rowOff>0</xdr:rowOff>
    </xdr:from>
    <xdr:to>
      <xdr:col>31</xdr:col>
      <xdr:colOff>3756</xdr:colOff>
      <xdr:row>37</xdr:row>
      <xdr:rowOff>96744</xdr:rowOff>
    </xdr:to>
    <xdr:sp macro="" textlink="">
      <xdr:nvSpPr>
        <xdr:cNvPr id="33148" name="WordArt 6"/>
        <xdr:cNvSpPr>
          <a:spLocks noChangeArrowheads="1" noChangeShapeType="1" noTextEdit="1"/>
        </xdr:cNvSpPr>
      </xdr:nvSpPr>
      <xdr:spPr bwMode="auto">
        <a:xfrm>
          <a:off x="46009506" y="114871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149"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150"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152"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153"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154"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155"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158" name="WordArt 6"/>
        <xdr:cNvSpPr>
          <a:spLocks noChangeArrowheads="1" noChangeShapeType="1" noTextEdit="1"/>
        </xdr:cNvSpPr>
      </xdr:nvSpPr>
      <xdr:spPr bwMode="auto">
        <a:xfrm>
          <a:off x="116742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159" name="WordArt 6"/>
        <xdr:cNvSpPr>
          <a:spLocks noChangeArrowheads="1" noChangeShapeType="1" noTextEdit="1"/>
        </xdr:cNvSpPr>
      </xdr:nvSpPr>
      <xdr:spPr bwMode="auto">
        <a:xfrm>
          <a:off x="116742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37</xdr:row>
      <xdr:rowOff>121947</xdr:rowOff>
    </xdr:from>
    <xdr:to>
      <xdr:col>67</xdr:col>
      <xdr:colOff>3756</xdr:colOff>
      <xdr:row>38</xdr:row>
      <xdr:rowOff>96744</xdr:rowOff>
    </xdr:to>
    <xdr:sp macro="" textlink="">
      <xdr:nvSpPr>
        <xdr:cNvPr id="33160" name="WordArt 6"/>
        <xdr:cNvSpPr>
          <a:spLocks noChangeArrowheads="1" noChangeShapeType="1" noTextEdit="1"/>
        </xdr:cNvSpPr>
      </xdr:nvSpPr>
      <xdr:spPr bwMode="auto">
        <a:xfrm>
          <a:off x="1200949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37</xdr:row>
      <xdr:rowOff>121947</xdr:rowOff>
    </xdr:from>
    <xdr:to>
      <xdr:col>67</xdr:col>
      <xdr:colOff>3756</xdr:colOff>
      <xdr:row>38</xdr:row>
      <xdr:rowOff>96744</xdr:rowOff>
    </xdr:to>
    <xdr:sp macro="" textlink="">
      <xdr:nvSpPr>
        <xdr:cNvPr id="33161" name="WordArt 6"/>
        <xdr:cNvSpPr>
          <a:spLocks noChangeArrowheads="1" noChangeShapeType="1" noTextEdit="1"/>
        </xdr:cNvSpPr>
      </xdr:nvSpPr>
      <xdr:spPr bwMode="auto">
        <a:xfrm>
          <a:off x="1200949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38</xdr:row>
      <xdr:rowOff>122886</xdr:rowOff>
    </xdr:from>
    <xdr:to>
      <xdr:col>46</xdr:col>
      <xdr:colOff>3756</xdr:colOff>
      <xdr:row>39</xdr:row>
      <xdr:rowOff>97683</xdr:rowOff>
    </xdr:to>
    <xdr:sp macro="" textlink="">
      <xdr:nvSpPr>
        <xdr:cNvPr id="33162" name="WordArt 6"/>
        <xdr:cNvSpPr>
          <a:spLocks noChangeArrowheads="1" noChangeShapeType="1" noTextEdit="1"/>
        </xdr:cNvSpPr>
      </xdr:nvSpPr>
      <xdr:spPr bwMode="auto">
        <a:xfrm>
          <a:off x="68317056" y="11914836"/>
          <a:ext cx="0" cy="31942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38</xdr:row>
      <xdr:rowOff>122886</xdr:rowOff>
    </xdr:from>
    <xdr:to>
      <xdr:col>46</xdr:col>
      <xdr:colOff>3756</xdr:colOff>
      <xdr:row>39</xdr:row>
      <xdr:rowOff>97683</xdr:rowOff>
    </xdr:to>
    <xdr:sp macro="" textlink="">
      <xdr:nvSpPr>
        <xdr:cNvPr id="33163" name="WordArt 6"/>
        <xdr:cNvSpPr>
          <a:spLocks noChangeArrowheads="1" noChangeShapeType="1" noTextEdit="1"/>
        </xdr:cNvSpPr>
      </xdr:nvSpPr>
      <xdr:spPr bwMode="auto">
        <a:xfrm>
          <a:off x="68317056" y="11914836"/>
          <a:ext cx="0" cy="31942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37</xdr:row>
      <xdr:rowOff>121947</xdr:rowOff>
    </xdr:from>
    <xdr:to>
      <xdr:col>57</xdr:col>
      <xdr:colOff>3756</xdr:colOff>
      <xdr:row>38</xdr:row>
      <xdr:rowOff>96744</xdr:rowOff>
    </xdr:to>
    <xdr:sp macro="" textlink="">
      <xdr:nvSpPr>
        <xdr:cNvPr id="33164" name="WordArt 6"/>
        <xdr:cNvSpPr>
          <a:spLocks noChangeArrowheads="1" noChangeShapeType="1" noTextEdit="1"/>
        </xdr:cNvSpPr>
      </xdr:nvSpPr>
      <xdr:spPr bwMode="auto">
        <a:xfrm>
          <a:off x="857097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65"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37</xdr:row>
      <xdr:rowOff>121947</xdr:rowOff>
    </xdr:from>
    <xdr:to>
      <xdr:col>59</xdr:col>
      <xdr:colOff>3756</xdr:colOff>
      <xdr:row>38</xdr:row>
      <xdr:rowOff>96744</xdr:rowOff>
    </xdr:to>
    <xdr:sp macro="" textlink="">
      <xdr:nvSpPr>
        <xdr:cNvPr id="33166" name="WordArt 6"/>
        <xdr:cNvSpPr>
          <a:spLocks noChangeArrowheads="1" noChangeShapeType="1" noTextEdit="1"/>
        </xdr:cNvSpPr>
      </xdr:nvSpPr>
      <xdr:spPr bwMode="auto">
        <a:xfrm>
          <a:off x="895578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37</xdr:row>
      <xdr:rowOff>121947</xdr:rowOff>
    </xdr:from>
    <xdr:to>
      <xdr:col>58</xdr:col>
      <xdr:colOff>1012243</xdr:colOff>
      <xdr:row>38</xdr:row>
      <xdr:rowOff>96744</xdr:rowOff>
    </xdr:to>
    <xdr:sp macro="" textlink="">
      <xdr:nvSpPr>
        <xdr:cNvPr id="33167"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37</xdr:row>
      <xdr:rowOff>121947</xdr:rowOff>
    </xdr:from>
    <xdr:to>
      <xdr:col>58</xdr:col>
      <xdr:colOff>1012243</xdr:colOff>
      <xdr:row>38</xdr:row>
      <xdr:rowOff>96744</xdr:rowOff>
    </xdr:to>
    <xdr:sp macro="" textlink="">
      <xdr:nvSpPr>
        <xdr:cNvPr id="33168"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37</xdr:row>
      <xdr:rowOff>121947</xdr:rowOff>
    </xdr:from>
    <xdr:to>
      <xdr:col>57</xdr:col>
      <xdr:colOff>3756</xdr:colOff>
      <xdr:row>38</xdr:row>
      <xdr:rowOff>96744</xdr:rowOff>
    </xdr:to>
    <xdr:sp macro="" textlink="">
      <xdr:nvSpPr>
        <xdr:cNvPr id="33169" name="WordArt 6"/>
        <xdr:cNvSpPr>
          <a:spLocks noChangeArrowheads="1" noChangeShapeType="1" noTextEdit="1"/>
        </xdr:cNvSpPr>
      </xdr:nvSpPr>
      <xdr:spPr bwMode="auto">
        <a:xfrm>
          <a:off x="857097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70"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37</xdr:row>
      <xdr:rowOff>121947</xdr:rowOff>
    </xdr:from>
    <xdr:to>
      <xdr:col>59</xdr:col>
      <xdr:colOff>3756</xdr:colOff>
      <xdr:row>38</xdr:row>
      <xdr:rowOff>96744</xdr:rowOff>
    </xdr:to>
    <xdr:sp macro="" textlink="">
      <xdr:nvSpPr>
        <xdr:cNvPr id="33171" name="WordArt 6"/>
        <xdr:cNvSpPr>
          <a:spLocks noChangeArrowheads="1" noChangeShapeType="1" noTextEdit="1"/>
        </xdr:cNvSpPr>
      </xdr:nvSpPr>
      <xdr:spPr bwMode="auto">
        <a:xfrm>
          <a:off x="895578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37</xdr:row>
      <xdr:rowOff>121947</xdr:rowOff>
    </xdr:from>
    <xdr:to>
      <xdr:col>58</xdr:col>
      <xdr:colOff>1012243</xdr:colOff>
      <xdr:row>38</xdr:row>
      <xdr:rowOff>96744</xdr:rowOff>
    </xdr:to>
    <xdr:sp macro="" textlink="">
      <xdr:nvSpPr>
        <xdr:cNvPr id="33172"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37</xdr:row>
      <xdr:rowOff>121947</xdr:rowOff>
    </xdr:from>
    <xdr:to>
      <xdr:col>58</xdr:col>
      <xdr:colOff>1012243</xdr:colOff>
      <xdr:row>38</xdr:row>
      <xdr:rowOff>96744</xdr:rowOff>
    </xdr:to>
    <xdr:sp macro="" textlink="">
      <xdr:nvSpPr>
        <xdr:cNvPr id="33173" name="WordArt 6"/>
        <xdr:cNvSpPr>
          <a:spLocks noChangeArrowheads="1" noChangeShapeType="1" noTextEdit="1"/>
        </xdr:cNvSpPr>
      </xdr:nvSpPr>
      <xdr:spPr bwMode="auto">
        <a:xfrm>
          <a:off x="889470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122886</xdr:rowOff>
    </xdr:from>
    <xdr:to>
      <xdr:col>57</xdr:col>
      <xdr:colOff>3756</xdr:colOff>
      <xdr:row>39</xdr:row>
      <xdr:rowOff>97683</xdr:rowOff>
    </xdr:to>
    <xdr:sp macro="" textlink="">
      <xdr:nvSpPr>
        <xdr:cNvPr id="33174" name="WordArt 6"/>
        <xdr:cNvSpPr>
          <a:spLocks noChangeArrowheads="1" noChangeShapeType="1" noTextEdit="1"/>
        </xdr:cNvSpPr>
      </xdr:nvSpPr>
      <xdr:spPr bwMode="auto">
        <a:xfrm>
          <a:off x="85709706" y="11914836"/>
          <a:ext cx="0" cy="31942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122886</xdr:rowOff>
    </xdr:from>
    <xdr:to>
      <xdr:col>57</xdr:col>
      <xdr:colOff>3756</xdr:colOff>
      <xdr:row>39</xdr:row>
      <xdr:rowOff>97683</xdr:rowOff>
    </xdr:to>
    <xdr:sp macro="" textlink="">
      <xdr:nvSpPr>
        <xdr:cNvPr id="33175" name="WordArt 6"/>
        <xdr:cNvSpPr>
          <a:spLocks noChangeArrowheads="1" noChangeShapeType="1" noTextEdit="1"/>
        </xdr:cNvSpPr>
      </xdr:nvSpPr>
      <xdr:spPr bwMode="auto">
        <a:xfrm>
          <a:off x="85709706" y="11914836"/>
          <a:ext cx="0" cy="31942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122886</xdr:rowOff>
    </xdr:from>
    <xdr:to>
      <xdr:col>57</xdr:col>
      <xdr:colOff>3756</xdr:colOff>
      <xdr:row>39</xdr:row>
      <xdr:rowOff>97683</xdr:rowOff>
    </xdr:to>
    <xdr:sp macro="" textlink="">
      <xdr:nvSpPr>
        <xdr:cNvPr id="33176" name="WordArt 6"/>
        <xdr:cNvSpPr>
          <a:spLocks noChangeArrowheads="1" noChangeShapeType="1" noTextEdit="1"/>
        </xdr:cNvSpPr>
      </xdr:nvSpPr>
      <xdr:spPr bwMode="auto">
        <a:xfrm>
          <a:off x="85709706" y="11914836"/>
          <a:ext cx="0" cy="31942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38</xdr:row>
      <xdr:rowOff>122886</xdr:rowOff>
    </xdr:from>
    <xdr:to>
      <xdr:col>57</xdr:col>
      <xdr:colOff>3756</xdr:colOff>
      <xdr:row>39</xdr:row>
      <xdr:rowOff>97683</xdr:rowOff>
    </xdr:to>
    <xdr:sp macro="" textlink="">
      <xdr:nvSpPr>
        <xdr:cNvPr id="33177" name="WordArt 6"/>
        <xdr:cNvSpPr>
          <a:spLocks noChangeArrowheads="1" noChangeShapeType="1" noTextEdit="1"/>
        </xdr:cNvSpPr>
      </xdr:nvSpPr>
      <xdr:spPr bwMode="auto">
        <a:xfrm>
          <a:off x="85709706" y="11914836"/>
          <a:ext cx="0" cy="31942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178"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179"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180"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181"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37</xdr:row>
      <xdr:rowOff>121947</xdr:rowOff>
    </xdr:from>
    <xdr:to>
      <xdr:col>48</xdr:col>
      <xdr:colOff>3756</xdr:colOff>
      <xdr:row>38</xdr:row>
      <xdr:rowOff>96744</xdr:rowOff>
    </xdr:to>
    <xdr:sp macro="" textlink="">
      <xdr:nvSpPr>
        <xdr:cNvPr id="33182"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37</xdr:row>
      <xdr:rowOff>121947</xdr:rowOff>
    </xdr:from>
    <xdr:to>
      <xdr:col>48</xdr:col>
      <xdr:colOff>3756</xdr:colOff>
      <xdr:row>38</xdr:row>
      <xdr:rowOff>96744</xdr:rowOff>
    </xdr:to>
    <xdr:sp macro="" textlink="">
      <xdr:nvSpPr>
        <xdr:cNvPr id="33183"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37</xdr:row>
      <xdr:rowOff>121947</xdr:rowOff>
    </xdr:from>
    <xdr:to>
      <xdr:col>48</xdr:col>
      <xdr:colOff>3756</xdr:colOff>
      <xdr:row>38</xdr:row>
      <xdr:rowOff>96744</xdr:rowOff>
    </xdr:to>
    <xdr:sp macro="" textlink="">
      <xdr:nvSpPr>
        <xdr:cNvPr id="33184"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37</xdr:row>
      <xdr:rowOff>121947</xdr:rowOff>
    </xdr:from>
    <xdr:to>
      <xdr:col>48</xdr:col>
      <xdr:colOff>3756</xdr:colOff>
      <xdr:row>38</xdr:row>
      <xdr:rowOff>96744</xdr:rowOff>
    </xdr:to>
    <xdr:sp macro="" textlink="">
      <xdr:nvSpPr>
        <xdr:cNvPr id="33185"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37</xdr:row>
      <xdr:rowOff>121947</xdr:rowOff>
    </xdr:from>
    <xdr:to>
      <xdr:col>48</xdr:col>
      <xdr:colOff>3756</xdr:colOff>
      <xdr:row>38</xdr:row>
      <xdr:rowOff>96744</xdr:rowOff>
    </xdr:to>
    <xdr:sp macro="" textlink="">
      <xdr:nvSpPr>
        <xdr:cNvPr id="33186"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37</xdr:row>
      <xdr:rowOff>121947</xdr:rowOff>
    </xdr:from>
    <xdr:to>
      <xdr:col>48</xdr:col>
      <xdr:colOff>3756</xdr:colOff>
      <xdr:row>38</xdr:row>
      <xdr:rowOff>96744</xdr:rowOff>
    </xdr:to>
    <xdr:sp macro="" textlink="">
      <xdr:nvSpPr>
        <xdr:cNvPr id="33187" name="WordArt 6"/>
        <xdr:cNvSpPr>
          <a:spLocks noChangeArrowheads="1" noChangeShapeType="1" noTextEdit="1"/>
        </xdr:cNvSpPr>
      </xdr:nvSpPr>
      <xdr:spPr bwMode="auto">
        <a:xfrm>
          <a:off x="840142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88"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89"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90"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91"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92"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37</xdr:row>
      <xdr:rowOff>121947</xdr:rowOff>
    </xdr:from>
    <xdr:to>
      <xdr:col>58</xdr:col>
      <xdr:colOff>3756</xdr:colOff>
      <xdr:row>38</xdr:row>
      <xdr:rowOff>96744</xdr:rowOff>
    </xdr:to>
    <xdr:sp macro="" textlink="">
      <xdr:nvSpPr>
        <xdr:cNvPr id="33193" name="WordArt 6"/>
        <xdr:cNvSpPr>
          <a:spLocks noChangeArrowheads="1" noChangeShapeType="1" noTextEdit="1"/>
        </xdr:cNvSpPr>
      </xdr:nvSpPr>
      <xdr:spPr bwMode="auto">
        <a:xfrm>
          <a:off x="879385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06"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1240843</xdr:colOff>
      <xdr:row>37</xdr:row>
      <xdr:rowOff>64797</xdr:rowOff>
    </xdr:from>
    <xdr:to>
      <xdr:col>79</xdr:col>
      <xdr:colOff>1240843</xdr:colOff>
      <xdr:row>38</xdr:row>
      <xdr:rowOff>39594</xdr:rowOff>
    </xdr:to>
    <xdr:sp macro="" textlink="">
      <xdr:nvSpPr>
        <xdr:cNvPr id="33207" name="WordArt 6"/>
        <xdr:cNvSpPr>
          <a:spLocks noChangeArrowheads="1" noChangeShapeType="1" noTextEdit="1"/>
        </xdr:cNvSpPr>
      </xdr:nvSpPr>
      <xdr:spPr bwMode="auto">
        <a:xfrm>
          <a:off x="126456493" y="16352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383593</xdr:colOff>
      <xdr:row>37</xdr:row>
      <xdr:rowOff>102897</xdr:rowOff>
    </xdr:from>
    <xdr:to>
      <xdr:col>77</xdr:col>
      <xdr:colOff>383593</xdr:colOff>
      <xdr:row>38</xdr:row>
      <xdr:rowOff>77694</xdr:rowOff>
    </xdr:to>
    <xdr:sp macro="" textlink="">
      <xdr:nvSpPr>
        <xdr:cNvPr id="33208" name="WordArt 6"/>
        <xdr:cNvSpPr>
          <a:spLocks noChangeArrowheads="1" noChangeShapeType="1" noTextEdit="1"/>
        </xdr:cNvSpPr>
      </xdr:nvSpPr>
      <xdr:spPr bwMode="auto">
        <a:xfrm>
          <a:off x="122284543" y="16390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09"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37</xdr:row>
      <xdr:rowOff>121947</xdr:rowOff>
    </xdr:from>
    <xdr:to>
      <xdr:col>65</xdr:col>
      <xdr:colOff>1012243</xdr:colOff>
      <xdr:row>38</xdr:row>
      <xdr:rowOff>96744</xdr:rowOff>
    </xdr:to>
    <xdr:sp macro="" textlink="">
      <xdr:nvSpPr>
        <xdr:cNvPr id="33210" name="WordArt 6"/>
        <xdr:cNvSpPr>
          <a:spLocks noChangeArrowheads="1" noChangeShapeType="1" noTextEdit="1"/>
        </xdr:cNvSpPr>
      </xdr:nvSpPr>
      <xdr:spPr bwMode="auto">
        <a:xfrm>
          <a:off x="1292949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37</xdr:row>
      <xdr:rowOff>121947</xdr:rowOff>
    </xdr:from>
    <xdr:to>
      <xdr:col>65</xdr:col>
      <xdr:colOff>1012243</xdr:colOff>
      <xdr:row>38</xdr:row>
      <xdr:rowOff>96744</xdr:rowOff>
    </xdr:to>
    <xdr:sp macro="" textlink="">
      <xdr:nvSpPr>
        <xdr:cNvPr id="33211" name="WordArt 6"/>
        <xdr:cNvSpPr>
          <a:spLocks noChangeArrowheads="1" noChangeShapeType="1" noTextEdit="1"/>
        </xdr:cNvSpPr>
      </xdr:nvSpPr>
      <xdr:spPr bwMode="auto">
        <a:xfrm>
          <a:off x="129294943"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12"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13"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14"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15"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16"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17"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218"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219"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21"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22"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23"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24"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27" name="WordArt 6"/>
        <xdr:cNvSpPr>
          <a:spLocks noChangeArrowheads="1" noChangeShapeType="1" noTextEdit="1"/>
        </xdr:cNvSpPr>
      </xdr:nvSpPr>
      <xdr:spPr bwMode="auto">
        <a:xfrm>
          <a:off x="116742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28" name="WordArt 6"/>
        <xdr:cNvSpPr>
          <a:spLocks noChangeArrowheads="1" noChangeShapeType="1" noTextEdit="1"/>
        </xdr:cNvSpPr>
      </xdr:nvSpPr>
      <xdr:spPr bwMode="auto">
        <a:xfrm>
          <a:off x="116742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37</xdr:row>
      <xdr:rowOff>121947</xdr:rowOff>
    </xdr:from>
    <xdr:to>
      <xdr:col>67</xdr:col>
      <xdr:colOff>3756</xdr:colOff>
      <xdr:row>38</xdr:row>
      <xdr:rowOff>96744</xdr:rowOff>
    </xdr:to>
    <xdr:sp macro="" textlink="">
      <xdr:nvSpPr>
        <xdr:cNvPr id="33229" name="WordArt 6"/>
        <xdr:cNvSpPr>
          <a:spLocks noChangeArrowheads="1" noChangeShapeType="1" noTextEdit="1"/>
        </xdr:cNvSpPr>
      </xdr:nvSpPr>
      <xdr:spPr bwMode="auto">
        <a:xfrm>
          <a:off x="1200949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37</xdr:row>
      <xdr:rowOff>121947</xdr:rowOff>
    </xdr:from>
    <xdr:to>
      <xdr:col>67</xdr:col>
      <xdr:colOff>3756</xdr:colOff>
      <xdr:row>38</xdr:row>
      <xdr:rowOff>96744</xdr:rowOff>
    </xdr:to>
    <xdr:sp macro="" textlink="">
      <xdr:nvSpPr>
        <xdr:cNvPr id="33230" name="WordArt 6"/>
        <xdr:cNvSpPr>
          <a:spLocks noChangeArrowheads="1" noChangeShapeType="1" noTextEdit="1"/>
        </xdr:cNvSpPr>
      </xdr:nvSpPr>
      <xdr:spPr bwMode="auto">
        <a:xfrm>
          <a:off x="1200949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37</xdr:row>
      <xdr:rowOff>0</xdr:rowOff>
    </xdr:from>
    <xdr:to>
      <xdr:col>32</xdr:col>
      <xdr:colOff>1012243</xdr:colOff>
      <xdr:row>37</xdr:row>
      <xdr:rowOff>91796</xdr:rowOff>
    </xdr:to>
    <xdr:sp macro="" textlink="">
      <xdr:nvSpPr>
        <xdr:cNvPr id="33231" name="WordArt 5"/>
        <xdr:cNvSpPr>
          <a:spLocks noChangeArrowheads="1" noChangeShapeType="1" noTextEdit="1"/>
        </xdr:cNvSpPr>
      </xdr:nvSpPr>
      <xdr:spPr bwMode="auto">
        <a:xfrm>
          <a:off x="49056343" y="114871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37</xdr:row>
      <xdr:rowOff>0</xdr:rowOff>
    </xdr:from>
    <xdr:to>
      <xdr:col>32</xdr:col>
      <xdr:colOff>1012243</xdr:colOff>
      <xdr:row>37</xdr:row>
      <xdr:rowOff>91796</xdr:rowOff>
    </xdr:to>
    <xdr:sp macro="" textlink="">
      <xdr:nvSpPr>
        <xdr:cNvPr id="33232" name="WordArt 5"/>
        <xdr:cNvSpPr>
          <a:spLocks noChangeArrowheads="1" noChangeShapeType="1" noTextEdit="1"/>
        </xdr:cNvSpPr>
      </xdr:nvSpPr>
      <xdr:spPr bwMode="auto">
        <a:xfrm>
          <a:off x="49056343" y="114871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37</xdr:row>
      <xdr:rowOff>0</xdr:rowOff>
    </xdr:from>
    <xdr:to>
      <xdr:col>33</xdr:col>
      <xdr:colOff>3756</xdr:colOff>
      <xdr:row>37</xdr:row>
      <xdr:rowOff>96744</xdr:rowOff>
    </xdr:to>
    <xdr:sp macro="" textlink="">
      <xdr:nvSpPr>
        <xdr:cNvPr id="33233" name="WordArt 6"/>
        <xdr:cNvSpPr>
          <a:spLocks noChangeArrowheads="1" noChangeShapeType="1" noTextEdit="1"/>
        </xdr:cNvSpPr>
      </xdr:nvSpPr>
      <xdr:spPr bwMode="auto">
        <a:xfrm>
          <a:off x="49705206" y="114871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234"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33235" name="WordArt 6"/>
        <xdr:cNvSpPr>
          <a:spLocks noChangeArrowheads="1" noChangeShapeType="1" noTextEdit="1"/>
        </xdr:cNvSpPr>
      </xdr:nvSpPr>
      <xdr:spPr bwMode="auto">
        <a:xfrm>
          <a:off x="9313920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37"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38"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39"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37</xdr:row>
      <xdr:rowOff>121947</xdr:rowOff>
    </xdr:from>
    <xdr:to>
      <xdr:col>69</xdr:col>
      <xdr:colOff>3756</xdr:colOff>
      <xdr:row>38</xdr:row>
      <xdr:rowOff>96744</xdr:rowOff>
    </xdr:to>
    <xdr:sp macro="" textlink="">
      <xdr:nvSpPr>
        <xdr:cNvPr id="33240" name="WordArt 6"/>
        <xdr:cNvSpPr>
          <a:spLocks noChangeArrowheads="1" noChangeShapeType="1" noTextEdit="1"/>
        </xdr:cNvSpPr>
      </xdr:nvSpPr>
      <xdr:spPr bwMode="auto">
        <a:xfrm>
          <a:off x="123219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43" name="WordArt 6"/>
        <xdr:cNvSpPr>
          <a:spLocks noChangeArrowheads="1" noChangeShapeType="1" noTextEdit="1"/>
        </xdr:cNvSpPr>
      </xdr:nvSpPr>
      <xdr:spPr bwMode="auto">
        <a:xfrm>
          <a:off x="116742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44" name="WordArt 6"/>
        <xdr:cNvSpPr>
          <a:spLocks noChangeArrowheads="1" noChangeShapeType="1" noTextEdit="1"/>
        </xdr:cNvSpPr>
      </xdr:nvSpPr>
      <xdr:spPr bwMode="auto">
        <a:xfrm>
          <a:off x="1167421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37</xdr:row>
      <xdr:rowOff>121947</xdr:rowOff>
    </xdr:from>
    <xdr:to>
      <xdr:col>67</xdr:col>
      <xdr:colOff>3756</xdr:colOff>
      <xdr:row>38</xdr:row>
      <xdr:rowOff>96744</xdr:rowOff>
    </xdr:to>
    <xdr:sp macro="" textlink="">
      <xdr:nvSpPr>
        <xdr:cNvPr id="33245" name="WordArt 6"/>
        <xdr:cNvSpPr>
          <a:spLocks noChangeArrowheads="1" noChangeShapeType="1" noTextEdit="1"/>
        </xdr:cNvSpPr>
      </xdr:nvSpPr>
      <xdr:spPr bwMode="auto">
        <a:xfrm>
          <a:off x="1200949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37</xdr:row>
      <xdr:rowOff>121947</xdr:rowOff>
    </xdr:from>
    <xdr:to>
      <xdr:col>67</xdr:col>
      <xdr:colOff>3756</xdr:colOff>
      <xdr:row>38</xdr:row>
      <xdr:rowOff>96744</xdr:rowOff>
    </xdr:to>
    <xdr:sp macro="" textlink="">
      <xdr:nvSpPr>
        <xdr:cNvPr id="33246" name="WordArt 6"/>
        <xdr:cNvSpPr>
          <a:spLocks noChangeArrowheads="1" noChangeShapeType="1" noTextEdit="1"/>
        </xdr:cNvSpPr>
      </xdr:nvSpPr>
      <xdr:spPr bwMode="auto">
        <a:xfrm>
          <a:off x="1200949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51"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52"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53"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37</xdr:row>
      <xdr:rowOff>121947</xdr:rowOff>
    </xdr:from>
    <xdr:to>
      <xdr:col>65</xdr:col>
      <xdr:colOff>3756</xdr:colOff>
      <xdr:row>38</xdr:row>
      <xdr:rowOff>96744</xdr:rowOff>
    </xdr:to>
    <xdr:sp macro="" textlink="">
      <xdr:nvSpPr>
        <xdr:cNvPr id="33254" name="WordArt 6"/>
        <xdr:cNvSpPr>
          <a:spLocks noChangeArrowheads="1" noChangeShapeType="1" noTextEdit="1"/>
        </xdr:cNvSpPr>
      </xdr:nvSpPr>
      <xdr:spPr bwMode="auto">
        <a:xfrm>
          <a:off x="128286456" y="116090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44</xdr:row>
      <xdr:rowOff>121947</xdr:rowOff>
    </xdr:from>
    <xdr:to>
      <xdr:col>61</xdr:col>
      <xdr:colOff>3756</xdr:colOff>
      <xdr:row>45</xdr:row>
      <xdr:rowOff>96744</xdr:rowOff>
    </xdr:to>
    <xdr:sp macro="" textlink="">
      <xdr:nvSpPr>
        <xdr:cNvPr id="52607" name="WordArt 6"/>
        <xdr:cNvSpPr>
          <a:spLocks noChangeArrowheads="1" noChangeShapeType="1" noTextEdit="1"/>
        </xdr:cNvSpPr>
      </xdr:nvSpPr>
      <xdr:spPr bwMode="auto">
        <a:xfrm>
          <a:off x="1100556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44</xdr:row>
      <xdr:rowOff>121947</xdr:rowOff>
    </xdr:from>
    <xdr:to>
      <xdr:col>42</xdr:col>
      <xdr:colOff>3756</xdr:colOff>
      <xdr:row>45</xdr:row>
      <xdr:rowOff>96744</xdr:rowOff>
    </xdr:to>
    <xdr:sp macro="" textlink="">
      <xdr:nvSpPr>
        <xdr:cNvPr id="52610" name="WordArt 6"/>
        <xdr:cNvSpPr>
          <a:spLocks noChangeArrowheads="1" noChangeShapeType="1" noTextEdit="1"/>
        </xdr:cNvSpPr>
      </xdr:nvSpPr>
      <xdr:spPr bwMode="auto">
        <a:xfrm>
          <a:off x="62163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44</xdr:row>
      <xdr:rowOff>121947</xdr:rowOff>
    </xdr:from>
    <xdr:to>
      <xdr:col>41</xdr:col>
      <xdr:colOff>1012243</xdr:colOff>
      <xdr:row>45</xdr:row>
      <xdr:rowOff>96744</xdr:rowOff>
    </xdr:to>
    <xdr:sp macro="" textlink="">
      <xdr:nvSpPr>
        <xdr:cNvPr id="52611" name="WordArt 6"/>
        <xdr:cNvSpPr>
          <a:spLocks noChangeArrowheads="1" noChangeShapeType="1" noTextEdit="1"/>
        </xdr:cNvSpPr>
      </xdr:nvSpPr>
      <xdr:spPr bwMode="auto">
        <a:xfrm>
          <a:off x="618007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44</xdr:row>
      <xdr:rowOff>121947</xdr:rowOff>
    </xdr:from>
    <xdr:to>
      <xdr:col>41</xdr:col>
      <xdr:colOff>1012243</xdr:colOff>
      <xdr:row>45</xdr:row>
      <xdr:rowOff>96744</xdr:rowOff>
    </xdr:to>
    <xdr:sp macro="" textlink="">
      <xdr:nvSpPr>
        <xdr:cNvPr id="52612" name="WordArt 6"/>
        <xdr:cNvSpPr>
          <a:spLocks noChangeArrowheads="1" noChangeShapeType="1" noTextEdit="1"/>
        </xdr:cNvSpPr>
      </xdr:nvSpPr>
      <xdr:spPr bwMode="auto">
        <a:xfrm>
          <a:off x="618007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44</xdr:row>
      <xdr:rowOff>121947</xdr:rowOff>
    </xdr:from>
    <xdr:to>
      <xdr:col>43</xdr:col>
      <xdr:colOff>3756</xdr:colOff>
      <xdr:row>45</xdr:row>
      <xdr:rowOff>96744</xdr:rowOff>
    </xdr:to>
    <xdr:sp macro="" textlink="">
      <xdr:nvSpPr>
        <xdr:cNvPr id="52613" name="WordArt 6"/>
        <xdr:cNvSpPr>
          <a:spLocks noChangeArrowheads="1" noChangeShapeType="1" noTextEdit="1"/>
        </xdr:cNvSpPr>
      </xdr:nvSpPr>
      <xdr:spPr bwMode="auto">
        <a:xfrm>
          <a:off x="634212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614"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615"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616"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617"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44</xdr:row>
      <xdr:rowOff>121947</xdr:rowOff>
    </xdr:from>
    <xdr:to>
      <xdr:col>43</xdr:col>
      <xdr:colOff>1012243</xdr:colOff>
      <xdr:row>45</xdr:row>
      <xdr:rowOff>96744</xdr:rowOff>
    </xdr:to>
    <xdr:sp macro="" textlink="">
      <xdr:nvSpPr>
        <xdr:cNvPr id="52618" name="WordArt 6"/>
        <xdr:cNvSpPr>
          <a:spLocks noChangeArrowheads="1" noChangeShapeType="1" noTextEdit="1"/>
        </xdr:cNvSpPr>
      </xdr:nvSpPr>
      <xdr:spPr bwMode="auto">
        <a:xfrm>
          <a:off x="644296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44</xdr:row>
      <xdr:rowOff>121947</xdr:rowOff>
    </xdr:from>
    <xdr:to>
      <xdr:col>43</xdr:col>
      <xdr:colOff>1012243</xdr:colOff>
      <xdr:row>45</xdr:row>
      <xdr:rowOff>96744</xdr:rowOff>
    </xdr:to>
    <xdr:sp macro="" textlink="">
      <xdr:nvSpPr>
        <xdr:cNvPr id="52619" name="WordArt 6"/>
        <xdr:cNvSpPr>
          <a:spLocks noChangeArrowheads="1" noChangeShapeType="1" noTextEdit="1"/>
        </xdr:cNvSpPr>
      </xdr:nvSpPr>
      <xdr:spPr bwMode="auto">
        <a:xfrm>
          <a:off x="644296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44</xdr:row>
      <xdr:rowOff>121947</xdr:rowOff>
    </xdr:from>
    <xdr:to>
      <xdr:col>24</xdr:col>
      <xdr:colOff>1012243</xdr:colOff>
      <xdr:row>45</xdr:row>
      <xdr:rowOff>96744</xdr:rowOff>
    </xdr:to>
    <xdr:sp macro="" textlink="">
      <xdr:nvSpPr>
        <xdr:cNvPr id="52620" name="WordArt 6"/>
        <xdr:cNvSpPr>
          <a:spLocks noChangeArrowheads="1" noChangeShapeType="1" noTextEdit="1"/>
        </xdr:cNvSpPr>
      </xdr:nvSpPr>
      <xdr:spPr bwMode="auto">
        <a:xfrm>
          <a:off x="426364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44</xdr:row>
      <xdr:rowOff>121947</xdr:rowOff>
    </xdr:from>
    <xdr:to>
      <xdr:col>24</xdr:col>
      <xdr:colOff>1012243</xdr:colOff>
      <xdr:row>45</xdr:row>
      <xdr:rowOff>96744</xdr:rowOff>
    </xdr:to>
    <xdr:sp macro="" textlink="">
      <xdr:nvSpPr>
        <xdr:cNvPr id="52621" name="WordArt 6"/>
        <xdr:cNvSpPr>
          <a:spLocks noChangeArrowheads="1" noChangeShapeType="1" noTextEdit="1"/>
        </xdr:cNvSpPr>
      </xdr:nvSpPr>
      <xdr:spPr bwMode="auto">
        <a:xfrm>
          <a:off x="426364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44</xdr:row>
      <xdr:rowOff>121947</xdr:rowOff>
    </xdr:from>
    <xdr:to>
      <xdr:col>45</xdr:col>
      <xdr:colOff>1012243</xdr:colOff>
      <xdr:row>45</xdr:row>
      <xdr:rowOff>96744</xdr:rowOff>
    </xdr:to>
    <xdr:sp macro="" textlink="">
      <xdr:nvSpPr>
        <xdr:cNvPr id="52622" name="WordArt 6"/>
        <xdr:cNvSpPr>
          <a:spLocks noChangeArrowheads="1" noChangeShapeType="1" noTextEdit="1"/>
        </xdr:cNvSpPr>
      </xdr:nvSpPr>
      <xdr:spPr bwMode="auto">
        <a:xfrm>
          <a:off x="67706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44</xdr:row>
      <xdr:rowOff>121947</xdr:rowOff>
    </xdr:from>
    <xdr:to>
      <xdr:col>45</xdr:col>
      <xdr:colOff>1012243</xdr:colOff>
      <xdr:row>45</xdr:row>
      <xdr:rowOff>96744</xdr:rowOff>
    </xdr:to>
    <xdr:sp macro="" textlink="">
      <xdr:nvSpPr>
        <xdr:cNvPr id="52623" name="WordArt 6"/>
        <xdr:cNvSpPr>
          <a:spLocks noChangeArrowheads="1" noChangeShapeType="1" noTextEdit="1"/>
        </xdr:cNvSpPr>
      </xdr:nvSpPr>
      <xdr:spPr bwMode="auto">
        <a:xfrm>
          <a:off x="67706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44</xdr:row>
      <xdr:rowOff>121947</xdr:rowOff>
    </xdr:from>
    <xdr:to>
      <xdr:col>57</xdr:col>
      <xdr:colOff>3756</xdr:colOff>
      <xdr:row>45</xdr:row>
      <xdr:rowOff>96744</xdr:rowOff>
    </xdr:to>
    <xdr:sp macro="" textlink="">
      <xdr:nvSpPr>
        <xdr:cNvPr id="52624" name="WordArt 6"/>
        <xdr:cNvSpPr>
          <a:spLocks noChangeArrowheads="1" noChangeShapeType="1" noTextEdit="1"/>
        </xdr:cNvSpPr>
      </xdr:nvSpPr>
      <xdr:spPr bwMode="auto">
        <a:xfrm>
          <a:off x="85709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44</xdr:row>
      <xdr:rowOff>121947</xdr:rowOff>
    </xdr:from>
    <xdr:to>
      <xdr:col>58</xdr:col>
      <xdr:colOff>3756</xdr:colOff>
      <xdr:row>45</xdr:row>
      <xdr:rowOff>96744</xdr:rowOff>
    </xdr:to>
    <xdr:sp macro="" textlink="">
      <xdr:nvSpPr>
        <xdr:cNvPr id="52625" name="WordArt 6"/>
        <xdr:cNvSpPr>
          <a:spLocks noChangeArrowheads="1" noChangeShapeType="1" noTextEdit="1"/>
        </xdr:cNvSpPr>
      </xdr:nvSpPr>
      <xdr:spPr bwMode="auto">
        <a:xfrm>
          <a:off x="879385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44</xdr:row>
      <xdr:rowOff>121947</xdr:rowOff>
    </xdr:from>
    <xdr:to>
      <xdr:col>59</xdr:col>
      <xdr:colOff>3756</xdr:colOff>
      <xdr:row>45</xdr:row>
      <xdr:rowOff>96744</xdr:rowOff>
    </xdr:to>
    <xdr:sp macro="" textlink="">
      <xdr:nvSpPr>
        <xdr:cNvPr id="52626" name="WordArt 6"/>
        <xdr:cNvSpPr>
          <a:spLocks noChangeArrowheads="1" noChangeShapeType="1" noTextEdit="1"/>
        </xdr:cNvSpPr>
      </xdr:nvSpPr>
      <xdr:spPr bwMode="auto">
        <a:xfrm>
          <a:off x="895578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44</xdr:row>
      <xdr:rowOff>121947</xdr:rowOff>
    </xdr:from>
    <xdr:to>
      <xdr:col>60</xdr:col>
      <xdr:colOff>3756</xdr:colOff>
      <xdr:row>45</xdr:row>
      <xdr:rowOff>96744</xdr:rowOff>
    </xdr:to>
    <xdr:sp macro="" textlink="">
      <xdr:nvSpPr>
        <xdr:cNvPr id="52628" name="WordArt 6"/>
        <xdr:cNvSpPr>
          <a:spLocks noChangeArrowheads="1" noChangeShapeType="1" noTextEdit="1"/>
        </xdr:cNvSpPr>
      </xdr:nvSpPr>
      <xdr:spPr bwMode="auto">
        <a:xfrm>
          <a:off x="931392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44</xdr:row>
      <xdr:rowOff>121947</xdr:rowOff>
    </xdr:from>
    <xdr:to>
      <xdr:col>61</xdr:col>
      <xdr:colOff>3756</xdr:colOff>
      <xdr:row>45</xdr:row>
      <xdr:rowOff>96744</xdr:rowOff>
    </xdr:to>
    <xdr:sp macro="" textlink="">
      <xdr:nvSpPr>
        <xdr:cNvPr id="52638" name="WordArt 6"/>
        <xdr:cNvSpPr>
          <a:spLocks noChangeArrowheads="1" noChangeShapeType="1" noTextEdit="1"/>
        </xdr:cNvSpPr>
      </xdr:nvSpPr>
      <xdr:spPr bwMode="auto">
        <a:xfrm>
          <a:off x="1100556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44</xdr:row>
      <xdr:rowOff>121947</xdr:rowOff>
    </xdr:from>
    <xdr:to>
      <xdr:col>62</xdr:col>
      <xdr:colOff>3756</xdr:colOff>
      <xdr:row>45</xdr:row>
      <xdr:rowOff>96744</xdr:rowOff>
    </xdr:to>
    <xdr:sp macro="" textlink="">
      <xdr:nvSpPr>
        <xdr:cNvPr id="52639" name="WordArt 6"/>
        <xdr:cNvSpPr>
          <a:spLocks noChangeArrowheads="1" noChangeShapeType="1" noTextEdit="1"/>
        </xdr:cNvSpPr>
      </xdr:nvSpPr>
      <xdr:spPr bwMode="auto">
        <a:xfrm>
          <a:off x="1116558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44</xdr:row>
      <xdr:rowOff>121947</xdr:rowOff>
    </xdr:from>
    <xdr:to>
      <xdr:col>63</xdr:col>
      <xdr:colOff>3756</xdr:colOff>
      <xdr:row>45</xdr:row>
      <xdr:rowOff>96744</xdr:rowOff>
    </xdr:to>
    <xdr:sp macro="" textlink="">
      <xdr:nvSpPr>
        <xdr:cNvPr id="52640" name="WordArt 6"/>
        <xdr:cNvSpPr>
          <a:spLocks noChangeArrowheads="1" noChangeShapeType="1" noTextEdit="1"/>
        </xdr:cNvSpPr>
      </xdr:nvSpPr>
      <xdr:spPr bwMode="auto">
        <a:xfrm>
          <a:off x="113236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44</xdr:row>
      <xdr:rowOff>121947</xdr:rowOff>
    </xdr:from>
    <xdr:to>
      <xdr:col>64</xdr:col>
      <xdr:colOff>3756</xdr:colOff>
      <xdr:row>45</xdr:row>
      <xdr:rowOff>96744</xdr:rowOff>
    </xdr:to>
    <xdr:sp macro="" textlink="">
      <xdr:nvSpPr>
        <xdr:cNvPr id="52641" name="WordArt 6"/>
        <xdr:cNvSpPr>
          <a:spLocks noChangeArrowheads="1" noChangeShapeType="1" noTextEdit="1"/>
        </xdr:cNvSpPr>
      </xdr:nvSpPr>
      <xdr:spPr bwMode="auto">
        <a:xfrm>
          <a:off x="115141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52642" name="WordArt 6"/>
        <xdr:cNvSpPr>
          <a:spLocks noChangeArrowheads="1" noChangeShapeType="1" noTextEdit="1"/>
        </xdr:cNvSpPr>
      </xdr:nvSpPr>
      <xdr:spPr bwMode="auto">
        <a:xfrm>
          <a:off x="1167421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44</xdr:row>
      <xdr:rowOff>121947</xdr:rowOff>
    </xdr:from>
    <xdr:to>
      <xdr:col>66</xdr:col>
      <xdr:colOff>3756</xdr:colOff>
      <xdr:row>45</xdr:row>
      <xdr:rowOff>96744</xdr:rowOff>
    </xdr:to>
    <xdr:sp macro="" textlink="">
      <xdr:nvSpPr>
        <xdr:cNvPr id="52643" name="WordArt 6"/>
        <xdr:cNvSpPr>
          <a:spLocks noChangeArrowheads="1" noChangeShapeType="1" noTextEdit="1"/>
        </xdr:cNvSpPr>
      </xdr:nvSpPr>
      <xdr:spPr bwMode="auto">
        <a:xfrm>
          <a:off x="1183995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44</xdr:row>
      <xdr:rowOff>121947</xdr:rowOff>
    </xdr:from>
    <xdr:to>
      <xdr:col>67</xdr:col>
      <xdr:colOff>3756</xdr:colOff>
      <xdr:row>45</xdr:row>
      <xdr:rowOff>96744</xdr:rowOff>
    </xdr:to>
    <xdr:sp macro="" textlink="">
      <xdr:nvSpPr>
        <xdr:cNvPr id="52644" name="WordArt 6"/>
        <xdr:cNvSpPr>
          <a:spLocks noChangeArrowheads="1" noChangeShapeType="1" noTextEdit="1"/>
        </xdr:cNvSpPr>
      </xdr:nvSpPr>
      <xdr:spPr bwMode="auto">
        <a:xfrm>
          <a:off x="120094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44</xdr:row>
      <xdr:rowOff>121947</xdr:rowOff>
    </xdr:from>
    <xdr:to>
      <xdr:col>68</xdr:col>
      <xdr:colOff>3756</xdr:colOff>
      <xdr:row>45</xdr:row>
      <xdr:rowOff>96744</xdr:rowOff>
    </xdr:to>
    <xdr:sp macro="" textlink="">
      <xdr:nvSpPr>
        <xdr:cNvPr id="52645" name="WordArt 6"/>
        <xdr:cNvSpPr>
          <a:spLocks noChangeArrowheads="1" noChangeShapeType="1" noTextEdit="1"/>
        </xdr:cNvSpPr>
      </xdr:nvSpPr>
      <xdr:spPr bwMode="auto">
        <a:xfrm>
          <a:off x="121523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52646" name="WordArt 6"/>
        <xdr:cNvSpPr>
          <a:spLocks noChangeArrowheads="1" noChangeShapeType="1" noTextEdit="1"/>
        </xdr:cNvSpPr>
      </xdr:nvSpPr>
      <xdr:spPr bwMode="auto">
        <a:xfrm>
          <a:off x="1232191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44</xdr:row>
      <xdr:rowOff>121947</xdr:rowOff>
    </xdr:from>
    <xdr:to>
      <xdr:col>70</xdr:col>
      <xdr:colOff>3756</xdr:colOff>
      <xdr:row>45</xdr:row>
      <xdr:rowOff>96744</xdr:rowOff>
    </xdr:to>
    <xdr:sp macro="" textlink="">
      <xdr:nvSpPr>
        <xdr:cNvPr id="52647" name="WordArt 6"/>
        <xdr:cNvSpPr>
          <a:spLocks noChangeArrowheads="1" noChangeShapeType="1" noTextEdit="1"/>
        </xdr:cNvSpPr>
      </xdr:nvSpPr>
      <xdr:spPr bwMode="auto">
        <a:xfrm>
          <a:off x="124952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44</xdr:row>
      <xdr:rowOff>121947</xdr:rowOff>
    </xdr:from>
    <xdr:to>
      <xdr:col>71</xdr:col>
      <xdr:colOff>3756</xdr:colOff>
      <xdr:row>45</xdr:row>
      <xdr:rowOff>96744</xdr:rowOff>
    </xdr:to>
    <xdr:sp macro="" textlink="">
      <xdr:nvSpPr>
        <xdr:cNvPr id="52648" name="WordArt 6"/>
        <xdr:cNvSpPr>
          <a:spLocks noChangeArrowheads="1" noChangeShapeType="1" noTextEdit="1"/>
        </xdr:cNvSpPr>
      </xdr:nvSpPr>
      <xdr:spPr bwMode="auto">
        <a:xfrm>
          <a:off x="1266291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44</xdr:row>
      <xdr:rowOff>121947</xdr:rowOff>
    </xdr:from>
    <xdr:to>
      <xdr:col>64</xdr:col>
      <xdr:colOff>3756</xdr:colOff>
      <xdr:row>45</xdr:row>
      <xdr:rowOff>96744</xdr:rowOff>
    </xdr:to>
    <xdr:sp macro="" textlink="">
      <xdr:nvSpPr>
        <xdr:cNvPr id="52649" name="WordArt 6"/>
        <xdr:cNvSpPr>
          <a:spLocks noChangeArrowheads="1" noChangeShapeType="1" noTextEdit="1"/>
        </xdr:cNvSpPr>
      </xdr:nvSpPr>
      <xdr:spPr bwMode="auto">
        <a:xfrm>
          <a:off x="115141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44</xdr:row>
      <xdr:rowOff>121947</xdr:rowOff>
    </xdr:from>
    <xdr:to>
      <xdr:col>73</xdr:col>
      <xdr:colOff>3756</xdr:colOff>
      <xdr:row>45</xdr:row>
      <xdr:rowOff>96744</xdr:rowOff>
    </xdr:to>
    <xdr:sp macro="" textlink="">
      <xdr:nvSpPr>
        <xdr:cNvPr id="52650" name="WordArt 6"/>
        <xdr:cNvSpPr>
          <a:spLocks noChangeArrowheads="1" noChangeShapeType="1" noTextEdit="1"/>
        </xdr:cNvSpPr>
      </xdr:nvSpPr>
      <xdr:spPr bwMode="auto">
        <a:xfrm>
          <a:off x="129981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44</xdr:row>
      <xdr:rowOff>121947</xdr:rowOff>
    </xdr:from>
    <xdr:to>
      <xdr:col>74</xdr:col>
      <xdr:colOff>3756</xdr:colOff>
      <xdr:row>45</xdr:row>
      <xdr:rowOff>96744</xdr:rowOff>
    </xdr:to>
    <xdr:sp macro="" textlink="">
      <xdr:nvSpPr>
        <xdr:cNvPr id="52651"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44</xdr:row>
      <xdr:rowOff>121947</xdr:rowOff>
    </xdr:from>
    <xdr:to>
      <xdr:col>55</xdr:col>
      <xdr:colOff>3756</xdr:colOff>
      <xdr:row>45</xdr:row>
      <xdr:rowOff>96744</xdr:rowOff>
    </xdr:to>
    <xdr:sp macro="" textlink="">
      <xdr:nvSpPr>
        <xdr:cNvPr id="52652" name="WordArt 6"/>
        <xdr:cNvSpPr>
          <a:spLocks noChangeArrowheads="1" noChangeShapeType="1" noTextEdit="1"/>
        </xdr:cNvSpPr>
      </xdr:nvSpPr>
      <xdr:spPr bwMode="auto">
        <a:xfrm>
          <a:off x="823188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44</xdr:row>
      <xdr:rowOff>121947</xdr:rowOff>
    </xdr:from>
    <xdr:to>
      <xdr:col>54</xdr:col>
      <xdr:colOff>1012243</xdr:colOff>
      <xdr:row>45</xdr:row>
      <xdr:rowOff>96744</xdr:rowOff>
    </xdr:to>
    <xdr:sp macro="" textlink="">
      <xdr:nvSpPr>
        <xdr:cNvPr id="52653" name="WordArt 6"/>
        <xdr:cNvSpPr>
          <a:spLocks noChangeArrowheads="1" noChangeShapeType="1" noTextEdit="1"/>
        </xdr:cNvSpPr>
      </xdr:nvSpPr>
      <xdr:spPr bwMode="auto">
        <a:xfrm>
          <a:off x="81669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44</xdr:row>
      <xdr:rowOff>121947</xdr:rowOff>
    </xdr:from>
    <xdr:to>
      <xdr:col>54</xdr:col>
      <xdr:colOff>1012243</xdr:colOff>
      <xdr:row>45</xdr:row>
      <xdr:rowOff>96744</xdr:rowOff>
    </xdr:to>
    <xdr:sp macro="" textlink="">
      <xdr:nvSpPr>
        <xdr:cNvPr id="52654" name="WordArt 6"/>
        <xdr:cNvSpPr>
          <a:spLocks noChangeArrowheads="1" noChangeShapeType="1" noTextEdit="1"/>
        </xdr:cNvSpPr>
      </xdr:nvSpPr>
      <xdr:spPr bwMode="auto">
        <a:xfrm>
          <a:off x="81669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44</xdr:row>
      <xdr:rowOff>121947</xdr:rowOff>
    </xdr:from>
    <xdr:to>
      <xdr:col>48</xdr:col>
      <xdr:colOff>3756</xdr:colOff>
      <xdr:row>45</xdr:row>
      <xdr:rowOff>96744</xdr:rowOff>
    </xdr:to>
    <xdr:sp macro="" textlink="">
      <xdr:nvSpPr>
        <xdr:cNvPr id="52655" name="WordArt 6"/>
        <xdr:cNvSpPr>
          <a:spLocks noChangeArrowheads="1" noChangeShapeType="1" noTextEdit="1"/>
        </xdr:cNvSpPr>
      </xdr:nvSpPr>
      <xdr:spPr bwMode="auto">
        <a:xfrm>
          <a:off x="840142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1088443</xdr:colOff>
      <xdr:row>44</xdr:row>
      <xdr:rowOff>121947</xdr:rowOff>
    </xdr:from>
    <xdr:to>
      <xdr:col>55</xdr:col>
      <xdr:colOff>1088443</xdr:colOff>
      <xdr:row>45</xdr:row>
      <xdr:rowOff>96744</xdr:rowOff>
    </xdr:to>
    <xdr:sp macro="" textlink="">
      <xdr:nvSpPr>
        <xdr:cNvPr id="52656" name="WordArt 6"/>
        <xdr:cNvSpPr>
          <a:spLocks noChangeArrowheads="1" noChangeShapeType="1" noTextEdit="1"/>
        </xdr:cNvSpPr>
      </xdr:nvSpPr>
      <xdr:spPr bwMode="auto">
        <a:xfrm>
          <a:off x="854227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44</xdr:row>
      <xdr:rowOff>121947</xdr:rowOff>
    </xdr:from>
    <xdr:to>
      <xdr:col>55</xdr:col>
      <xdr:colOff>1012243</xdr:colOff>
      <xdr:row>45</xdr:row>
      <xdr:rowOff>96744</xdr:rowOff>
    </xdr:to>
    <xdr:sp macro="" textlink="">
      <xdr:nvSpPr>
        <xdr:cNvPr id="52657" name="WordArt 6"/>
        <xdr:cNvSpPr>
          <a:spLocks noChangeArrowheads="1" noChangeShapeType="1" noTextEdit="1"/>
        </xdr:cNvSpPr>
      </xdr:nvSpPr>
      <xdr:spPr bwMode="auto">
        <a:xfrm>
          <a:off x="83327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44</xdr:row>
      <xdr:rowOff>121947</xdr:rowOff>
    </xdr:from>
    <xdr:to>
      <xdr:col>55</xdr:col>
      <xdr:colOff>1012243</xdr:colOff>
      <xdr:row>45</xdr:row>
      <xdr:rowOff>96744</xdr:rowOff>
    </xdr:to>
    <xdr:sp macro="" textlink="">
      <xdr:nvSpPr>
        <xdr:cNvPr id="52658" name="WordArt 6"/>
        <xdr:cNvSpPr>
          <a:spLocks noChangeArrowheads="1" noChangeShapeType="1" noTextEdit="1"/>
        </xdr:cNvSpPr>
      </xdr:nvSpPr>
      <xdr:spPr bwMode="auto">
        <a:xfrm>
          <a:off x="83327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44</xdr:row>
      <xdr:rowOff>121947</xdr:rowOff>
    </xdr:from>
    <xdr:to>
      <xdr:col>55</xdr:col>
      <xdr:colOff>1012243</xdr:colOff>
      <xdr:row>45</xdr:row>
      <xdr:rowOff>96744</xdr:rowOff>
    </xdr:to>
    <xdr:sp macro="" textlink="">
      <xdr:nvSpPr>
        <xdr:cNvPr id="52659" name="WordArt 6"/>
        <xdr:cNvSpPr>
          <a:spLocks noChangeArrowheads="1" noChangeShapeType="1" noTextEdit="1"/>
        </xdr:cNvSpPr>
      </xdr:nvSpPr>
      <xdr:spPr bwMode="auto">
        <a:xfrm>
          <a:off x="83327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44</xdr:row>
      <xdr:rowOff>121947</xdr:rowOff>
    </xdr:from>
    <xdr:to>
      <xdr:col>48</xdr:col>
      <xdr:colOff>1012243</xdr:colOff>
      <xdr:row>45</xdr:row>
      <xdr:rowOff>96744</xdr:rowOff>
    </xdr:to>
    <xdr:sp macro="" textlink="">
      <xdr:nvSpPr>
        <xdr:cNvPr id="52660" name="WordArt 6"/>
        <xdr:cNvSpPr>
          <a:spLocks noChangeArrowheads="1" noChangeShapeType="1" noTextEdit="1"/>
        </xdr:cNvSpPr>
      </xdr:nvSpPr>
      <xdr:spPr bwMode="auto">
        <a:xfrm>
          <a:off x="850227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44</xdr:row>
      <xdr:rowOff>121947</xdr:rowOff>
    </xdr:from>
    <xdr:to>
      <xdr:col>48</xdr:col>
      <xdr:colOff>1012243</xdr:colOff>
      <xdr:row>45</xdr:row>
      <xdr:rowOff>96744</xdr:rowOff>
    </xdr:to>
    <xdr:sp macro="" textlink="">
      <xdr:nvSpPr>
        <xdr:cNvPr id="52661" name="WordArt 6"/>
        <xdr:cNvSpPr>
          <a:spLocks noChangeArrowheads="1" noChangeShapeType="1" noTextEdit="1"/>
        </xdr:cNvSpPr>
      </xdr:nvSpPr>
      <xdr:spPr bwMode="auto">
        <a:xfrm>
          <a:off x="850227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1069393</xdr:colOff>
      <xdr:row>44</xdr:row>
      <xdr:rowOff>121947</xdr:rowOff>
    </xdr:from>
    <xdr:to>
      <xdr:col>49</xdr:col>
      <xdr:colOff>1069393</xdr:colOff>
      <xdr:row>45</xdr:row>
      <xdr:rowOff>96744</xdr:rowOff>
    </xdr:to>
    <xdr:sp macro="" textlink="">
      <xdr:nvSpPr>
        <xdr:cNvPr id="52662" name="WordArt 6"/>
        <xdr:cNvSpPr>
          <a:spLocks noChangeArrowheads="1" noChangeShapeType="1" noTextEdit="1"/>
        </xdr:cNvSpPr>
      </xdr:nvSpPr>
      <xdr:spPr bwMode="auto">
        <a:xfrm>
          <a:off x="754786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52663" name="WordArt 6"/>
        <xdr:cNvSpPr>
          <a:spLocks noChangeArrowheads="1" noChangeShapeType="1" noTextEdit="1"/>
        </xdr:cNvSpPr>
      </xdr:nvSpPr>
      <xdr:spPr bwMode="auto">
        <a:xfrm>
          <a:off x="74049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44</xdr:row>
      <xdr:rowOff>121947</xdr:rowOff>
    </xdr:from>
    <xdr:to>
      <xdr:col>58</xdr:col>
      <xdr:colOff>1012243</xdr:colOff>
      <xdr:row>45</xdr:row>
      <xdr:rowOff>96744</xdr:rowOff>
    </xdr:to>
    <xdr:sp macro="" textlink="">
      <xdr:nvSpPr>
        <xdr:cNvPr id="52664" name="WordArt 6"/>
        <xdr:cNvSpPr>
          <a:spLocks noChangeArrowheads="1" noChangeShapeType="1" noTextEdit="1"/>
        </xdr:cNvSpPr>
      </xdr:nvSpPr>
      <xdr:spPr bwMode="auto">
        <a:xfrm>
          <a:off x="889470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44</xdr:row>
      <xdr:rowOff>121947</xdr:rowOff>
    </xdr:from>
    <xdr:to>
      <xdr:col>58</xdr:col>
      <xdr:colOff>1012243</xdr:colOff>
      <xdr:row>45</xdr:row>
      <xdr:rowOff>96744</xdr:rowOff>
    </xdr:to>
    <xdr:sp macro="" textlink="">
      <xdr:nvSpPr>
        <xdr:cNvPr id="52665" name="WordArt 6"/>
        <xdr:cNvSpPr>
          <a:spLocks noChangeArrowheads="1" noChangeShapeType="1" noTextEdit="1"/>
        </xdr:cNvSpPr>
      </xdr:nvSpPr>
      <xdr:spPr bwMode="auto">
        <a:xfrm>
          <a:off x="889470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44</xdr:row>
      <xdr:rowOff>121947</xdr:rowOff>
    </xdr:from>
    <xdr:to>
      <xdr:col>62</xdr:col>
      <xdr:colOff>1012243</xdr:colOff>
      <xdr:row>45</xdr:row>
      <xdr:rowOff>96744</xdr:rowOff>
    </xdr:to>
    <xdr:sp macro="" textlink="">
      <xdr:nvSpPr>
        <xdr:cNvPr id="52678" name="WordArt 6"/>
        <xdr:cNvSpPr>
          <a:spLocks noChangeArrowheads="1" noChangeShapeType="1" noTextEdit="1"/>
        </xdr:cNvSpPr>
      </xdr:nvSpPr>
      <xdr:spPr bwMode="auto">
        <a:xfrm>
          <a:off x="112664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44</xdr:row>
      <xdr:rowOff>121947</xdr:rowOff>
    </xdr:from>
    <xdr:to>
      <xdr:col>62</xdr:col>
      <xdr:colOff>1012243</xdr:colOff>
      <xdr:row>45</xdr:row>
      <xdr:rowOff>96744</xdr:rowOff>
    </xdr:to>
    <xdr:sp macro="" textlink="">
      <xdr:nvSpPr>
        <xdr:cNvPr id="52679" name="WordArt 6"/>
        <xdr:cNvSpPr>
          <a:spLocks noChangeArrowheads="1" noChangeShapeType="1" noTextEdit="1"/>
        </xdr:cNvSpPr>
      </xdr:nvSpPr>
      <xdr:spPr bwMode="auto">
        <a:xfrm>
          <a:off x="112664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44</xdr:row>
      <xdr:rowOff>121947</xdr:rowOff>
    </xdr:from>
    <xdr:to>
      <xdr:col>74</xdr:col>
      <xdr:colOff>3756</xdr:colOff>
      <xdr:row>45</xdr:row>
      <xdr:rowOff>96744</xdr:rowOff>
    </xdr:to>
    <xdr:sp macro="" textlink="">
      <xdr:nvSpPr>
        <xdr:cNvPr id="52680"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681"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682"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44</xdr:row>
      <xdr:rowOff>121947</xdr:rowOff>
    </xdr:from>
    <xdr:to>
      <xdr:col>74</xdr:col>
      <xdr:colOff>1012243</xdr:colOff>
      <xdr:row>45</xdr:row>
      <xdr:rowOff>96744</xdr:rowOff>
    </xdr:to>
    <xdr:sp macro="" textlink="">
      <xdr:nvSpPr>
        <xdr:cNvPr id="52683"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44</xdr:row>
      <xdr:rowOff>121947</xdr:rowOff>
    </xdr:from>
    <xdr:to>
      <xdr:col>74</xdr:col>
      <xdr:colOff>1012243</xdr:colOff>
      <xdr:row>45</xdr:row>
      <xdr:rowOff>96744</xdr:rowOff>
    </xdr:to>
    <xdr:sp macro="" textlink="">
      <xdr:nvSpPr>
        <xdr:cNvPr id="52684"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44</xdr:row>
      <xdr:rowOff>121947</xdr:rowOff>
    </xdr:from>
    <xdr:to>
      <xdr:col>67</xdr:col>
      <xdr:colOff>3756</xdr:colOff>
      <xdr:row>45</xdr:row>
      <xdr:rowOff>96744</xdr:rowOff>
    </xdr:to>
    <xdr:sp macro="" textlink="">
      <xdr:nvSpPr>
        <xdr:cNvPr id="52685" name="WordArt 6"/>
        <xdr:cNvSpPr>
          <a:spLocks noChangeArrowheads="1" noChangeShapeType="1" noTextEdit="1"/>
        </xdr:cNvSpPr>
      </xdr:nvSpPr>
      <xdr:spPr bwMode="auto">
        <a:xfrm>
          <a:off x="120094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44</xdr:row>
      <xdr:rowOff>121947</xdr:rowOff>
    </xdr:from>
    <xdr:to>
      <xdr:col>68</xdr:col>
      <xdr:colOff>3756</xdr:colOff>
      <xdr:row>45</xdr:row>
      <xdr:rowOff>96744</xdr:rowOff>
    </xdr:to>
    <xdr:sp macro="" textlink="">
      <xdr:nvSpPr>
        <xdr:cNvPr id="52686" name="WordArt 6"/>
        <xdr:cNvSpPr>
          <a:spLocks noChangeArrowheads="1" noChangeShapeType="1" noTextEdit="1"/>
        </xdr:cNvSpPr>
      </xdr:nvSpPr>
      <xdr:spPr bwMode="auto">
        <a:xfrm>
          <a:off x="121523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52687" name="WordArt 6"/>
        <xdr:cNvSpPr>
          <a:spLocks noChangeArrowheads="1" noChangeShapeType="1" noTextEdit="1"/>
        </xdr:cNvSpPr>
      </xdr:nvSpPr>
      <xdr:spPr bwMode="auto">
        <a:xfrm>
          <a:off x="1232191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44</xdr:row>
      <xdr:rowOff>121947</xdr:rowOff>
    </xdr:from>
    <xdr:to>
      <xdr:col>70</xdr:col>
      <xdr:colOff>3756</xdr:colOff>
      <xdr:row>45</xdr:row>
      <xdr:rowOff>96744</xdr:rowOff>
    </xdr:to>
    <xdr:sp macro="" textlink="">
      <xdr:nvSpPr>
        <xdr:cNvPr id="52688" name="WordArt 6"/>
        <xdr:cNvSpPr>
          <a:spLocks noChangeArrowheads="1" noChangeShapeType="1" noTextEdit="1"/>
        </xdr:cNvSpPr>
      </xdr:nvSpPr>
      <xdr:spPr bwMode="auto">
        <a:xfrm>
          <a:off x="124952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44</xdr:row>
      <xdr:rowOff>121947</xdr:rowOff>
    </xdr:from>
    <xdr:to>
      <xdr:col>71</xdr:col>
      <xdr:colOff>3756</xdr:colOff>
      <xdr:row>45</xdr:row>
      <xdr:rowOff>96744</xdr:rowOff>
    </xdr:to>
    <xdr:sp macro="" textlink="">
      <xdr:nvSpPr>
        <xdr:cNvPr id="52689" name="WordArt 6"/>
        <xdr:cNvSpPr>
          <a:spLocks noChangeArrowheads="1" noChangeShapeType="1" noTextEdit="1"/>
        </xdr:cNvSpPr>
      </xdr:nvSpPr>
      <xdr:spPr bwMode="auto">
        <a:xfrm>
          <a:off x="1266291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52690"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44</xdr:row>
      <xdr:rowOff>121947</xdr:rowOff>
    </xdr:from>
    <xdr:to>
      <xdr:col>73</xdr:col>
      <xdr:colOff>3756</xdr:colOff>
      <xdr:row>45</xdr:row>
      <xdr:rowOff>96744</xdr:rowOff>
    </xdr:to>
    <xdr:sp macro="" textlink="">
      <xdr:nvSpPr>
        <xdr:cNvPr id="52691" name="WordArt 6"/>
        <xdr:cNvSpPr>
          <a:spLocks noChangeArrowheads="1" noChangeShapeType="1" noTextEdit="1"/>
        </xdr:cNvSpPr>
      </xdr:nvSpPr>
      <xdr:spPr bwMode="auto">
        <a:xfrm>
          <a:off x="129981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44</xdr:row>
      <xdr:rowOff>121947</xdr:rowOff>
    </xdr:from>
    <xdr:to>
      <xdr:col>74</xdr:col>
      <xdr:colOff>3756</xdr:colOff>
      <xdr:row>45</xdr:row>
      <xdr:rowOff>96744</xdr:rowOff>
    </xdr:to>
    <xdr:sp macro="" textlink="">
      <xdr:nvSpPr>
        <xdr:cNvPr id="52692"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44</xdr:row>
      <xdr:rowOff>121947</xdr:rowOff>
    </xdr:from>
    <xdr:to>
      <xdr:col>75</xdr:col>
      <xdr:colOff>3756</xdr:colOff>
      <xdr:row>45</xdr:row>
      <xdr:rowOff>96744</xdr:rowOff>
    </xdr:to>
    <xdr:sp macro="" textlink="">
      <xdr:nvSpPr>
        <xdr:cNvPr id="52693" name="WordArt 6"/>
        <xdr:cNvSpPr>
          <a:spLocks noChangeArrowheads="1" noChangeShapeType="1" noTextEdit="1"/>
        </xdr:cNvSpPr>
      </xdr:nvSpPr>
      <xdr:spPr bwMode="auto">
        <a:xfrm>
          <a:off x="1335823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44</xdr:row>
      <xdr:rowOff>121947</xdr:rowOff>
    </xdr:from>
    <xdr:to>
      <xdr:col>76</xdr:col>
      <xdr:colOff>3756</xdr:colOff>
      <xdr:row>45</xdr:row>
      <xdr:rowOff>96744</xdr:rowOff>
    </xdr:to>
    <xdr:sp macro="" textlink="">
      <xdr:nvSpPr>
        <xdr:cNvPr id="52694" name="WordArt 6"/>
        <xdr:cNvSpPr>
          <a:spLocks noChangeArrowheads="1" noChangeShapeType="1" noTextEdit="1"/>
        </xdr:cNvSpPr>
      </xdr:nvSpPr>
      <xdr:spPr bwMode="auto">
        <a:xfrm>
          <a:off x="1353921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44</xdr:row>
      <xdr:rowOff>121947</xdr:rowOff>
    </xdr:from>
    <xdr:to>
      <xdr:col>77</xdr:col>
      <xdr:colOff>3756</xdr:colOff>
      <xdr:row>45</xdr:row>
      <xdr:rowOff>96744</xdr:rowOff>
    </xdr:to>
    <xdr:sp macro="" textlink="">
      <xdr:nvSpPr>
        <xdr:cNvPr id="52695" name="WordArt 6"/>
        <xdr:cNvSpPr>
          <a:spLocks noChangeArrowheads="1" noChangeShapeType="1" noTextEdit="1"/>
        </xdr:cNvSpPr>
      </xdr:nvSpPr>
      <xdr:spPr bwMode="auto">
        <a:xfrm>
          <a:off x="1370685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44</xdr:row>
      <xdr:rowOff>121947</xdr:rowOff>
    </xdr:from>
    <xdr:to>
      <xdr:col>78</xdr:col>
      <xdr:colOff>3756</xdr:colOff>
      <xdr:row>45</xdr:row>
      <xdr:rowOff>96744</xdr:rowOff>
    </xdr:to>
    <xdr:sp macro="" textlink="">
      <xdr:nvSpPr>
        <xdr:cNvPr id="52696" name="WordArt 6"/>
        <xdr:cNvSpPr>
          <a:spLocks noChangeArrowheads="1" noChangeShapeType="1" noTextEdit="1"/>
        </xdr:cNvSpPr>
      </xdr:nvSpPr>
      <xdr:spPr bwMode="auto">
        <a:xfrm>
          <a:off x="138744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44</xdr:row>
      <xdr:rowOff>121947</xdr:rowOff>
    </xdr:from>
    <xdr:to>
      <xdr:col>77</xdr:col>
      <xdr:colOff>3756</xdr:colOff>
      <xdr:row>45</xdr:row>
      <xdr:rowOff>96744</xdr:rowOff>
    </xdr:to>
    <xdr:sp macro="" textlink="">
      <xdr:nvSpPr>
        <xdr:cNvPr id="52697" name="WordArt 6"/>
        <xdr:cNvSpPr>
          <a:spLocks noChangeArrowheads="1" noChangeShapeType="1" noTextEdit="1"/>
        </xdr:cNvSpPr>
      </xdr:nvSpPr>
      <xdr:spPr bwMode="auto">
        <a:xfrm>
          <a:off x="1370685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44</xdr:row>
      <xdr:rowOff>121947</xdr:rowOff>
    </xdr:from>
    <xdr:to>
      <xdr:col>73</xdr:col>
      <xdr:colOff>3756</xdr:colOff>
      <xdr:row>45</xdr:row>
      <xdr:rowOff>96744</xdr:rowOff>
    </xdr:to>
    <xdr:sp macro="" textlink="">
      <xdr:nvSpPr>
        <xdr:cNvPr id="52698" name="WordArt 6"/>
        <xdr:cNvSpPr>
          <a:spLocks noChangeArrowheads="1" noChangeShapeType="1" noTextEdit="1"/>
        </xdr:cNvSpPr>
      </xdr:nvSpPr>
      <xdr:spPr bwMode="auto">
        <a:xfrm>
          <a:off x="129981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699"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700"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44</xdr:row>
      <xdr:rowOff>121947</xdr:rowOff>
    </xdr:from>
    <xdr:to>
      <xdr:col>74</xdr:col>
      <xdr:colOff>3756</xdr:colOff>
      <xdr:row>45</xdr:row>
      <xdr:rowOff>96744</xdr:rowOff>
    </xdr:to>
    <xdr:sp macro="" textlink="">
      <xdr:nvSpPr>
        <xdr:cNvPr id="52701"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702"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703"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704"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705"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44</xdr:row>
      <xdr:rowOff>121947</xdr:rowOff>
    </xdr:from>
    <xdr:to>
      <xdr:col>74</xdr:col>
      <xdr:colOff>1012243</xdr:colOff>
      <xdr:row>45</xdr:row>
      <xdr:rowOff>96744</xdr:rowOff>
    </xdr:to>
    <xdr:sp macro="" textlink="">
      <xdr:nvSpPr>
        <xdr:cNvPr id="52706"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44</xdr:row>
      <xdr:rowOff>121947</xdr:rowOff>
    </xdr:from>
    <xdr:to>
      <xdr:col>74</xdr:col>
      <xdr:colOff>1012243</xdr:colOff>
      <xdr:row>45</xdr:row>
      <xdr:rowOff>96744</xdr:rowOff>
    </xdr:to>
    <xdr:sp macro="" textlink="">
      <xdr:nvSpPr>
        <xdr:cNvPr id="52707"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44</xdr:row>
      <xdr:rowOff>121947</xdr:rowOff>
    </xdr:from>
    <xdr:to>
      <xdr:col>67</xdr:col>
      <xdr:colOff>1012243</xdr:colOff>
      <xdr:row>45</xdr:row>
      <xdr:rowOff>96744</xdr:rowOff>
    </xdr:to>
    <xdr:sp macro="" textlink="">
      <xdr:nvSpPr>
        <xdr:cNvPr id="52708" name="WordArt 6"/>
        <xdr:cNvSpPr>
          <a:spLocks noChangeArrowheads="1" noChangeShapeType="1" noTextEdit="1"/>
        </xdr:cNvSpPr>
      </xdr:nvSpPr>
      <xdr:spPr bwMode="auto">
        <a:xfrm>
          <a:off x="1211034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44</xdr:row>
      <xdr:rowOff>121947</xdr:rowOff>
    </xdr:from>
    <xdr:to>
      <xdr:col>67</xdr:col>
      <xdr:colOff>1012243</xdr:colOff>
      <xdr:row>45</xdr:row>
      <xdr:rowOff>96744</xdr:rowOff>
    </xdr:to>
    <xdr:sp macro="" textlink="">
      <xdr:nvSpPr>
        <xdr:cNvPr id="52709" name="WordArt 6"/>
        <xdr:cNvSpPr>
          <a:spLocks noChangeArrowheads="1" noChangeShapeType="1" noTextEdit="1"/>
        </xdr:cNvSpPr>
      </xdr:nvSpPr>
      <xdr:spPr bwMode="auto">
        <a:xfrm>
          <a:off x="1211034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44</xdr:row>
      <xdr:rowOff>121947</xdr:rowOff>
    </xdr:from>
    <xdr:to>
      <xdr:col>75</xdr:col>
      <xdr:colOff>1012243</xdr:colOff>
      <xdr:row>45</xdr:row>
      <xdr:rowOff>96744</xdr:rowOff>
    </xdr:to>
    <xdr:sp macro="" textlink="">
      <xdr:nvSpPr>
        <xdr:cNvPr id="52710" name="WordArt 6"/>
        <xdr:cNvSpPr>
          <a:spLocks noChangeArrowheads="1" noChangeShapeType="1" noTextEdit="1"/>
        </xdr:cNvSpPr>
      </xdr:nvSpPr>
      <xdr:spPr bwMode="auto">
        <a:xfrm>
          <a:off x="1345908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44</xdr:row>
      <xdr:rowOff>121947</xdr:rowOff>
    </xdr:from>
    <xdr:to>
      <xdr:col>75</xdr:col>
      <xdr:colOff>1012243</xdr:colOff>
      <xdr:row>45</xdr:row>
      <xdr:rowOff>96744</xdr:rowOff>
    </xdr:to>
    <xdr:sp macro="" textlink="">
      <xdr:nvSpPr>
        <xdr:cNvPr id="52711" name="WordArt 6"/>
        <xdr:cNvSpPr>
          <a:spLocks noChangeArrowheads="1" noChangeShapeType="1" noTextEdit="1"/>
        </xdr:cNvSpPr>
      </xdr:nvSpPr>
      <xdr:spPr bwMode="auto">
        <a:xfrm>
          <a:off x="1345908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44</xdr:row>
      <xdr:rowOff>121947</xdr:rowOff>
    </xdr:from>
    <xdr:to>
      <xdr:col>61</xdr:col>
      <xdr:colOff>3756</xdr:colOff>
      <xdr:row>45</xdr:row>
      <xdr:rowOff>96744</xdr:rowOff>
    </xdr:to>
    <xdr:sp macro="" textlink="">
      <xdr:nvSpPr>
        <xdr:cNvPr id="52715" name="WordArt 6"/>
        <xdr:cNvSpPr>
          <a:spLocks noChangeArrowheads="1" noChangeShapeType="1" noTextEdit="1"/>
        </xdr:cNvSpPr>
      </xdr:nvSpPr>
      <xdr:spPr bwMode="auto">
        <a:xfrm>
          <a:off x="1100556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3756</xdr:colOff>
      <xdr:row>44</xdr:row>
      <xdr:rowOff>121947</xdr:rowOff>
    </xdr:from>
    <xdr:to>
      <xdr:col>42</xdr:col>
      <xdr:colOff>3756</xdr:colOff>
      <xdr:row>45</xdr:row>
      <xdr:rowOff>96744</xdr:rowOff>
    </xdr:to>
    <xdr:sp macro="" textlink="">
      <xdr:nvSpPr>
        <xdr:cNvPr id="52718" name="WordArt 6"/>
        <xdr:cNvSpPr>
          <a:spLocks noChangeArrowheads="1" noChangeShapeType="1" noTextEdit="1"/>
        </xdr:cNvSpPr>
      </xdr:nvSpPr>
      <xdr:spPr bwMode="auto">
        <a:xfrm>
          <a:off x="62163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44</xdr:row>
      <xdr:rowOff>121947</xdr:rowOff>
    </xdr:from>
    <xdr:to>
      <xdr:col>41</xdr:col>
      <xdr:colOff>1012243</xdr:colOff>
      <xdr:row>45</xdr:row>
      <xdr:rowOff>96744</xdr:rowOff>
    </xdr:to>
    <xdr:sp macro="" textlink="">
      <xdr:nvSpPr>
        <xdr:cNvPr id="52719" name="WordArt 6"/>
        <xdr:cNvSpPr>
          <a:spLocks noChangeArrowheads="1" noChangeShapeType="1" noTextEdit="1"/>
        </xdr:cNvSpPr>
      </xdr:nvSpPr>
      <xdr:spPr bwMode="auto">
        <a:xfrm>
          <a:off x="618007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44</xdr:row>
      <xdr:rowOff>121947</xdr:rowOff>
    </xdr:from>
    <xdr:to>
      <xdr:col>41</xdr:col>
      <xdr:colOff>1012243</xdr:colOff>
      <xdr:row>45</xdr:row>
      <xdr:rowOff>96744</xdr:rowOff>
    </xdr:to>
    <xdr:sp macro="" textlink="">
      <xdr:nvSpPr>
        <xdr:cNvPr id="52720" name="WordArt 6"/>
        <xdr:cNvSpPr>
          <a:spLocks noChangeArrowheads="1" noChangeShapeType="1" noTextEdit="1"/>
        </xdr:cNvSpPr>
      </xdr:nvSpPr>
      <xdr:spPr bwMode="auto">
        <a:xfrm>
          <a:off x="618007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44</xdr:row>
      <xdr:rowOff>121947</xdr:rowOff>
    </xdr:from>
    <xdr:to>
      <xdr:col>43</xdr:col>
      <xdr:colOff>3756</xdr:colOff>
      <xdr:row>45</xdr:row>
      <xdr:rowOff>96744</xdr:rowOff>
    </xdr:to>
    <xdr:sp macro="" textlink="">
      <xdr:nvSpPr>
        <xdr:cNvPr id="52721" name="WordArt 6"/>
        <xdr:cNvSpPr>
          <a:spLocks noChangeArrowheads="1" noChangeShapeType="1" noTextEdit="1"/>
        </xdr:cNvSpPr>
      </xdr:nvSpPr>
      <xdr:spPr bwMode="auto">
        <a:xfrm>
          <a:off x="634212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722"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723"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724"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725"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44</xdr:row>
      <xdr:rowOff>121947</xdr:rowOff>
    </xdr:from>
    <xdr:to>
      <xdr:col>43</xdr:col>
      <xdr:colOff>1012243</xdr:colOff>
      <xdr:row>45</xdr:row>
      <xdr:rowOff>96744</xdr:rowOff>
    </xdr:to>
    <xdr:sp macro="" textlink="">
      <xdr:nvSpPr>
        <xdr:cNvPr id="52726" name="WordArt 6"/>
        <xdr:cNvSpPr>
          <a:spLocks noChangeArrowheads="1" noChangeShapeType="1" noTextEdit="1"/>
        </xdr:cNvSpPr>
      </xdr:nvSpPr>
      <xdr:spPr bwMode="auto">
        <a:xfrm>
          <a:off x="644296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44</xdr:row>
      <xdr:rowOff>121947</xdr:rowOff>
    </xdr:from>
    <xdr:to>
      <xdr:col>43</xdr:col>
      <xdr:colOff>1012243</xdr:colOff>
      <xdr:row>45</xdr:row>
      <xdr:rowOff>96744</xdr:rowOff>
    </xdr:to>
    <xdr:sp macro="" textlink="">
      <xdr:nvSpPr>
        <xdr:cNvPr id="52727" name="WordArt 6"/>
        <xdr:cNvSpPr>
          <a:spLocks noChangeArrowheads="1" noChangeShapeType="1" noTextEdit="1"/>
        </xdr:cNvSpPr>
      </xdr:nvSpPr>
      <xdr:spPr bwMode="auto">
        <a:xfrm>
          <a:off x="644296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44</xdr:row>
      <xdr:rowOff>121947</xdr:rowOff>
    </xdr:from>
    <xdr:to>
      <xdr:col>24</xdr:col>
      <xdr:colOff>1012243</xdr:colOff>
      <xdr:row>45</xdr:row>
      <xdr:rowOff>96744</xdr:rowOff>
    </xdr:to>
    <xdr:sp macro="" textlink="">
      <xdr:nvSpPr>
        <xdr:cNvPr id="52728" name="WordArt 6"/>
        <xdr:cNvSpPr>
          <a:spLocks noChangeArrowheads="1" noChangeShapeType="1" noTextEdit="1"/>
        </xdr:cNvSpPr>
      </xdr:nvSpPr>
      <xdr:spPr bwMode="auto">
        <a:xfrm>
          <a:off x="426364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44</xdr:row>
      <xdr:rowOff>121947</xdr:rowOff>
    </xdr:from>
    <xdr:to>
      <xdr:col>24</xdr:col>
      <xdr:colOff>1012243</xdr:colOff>
      <xdr:row>45</xdr:row>
      <xdr:rowOff>96744</xdr:rowOff>
    </xdr:to>
    <xdr:sp macro="" textlink="">
      <xdr:nvSpPr>
        <xdr:cNvPr id="52729" name="WordArt 6"/>
        <xdr:cNvSpPr>
          <a:spLocks noChangeArrowheads="1" noChangeShapeType="1" noTextEdit="1"/>
        </xdr:cNvSpPr>
      </xdr:nvSpPr>
      <xdr:spPr bwMode="auto">
        <a:xfrm>
          <a:off x="426364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44</xdr:row>
      <xdr:rowOff>121947</xdr:rowOff>
    </xdr:from>
    <xdr:to>
      <xdr:col>45</xdr:col>
      <xdr:colOff>1012243</xdr:colOff>
      <xdr:row>45</xdr:row>
      <xdr:rowOff>96744</xdr:rowOff>
    </xdr:to>
    <xdr:sp macro="" textlink="">
      <xdr:nvSpPr>
        <xdr:cNvPr id="52730" name="WordArt 6"/>
        <xdr:cNvSpPr>
          <a:spLocks noChangeArrowheads="1" noChangeShapeType="1" noTextEdit="1"/>
        </xdr:cNvSpPr>
      </xdr:nvSpPr>
      <xdr:spPr bwMode="auto">
        <a:xfrm>
          <a:off x="67706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44</xdr:row>
      <xdr:rowOff>121947</xdr:rowOff>
    </xdr:from>
    <xdr:to>
      <xdr:col>45</xdr:col>
      <xdr:colOff>1012243</xdr:colOff>
      <xdr:row>45</xdr:row>
      <xdr:rowOff>96744</xdr:rowOff>
    </xdr:to>
    <xdr:sp macro="" textlink="">
      <xdr:nvSpPr>
        <xdr:cNvPr id="52731" name="WordArt 6"/>
        <xdr:cNvSpPr>
          <a:spLocks noChangeArrowheads="1" noChangeShapeType="1" noTextEdit="1"/>
        </xdr:cNvSpPr>
      </xdr:nvSpPr>
      <xdr:spPr bwMode="auto">
        <a:xfrm>
          <a:off x="67706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44</xdr:row>
      <xdr:rowOff>121947</xdr:rowOff>
    </xdr:from>
    <xdr:to>
      <xdr:col>57</xdr:col>
      <xdr:colOff>3756</xdr:colOff>
      <xdr:row>45</xdr:row>
      <xdr:rowOff>96744</xdr:rowOff>
    </xdr:to>
    <xdr:sp macro="" textlink="">
      <xdr:nvSpPr>
        <xdr:cNvPr id="52732" name="WordArt 6"/>
        <xdr:cNvSpPr>
          <a:spLocks noChangeArrowheads="1" noChangeShapeType="1" noTextEdit="1"/>
        </xdr:cNvSpPr>
      </xdr:nvSpPr>
      <xdr:spPr bwMode="auto">
        <a:xfrm>
          <a:off x="85709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44</xdr:row>
      <xdr:rowOff>121947</xdr:rowOff>
    </xdr:from>
    <xdr:to>
      <xdr:col>58</xdr:col>
      <xdr:colOff>3756</xdr:colOff>
      <xdr:row>45</xdr:row>
      <xdr:rowOff>96744</xdr:rowOff>
    </xdr:to>
    <xdr:sp macro="" textlink="">
      <xdr:nvSpPr>
        <xdr:cNvPr id="52733" name="WordArt 6"/>
        <xdr:cNvSpPr>
          <a:spLocks noChangeArrowheads="1" noChangeShapeType="1" noTextEdit="1"/>
        </xdr:cNvSpPr>
      </xdr:nvSpPr>
      <xdr:spPr bwMode="auto">
        <a:xfrm>
          <a:off x="879385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44</xdr:row>
      <xdr:rowOff>121947</xdr:rowOff>
    </xdr:from>
    <xdr:to>
      <xdr:col>59</xdr:col>
      <xdr:colOff>3756</xdr:colOff>
      <xdr:row>45</xdr:row>
      <xdr:rowOff>96744</xdr:rowOff>
    </xdr:to>
    <xdr:sp macro="" textlink="">
      <xdr:nvSpPr>
        <xdr:cNvPr id="52734" name="WordArt 6"/>
        <xdr:cNvSpPr>
          <a:spLocks noChangeArrowheads="1" noChangeShapeType="1" noTextEdit="1"/>
        </xdr:cNvSpPr>
      </xdr:nvSpPr>
      <xdr:spPr bwMode="auto">
        <a:xfrm>
          <a:off x="895578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44</xdr:row>
      <xdr:rowOff>121947</xdr:rowOff>
    </xdr:from>
    <xdr:to>
      <xdr:col>60</xdr:col>
      <xdr:colOff>3756</xdr:colOff>
      <xdr:row>45</xdr:row>
      <xdr:rowOff>96744</xdr:rowOff>
    </xdr:to>
    <xdr:sp macro="" textlink="">
      <xdr:nvSpPr>
        <xdr:cNvPr id="52736" name="WordArt 6"/>
        <xdr:cNvSpPr>
          <a:spLocks noChangeArrowheads="1" noChangeShapeType="1" noTextEdit="1"/>
        </xdr:cNvSpPr>
      </xdr:nvSpPr>
      <xdr:spPr bwMode="auto">
        <a:xfrm>
          <a:off x="931392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44</xdr:row>
      <xdr:rowOff>121947</xdr:rowOff>
    </xdr:from>
    <xdr:to>
      <xdr:col>61</xdr:col>
      <xdr:colOff>3756</xdr:colOff>
      <xdr:row>45</xdr:row>
      <xdr:rowOff>96744</xdr:rowOff>
    </xdr:to>
    <xdr:sp macro="" textlink="">
      <xdr:nvSpPr>
        <xdr:cNvPr id="52746" name="WordArt 6"/>
        <xdr:cNvSpPr>
          <a:spLocks noChangeArrowheads="1" noChangeShapeType="1" noTextEdit="1"/>
        </xdr:cNvSpPr>
      </xdr:nvSpPr>
      <xdr:spPr bwMode="auto">
        <a:xfrm>
          <a:off x="1100556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44</xdr:row>
      <xdr:rowOff>121947</xdr:rowOff>
    </xdr:from>
    <xdr:to>
      <xdr:col>62</xdr:col>
      <xdr:colOff>3756</xdr:colOff>
      <xdr:row>45</xdr:row>
      <xdr:rowOff>96744</xdr:rowOff>
    </xdr:to>
    <xdr:sp macro="" textlink="">
      <xdr:nvSpPr>
        <xdr:cNvPr id="52747" name="WordArt 6"/>
        <xdr:cNvSpPr>
          <a:spLocks noChangeArrowheads="1" noChangeShapeType="1" noTextEdit="1"/>
        </xdr:cNvSpPr>
      </xdr:nvSpPr>
      <xdr:spPr bwMode="auto">
        <a:xfrm>
          <a:off x="1116558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44</xdr:row>
      <xdr:rowOff>121947</xdr:rowOff>
    </xdr:from>
    <xdr:to>
      <xdr:col>63</xdr:col>
      <xdr:colOff>3756</xdr:colOff>
      <xdr:row>45</xdr:row>
      <xdr:rowOff>96744</xdr:rowOff>
    </xdr:to>
    <xdr:sp macro="" textlink="">
      <xdr:nvSpPr>
        <xdr:cNvPr id="52748" name="WordArt 6"/>
        <xdr:cNvSpPr>
          <a:spLocks noChangeArrowheads="1" noChangeShapeType="1" noTextEdit="1"/>
        </xdr:cNvSpPr>
      </xdr:nvSpPr>
      <xdr:spPr bwMode="auto">
        <a:xfrm>
          <a:off x="113236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44</xdr:row>
      <xdr:rowOff>121947</xdr:rowOff>
    </xdr:from>
    <xdr:to>
      <xdr:col>64</xdr:col>
      <xdr:colOff>3756</xdr:colOff>
      <xdr:row>45</xdr:row>
      <xdr:rowOff>96744</xdr:rowOff>
    </xdr:to>
    <xdr:sp macro="" textlink="">
      <xdr:nvSpPr>
        <xdr:cNvPr id="52749" name="WordArt 6"/>
        <xdr:cNvSpPr>
          <a:spLocks noChangeArrowheads="1" noChangeShapeType="1" noTextEdit="1"/>
        </xdr:cNvSpPr>
      </xdr:nvSpPr>
      <xdr:spPr bwMode="auto">
        <a:xfrm>
          <a:off x="115141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52750" name="WordArt 6"/>
        <xdr:cNvSpPr>
          <a:spLocks noChangeArrowheads="1" noChangeShapeType="1" noTextEdit="1"/>
        </xdr:cNvSpPr>
      </xdr:nvSpPr>
      <xdr:spPr bwMode="auto">
        <a:xfrm>
          <a:off x="1167421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44</xdr:row>
      <xdr:rowOff>121947</xdr:rowOff>
    </xdr:from>
    <xdr:to>
      <xdr:col>66</xdr:col>
      <xdr:colOff>3756</xdr:colOff>
      <xdr:row>45</xdr:row>
      <xdr:rowOff>96744</xdr:rowOff>
    </xdr:to>
    <xdr:sp macro="" textlink="">
      <xdr:nvSpPr>
        <xdr:cNvPr id="52751" name="WordArt 6"/>
        <xdr:cNvSpPr>
          <a:spLocks noChangeArrowheads="1" noChangeShapeType="1" noTextEdit="1"/>
        </xdr:cNvSpPr>
      </xdr:nvSpPr>
      <xdr:spPr bwMode="auto">
        <a:xfrm>
          <a:off x="1183995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44</xdr:row>
      <xdr:rowOff>121947</xdr:rowOff>
    </xdr:from>
    <xdr:to>
      <xdr:col>67</xdr:col>
      <xdr:colOff>3756</xdr:colOff>
      <xdr:row>45</xdr:row>
      <xdr:rowOff>96744</xdr:rowOff>
    </xdr:to>
    <xdr:sp macro="" textlink="">
      <xdr:nvSpPr>
        <xdr:cNvPr id="52752" name="WordArt 6"/>
        <xdr:cNvSpPr>
          <a:spLocks noChangeArrowheads="1" noChangeShapeType="1" noTextEdit="1"/>
        </xdr:cNvSpPr>
      </xdr:nvSpPr>
      <xdr:spPr bwMode="auto">
        <a:xfrm>
          <a:off x="120094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44</xdr:row>
      <xdr:rowOff>121947</xdr:rowOff>
    </xdr:from>
    <xdr:to>
      <xdr:col>68</xdr:col>
      <xdr:colOff>3756</xdr:colOff>
      <xdr:row>45</xdr:row>
      <xdr:rowOff>96744</xdr:rowOff>
    </xdr:to>
    <xdr:sp macro="" textlink="">
      <xdr:nvSpPr>
        <xdr:cNvPr id="52753" name="WordArt 6"/>
        <xdr:cNvSpPr>
          <a:spLocks noChangeArrowheads="1" noChangeShapeType="1" noTextEdit="1"/>
        </xdr:cNvSpPr>
      </xdr:nvSpPr>
      <xdr:spPr bwMode="auto">
        <a:xfrm>
          <a:off x="121523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52754" name="WordArt 6"/>
        <xdr:cNvSpPr>
          <a:spLocks noChangeArrowheads="1" noChangeShapeType="1" noTextEdit="1"/>
        </xdr:cNvSpPr>
      </xdr:nvSpPr>
      <xdr:spPr bwMode="auto">
        <a:xfrm>
          <a:off x="1232191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44</xdr:row>
      <xdr:rowOff>121947</xdr:rowOff>
    </xdr:from>
    <xdr:to>
      <xdr:col>70</xdr:col>
      <xdr:colOff>3756</xdr:colOff>
      <xdr:row>45</xdr:row>
      <xdr:rowOff>96744</xdr:rowOff>
    </xdr:to>
    <xdr:sp macro="" textlink="">
      <xdr:nvSpPr>
        <xdr:cNvPr id="52755" name="WordArt 6"/>
        <xdr:cNvSpPr>
          <a:spLocks noChangeArrowheads="1" noChangeShapeType="1" noTextEdit="1"/>
        </xdr:cNvSpPr>
      </xdr:nvSpPr>
      <xdr:spPr bwMode="auto">
        <a:xfrm>
          <a:off x="124952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44</xdr:row>
      <xdr:rowOff>121947</xdr:rowOff>
    </xdr:from>
    <xdr:to>
      <xdr:col>71</xdr:col>
      <xdr:colOff>3756</xdr:colOff>
      <xdr:row>45</xdr:row>
      <xdr:rowOff>96744</xdr:rowOff>
    </xdr:to>
    <xdr:sp macro="" textlink="">
      <xdr:nvSpPr>
        <xdr:cNvPr id="52756" name="WordArt 6"/>
        <xdr:cNvSpPr>
          <a:spLocks noChangeArrowheads="1" noChangeShapeType="1" noTextEdit="1"/>
        </xdr:cNvSpPr>
      </xdr:nvSpPr>
      <xdr:spPr bwMode="auto">
        <a:xfrm>
          <a:off x="1266291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44</xdr:row>
      <xdr:rowOff>121947</xdr:rowOff>
    </xdr:from>
    <xdr:to>
      <xdr:col>64</xdr:col>
      <xdr:colOff>3756</xdr:colOff>
      <xdr:row>45</xdr:row>
      <xdr:rowOff>96744</xdr:rowOff>
    </xdr:to>
    <xdr:sp macro="" textlink="">
      <xdr:nvSpPr>
        <xdr:cNvPr id="52757" name="WordArt 6"/>
        <xdr:cNvSpPr>
          <a:spLocks noChangeArrowheads="1" noChangeShapeType="1" noTextEdit="1"/>
        </xdr:cNvSpPr>
      </xdr:nvSpPr>
      <xdr:spPr bwMode="auto">
        <a:xfrm>
          <a:off x="115141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44</xdr:row>
      <xdr:rowOff>121947</xdr:rowOff>
    </xdr:from>
    <xdr:to>
      <xdr:col>73</xdr:col>
      <xdr:colOff>3756</xdr:colOff>
      <xdr:row>45</xdr:row>
      <xdr:rowOff>96744</xdr:rowOff>
    </xdr:to>
    <xdr:sp macro="" textlink="">
      <xdr:nvSpPr>
        <xdr:cNvPr id="52758" name="WordArt 6"/>
        <xdr:cNvSpPr>
          <a:spLocks noChangeArrowheads="1" noChangeShapeType="1" noTextEdit="1"/>
        </xdr:cNvSpPr>
      </xdr:nvSpPr>
      <xdr:spPr bwMode="auto">
        <a:xfrm>
          <a:off x="129981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44</xdr:row>
      <xdr:rowOff>121947</xdr:rowOff>
    </xdr:from>
    <xdr:to>
      <xdr:col>74</xdr:col>
      <xdr:colOff>3756</xdr:colOff>
      <xdr:row>45</xdr:row>
      <xdr:rowOff>96744</xdr:rowOff>
    </xdr:to>
    <xdr:sp macro="" textlink="">
      <xdr:nvSpPr>
        <xdr:cNvPr id="52759"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44</xdr:row>
      <xdr:rowOff>121947</xdr:rowOff>
    </xdr:from>
    <xdr:to>
      <xdr:col>55</xdr:col>
      <xdr:colOff>3756</xdr:colOff>
      <xdr:row>45</xdr:row>
      <xdr:rowOff>96744</xdr:rowOff>
    </xdr:to>
    <xdr:sp macro="" textlink="">
      <xdr:nvSpPr>
        <xdr:cNvPr id="52760" name="WordArt 6"/>
        <xdr:cNvSpPr>
          <a:spLocks noChangeArrowheads="1" noChangeShapeType="1" noTextEdit="1"/>
        </xdr:cNvSpPr>
      </xdr:nvSpPr>
      <xdr:spPr bwMode="auto">
        <a:xfrm>
          <a:off x="823188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44</xdr:row>
      <xdr:rowOff>121947</xdr:rowOff>
    </xdr:from>
    <xdr:to>
      <xdr:col>54</xdr:col>
      <xdr:colOff>1012243</xdr:colOff>
      <xdr:row>45</xdr:row>
      <xdr:rowOff>96744</xdr:rowOff>
    </xdr:to>
    <xdr:sp macro="" textlink="">
      <xdr:nvSpPr>
        <xdr:cNvPr id="52761" name="WordArt 6"/>
        <xdr:cNvSpPr>
          <a:spLocks noChangeArrowheads="1" noChangeShapeType="1" noTextEdit="1"/>
        </xdr:cNvSpPr>
      </xdr:nvSpPr>
      <xdr:spPr bwMode="auto">
        <a:xfrm>
          <a:off x="81669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44</xdr:row>
      <xdr:rowOff>121947</xdr:rowOff>
    </xdr:from>
    <xdr:to>
      <xdr:col>54</xdr:col>
      <xdr:colOff>1012243</xdr:colOff>
      <xdr:row>45</xdr:row>
      <xdr:rowOff>96744</xdr:rowOff>
    </xdr:to>
    <xdr:sp macro="" textlink="">
      <xdr:nvSpPr>
        <xdr:cNvPr id="52762" name="WordArt 6"/>
        <xdr:cNvSpPr>
          <a:spLocks noChangeArrowheads="1" noChangeShapeType="1" noTextEdit="1"/>
        </xdr:cNvSpPr>
      </xdr:nvSpPr>
      <xdr:spPr bwMode="auto">
        <a:xfrm>
          <a:off x="81669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44</xdr:row>
      <xdr:rowOff>121947</xdr:rowOff>
    </xdr:from>
    <xdr:to>
      <xdr:col>48</xdr:col>
      <xdr:colOff>3756</xdr:colOff>
      <xdr:row>45</xdr:row>
      <xdr:rowOff>96744</xdr:rowOff>
    </xdr:to>
    <xdr:sp macro="" textlink="">
      <xdr:nvSpPr>
        <xdr:cNvPr id="52763" name="WordArt 6"/>
        <xdr:cNvSpPr>
          <a:spLocks noChangeArrowheads="1" noChangeShapeType="1" noTextEdit="1"/>
        </xdr:cNvSpPr>
      </xdr:nvSpPr>
      <xdr:spPr bwMode="auto">
        <a:xfrm>
          <a:off x="840142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44</xdr:row>
      <xdr:rowOff>121947</xdr:rowOff>
    </xdr:from>
    <xdr:to>
      <xdr:col>55</xdr:col>
      <xdr:colOff>1012243</xdr:colOff>
      <xdr:row>45</xdr:row>
      <xdr:rowOff>96744</xdr:rowOff>
    </xdr:to>
    <xdr:sp macro="" textlink="">
      <xdr:nvSpPr>
        <xdr:cNvPr id="52764" name="WordArt 6"/>
        <xdr:cNvSpPr>
          <a:spLocks noChangeArrowheads="1" noChangeShapeType="1" noTextEdit="1"/>
        </xdr:cNvSpPr>
      </xdr:nvSpPr>
      <xdr:spPr bwMode="auto">
        <a:xfrm>
          <a:off x="83327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44</xdr:row>
      <xdr:rowOff>121947</xdr:rowOff>
    </xdr:from>
    <xdr:to>
      <xdr:col>55</xdr:col>
      <xdr:colOff>1012243</xdr:colOff>
      <xdr:row>45</xdr:row>
      <xdr:rowOff>96744</xdr:rowOff>
    </xdr:to>
    <xdr:sp macro="" textlink="">
      <xdr:nvSpPr>
        <xdr:cNvPr id="52765" name="WordArt 6"/>
        <xdr:cNvSpPr>
          <a:spLocks noChangeArrowheads="1" noChangeShapeType="1" noTextEdit="1"/>
        </xdr:cNvSpPr>
      </xdr:nvSpPr>
      <xdr:spPr bwMode="auto">
        <a:xfrm>
          <a:off x="83327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44</xdr:row>
      <xdr:rowOff>121947</xdr:rowOff>
    </xdr:from>
    <xdr:to>
      <xdr:col>55</xdr:col>
      <xdr:colOff>1012243</xdr:colOff>
      <xdr:row>45</xdr:row>
      <xdr:rowOff>96744</xdr:rowOff>
    </xdr:to>
    <xdr:sp macro="" textlink="">
      <xdr:nvSpPr>
        <xdr:cNvPr id="52766" name="WordArt 6"/>
        <xdr:cNvSpPr>
          <a:spLocks noChangeArrowheads="1" noChangeShapeType="1" noTextEdit="1"/>
        </xdr:cNvSpPr>
      </xdr:nvSpPr>
      <xdr:spPr bwMode="auto">
        <a:xfrm>
          <a:off x="83327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44</xdr:row>
      <xdr:rowOff>121947</xdr:rowOff>
    </xdr:from>
    <xdr:to>
      <xdr:col>55</xdr:col>
      <xdr:colOff>1012243</xdr:colOff>
      <xdr:row>45</xdr:row>
      <xdr:rowOff>96744</xdr:rowOff>
    </xdr:to>
    <xdr:sp macro="" textlink="">
      <xdr:nvSpPr>
        <xdr:cNvPr id="52767" name="WordArt 6"/>
        <xdr:cNvSpPr>
          <a:spLocks noChangeArrowheads="1" noChangeShapeType="1" noTextEdit="1"/>
        </xdr:cNvSpPr>
      </xdr:nvSpPr>
      <xdr:spPr bwMode="auto">
        <a:xfrm>
          <a:off x="83327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44</xdr:row>
      <xdr:rowOff>121947</xdr:rowOff>
    </xdr:from>
    <xdr:to>
      <xdr:col>48</xdr:col>
      <xdr:colOff>1012243</xdr:colOff>
      <xdr:row>45</xdr:row>
      <xdr:rowOff>96744</xdr:rowOff>
    </xdr:to>
    <xdr:sp macro="" textlink="">
      <xdr:nvSpPr>
        <xdr:cNvPr id="52768" name="WordArt 6"/>
        <xdr:cNvSpPr>
          <a:spLocks noChangeArrowheads="1" noChangeShapeType="1" noTextEdit="1"/>
        </xdr:cNvSpPr>
      </xdr:nvSpPr>
      <xdr:spPr bwMode="auto">
        <a:xfrm>
          <a:off x="850227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44</xdr:row>
      <xdr:rowOff>121947</xdr:rowOff>
    </xdr:from>
    <xdr:to>
      <xdr:col>48</xdr:col>
      <xdr:colOff>1012243</xdr:colOff>
      <xdr:row>45</xdr:row>
      <xdr:rowOff>96744</xdr:rowOff>
    </xdr:to>
    <xdr:sp macro="" textlink="">
      <xdr:nvSpPr>
        <xdr:cNvPr id="52769" name="WordArt 6"/>
        <xdr:cNvSpPr>
          <a:spLocks noChangeArrowheads="1" noChangeShapeType="1" noTextEdit="1"/>
        </xdr:cNvSpPr>
      </xdr:nvSpPr>
      <xdr:spPr bwMode="auto">
        <a:xfrm>
          <a:off x="850227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52770" name="WordArt 6"/>
        <xdr:cNvSpPr>
          <a:spLocks noChangeArrowheads="1" noChangeShapeType="1" noTextEdit="1"/>
        </xdr:cNvSpPr>
      </xdr:nvSpPr>
      <xdr:spPr bwMode="auto">
        <a:xfrm>
          <a:off x="74049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52771" name="WordArt 6"/>
        <xdr:cNvSpPr>
          <a:spLocks noChangeArrowheads="1" noChangeShapeType="1" noTextEdit="1"/>
        </xdr:cNvSpPr>
      </xdr:nvSpPr>
      <xdr:spPr bwMode="auto">
        <a:xfrm>
          <a:off x="74049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44</xdr:row>
      <xdr:rowOff>121947</xdr:rowOff>
    </xdr:from>
    <xdr:to>
      <xdr:col>58</xdr:col>
      <xdr:colOff>1012243</xdr:colOff>
      <xdr:row>45</xdr:row>
      <xdr:rowOff>96744</xdr:rowOff>
    </xdr:to>
    <xdr:sp macro="" textlink="">
      <xdr:nvSpPr>
        <xdr:cNvPr id="52772" name="WordArt 6"/>
        <xdr:cNvSpPr>
          <a:spLocks noChangeArrowheads="1" noChangeShapeType="1" noTextEdit="1"/>
        </xdr:cNvSpPr>
      </xdr:nvSpPr>
      <xdr:spPr bwMode="auto">
        <a:xfrm>
          <a:off x="889470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44</xdr:row>
      <xdr:rowOff>121947</xdr:rowOff>
    </xdr:from>
    <xdr:to>
      <xdr:col>58</xdr:col>
      <xdr:colOff>1012243</xdr:colOff>
      <xdr:row>45</xdr:row>
      <xdr:rowOff>96744</xdr:rowOff>
    </xdr:to>
    <xdr:sp macro="" textlink="">
      <xdr:nvSpPr>
        <xdr:cNvPr id="52773" name="WordArt 6"/>
        <xdr:cNvSpPr>
          <a:spLocks noChangeArrowheads="1" noChangeShapeType="1" noTextEdit="1"/>
        </xdr:cNvSpPr>
      </xdr:nvSpPr>
      <xdr:spPr bwMode="auto">
        <a:xfrm>
          <a:off x="889470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44</xdr:row>
      <xdr:rowOff>121947</xdr:rowOff>
    </xdr:from>
    <xdr:to>
      <xdr:col>62</xdr:col>
      <xdr:colOff>1012243</xdr:colOff>
      <xdr:row>45</xdr:row>
      <xdr:rowOff>96744</xdr:rowOff>
    </xdr:to>
    <xdr:sp macro="" textlink="">
      <xdr:nvSpPr>
        <xdr:cNvPr id="52786" name="WordArt 6"/>
        <xdr:cNvSpPr>
          <a:spLocks noChangeArrowheads="1" noChangeShapeType="1" noTextEdit="1"/>
        </xdr:cNvSpPr>
      </xdr:nvSpPr>
      <xdr:spPr bwMode="auto">
        <a:xfrm>
          <a:off x="112664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44</xdr:row>
      <xdr:rowOff>121947</xdr:rowOff>
    </xdr:from>
    <xdr:to>
      <xdr:col>62</xdr:col>
      <xdr:colOff>1012243</xdr:colOff>
      <xdr:row>45</xdr:row>
      <xdr:rowOff>96744</xdr:rowOff>
    </xdr:to>
    <xdr:sp macro="" textlink="">
      <xdr:nvSpPr>
        <xdr:cNvPr id="52787" name="WordArt 6"/>
        <xdr:cNvSpPr>
          <a:spLocks noChangeArrowheads="1" noChangeShapeType="1" noTextEdit="1"/>
        </xdr:cNvSpPr>
      </xdr:nvSpPr>
      <xdr:spPr bwMode="auto">
        <a:xfrm>
          <a:off x="1126642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44</xdr:row>
      <xdr:rowOff>121947</xdr:rowOff>
    </xdr:from>
    <xdr:to>
      <xdr:col>74</xdr:col>
      <xdr:colOff>3756</xdr:colOff>
      <xdr:row>45</xdr:row>
      <xdr:rowOff>96744</xdr:rowOff>
    </xdr:to>
    <xdr:sp macro="" textlink="">
      <xdr:nvSpPr>
        <xdr:cNvPr id="52788"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789"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790"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44</xdr:row>
      <xdr:rowOff>121947</xdr:rowOff>
    </xdr:from>
    <xdr:to>
      <xdr:col>74</xdr:col>
      <xdr:colOff>1012243</xdr:colOff>
      <xdr:row>45</xdr:row>
      <xdr:rowOff>96744</xdr:rowOff>
    </xdr:to>
    <xdr:sp macro="" textlink="">
      <xdr:nvSpPr>
        <xdr:cNvPr id="52791"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44</xdr:row>
      <xdr:rowOff>121947</xdr:rowOff>
    </xdr:from>
    <xdr:to>
      <xdr:col>74</xdr:col>
      <xdr:colOff>1012243</xdr:colOff>
      <xdr:row>45</xdr:row>
      <xdr:rowOff>96744</xdr:rowOff>
    </xdr:to>
    <xdr:sp macro="" textlink="">
      <xdr:nvSpPr>
        <xdr:cNvPr id="52792"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44</xdr:row>
      <xdr:rowOff>121947</xdr:rowOff>
    </xdr:from>
    <xdr:to>
      <xdr:col>67</xdr:col>
      <xdr:colOff>3756</xdr:colOff>
      <xdr:row>45</xdr:row>
      <xdr:rowOff>96744</xdr:rowOff>
    </xdr:to>
    <xdr:sp macro="" textlink="">
      <xdr:nvSpPr>
        <xdr:cNvPr id="52793" name="WordArt 6"/>
        <xdr:cNvSpPr>
          <a:spLocks noChangeArrowheads="1" noChangeShapeType="1" noTextEdit="1"/>
        </xdr:cNvSpPr>
      </xdr:nvSpPr>
      <xdr:spPr bwMode="auto">
        <a:xfrm>
          <a:off x="1200949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44</xdr:row>
      <xdr:rowOff>121947</xdr:rowOff>
    </xdr:from>
    <xdr:to>
      <xdr:col>68</xdr:col>
      <xdr:colOff>3756</xdr:colOff>
      <xdr:row>45</xdr:row>
      <xdr:rowOff>96744</xdr:rowOff>
    </xdr:to>
    <xdr:sp macro="" textlink="">
      <xdr:nvSpPr>
        <xdr:cNvPr id="52794" name="WordArt 6"/>
        <xdr:cNvSpPr>
          <a:spLocks noChangeArrowheads="1" noChangeShapeType="1" noTextEdit="1"/>
        </xdr:cNvSpPr>
      </xdr:nvSpPr>
      <xdr:spPr bwMode="auto">
        <a:xfrm>
          <a:off x="121523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52795" name="WordArt 6"/>
        <xdr:cNvSpPr>
          <a:spLocks noChangeArrowheads="1" noChangeShapeType="1" noTextEdit="1"/>
        </xdr:cNvSpPr>
      </xdr:nvSpPr>
      <xdr:spPr bwMode="auto">
        <a:xfrm>
          <a:off x="1232191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44</xdr:row>
      <xdr:rowOff>121947</xdr:rowOff>
    </xdr:from>
    <xdr:to>
      <xdr:col>70</xdr:col>
      <xdr:colOff>3756</xdr:colOff>
      <xdr:row>45</xdr:row>
      <xdr:rowOff>96744</xdr:rowOff>
    </xdr:to>
    <xdr:sp macro="" textlink="">
      <xdr:nvSpPr>
        <xdr:cNvPr id="52796" name="WordArt 6"/>
        <xdr:cNvSpPr>
          <a:spLocks noChangeArrowheads="1" noChangeShapeType="1" noTextEdit="1"/>
        </xdr:cNvSpPr>
      </xdr:nvSpPr>
      <xdr:spPr bwMode="auto">
        <a:xfrm>
          <a:off x="1249527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44</xdr:row>
      <xdr:rowOff>121947</xdr:rowOff>
    </xdr:from>
    <xdr:to>
      <xdr:col>71</xdr:col>
      <xdr:colOff>3756</xdr:colOff>
      <xdr:row>45</xdr:row>
      <xdr:rowOff>96744</xdr:rowOff>
    </xdr:to>
    <xdr:sp macro="" textlink="">
      <xdr:nvSpPr>
        <xdr:cNvPr id="52797" name="WordArt 6"/>
        <xdr:cNvSpPr>
          <a:spLocks noChangeArrowheads="1" noChangeShapeType="1" noTextEdit="1"/>
        </xdr:cNvSpPr>
      </xdr:nvSpPr>
      <xdr:spPr bwMode="auto">
        <a:xfrm>
          <a:off x="1266291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52798"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44</xdr:row>
      <xdr:rowOff>121947</xdr:rowOff>
    </xdr:from>
    <xdr:to>
      <xdr:col>73</xdr:col>
      <xdr:colOff>3756</xdr:colOff>
      <xdr:row>45</xdr:row>
      <xdr:rowOff>96744</xdr:rowOff>
    </xdr:to>
    <xdr:sp macro="" textlink="">
      <xdr:nvSpPr>
        <xdr:cNvPr id="52799" name="WordArt 6"/>
        <xdr:cNvSpPr>
          <a:spLocks noChangeArrowheads="1" noChangeShapeType="1" noTextEdit="1"/>
        </xdr:cNvSpPr>
      </xdr:nvSpPr>
      <xdr:spPr bwMode="auto">
        <a:xfrm>
          <a:off x="129981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44</xdr:row>
      <xdr:rowOff>121947</xdr:rowOff>
    </xdr:from>
    <xdr:to>
      <xdr:col>74</xdr:col>
      <xdr:colOff>3756</xdr:colOff>
      <xdr:row>45</xdr:row>
      <xdr:rowOff>96744</xdr:rowOff>
    </xdr:to>
    <xdr:sp macro="" textlink="">
      <xdr:nvSpPr>
        <xdr:cNvPr id="52800"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44</xdr:row>
      <xdr:rowOff>121947</xdr:rowOff>
    </xdr:from>
    <xdr:to>
      <xdr:col>75</xdr:col>
      <xdr:colOff>3756</xdr:colOff>
      <xdr:row>45</xdr:row>
      <xdr:rowOff>96744</xdr:rowOff>
    </xdr:to>
    <xdr:sp macro="" textlink="">
      <xdr:nvSpPr>
        <xdr:cNvPr id="52801" name="WordArt 6"/>
        <xdr:cNvSpPr>
          <a:spLocks noChangeArrowheads="1" noChangeShapeType="1" noTextEdit="1"/>
        </xdr:cNvSpPr>
      </xdr:nvSpPr>
      <xdr:spPr bwMode="auto">
        <a:xfrm>
          <a:off x="1335823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44</xdr:row>
      <xdr:rowOff>121947</xdr:rowOff>
    </xdr:from>
    <xdr:to>
      <xdr:col>76</xdr:col>
      <xdr:colOff>3756</xdr:colOff>
      <xdr:row>45</xdr:row>
      <xdr:rowOff>96744</xdr:rowOff>
    </xdr:to>
    <xdr:sp macro="" textlink="">
      <xdr:nvSpPr>
        <xdr:cNvPr id="52802" name="WordArt 6"/>
        <xdr:cNvSpPr>
          <a:spLocks noChangeArrowheads="1" noChangeShapeType="1" noTextEdit="1"/>
        </xdr:cNvSpPr>
      </xdr:nvSpPr>
      <xdr:spPr bwMode="auto">
        <a:xfrm>
          <a:off x="1353921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44</xdr:row>
      <xdr:rowOff>121947</xdr:rowOff>
    </xdr:from>
    <xdr:to>
      <xdr:col>77</xdr:col>
      <xdr:colOff>3756</xdr:colOff>
      <xdr:row>45</xdr:row>
      <xdr:rowOff>96744</xdr:rowOff>
    </xdr:to>
    <xdr:sp macro="" textlink="">
      <xdr:nvSpPr>
        <xdr:cNvPr id="52803" name="WordArt 6"/>
        <xdr:cNvSpPr>
          <a:spLocks noChangeArrowheads="1" noChangeShapeType="1" noTextEdit="1"/>
        </xdr:cNvSpPr>
      </xdr:nvSpPr>
      <xdr:spPr bwMode="auto">
        <a:xfrm>
          <a:off x="1370685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44</xdr:row>
      <xdr:rowOff>121947</xdr:rowOff>
    </xdr:from>
    <xdr:to>
      <xdr:col>78</xdr:col>
      <xdr:colOff>3756</xdr:colOff>
      <xdr:row>45</xdr:row>
      <xdr:rowOff>96744</xdr:rowOff>
    </xdr:to>
    <xdr:sp macro="" textlink="">
      <xdr:nvSpPr>
        <xdr:cNvPr id="52804" name="WordArt 6"/>
        <xdr:cNvSpPr>
          <a:spLocks noChangeArrowheads="1" noChangeShapeType="1" noTextEdit="1"/>
        </xdr:cNvSpPr>
      </xdr:nvSpPr>
      <xdr:spPr bwMode="auto">
        <a:xfrm>
          <a:off x="138744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44</xdr:row>
      <xdr:rowOff>121947</xdr:rowOff>
    </xdr:from>
    <xdr:to>
      <xdr:col>77</xdr:col>
      <xdr:colOff>3756</xdr:colOff>
      <xdr:row>45</xdr:row>
      <xdr:rowOff>96744</xdr:rowOff>
    </xdr:to>
    <xdr:sp macro="" textlink="">
      <xdr:nvSpPr>
        <xdr:cNvPr id="52805" name="WordArt 6"/>
        <xdr:cNvSpPr>
          <a:spLocks noChangeArrowheads="1" noChangeShapeType="1" noTextEdit="1"/>
        </xdr:cNvSpPr>
      </xdr:nvSpPr>
      <xdr:spPr bwMode="auto">
        <a:xfrm>
          <a:off x="1370685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44</xdr:row>
      <xdr:rowOff>121947</xdr:rowOff>
    </xdr:from>
    <xdr:to>
      <xdr:col>73</xdr:col>
      <xdr:colOff>3756</xdr:colOff>
      <xdr:row>45</xdr:row>
      <xdr:rowOff>96744</xdr:rowOff>
    </xdr:to>
    <xdr:sp macro="" textlink="">
      <xdr:nvSpPr>
        <xdr:cNvPr id="52806" name="WordArt 6"/>
        <xdr:cNvSpPr>
          <a:spLocks noChangeArrowheads="1" noChangeShapeType="1" noTextEdit="1"/>
        </xdr:cNvSpPr>
      </xdr:nvSpPr>
      <xdr:spPr bwMode="auto">
        <a:xfrm>
          <a:off x="1299819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07"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08"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44</xdr:row>
      <xdr:rowOff>121947</xdr:rowOff>
    </xdr:from>
    <xdr:to>
      <xdr:col>74</xdr:col>
      <xdr:colOff>3756</xdr:colOff>
      <xdr:row>45</xdr:row>
      <xdr:rowOff>96744</xdr:rowOff>
    </xdr:to>
    <xdr:sp macro="" textlink="">
      <xdr:nvSpPr>
        <xdr:cNvPr id="52809" name="WordArt 6"/>
        <xdr:cNvSpPr>
          <a:spLocks noChangeArrowheads="1" noChangeShapeType="1" noTextEdit="1"/>
        </xdr:cNvSpPr>
      </xdr:nvSpPr>
      <xdr:spPr bwMode="auto">
        <a:xfrm>
          <a:off x="1317916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810"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811"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812"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44</xdr:row>
      <xdr:rowOff>121947</xdr:rowOff>
    </xdr:from>
    <xdr:to>
      <xdr:col>73</xdr:col>
      <xdr:colOff>1012243</xdr:colOff>
      <xdr:row>45</xdr:row>
      <xdr:rowOff>96744</xdr:rowOff>
    </xdr:to>
    <xdr:sp macro="" textlink="">
      <xdr:nvSpPr>
        <xdr:cNvPr id="52813" name="WordArt 6"/>
        <xdr:cNvSpPr>
          <a:spLocks noChangeArrowheads="1" noChangeShapeType="1" noTextEdit="1"/>
        </xdr:cNvSpPr>
      </xdr:nvSpPr>
      <xdr:spPr bwMode="auto">
        <a:xfrm>
          <a:off x="130990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44</xdr:row>
      <xdr:rowOff>121947</xdr:rowOff>
    </xdr:from>
    <xdr:to>
      <xdr:col>74</xdr:col>
      <xdr:colOff>1012243</xdr:colOff>
      <xdr:row>45</xdr:row>
      <xdr:rowOff>96744</xdr:rowOff>
    </xdr:to>
    <xdr:sp macro="" textlink="">
      <xdr:nvSpPr>
        <xdr:cNvPr id="52814"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44</xdr:row>
      <xdr:rowOff>121947</xdr:rowOff>
    </xdr:from>
    <xdr:to>
      <xdr:col>74</xdr:col>
      <xdr:colOff>1012243</xdr:colOff>
      <xdr:row>45</xdr:row>
      <xdr:rowOff>96744</xdr:rowOff>
    </xdr:to>
    <xdr:sp macro="" textlink="">
      <xdr:nvSpPr>
        <xdr:cNvPr id="52815" name="WordArt 6"/>
        <xdr:cNvSpPr>
          <a:spLocks noChangeArrowheads="1" noChangeShapeType="1" noTextEdit="1"/>
        </xdr:cNvSpPr>
      </xdr:nvSpPr>
      <xdr:spPr bwMode="auto">
        <a:xfrm>
          <a:off x="1328001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44</xdr:row>
      <xdr:rowOff>121947</xdr:rowOff>
    </xdr:from>
    <xdr:to>
      <xdr:col>67</xdr:col>
      <xdr:colOff>1012243</xdr:colOff>
      <xdr:row>45</xdr:row>
      <xdr:rowOff>96744</xdr:rowOff>
    </xdr:to>
    <xdr:sp macro="" textlink="">
      <xdr:nvSpPr>
        <xdr:cNvPr id="52816" name="WordArt 6"/>
        <xdr:cNvSpPr>
          <a:spLocks noChangeArrowheads="1" noChangeShapeType="1" noTextEdit="1"/>
        </xdr:cNvSpPr>
      </xdr:nvSpPr>
      <xdr:spPr bwMode="auto">
        <a:xfrm>
          <a:off x="1211034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44</xdr:row>
      <xdr:rowOff>121947</xdr:rowOff>
    </xdr:from>
    <xdr:to>
      <xdr:col>67</xdr:col>
      <xdr:colOff>1012243</xdr:colOff>
      <xdr:row>45</xdr:row>
      <xdr:rowOff>96744</xdr:rowOff>
    </xdr:to>
    <xdr:sp macro="" textlink="">
      <xdr:nvSpPr>
        <xdr:cNvPr id="52817" name="WordArt 6"/>
        <xdr:cNvSpPr>
          <a:spLocks noChangeArrowheads="1" noChangeShapeType="1" noTextEdit="1"/>
        </xdr:cNvSpPr>
      </xdr:nvSpPr>
      <xdr:spPr bwMode="auto">
        <a:xfrm>
          <a:off x="1211034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44</xdr:row>
      <xdr:rowOff>121947</xdr:rowOff>
    </xdr:from>
    <xdr:to>
      <xdr:col>75</xdr:col>
      <xdr:colOff>1012243</xdr:colOff>
      <xdr:row>45</xdr:row>
      <xdr:rowOff>96744</xdr:rowOff>
    </xdr:to>
    <xdr:sp macro="" textlink="">
      <xdr:nvSpPr>
        <xdr:cNvPr id="52818" name="WordArt 6"/>
        <xdr:cNvSpPr>
          <a:spLocks noChangeArrowheads="1" noChangeShapeType="1" noTextEdit="1"/>
        </xdr:cNvSpPr>
      </xdr:nvSpPr>
      <xdr:spPr bwMode="auto">
        <a:xfrm>
          <a:off x="1345908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44</xdr:row>
      <xdr:rowOff>121947</xdr:rowOff>
    </xdr:from>
    <xdr:to>
      <xdr:col>75</xdr:col>
      <xdr:colOff>1012243</xdr:colOff>
      <xdr:row>45</xdr:row>
      <xdr:rowOff>96744</xdr:rowOff>
    </xdr:to>
    <xdr:sp macro="" textlink="">
      <xdr:nvSpPr>
        <xdr:cNvPr id="52819" name="WordArt 6"/>
        <xdr:cNvSpPr>
          <a:spLocks noChangeArrowheads="1" noChangeShapeType="1" noTextEdit="1"/>
        </xdr:cNvSpPr>
      </xdr:nvSpPr>
      <xdr:spPr bwMode="auto">
        <a:xfrm>
          <a:off x="1345908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44</xdr:row>
      <xdr:rowOff>121947</xdr:rowOff>
    </xdr:from>
    <xdr:to>
      <xdr:col>60</xdr:col>
      <xdr:colOff>3756</xdr:colOff>
      <xdr:row>45</xdr:row>
      <xdr:rowOff>96744</xdr:rowOff>
    </xdr:to>
    <xdr:sp macro="" textlink="">
      <xdr:nvSpPr>
        <xdr:cNvPr id="52825" name="WordArt 6"/>
        <xdr:cNvSpPr>
          <a:spLocks noChangeArrowheads="1" noChangeShapeType="1" noTextEdit="1"/>
        </xdr:cNvSpPr>
      </xdr:nvSpPr>
      <xdr:spPr bwMode="auto">
        <a:xfrm>
          <a:off x="931392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44</xdr:row>
      <xdr:rowOff>121947</xdr:rowOff>
    </xdr:from>
    <xdr:to>
      <xdr:col>60</xdr:col>
      <xdr:colOff>3756</xdr:colOff>
      <xdr:row>45</xdr:row>
      <xdr:rowOff>96744</xdr:rowOff>
    </xdr:to>
    <xdr:sp macro="" textlink="">
      <xdr:nvSpPr>
        <xdr:cNvPr id="52826" name="WordArt 6"/>
        <xdr:cNvSpPr>
          <a:spLocks noChangeArrowheads="1" noChangeShapeType="1" noTextEdit="1"/>
        </xdr:cNvSpPr>
      </xdr:nvSpPr>
      <xdr:spPr bwMode="auto">
        <a:xfrm>
          <a:off x="9313920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830"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831"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832"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52833" name="WordArt 6"/>
        <xdr:cNvSpPr>
          <a:spLocks noChangeArrowheads="1" noChangeShapeType="1" noTextEdit="1"/>
        </xdr:cNvSpPr>
      </xdr:nvSpPr>
      <xdr:spPr bwMode="auto">
        <a:xfrm>
          <a:off x="6317239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52840"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41"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42"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52843"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52844"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45"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46"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52847"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48"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49"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52850"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52851"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52"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53"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52854"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55"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56"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44</xdr:row>
      <xdr:rowOff>121947</xdr:rowOff>
    </xdr:from>
    <xdr:to>
      <xdr:col>72</xdr:col>
      <xdr:colOff>3756</xdr:colOff>
      <xdr:row>45</xdr:row>
      <xdr:rowOff>96744</xdr:rowOff>
    </xdr:to>
    <xdr:sp macro="" textlink="">
      <xdr:nvSpPr>
        <xdr:cNvPr id="52857" name="WordArt 6"/>
        <xdr:cNvSpPr>
          <a:spLocks noChangeArrowheads="1" noChangeShapeType="1" noTextEdit="1"/>
        </xdr:cNvSpPr>
      </xdr:nvSpPr>
      <xdr:spPr bwMode="auto">
        <a:xfrm>
          <a:off x="128286456"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58"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44</xdr:row>
      <xdr:rowOff>121947</xdr:rowOff>
    </xdr:from>
    <xdr:to>
      <xdr:col>72</xdr:col>
      <xdr:colOff>1012243</xdr:colOff>
      <xdr:row>45</xdr:row>
      <xdr:rowOff>96744</xdr:rowOff>
    </xdr:to>
    <xdr:sp macro="" textlink="">
      <xdr:nvSpPr>
        <xdr:cNvPr id="52859" name="WordArt 6"/>
        <xdr:cNvSpPr>
          <a:spLocks noChangeArrowheads="1" noChangeShapeType="1" noTextEdit="1"/>
        </xdr:cNvSpPr>
      </xdr:nvSpPr>
      <xdr:spPr bwMode="auto">
        <a:xfrm>
          <a:off x="129294943" y="254965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53</xdr:row>
      <xdr:rowOff>121947</xdr:rowOff>
    </xdr:from>
    <xdr:to>
      <xdr:col>60</xdr:col>
      <xdr:colOff>3756</xdr:colOff>
      <xdr:row>54</xdr:row>
      <xdr:rowOff>96744</xdr:rowOff>
    </xdr:to>
    <xdr:sp macro="" textlink="">
      <xdr:nvSpPr>
        <xdr:cNvPr id="52860"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53</xdr:row>
      <xdr:rowOff>121947</xdr:rowOff>
    </xdr:from>
    <xdr:to>
      <xdr:col>60</xdr:col>
      <xdr:colOff>3756</xdr:colOff>
      <xdr:row>54</xdr:row>
      <xdr:rowOff>96744</xdr:rowOff>
    </xdr:to>
    <xdr:sp macro="" textlink="">
      <xdr:nvSpPr>
        <xdr:cNvPr id="52861"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2863"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2864"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2865"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2866"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52869" name="WordArt 6"/>
        <xdr:cNvSpPr>
          <a:spLocks noChangeArrowheads="1" noChangeShapeType="1" noTextEdit="1"/>
        </xdr:cNvSpPr>
      </xdr:nvSpPr>
      <xdr:spPr bwMode="auto">
        <a:xfrm>
          <a:off x="116742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52870" name="WordArt 6"/>
        <xdr:cNvSpPr>
          <a:spLocks noChangeArrowheads="1" noChangeShapeType="1" noTextEdit="1"/>
        </xdr:cNvSpPr>
      </xdr:nvSpPr>
      <xdr:spPr bwMode="auto">
        <a:xfrm>
          <a:off x="116742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53</xdr:row>
      <xdr:rowOff>121947</xdr:rowOff>
    </xdr:from>
    <xdr:to>
      <xdr:col>67</xdr:col>
      <xdr:colOff>3756</xdr:colOff>
      <xdr:row>54</xdr:row>
      <xdr:rowOff>96744</xdr:rowOff>
    </xdr:to>
    <xdr:sp macro="" textlink="">
      <xdr:nvSpPr>
        <xdr:cNvPr id="52871"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53</xdr:row>
      <xdr:rowOff>121947</xdr:rowOff>
    </xdr:from>
    <xdr:to>
      <xdr:col>67</xdr:col>
      <xdr:colOff>3756</xdr:colOff>
      <xdr:row>54</xdr:row>
      <xdr:rowOff>96744</xdr:rowOff>
    </xdr:to>
    <xdr:sp macro="" textlink="">
      <xdr:nvSpPr>
        <xdr:cNvPr id="52872"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53</xdr:row>
      <xdr:rowOff>0</xdr:rowOff>
    </xdr:from>
    <xdr:to>
      <xdr:col>32</xdr:col>
      <xdr:colOff>1012243</xdr:colOff>
      <xdr:row>53</xdr:row>
      <xdr:rowOff>91796</xdr:rowOff>
    </xdr:to>
    <xdr:sp macro="" textlink="">
      <xdr:nvSpPr>
        <xdr:cNvPr id="52873" name="WordArt 5"/>
        <xdr:cNvSpPr>
          <a:spLocks noChangeArrowheads="1" noChangeShapeType="1" noTextEdit="1"/>
        </xdr:cNvSpPr>
      </xdr:nvSpPr>
      <xdr:spPr bwMode="auto">
        <a:xfrm>
          <a:off x="49056343" y="206692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53</xdr:row>
      <xdr:rowOff>0</xdr:rowOff>
    </xdr:from>
    <xdr:to>
      <xdr:col>32</xdr:col>
      <xdr:colOff>1012243</xdr:colOff>
      <xdr:row>53</xdr:row>
      <xdr:rowOff>91796</xdr:rowOff>
    </xdr:to>
    <xdr:sp macro="" textlink="">
      <xdr:nvSpPr>
        <xdr:cNvPr id="52874" name="WordArt 5"/>
        <xdr:cNvSpPr>
          <a:spLocks noChangeArrowheads="1" noChangeShapeType="1" noTextEdit="1"/>
        </xdr:cNvSpPr>
      </xdr:nvSpPr>
      <xdr:spPr bwMode="auto">
        <a:xfrm>
          <a:off x="49056343" y="206692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53</xdr:row>
      <xdr:rowOff>0</xdr:rowOff>
    </xdr:from>
    <xdr:to>
      <xdr:col>33</xdr:col>
      <xdr:colOff>3756</xdr:colOff>
      <xdr:row>53</xdr:row>
      <xdr:rowOff>96744</xdr:rowOff>
    </xdr:to>
    <xdr:sp macro="" textlink="">
      <xdr:nvSpPr>
        <xdr:cNvPr id="52875" name="WordArt 6"/>
        <xdr:cNvSpPr>
          <a:spLocks noChangeArrowheads="1" noChangeShapeType="1" noTextEdit="1"/>
        </xdr:cNvSpPr>
      </xdr:nvSpPr>
      <xdr:spPr bwMode="auto">
        <a:xfrm>
          <a:off x="49705206" y="206692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53</xdr:row>
      <xdr:rowOff>121947</xdr:rowOff>
    </xdr:from>
    <xdr:to>
      <xdr:col>60</xdr:col>
      <xdr:colOff>3756</xdr:colOff>
      <xdr:row>54</xdr:row>
      <xdr:rowOff>96744</xdr:rowOff>
    </xdr:to>
    <xdr:sp macro="" textlink="">
      <xdr:nvSpPr>
        <xdr:cNvPr id="52876"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53</xdr:row>
      <xdr:rowOff>121947</xdr:rowOff>
    </xdr:from>
    <xdr:to>
      <xdr:col>60</xdr:col>
      <xdr:colOff>3756</xdr:colOff>
      <xdr:row>54</xdr:row>
      <xdr:rowOff>96744</xdr:rowOff>
    </xdr:to>
    <xdr:sp macro="" textlink="">
      <xdr:nvSpPr>
        <xdr:cNvPr id="52877"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2879"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2880"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2881"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2882"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52885" name="WordArt 6"/>
        <xdr:cNvSpPr>
          <a:spLocks noChangeArrowheads="1" noChangeShapeType="1" noTextEdit="1"/>
        </xdr:cNvSpPr>
      </xdr:nvSpPr>
      <xdr:spPr bwMode="auto">
        <a:xfrm>
          <a:off x="116742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52886" name="WordArt 6"/>
        <xdr:cNvSpPr>
          <a:spLocks noChangeArrowheads="1" noChangeShapeType="1" noTextEdit="1"/>
        </xdr:cNvSpPr>
      </xdr:nvSpPr>
      <xdr:spPr bwMode="auto">
        <a:xfrm>
          <a:off x="116742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53</xdr:row>
      <xdr:rowOff>121947</xdr:rowOff>
    </xdr:from>
    <xdr:to>
      <xdr:col>67</xdr:col>
      <xdr:colOff>3756</xdr:colOff>
      <xdr:row>54</xdr:row>
      <xdr:rowOff>96744</xdr:rowOff>
    </xdr:to>
    <xdr:sp macro="" textlink="">
      <xdr:nvSpPr>
        <xdr:cNvPr id="52887"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53</xdr:row>
      <xdr:rowOff>121947</xdr:rowOff>
    </xdr:from>
    <xdr:to>
      <xdr:col>67</xdr:col>
      <xdr:colOff>3756</xdr:colOff>
      <xdr:row>54</xdr:row>
      <xdr:rowOff>96744</xdr:rowOff>
    </xdr:to>
    <xdr:sp macro="" textlink="">
      <xdr:nvSpPr>
        <xdr:cNvPr id="52888"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2893"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2894"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2895"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2896"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53</xdr:row>
      <xdr:rowOff>121947</xdr:rowOff>
    </xdr:from>
    <xdr:to>
      <xdr:col>61</xdr:col>
      <xdr:colOff>3756</xdr:colOff>
      <xdr:row>54</xdr:row>
      <xdr:rowOff>96744</xdr:rowOff>
    </xdr:to>
    <xdr:sp macro="" textlink="">
      <xdr:nvSpPr>
        <xdr:cNvPr id="52900" name="WordArt 6"/>
        <xdr:cNvSpPr>
          <a:spLocks noChangeArrowheads="1" noChangeShapeType="1" noTextEdit="1"/>
        </xdr:cNvSpPr>
      </xdr:nvSpPr>
      <xdr:spPr bwMode="auto">
        <a:xfrm>
          <a:off x="1100556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53</xdr:row>
      <xdr:rowOff>121947</xdr:rowOff>
    </xdr:from>
    <xdr:to>
      <xdr:col>36</xdr:col>
      <xdr:colOff>3756</xdr:colOff>
      <xdr:row>54</xdr:row>
      <xdr:rowOff>96744</xdr:rowOff>
    </xdr:to>
    <xdr:sp macro="" textlink="">
      <xdr:nvSpPr>
        <xdr:cNvPr id="52903" name="WordArt 6"/>
        <xdr:cNvSpPr>
          <a:spLocks noChangeArrowheads="1" noChangeShapeType="1" noTextEdit="1"/>
        </xdr:cNvSpPr>
      </xdr:nvSpPr>
      <xdr:spPr bwMode="auto">
        <a:xfrm>
          <a:off x="62163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53</xdr:row>
      <xdr:rowOff>121947</xdr:rowOff>
    </xdr:from>
    <xdr:to>
      <xdr:col>41</xdr:col>
      <xdr:colOff>1012243</xdr:colOff>
      <xdr:row>54</xdr:row>
      <xdr:rowOff>96744</xdr:rowOff>
    </xdr:to>
    <xdr:sp macro="" textlink="">
      <xdr:nvSpPr>
        <xdr:cNvPr id="52904" name="WordArt 6"/>
        <xdr:cNvSpPr>
          <a:spLocks noChangeArrowheads="1" noChangeShapeType="1" noTextEdit="1"/>
        </xdr:cNvSpPr>
      </xdr:nvSpPr>
      <xdr:spPr bwMode="auto">
        <a:xfrm>
          <a:off x="618007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53</xdr:row>
      <xdr:rowOff>121947</xdr:rowOff>
    </xdr:from>
    <xdr:to>
      <xdr:col>41</xdr:col>
      <xdr:colOff>1012243</xdr:colOff>
      <xdr:row>54</xdr:row>
      <xdr:rowOff>96744</xdr:rowOff>
    </xdr:to>
    <xdr:sp macro="" textlink="">
      <xdr:nvSpPr>
        <xdr:cNvPr id="52905" name="WordArt 6"/>
        <xdr:cNvSpPr>
          <a:spLocks noChangeArrowheads="1" noChangeShapeType="1" noTextEdit="1"/>
        </xdr:cNvSpPr>
      </xdr:nvSpPr>
      <xdr:spPr bwMode="auto">
        <a:xfrm>
          <a:off x="618007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53</xdr:row>
      <xdr:rowOff>121947</xdr:rowOff>
    </xdr:from>
    <xdr:to>
      <xdr:col>43</xdr:col>
      <xdr:colOff>3756</xdr:colOff>
      <xdr:row>54</xdr:row>
      <xdr:rowOff>96744</xdr:rowOff>
    </xdr:to>
    <xdr:sp macro="" textlink="">
      <xdr:nvSpPr>
        <xdr:cNvPr id="52906" name="WordArt 6"/>
        <xdr:cNvSpPr>
          <a:spLocks noChangeArrowheads="1" noChangeShapeType="1" noTextEdit="1"/>
        </xdr:cNvSpPr>
      </xdr:nvSpPr>
      <xdr:spPr bwMode="auto">
        <a:xfrm>
          <a:off x="63421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2907"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2908"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2909"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2910"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53</xdr:row>
      <xdr:rowOff>121947</xdr:rowOff>
    </xdr:from>
    <xdr:to>
      <xdr:col>43</xdr:col>
      <xdr:colOff>1012243</xdr:colOff>
      <xdr:row>54</xdr:row>
      <xdr:rowOff>96744</xdr:rowOff>
    </xdr:to>
    <xdr:sp macro="" textlink="">
      <xdr:nvSpPr>
        <xdr:cNvPr id="52911" name="WordArt 6"/>
        <xdr:cNvSpPr>
          <a:spLocks noChangeArrowheads="1" noChangeShapeType="1" noTextEdit="1"/>
        </xdr:cNvSpPr>
      </xdr:nvSpPr>
      <xdr:spPr bwMode="auto">
        <a:xfrm>
          <a:off x="644296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53</xdr:row>
      <xdr:rowOff>121947</xdr:rowOff>
    </xdr:from>
    <xdr:to>
      <xdr:col>43</xdr:col>
      <xdr:colOff>1012243</xdr:colOff>
      <xdr:row>54</xdr:row>
      <xdr:rowOff>96744</xdr:rowOff>
    </xdr:to>
    <xdr:sp macro="" textlink="">
      <xdr:nvSpPr>
        <xdr:cNvPr id="52912" name="WordArt 6"/>
        <xdr:cNvSpPr>
          <a:spLocks noChangeArrowheads="1" noChangeShapeType="1" noTextEdit="1"/>
        </xdr:cNvSpPr>
      </xdr:nvSpPr>
      <xdr:spPr bwMode="auto">
        <a:xfrm>
          <a:off x="644296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53</xdr:row>
      <xdr:rowOff>121947</xdr:rowOff>
    </xdr:from>
    <xdr:to>
      <xdr:col>24</xdr:col>
      <xdr:colOff>1012243</xdr:colOff>
      <xdr:row>54</xdr:row>
      <xdr:rowOff>96744</xdr:rowOff>
    </xdr:to>
    <xdr:sp macro="" textlink="">
      <xdr:nvSpPr>
        <xdr:cNvPr id="52913" name="WordArt 6"/>
        <xdr:cNvSpPr>
          <a:spLocks noChangeArrowheads="1" noChangeShapeType="1" noTextEdit="1"/>
        </xdr:cNvSpPr>
      </xdr:nvSpPr>
      <xdr:spPr bwMode="auto">
        <a:xfrm>
          <a:off x="426364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53</xdr:row>
      <xdr:rowOff>121947</xdr:rowOff>
    </xdr:from>
    <xdr:to>
      <xdr:col>24</xdr:col>
      <xdr:colOff>1012243</xdr:colOff>
      <xdr:row>54</xdr:row>
      <xdr:rowOff>96744</xdr:rowOff>
    </xdr:to>
    <xdr:sp macro="" textlink="">
      <xdr:nvSpPr>
        <xdr:cNvPr id="52914" name="WordArt 6"/>
        <xdr:cNvSpPr>
          <a:spLocks noChangeArrowheads="1" noChangeShapeType="1" noTextEdit="1"/>
        </xdr:cNvSpPr>
      </xdr:nvSpPr>
      <xdr:spPr bwMode="auto">
        <a:xfrm>
          <a:off x="426364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53</xdr:row>
      <xdr:rowOff>121947</xdr:rowOff>
    </xdr:from>
    <xdr:to>
      <xdr:col>45</xdr:col>
      <xdr:colOff>1012243</xdr:colOff>
      <xdr:row>54</xdr:row>
      <xdr:rowOff>96744</xdr:rowOff>
    </xdr:to>
    <xdr:sp macro="" textlink="">
      <xdr:nvSpPr>
        <xdr:cNvPr id="52915" name="WordArt 6"/>
        <xdr:cNvSpPr>
          <a:spLocks noChangeArrowheads="1" noChangeShapeType="1" noTextEdit="1"/>
        </xdr:cNvSpPr>
      </xdr:nvSpPr>
      <xdr:spPr bwMode="auto">
        <a:xfrm>
          <a:off x="67706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53</xdr:row>
      <xdr:rowOff>121947</xdr:rowOff>
    </xdr:from>
    <xdr:to>
      <xdr:col>45</xdr:col>
      <xdr:colOff>1012243</xdr:colOff>
      <xdr:row>54</xdr:row>
      <xdr:rowOff>96744</xdr:rowOff>
    </xdr:to>
    <xdr:sp macro="" textlink="">
      <xdr:nvSpPr>
        <xdr:cNvPr id="52916" name="WordArt 6"/>
        <xdr:cNvSpPr>
          <a:spLocks noChangeArrowheads="1" noChangeShapeType="1" noTextEdit="1"/>
        </xdr:cNvSpPr>
      </xdr:nvSpPr>
      <xdr:spPr bwMode="auto">
        <a:xfrm>
          <a:off x="67706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53</xdr:row>
      <xdr:rowOff>121947</xdr:rowOff>
    </xdr:from>
    <xdr:to>
      <xdr:col>57</xdr:col>
      <xdr:colOff>3756</xdr:colOff>
      <xdr:row>54</xdr:row>
      <xdr:rowOff>96744</xdr:rowOff>
    </xdr:to>
    <xdr:sp macro="" textlink="">
      <xdr:nvSpPr>
        <xdr:cNvPr id="52917" name="WordArt 6"/>
        <xdr:cNvSpPr>
          <a:spLocks noChangeArrowheads="1" noChangeShapeType="1" noTextEdit="1"/>
        </xdr:cNvSpPr>
      </xdr:nvSpPr>
      <xdr:spPr bwMode="auto">
        <a:xfrm>
          <a:off x="85709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53</xdr:row>
      <xdr:rowOff>121947</xdr:rowOff>
    </xdr:from>
    <xdr:to>
      <xdr:col>58</xdr:col>
      <xdr:colOff>3756</xdr:colOff>
      <xdr:row>54</xdr:row>
      <xdr:rowOff>96744</xdr:rowOff>
    </xdr:to>
    <xdr:sp macro="" textlink="">
      <xdr:nvSpPr>
        <xdr:cNvPr id="52918" name="WordArt 6"/>
        <xdr:cNvSpPr>
          <a:spLocks noChangeArrowheads="1" noChangeShapeType="1" noTextEdit="1"/>
        </xdr:cNvSpPr>
      </xdr:nvSpPr>
      <xdr:spPr bwMode="auto">
        <a:xfrm>
          <a:off x="879385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53</xdr:row>
      <xdr:rowOff>121947</xdr:rowOff>
    </xdr:from>
    <xdr:to>
      <xdr:col>59</xdr:col>
      <xdr:colOff>3756</xdr:colOff>
      <xdr:row>54</xdr:row>
      <xdr:rowOff>96744</xdr:rowOff>
    </xdr:to>
    <xdr:sp macro="" textlink="">
      <xdr:nvSpPr>
        <xdr:cNvPr id="52919" name="WordArt 6"/>
        <xdr:cNvSpPr>
          <a:spLocks noChangeArrowheads="1" noChangeShapeType="1" noTextEdit="1"/>
        </xdr:cNvSpPr>
      </xdr:nvSpPr>
      <xdr:spPr bwMode="auto">
        <a:xfrm>
          <a:off x="895578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53</xdr:row>
      <xdr:rowOff>121947</xdr:rowOff>
    </xdr:from>
    <xdr:to>
      <xdr:col>60</xdr:col>
      <xdr:colOff>3756</xdr:colOff>
      <xdr:row>54</xdr:row>
      <xdr:rowOff>96744</xdr:rowOff>
    </xdr:to>
    <xdr:sp macro="" textlink="">
      <xdr:nvSpPr>
        <xdr:cNvPr id="52921"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53</xdr:row>
      <xdr:rowOff>121947</xdr:rowOff>
    </xdr:from>
    <xdr:to>
      <xdr:col>61</xdr:col>
      <xdr:colOff>3756</xdr:colOff>
      <xdr:row>54</xdr:row>
      <xdr:rowOff>96744</xdr:rowOff>
    </xdr:to>
    <xdr:sp macro="" textlink="">
      <xdr:nvSpPr>
        <xdr:cNvPr id="52931" name="WordArt 6"/>
        <xdr:cNvSpPr>
          <a:spLocks noChangeArrowheads="1" noChangeShapeType="1" noTextEdit="1"/>
        </xdr:cNvSpPr>
      </xdr:nvSpPr>
      <xdr:spPr bwMode="auto">
        <a:xfrm>
          <a:off x="1100556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53</xdr:row>
      <xdr:rowOff>121947</xdr:rowOff>
    </xdr:from>
    <xdr:to>
      <xdr:col>62</xdr:col>
      <xdr:colOff>3756</xdr:colOff>
      <xdr:row>54</xdr:row>
      <xdr:rowOff>96744</xdr:rowOff>
    </xdr:to>
    <xdr:sp macro="" textlink="">
      <xdr:nvSpPr>
        <xdr:cNvPr id="52932" name="WordArt 6"/>
        <xdr:cNvSpPr>
          <a:spLocks noChangeArrowheads="1" noChangeShapeType="1" noTextEdit="1"/>
        </xdr:cNvSpPr>
      </xdr:nvSpPr>
      <xdr:spPr bwMode="auto">
        <a:xfrm>
          <a:off x="1116558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53</xdr:row>
      <xdr:rowOff>121947</xdr:rowOff>
    </xdr:from>
    <xdr:to>
      <xdr:col>63</xdr:col>
      <xdr:colOff>3756</xdr:colOff>
      <xdr:row>54</xdr:row>
      <xdr:rowOff>96744</xdr:rowOff>
    </xdr:to>
    <xdr:sp macro="" textlink="">
      <xdr:nvSpPr>
        <xdr:cNvPr id="52933" name="WordArt 6"/>
        <xdr:cNvSpPr>
          <a:spLocks noChangeArrowheads="1" noChangeShapeType="1" noTextEdit="1"/>
        </xdr:cNvSpPr>
      </xdr:nvSpPr>
      <xdr:spPr bwMode="auto">
        <a:xfrm>
          <a:off x="113236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53</xdr:row>
      <xdr:rowOff>121947</xdr:rowOff>
    </xdr:from>
    <xdr:to>
      <xdr:col>64</xdr:col>
      <xdr:colOff>3756</xdr:colOff>
      <xdr:row>54</xdr:row>
      <xdr:rowOff>96744</xdr:rowOff>
    </xdr:to>
    <xdr:sp macro="" textlink="">
      <xdr:nvSpPr>
        <xdr:cNvPr id="52934" name="WordArt 6"/>
        <xdr:cNvSpPr>
          <a:spLocks noChangeArrowheads="1" noChangeShapeType="1" noTextEdit="1"/>
        </xdr:cNvSpPr>
      </xdr:nvSpPr>
      <xdr:spPr bwMode="auto">
        <a:xfrm>
          <a:off x="115141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52935" name="WordArt 6"/>
        <xdr:cNvSpPr>
          <a:spLocks noChangeArrowheads="1" noChangeShapeType="1" noTextEdit="1"/>
        </xdr:cNvSpPr>
      </xdr:nvSpPr>
      <xdr:spPr bwMode="auto">
        <a:xfrm>
          <a:off x="116742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53</xdr:row>
      <xdr:rowOff>121947</xdr:rowOff>
    </xdr:from>
    <xdr:to>
      <xdr:col>66</xdr:col>
      <xdr:colOff>3756</xdr:colOff>
      <xdr:row>54</xdr:row>
      <xdr:rowOff>96744</xdr:rowOff>
    </xdr:to>
    <xdr:sp macro="" textlink="">
      <xdr:nvSpPr>
        <xdr:cNvPr id="52936" name="WordArt 6"/>
        <xdr:cNvSpPr>
          <a:spLocks noChangeArrowheads="1" noChangeShapeType="1" noTextEdit="1"/>
        </xdr:cNvSpPr>
      </xdr:nvSpPr>
      <xdr:spPr bwMode="auto">
        <a:xfrm>
          <a:off x="1183995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53</xdr:row>
      <xdr:rowOff>121947</xdr:rowOff>
    </xdr:from>
    <xdr:to>
      <xdr:col>67</xdr:col>
      <xdr:colOff>3756</xdr:colOff>
      <xdr:row>54</xdr:row>
      <xdr:rowOff>96744</xdr:rowOff>
    </xdr:to>
    <xdr:sp macro="" textlink="">
      <xdr:nvSpPr>
        <xdr:cNvPr id="52937"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53</xdr:row>
      <xdr:rowOff>121947</xdr:rowOff>
    </xdr:from>
    <xdr:to>
      <xdr:col>68</xdr:col>
      <xdr:colOff>3756</xdr:colOff>
      <xdr:row>54</xdr:row>
      <xdr:rowOff>96744</xdr:rowOff>
    </xdr:to>
    <xdr:sp macro="" textlink="">
      <xdr:nvSpPr>
        <xdr:cNvPr id="52938" name="WordArt 6"/>
        <xdr:cNvSpPr>
          <a:spLocks noChangeArrowheads="1" noChangeShapeType="1" noTextEdit="1"/>
        </xdr:cNvSpPr>
      </xdr:nvSpPr>
      <xdr:spPr bwMode="auto">
        <a:xfrm>
          <a:off x="121523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2939"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53</xdr:row>
      <xdr:rowOff>121947</xdr:rowOff>
    </xdr:from>
    <xdr:to>
      <xdr:col>70</xdr:col>
      <xdr:colOff>3756</xdr:colOff>
      <xdr:row>54</xdr:row>
      <xdr:rowOff>96744</xdr:rowOff>
    </xdr:to>
    <xdr:sp macro="" textlink="">
      <xdr:nvSpPr>
        <xdr:cNvPr id="52940" name="WordArt 6"/>
        <xdr:cNvSpPr>
          <a:spLocks noChangeArrowheads="1" noChangeShapeType="1" noTextEdit="1"/>
        </xdr:cNvSpPr>
      </xdr:nvSpPr>
      <xdr:spPr bwMode="auto">
        <a:xfrm>
          <a:off x="124952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53</xdr:row>
      <xdr:rowOff>121947</xdr:rowOff>
    </xdr:from>
    <xdr:to>
      <xdr:col>71</xdr:col>
      <xdr:colOff>3756</xdr:colOff>
      <xdr:row>54</xdr:row>
      <xdr:rowOff>96744</xdr:rowOff>
    </xdr:to>
    <xdr:sp macro="" textlink="">
      <xdr:nvSpPr>
        <xdr:cNvPr id="52941" name="WordArt 6"/>
        <xdr:cNvSpPr>
          <a:spLocks noChangeArrowheads="1" noChangeShapeType="1" noTextEdit="1"/>
        </xdr:cNvSpPr>
      </xdr:nvSpPr>
      <xdr:spPr bwMode="auto">
        <a:xfrm>
          <a:off x="1266291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53</xdr:row>
      <xdr:rowOff>121947</xdr:rowOff>
    </xdr:from>
    <xdr:to>
      <xdr:col>64</xdr:col>
      <xdr:colOff>3756</xdr:colOff>
      <xdr:row>54</xdr:row>
      <xdr:rowOff>96744</xdr:rowOff>
    </xdr:to>
    <xdr:sp macro="" textlink="">
      <xdr:nvSpPr>
        <xdr:cNvPr id="52942" name="WordArt 6"/>
        <xdr:cNvSpPr>
          <a:spLocks noChangeArrowheads="1" noChangeShapeType="1" noTextEdit="1"/>
        </xdr:cNvSpPr>
      </xdr:nvSpPr>
      <xdr:spPr bwMode="auto">
        <a:xfrm>
          <a:off x="115141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53</xdr:row>
      <xdr:rowOff>121947</xdr:rowOff>
    </xdr:from>
    <xdr:to>
      <xdr:col>73</xdr:col>
      <xdr:colOff>3756</xdr:colOff>
      <xdr:row>54</xdr:row>
      <xdr:rowOff>96744</xdr:rowOff>
    </xdr:to>
    <xdr:sp macro="" textlink="">
      <xdr:nvSpPr>
        <xdr:cNvPr id="52943" name="WordArt 6"/>
        <xdr:cNvSpPr>
          <a:spLocks noChangeArrowheads="1" noChangeShapeType="1" noTextEdit="1"/>
        </xdr:cNvSpPr>
      </xdr:nvSpPr>
      <xdr:spPr bwMode="auto">
        <a:xfrm>
          <a:off x="129981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53</xdr:row>
      <xdr:rowOff>121947</xdr:rowOff>
    </xdr:from>
    <xdr:to>
      <xdr:col>74</xdr:col>
      <xdr:colOff>3756</xdr:colOff>
      <xdr:row>54</xdr:row>
      <xdr:rowOff>96744</xdr:rowOff>
    </xdr:to>
    <xdr:sp macro="" textlink="">
      <xdr:nvSpPr>
        <xdr:cNvPr id="52944"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53</xdr:row>
      <xdr:rowOff>121947</xdr:rowOff>
    </xdr:from>
    <xdr:to>
      <xdr:col>55</xdr:col>
      <xdr:colOff>3756</xdr:colOff>
      <xdr:row>54</xdr:row>
      <xdr:rowOff>96744</xdr:rowOff>
    </xdr:to>
    <xdr:sp macro="" textlink="">
      <xdr:nvSpPr>
        <xdr:cNvPr id="52945" name="WordArt 6"/>
        <xdr:cNvSpPr>
          <a:spLocks noChangeArrowheads="1" noChangeShapeType="1" noTextEdit="1"/>
        </xdr:cNvSpPr>
      </xdr:nvSpPr>
      <xdr:spPr bwMode="auto">
        <a:xfrm>
          <a:off x="823188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53</xdr:row>
      <xdr:rowOff>121947</xdr:rowOff>
    </xdr:from>
    <xdr:to>
      <xdr:col>54</xdr:col>
      <xdr:colOff>1012243</xdr:colOff>
      <xdr:row>54</xdr:row>
      <xdr:rowOff>96744</xdr:rowOff>
    </xdr:to>
    <xdr:sp macro="" textlink="">
      <xdr:nvSpPr>
        <xdr:cNvPr id="52946" name="WordArt 6"/>
        <xdr:cNvSpPr>
          <a:spLocks noChangeArrowheads="1" noChangeShapeType="1" noTextEdit="1"/>
        </xdr:cNvSpPr>
      </xdr:nvSpPr>
      <xdr:spPr bwMode="auto">
        <a:xfrm>
          <a:off x="8166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53</xdr:row>
      <xdr:rowOff>121947</xdr:rowOff>
    </xdr:from>
    <xdr:to>
      <xdr:col>54</xdr:col>
      <xdr:colOff>1012243</xdr:colOff>
      <xdr:row>54</xdr:row>
      <xdr:rowOff>96744</xdr:rowOff>
    </xdr:to>
    <xdr:sp macro="" textlink="">
      <xdr:nvSpPr>
        <xdr:cNvPr id="52947" name="WordArt 6"/>
        <xdr:cNvSpPr>
          <a:spLocks noChangeArrowheads="1" noChangeShapeType="1" noTextEdit="1"/>
        </xdr:cNvSpPr>
      </xdr:nvSpPr>
      <xdr:spPr bwMode="auto">
        <a:xfrm>
          <a:off x="8166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53</xdr:row>
      <xdr:rowOff>121947</xdr:rowOff>
    </xdr:from>
    <xdr:to>
      <xdr:col>48</xdr:col>
      <xdr:colOff>3756</xdr:colOff>
      <xdr:row>54</xdr:row>
      <xdr:rowOff>96744</xdr:rowOff>
    </xdr:to>
    <xdr:sp macro="" textlink="">
      <xdr:nvSpPr>
        <xdr:cNvPr id="52948" name="WordArt 6"/>
        <xdr:cNvSpPr>
          <a:spLocks noChangeArrowheads="1" noChangeShapeType="1" noTextEdit="1"/>
        </xdr:cNvSpPr>
      </xdr:nvSpPr>
      <xdr:spPr bwMode="auto">
        <a:xfrm>
          <a:off x="840142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974143</xdr:colOff>
      <xdr:row>53</xdr:row>
      <xdr:rowOff>121947</xdr:rowOff>
    </xdr:from>
    <xdr:to>
      <xdr:col>55</xdr:col>
      <xdr:colOff>974143</xdr:colOff>
      <xdr:row>54</xdr:row>
      <xdr:rowOff>96744</xdr:rowOff>
    </xdr:to>
    <xdr:sp macro="" textlink="">
      <xdr:nvSpPr>
        <xdr:cNvPr id="52949" name="WordArt 6"/>
        <xdr:cNvSpPr>
          <a:spLocks noChangeArrowheads="1" noChangeShapeType="1" noTextEdit="1"/>
        </xdr:cNvSpPr>
      </xdr:nvSpPr>
      <xdr:spPr bwMode="auto">
        <a:xfrm>
          <a:off x="832891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53</xdr:row>
      <xdr:rowOff>121947</xdr:rowOff>
    </xdr:from>
    <xdr:to>
      <xdr:col>55</xdr:col>
      <xdr:colOff>1012243</xdr:colOff>
      <xdr:row>54</xdr:row>
      <xdr:rowOff>96744</xdr:rowOff>
    </xdr:to>
    <xdr:sp macro="" textlink="">
      <xdr:nvSpPr>
        <xdr:cNvPr id="52950" name="WordArt 6"/>
        <xdr:cNvSpPr>
          <a:spLocks noChangeArrowheads="1" noChangeShapeType="1" noTextEdit="1"/>
        </xdr:cNvSpPr>
      </xdr:nvSpPr>
      <xdr:spPr bwMode="auto">
        <a:xfrm>
          <a:off x="83327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53</xdr:row>
      <xdr:rowOff>121947</xdr:rowOff>
    </xdr:from>
    <xdr:to>
      <xdr:col>55</xdr:col>
      <xdr:colOff>1012243</xdr:colOff>
      <xdr:row>54</xdr:row>
      <xdr:rowOff>96744</xdr:rowOff>
    </xdr:to>
    <xdr:sp macro="" textlink="">
      <xdr:nvSpPr>
        <xdr:cNvPr id="52951" name="WordArt 6"/>
        <xdr:cNvSpPr>
          <a:spLocks noChangeArrowheads="1" noChangeShapeType="1" noTextEdit="1"/>
        </xdr:cNvSpPr>
      </xdr:nvSpPr>
      <xdr:spPr bwMode="auto">
        <a:xfrm>
          <a:off x="83327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53</xdr:row>
      <xdr:rowOff>121947</xdr:rowOff>
    </xdr:from>
    <xdr:to>
      <xdr:col>55</xdr:col>
      <xdr:colOff>1012243</xdr:colOff>
      <xdr:row>54</xdr:row>
      <xdr:rowOff>96744</xdr:rowOff>
    </xdr:to>
    <xdr:sp macro="" textlink="">
      <xdr:nvSpPr>
        <xdr:cNvPr id="52952" name="WordArt 6"/>
        <xdr:cNvSpPr>
          <a:spLocks noChangeArrowheads="1" noChangeShapeType="1" noTextEdit="1"/>
        </xdr:cNvSpPr>
      </xdr:nvSpPr>
      <xdr:spPr bwMode="auto">
        <a:xfrm>
          <a:off x="83327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53</xdr:row>
      <xdr:rowOff>121947</xdr:rowOff>
    </xdr:from>
    <xdr:to>
      <xdr:col>48</xdr:col>
      <xdr:colOff>1012243</xdr:colOff>
      <xdr:row>54</xdr:row>
      <xdr:rowOff>96744</xdr:rowOff>
    </xdr:to>
    <xdr:sp macro="" textlink="">
      <xdr:nvSpPr>
        <xdr:cNvPr id="52953" name="WordArt 6"/>
        <xdr:cNvSpPr>
          <a:spLocks noChangeArrowheads="1" noChangeShapeType="1" noTextEdit="1"/>
        </xdr:cNvSpPr>
      </xdr:nvSpPr>
      <xdr:spPr bwMode="auto">
        <a:xfrm>
          <a:off x="850227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53</xdr:row>
      <xdr:rowOff>121947</xdr:rowOff>
    </xdr:from>
    <xdr:to>
      <xdr:col>48</xdr:col>
      <xdr:colOff>1012243</xdr:colOff>
      <xdr:row>54</xdr:row>
      <xdr:rowOff>96744</xdr:rowOff>
    </xdr:to>
    <xdr:sp macro="" textlink="">
      <xdr:nvSpPr>
        <xdr:cNvPr id="52954" name="WordArt 6"/>
        <xdr:cNvSpPr>
          <a:spLocks noChangeArrowheads="1" noChangeShapeType="1" noTextEdit="1"/>
        </xdr:cNvSpPr>
      </xdr:nvSpPr>
      <xdr:spPr bwMode="auto">
        <a:xfrm>
          <a:off x="850227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53</xdr:row>
      <xdr:rowOff>121947</xdr:rowOff>
    </xdr:from>
    <xdr:to>
      <xdr:col>49</xdr:col>
      <xdr:colOff>1012243</xdr:colOff>
      <xdr:row>54</xdr:row>
      <xdr:rowOff>96744</xdr:rowOff>
    </xdr:to>
    <xdr:sp macro="" textlink="">
      <xdr:nvSpPr>
        <xdr:cNvPr id="52955" name="WordArt 6"/>
        <xdr:cNvSpPr>
          <a:spLocks noChangeArrowheads="1" noChangeShapeType="1" noTextEdit="1"/>
        </xdr:cNvSpPr>
      </xdr:nvSpPr>
      <xdr:spPr bwMode="auto">
        <a:xfrm>
          <a:off x="7404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53</xdr:row>
      <xdr:rowOff>121947</xdr:rowOff>
    </xdr:from>
    <xdr:to>
      <xdr:col>49</xdr:col>
      <xdr:colOff>1012243</xdr:colOff>
      <xdr:row>54</xdr:row>
      <xdr:rowOff>96744</xdr:rowOff>
    </xdr:to>
    <xdr:sp macro="" textlink="">
      <xdr:nvSpPr>
        <xdr:cNvPr id="52956" name="WordArt 6"/>
        <xdr:cNvSpPr>
          <a:spLocks noChangeArrowheads="1" noChangeShapeType="1" noTextEdit="1"/>
        </xdr:cNvSpPr>
      </xdr:nvSpPr>
      <xdr:spPr bwMode="auto">
        <a:xfrm>
          <a:off x="7404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53</xdr:row>
      <xdr:rowOff>121947</xdr:rowOff>
    </xdr:from>
    <xdr:to>
      <xdr:col>58</xdr:col>
      <xdr:colOff>1012243</xdr:colOff>
      <xdr:row>54</xdr:row>
      <xdr:rowOff>96744</xdr:rowOff>
    </xdr:to>
    <xdr:sp macro="" textlink="">
      <xdr:nvSpPr>
        <xdr:cNvPr id="52957" name="WordArt 6"/>
        <xdr:cNvSpPr>
          <a:spLocks noChangeArrowheads="1" noChangeShapeType="1" noTextEdit="1"/>
        </xdr:cNvSpPr>
      </xdr:nvSpPr>
      <xdr:spPr bwMode="auto">
        <a:xfrm>
          <a:off x="889470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53</xdr:row>
      <xdr:rowOff>121947</xdr:rowOff>
    </xdr:from>
    <xdr:to>
      <xdr:col>58</xdr:col>
      <xdr:colOff>1012243</xdr:colOff>
      <xdr:row>54</xdr:row>
      <xdr:rowOff>96744</xdr:rowOff>
    </xdr:to>
    <xdr:sp macro="" textlink="">
      <xdr:nvSpPr>
        <xdr:cNvPr id="52958" name="WordArt 6"/>
        <xdr:cNvSpPr>
          <a:spLocks noChangeArrowheads="1" noChangeShapeType="1" noTextEdit="1"/>
        </xdr:cNvSpPr>
      </xdr:nvSpPr>
      <xdr:spPr bwMode="auto">
        <a:xfrm>
          <a:off x="889470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53</xdr:row>
      <xdr:rowOff>121947</xdr:rowOff>
    </xdr:from>
    <xdr:to>
      <xdr:col>62</xdr:col>
      <xdr:colOff>1012243</xdr:colOff>
      <xdr:row>54</xdr:row>
      <xdr:rowOff>96744</xdr:rowOff>
    </xdr:to>
    <xdr:sp macro="" textlink="">
      <xdr:nvSpPr>
        <xdr:cNvPr id="52971" name="WordArt 6"/>
        <xdr:cNvSpPr>
          <a:spLocks noChangeArrowheads="1" noChangeShapeType="1" noTextEdit="1"/>
        </xdr:cNvSpPr>
      </xdr:nvSpPr>
      <xdr:spPr bwMode="auto">
        <a:xfrm>
          <a:off x="112664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53</xdr:row>
      <xdr:rowOff>121947</xdr:rowOff>
    </xdr:from>
    <xdr:to>
      <xdr:col>62</xdr:col>
      <xdr:colOff>1012243</xdr:colOff>
      <xdr:row>54</xdr:row>
      <xdr:rowOff>96744</xdr:rowOff>
    </xdr:to>
    <xdr:sp macro="" textlink="">
      <xdr:nvSpPr>
        <xdr:cNvPr id="52972" name="WordArt 6"/>
        <xdr:cNvSpPr>
          <a:spLocks noChangeArrowheads="1" noChangeShapeType="1" noTextEdit="1"/>
        </xdr:cNvSpPr>
      </xdr:nvSpPr>
      <xdr:spPr bwMode="auto">
        <a:xfrm>
          <a:off x="112664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53</xdr:row>
      <xdr:rowOff>121947</xdr:rowOff>
    </xdr:from>
    <xdr:to>
      <xdr:col>74</xdr:col>
      <xdr:colOff>3756</xdr:colOff>
      <xdr:row>54</xdr:row>
      <xdr:rowOff>96744</xdr:rowOff>
    </xdr:to>
    <xdr:sp macro="" textlink="">
      <xdr:nvSpPr>
        <xdr:cNvPr id="52973"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2974"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2975"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53</xdr:row>
      <xdr:rowOff>121947</xdr:rowOff>
    </xdr:from>
    <xdr:to>
      <xdr:col>74</xdr:col>
      <xdr:colOff>1012243</xdr:colOff>
      <xdr:row>54</xdr:row>
      <xdr:rowOff>96744</xdr:rowOff>
    </xdr:to>
    <xdr:sp macro="" textlink="">
      <xdr:nvSpPr>
        <xdr:cNvPr id="52976"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53</xdr:row>
      <xdr:rowOff>121947</xdr:rowOff>
    </xdr:from>
    <xdr:to>
      <xdr:col>74</xdr:col>
      <xdr:colOff>1012243</xdr:colOff>
      <xdr:row>54</xdr:row>
      <xdr:rowOff>96744</xdr:rowOff>
    </xdr:to>
    <xdr:sp macro="" textlink="">
      <xdr:nvSpPr>
        <xdr:cNvPr id="52977"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53</xdr:row>
      <xdr:rowOff>121947</xdr:rowOff>
    </xdr:from>
    <xdr:to>
      <xdr:col>67</xdr:col>
      <xdr:colOff>3756</xdr:colOff>
      <xdr:row>54</xdr:row>
      <xdr:rowOff>96744</xdr:rowOff>
    </xdr:to>
    <xdr:sp macro="" textlink="">
      <xdr:nvSpPr>
        <xdr:cNvPr id="52978"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53</xdr:row>
      <xdr:rowOff>121947</xdr:rowOff>
    </xdr:from>
    <xdr:to>
      <xdr:col>68</xdr:col>
      <xdr:colOff>3756</xdr:colOff>
      <xdr:row>54</xdr:row>
      <xdr:rowOff>96744</xdr:rowOff>
    </xdr:to>
    <xdr:sp macro="" textlink="">
      <xdr:nvSpPr>
        <xdr:cNvPr id="52979" name="WordArt 6"/>
        <xdr:cNvSpPr>
          <a:spLocks noChangeArrowheads="1" noChangeShapeType="1" noTextEdit="1"/>
        </xdr:cNvSpPr>
      </xdr:nvSpPr>
      <xdr:spPr bwMode="auto">
        <a:xfrm>
          <a:off x="121523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2980"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53</xdr:row>
      <xdr:rowOff>121947</xdr:rowOff>
    </xdr:from>
    <xdr:to>
      <xdr:col>70</xdr:col>
      <xdr:colOff>3756</xdr:colOff>
      <xdr:row>54</xdr:row>
      <xdr:rowOff>96744</xdr:rowOff>
    </xdr:to>
    <xdr:sp macro="" textlink="">
      <xdr:nvSpPr>
        <xdr:cNvPr id="52981" name="WordArt 6"/>
        <xdr:cNvSpPr>
          <a:spLocks noChangeArrowheads="1" noChangeShapeType="1" noTextEdit="1"/>
        </xdr:cNvSpPr>
      </xdr:nvSpPr>
      <xdr:spPr bwMode="auto">
        <a:xfrm>
          <a:off x="124952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53</xdr:row>
      <xdr:rowOff>121947</xdr:rowOff>
    </xdr:from>
    <xdr:to>
      <xdr:col>71</xdr:col>
      <xdr:colOff>3756</xdr:colOff>
      <xdr:row>54</xdr:row>
      <xdr:rowOff>96744</xdr:rowOff>
    </xdr:to>
    <xdr:sp macro="" textlink="">
      <xdr:nvSpPr>
        <xdr:cNvPr id="52982" name="WordArt 6"/>
        <xdr:cNvSpPr>
          <a:spLocks noChangeArrowheads="1" noChangeShapeType="1" noTextEdit="1"/>
        </xdr:cNvSpPr>
      </xdr:nvSpPr>
      <xdr:spPr bwMode="auto">
        <a:xfrm>
          <a:off x="1266291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2983"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53</xdr:row>
      <xdr:rowOff>121947</xdr:rowOff>
    </xdr:from>
    <xdr:to>
      <xdr:col>73</xdr:col>
      <xdr:colOff>3756</xdr:colOff>
      <xdr:row>54</xdr:row>
      <xdr:rowOff>96744</xdr:rowOff>
    </xdr:to>
    <xdr:sp macro="" textlink="">
      <xdr:nvSpPr>
        <xdr:cNvPr id="52984" name="WordArt 6"/>
        <xdr:cNvSpPr>
          <a:spLocks noChangeArrowheads="1" noChangeShapeType="1" noTextEdit="1"/>
        </xdr:cNvSpPr>
      </xdr:nvSpPr>
      <xdr:spPr bwMode="auto">
        <a:xfrm>
          <a:off x="129981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53</xdr:row>
      <xdr:rowOff>121947</xdr:rowOff>
    </xdr:from>
    <xdr:to>
      <xdr:col>74</xdr:col>
      <xdr:colOff>3756</xdr:colOff>
      <xdr:row>54</xdr:row>
      <xdr:rowOff>96744</xdr:rowOff>
    </xdr:to>
    <xdr:sp macro="" textlink="">
      <xdr:nvSpPr>
        <xdr:cNvPr id="52985"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53</xdr:row>
      <xdr:rowOff>121947</xdr:rowOff>
    </xdr:from>
    <xdr:to>
      <xdr:col>75</xdr:col>
      <xdr:colOff>3756</xdr:colOff>
      <xdr:row>54</xdr:row>
      <xdr:rowOff>96744</xdr:rowOff>
    </xdr:to>
    <xdr:sp macro="" textlink="">
      <xdr:nvSpPr>
        <xdr:cNvPr id="52986" name="WordArt 6"/>
        <xdr:cNvSpPr>
          <a:spLocks noChangeArrowheads="1" noChangeShapeType="1" noTextEdit="1"/>
        </xdr:cNvSpPr>
      </xdr:nvSpPr>
      <xdr:spPr bwMode="auto">
        <a:xfrm>
          <a:off x="1335823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53</xdr:row>
      <xdr:rowOff>121947</xdr:rowOff>
    </xdr:from>
    <xdr:to>
      <xdr:col>76</xdr:col>
      <xdr:colOff>3756</xdr:colOff>
      <xdr:row>54</xdr:row>
      <xdr:rowOff>96744</xdr:rowOff>
    </xdr:to>
    <xdr:sp macro="" textlink="">
      <xdr:nvSpPr>
        <xdr:cNvPr id="52987" name="WordArt 6"/>
        <xdr:cNvSpPr>
          <a:spLocks noChangeArrowheads="1" noChangeShapeType="1" noTextEdit="1"/>
        </xdr:cNvSpPr>
      </xdr:nvSpPr>
      <xdr:spPr bwMode="auto">
        <a:xfrm>
          <a:off x="1353921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53</xdr:row>
      <xdr:rowOff>121947</xdr:rowOff>
    </xdr:from>
    <xdr:to>
      <xdr:col>77</xdr:col>
      <xdr:colOff>3756</xdr:colOff>
      <xdr:row>54</xdr:row>
      <xdr:rowOff>96744</xdr:rowOff>
    </xdr:to>
    <xdr:sp macro="" textlink="">
      <xdr:nvSpPr>
        <xdr:cNvPr id="52988" name="WordArt 6"/>
        <xdr:cNvSpPr>
          <a:spLocks noChangeArrowheads="1" noChangeShapeType="1" noTextEdit="1"/>
        </xdr:cNvSpPr>
      </xdr:nvSpPr>
      <xdr:spPr bwMode="auto">
        <a:xfrm>
          <a:off x="1370685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53</xdr:row>
      <xdr:rowOff>121947</xdr:rowOff>
    </xdr:from>
    <xdr:to>
      <xdr:col>78</xdr:col>
      <xdr:colOff>3756</xdr:colOff>
      <xdr:row>54</xdr:row>
      <xdr:rowOff>96744</xdr:rowOff>
    </xdr:to>
    <xdr:sp macro="" textlink="">
      <xdr:nvSpPr>
        <xdr:cNvPr id="52989" name="WordArt 6"/>
        <xdr:cNvSpPr>
          <a:spLocks noChangeArrowheads="1" noChangeShapeType="1" noTextEdit="1"/>
        </xdr:cNvSpPr>
      </xdr:nvSpPr>
      <xdr:spPr bwMode="auto">
        <a:xfrm>
          <a:off x="138744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53</xdr:row>
      <xdr:rowOff>121947</xdr:rowOff>
    </xdr:from>
    <xdr:to>
      <xdr:col>77</xdr:col>
      <xdr:colOff>3756</xdr:colOff>
      <xdr:row>54</xdr:row>
      <xdr:rowOff>96744</xdr:rowOff>
    </xdr:to>
    <xdr:sp macro="" textlink="">
      <xdr:nvSpPr>
        <xdr:cNvPr id="52990" name="WordArt 6"/>
        <xdr:cNvSpPr>
          <a:spLocks noChangeArrowheads="1" noChangeShapeType="1" noTextEdit="1"/>
        </xdr:cNvSpPr>
      </xdr:nvSpPr>
      <xdr:spPr bwMode="auto">
        <a:xfrm>
          <a:off x="1370685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53</xdr:row>
      <xdr:rowOff>121947</xdr:rowOff>
    </xdr:from>
    <xdr:to>
      <xdr:col>73</xdr:col>
      <xdr:colOff>3756</xdr:colOff>
      <xdr:row>54</xdr:row>
      <xdr:rowOff>96744</xdr:rowOff>
    </xdr:to>
    <xdr:sp macro="" textlink="">
      <xdr:nvSpPr>
        <xdr:cNvPr id="52991" name="WordArt 6"/>
        <xdr:cNvSpPr>
          <a:spLocks noChangeArrowheads="1" noChangeShapeType="1" noTextEdit="1"/>
        </xdr:cNvSpPr>
      </xdr:nvSpPr>
      <xdr:spPr bwMode="auto">
        <a:xfrm>
          <a:off x="129981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2992"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2993"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53</xdr:row>
      <xdr:rowOff>121947</xdr:rowOff>
    </xdr:from>
    <xdr:to>
      <xdr:col>74</xdr:col>
      <xdr:colOff>3756</xdr:colOff>
      <xdr:row>54</xdr:row>
      <xdr:rowOff>96744</xdr:rowOff>
    </xdr:to>
    <xdr:sp macro="" textlink="">
      <xdr:nvSpPr>
        <xdr:cNvPr id="52994"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2995"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2996"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2997"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2998"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53</xdr:row>
      <xdr:rowOff>121947</xdr:rowOff>
    </xdr:from>
    <xdr:to>
      <xdr:col>74</xdr:col>
      <xdr:colOff>1012243</xdr:colOff>
      <xdr:row>54</xdr:row>
      <xdr:rowOff>96744</xdr:rowOff>
    </xdr:to>
    <xdr:sp macro="" textlink="">
      <xdr:nvSpPr>
        <xdr:cNvPr id="52999"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53</xdr:row>
      <xdr:rowOff>121947</xdr:rowOff>
    </xdr:from>
    <xdr:to>
      <xdr:col>74</xdr:col>
      <xdr:colOff>1012243</xdr:colOff>
      <xdr:row>54</xdr:row>
      <xdr:rowOff>96744</xdr:rowOff>
    </xdr:to>
    <xdr:sp macro="" textlink="">
      <xdr:nvSpPr>
        <xdr:cNvPr id="53000"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53</xdr:row>
      <xdr:rowOff>121947</xdr:rowOff>
    </xdr:from>
    <xdr:to>
      <xdr:col>67</xdr:col>
      <xdr:colOff>1012243</xdr:colOff>
      <xdr:row>54</xdr:row>
      <xdr:rowOff>96744</xdr:rowOff>
    </xdr:to>
    <xdr:sp macro="" textlink="">
      <xdr:nvSpPr>
        <xdr:cNvPr id="53001" name="WordArt 6"/>
        <xdr:cNvSpPr>
          <a:spLocks noChangeArrowheads="1" noChangeShapeType="1" noTextEdit="1"/>
        </xdr:cNvSpPr>
      </xdr:nvSpPr>
      <xdr:spPr bwMode="auto">
        <a:xfrm>
          <a:off x="1211034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53</xdr:row>
      <xdr:rowOff>121947</xdr:rowOff>
    </xdr:from>
    <xdr:to>
      <xdr:col>67</xdr:col>
      <xdr:colOff>1012243</xdr:colOff>
      <xdr:row>54</xdr:row>
      <xdr:rowOff>96744</xdr:rowOff>
    </xdr:to>
    <xdr:sp macro="" textlink="">
      <xdr:nvSpPr>
        <xdr:cNvPr id="53002" name="WordArt 6"/>
        <xdr:cNvSpPr>
          <a:spLocks noChangeArrowheads="1" noChangeShapeType="1" noTextEdit="1"/>
        </xdr:cNvSpPr>
      </xdr:nvSpPr>
      <xdr:spPr bwMode="auto">
        <a:xfrm>
          <a:off x="1211034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53</xdr:row>
      <xdr:rowOff>121947</xdr:rowOff>
    </xdr:from>
    <xdr:to>
      <xdr:col>75</xdr:col>
      <xdr:colOff>1012243</xdr:colOff>
      <xdr:row>54</xdr:row>
      <xdr:rowOff>96744</xdr:rowOff>
    </xdr:to>
    <xdr:sp macro="" textlink="">
      <xdr:nvSpPr>
        <xdr:cNvPr id="53003" name="WordArt 6"/>
        <xdr:cNvSpPr>
          <a:spLocks noChangeArrowheads="1" noChangeShapeType="1" noTextEdit="1"/>
        </xdr:cNvSpPr>
      </xdr:nvSpPr>
      <xdr:spPr bwMode="auto">
        <a:xfrm>
          <a:off x="1345908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53</xdr:row>
      <xdr:rowOff>121947</xdr:rowOff>
    </xdr:from>
    <xdr:to>
      <xdr:col>75</xdr:col>
      <xdr:colOff>1012243</xdr:colOff>
      <xdr:row>54</xdr:row>
      <xdr:rowOff>96744</xdr:rowOff>
    </xdr:to>
    <xdr:sp macro="" textlink="">
      <xdr:nvSpPr>
        <xdr:cNvPr id="53004" name="WordArt 6"/>
        <xdr:cNvSpPr>
          <a:spLocks noChangeArrowheads="1" noChangeShapeType="1" noTextEdit="1"/>
        </xdr:cNvSpPr>
      </xdr:nvSpPr>
      <xdr:spPr bwMode="auto">
        <a:xfrm>
          <a:off x="1345908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53</xdr:row>
      <xdr:rowOff>121947</xdr:rowOff>
    </xdr:from>
    <xdr:to>
      <xdr:col>61</xdr:col>
      <xdr:colOff>3756</xdr:colOff>
      <xdr:row>54</xdr:row>
      <xdr:rowOff>96744</xdr:rowOff>
    </xdr:to>
    <xdr:sp macro="" textlink="">
      <xdr:nvSpPr>
        <xdr:cNvPr id="53008" name="WordArt 6"/>
        <xdr:cNvSpPr>
          <a:spLocks noChangeArrowheads="1" noChangeShapeType="1" noTextEdit="1"/>
        </xdr:cNvSpPr>
      </xdr:nvSpPr>
      <xdr:spPr bwMode="auto">
        <a:xfrm>
          <a:off x="1100556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3756</xdr:colOff>
      <xdr:row>53</xdr:row>
      <xdr:rowOff>121947</xdr:rowOff>
    </xdr:from>
    <xdr:to>
      <xdr:col>36</xdr:col>
      <xdr:colOff>3756</xdr:colOff>
      <xdr:row>54</xdr:row>
      <xdr:rowOff>96744</xdr:rowOff>
    </xdr:to>
    <xdr:sp macro="" textlink="">
      <xdr:nvSpPr>
        <xdr:cNvPr id="53011" name="WordArt 6"/>
        <xdr:cNvSpPr>
          <a:spLocks noChangeArrowheads="1" noChangeShapeType="1" noTextEdit="1"/>
        </xdr:cNvSpPr>
      </xdr:nvSpPr>
      <xdr:spPr bwMode="auto">
        <a:xfrm>
          <a:off x="62163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53</xdr:row>
      <xdr:rowOff>121947</xdr:rowOff>
    </xdr:from>
    <xdr:to>
      <xdr:col>41</xdr:col>
      <xdr:colOff>1012243</xdr:colOff>
      <xdr:row>54</xdr:row>
      <xdr:rowOff>96744</xdr:rowOff>
    </xdr:to>
    <xdr:sp macro="" textlink="">
      <xdr:nvSpPr>
        <xdr:cNvPr id="53012" name="WordArt 6"/>
        <xdr:cNvSpPr>
          <a:spLocks noChangeArrowheads="1" noChangeShapeType="1" noTextEdit="1"/>
        </xdr:cNvSpPr>
      </xdr:nvSpPr>
      <xdr:spPr bwMode="auto">
        <a:xfrm>
          <a:off x="618007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53</xdr:row>
      <xdr:rowOff>121947</xdr:rowOff>
    </xdr:from>
    <xdr:to>
      <xdr:col>41</xdr:col>
      <xdr:colOff>1012243</xdr:colOff>
      <xdr:row>54</xdr:row>
      <xdr:rowOff>96744</xdr:rowOff>
    </xdr:to>
    <xdr:sp macro="" textlink="">
      <xdr:nvSpPr>
        <xdr:cNvPr id="53013" name="WordArt 6"/>
        <xdr:cNvSpPr>
          <a:spLocks noChangeArrowheads="1" noChangeShapeType="1" noTextEdit="1"/>
        </xdr:cNvSpPr>
      </xdr:nvSpPr>
      <xdr:spPr bwMode="auto">
        <a:xfrm>
          <a:off x="618007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53</xdr:row>
      <xdr:rowOff>121947</xdr:rowOff>
    </xdr:from>
    <xdr:to>
      <xdr:col>43</xdr:col>
      <xdr:colOff>3756</xdr:colOff>
      <xdr:row>54</xdr:row>
      <xdr:rowOff>96744</xdr:rowOff>
    </xdr:to>
    <xdr:sp macro="" textlink="">
      <xdr:nvSpPr>
        <xdr:cNvPr id="53014" name="WordArt 6"/>
        <xdr:cNvSpPr>
          <a:spLocks noChangeArrowheads="1" noChangeShapeType="1" noTextEdit="1"/>
        </xdr:cNvSpPr>
      </xdr:nvSpPr>
      <xdr:spPr bwMode="auto">
        <a:xfrm>
          <a:off x="63421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3015"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3016"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3017"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3018"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53</xdr:row>
      <xdr:rowOff>121947</xdr:rowOff>
    </xdr:from>
    <xdr:to>
      <xdr:col>43</xdr:col>
      <xdr:colOff>1012243</xdr:colOff>
      <xdr:row>54</xdr:row>
      <xdr:rowOff>96744</xdr:rowOff>
    </xdr:to>
    <xdr:sp macro="" textlink="">
      <xdr:nvSpPr>
        <xdr:cNvPr id="53019" name="WordArt 6"/>
        <xdr:cNvSpPr>
          <a:spLocks noChangeArrowheads="1" noChangeShapeType="1" noTextEdit="1"/>
        </xdr:cNvSpPr>
      </xdr:nvSpPr>
      <xdr:spPr bwMode="auto">
        <a:xfrm>
          <a:off x="644296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53</xdr:row>
      <xdr:rowOff>121947</xdr:rowOff>
    </xdr:from>
    <xdr:to>
      <xdr:col>43</xdr:col>
      <xdr:colOff>1012243</xdr:colOff>
      <xdr:row>54</xdr:row>
      <xdr:rowOff>96744</xdr:rowOff>
    </xdr:to>
    <xdr:sp macro="" textlink="">
      <xdr:nvSpPr>
        <xdr:cNvPr id="53020" name="WordArt 6"/>
        <xdr:cNvSpPr>
          <a:spLocks noChangeArrowheads="1" noChangeShapeType="1" noTextEdit="1"/>
        </xdr:cNvSpPr>
      </xdr:nvSpPr>
      <xdr:spPr bwMode="auto">
        <a:xfrm>
          <a:off x="644296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53</xdr:row>
      <xdr:rowOff>121947</xdr:rowOff>
    </xdr:from>
    <xdr:to>
      <xdr:col>24</xdr:col>
      <xdr:colOff>1012243</xdr:colOff>
      <xdr:row>54</xdr:row>
      <xdr:rowOff>96744</xdr:rowOff>
    </xdr:to>
    <xdr:sp macro="" textlink="">
      <xdr:nvSpPr>
        <xdr:cNvPr id="53021" name="WordArt 6"/>
        <xdr:cNvSpPr>
          <a:spLocks noChangeArrowheads="1" noChangeShapeType="1" noTextEdit="1"/>
        </xdr:cNvSpPr>
      </xdr:nvSpPr>
      <xdr:spPr bwMode="auto">
        <a:xfrm>
          <a:off x="426364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24</xdr:col>
      <xdr:colOff>1012243</xdr:colOff>
      <xdr:row>53</xdr:row>
      <xdr:rowOff>121947</xdr:rowOff>
    </xdr:from>
    <xdr:to>
      <xdr:col>24</xdr:col>
      <xdr:colOff>1012243</xdr:colOff>
      <xdr:row>54</xdr:row>
      <xdr:rowOff>96744</xdr:rowOff>
    </xdr:to>
    <xdr:sp macro="" textlink="">
      <xdr:nvSpPr>
        <xdr:cNvPr id="53022" name="WordArt 6"/>
        <xdr:cNvSpPr>
          <a:spLocks noChangeArrowheads="1" noChangeShapeType="1" noTextEdit="1"/>
        </xdr:cNvSpPr>
      </xdr:nvSpPr>
      <xdr:spPr bwMode="auto">
        <a:xfrm>
          <a:off x="426364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53</xdr:row>
      <xdr:rowOff>121947</xdr:rowOff>
    </xdr:from>
    <xdr:to>
      <xdr:col>45</xdr:col>
      <xdr:colOff>1012243</xdr:colOff>
      <xdr:row>54</xdr:row>
      <xdr:rowOff>96744</xdr:rowOff>
    </xdr:to>
    <xdr:sp macro="" textlink="">
      <xdr:nvSpPr>
        <xdr:cNvPr id="53023" name="WordArt 6"/>
        <xdr:cNvSpPr>
          <a:spLocks noChangeArrowheads="1" noChangeShapeType="1" noTextEdit="1"/>
        </xdr:cNvSpPr>
      </xdr:nvSpPr>
      <xdr:spPr bwMode="auto">
        <a:xfrm>
          <a:off x="67706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53</xdr:row>
      <xdr:rowOff>121947</xdr:rowOff>
    </xdr:from>
    <xdr:to>
      <xdr:col>45</xdr:col>
      <xdr:colOff>1012243</xdr:colOff>
      <xdr:row>54</xdr:row>
      <xdr:rowOff>96744</xdr:rowOff>
    </xdr:to>
    <xdr:sp macro="" textlink="">
      <xdr:nvSpPr>
        <xdr:cNvPr id="53024" name="WordArt 6"/>
        <xdr:cNvSpPr>
          <a:spLocks noChangeArrowheads="1" noChangeShapeType="1" noTextEdit="1"/>
        </xdr:cNvSpPr>
      </xdr:nvSpPr>
      <xdr:spPr bwMode="auto">
        <a:xfrm>
          <a:off x="67706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53</xdr:row>
      <xdr:rowOff>121947</xdr:rowOff>
    </xdr:from>
    <xdr:to>
      <xdr:col>57</xdr:col>
      <xdr:colOff>3756</xdr:colOff>
      <xdr:row>54</xdr:row>
      <xdr:rowOff>96744</xdr:rowOff>
    </xdr:to>
    <xdr:sp macro="" textlink="">
      <xdr:nvSpPr>
        <xdr:cNvPr id="53025" name="WordArt 6"/>
        <xdr:cNvSpPr>
          <a:spLocks noChangeArrowheads="1" noChangeShapeType="1" noTextEdit="1"/>
        </xdr:cNvSpPr>
      </xdr:nvSpPr>
      <xdr:spPr bwMode="auto">
        <a:xfrm>
          <a:off x="85709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53</xdr:row>
      <xdr:rowOff>121947</xdr:rowOff>
    </xdr:from>
    <xdr:to>
      <xdr:col>58</xdr:col>
      <xdr:colOff>3756</xdr:colOff>
      <xdr:row>54</xdr:row>
      <xdr:rowOff>96744</xdr:rowOff>
    </xdr:to>
    <xdr:sp macro="" textlink="">
      <xdr:nvSpPr>
        <xdr:cNvPr id="53026" name="WordArt 6"/>
        <xdr:cNvSpPr>
          <a:spLocks noChangeArrowheads="1" noChangeShapeType="1" noTextEdit="1"/>
        </xdr:cNvSpPr>
      </xdr:nvSpPr>
      <xdr:spPr bwMode="auto">
        <a:xfrm>
          <a:off x="879385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53</xdr:row>
      <xdr:rowOff>121947</xdr:rowOff>
    </xdr:from>
    <xdr:to>
      <xdr:col>59</xdr:col>
      <xdr:colOff>3756</xdr:colOff>
      <xdr:row>54</xdr:row>
      <xdr:rowOff>96744</xdr:rowOff>
    </xdr:to>
    <xdr:sp macro="" textlink="">
      <xdr:nvSpPr>
        <xdr:cNvPr id="53027" name="WordArt 6"/>
        <xdr:cNvSpPr>
          <a:spLocks noChangeArrowheads="1" noChangeShapeType="1" noTextEdit="1"/>
        </xdr:cNvSpPr>
      </xdr:nvSpPr>
      <xdr:spPr bwMode="auto">
        <a:xfrm>
          <a:off x="895578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53</xdr:row>
      <xdr:rowOff>121947</xdr:rowOff>
    </xdr:from>
    <xdr:to>
      <xdr:col>60</xdr:col>
      <xdr:colOff>3756</xdr:colOff>
      <xdr:row>54</xdr:row>
      <xdr:rowOff>96744</xdr:rowOff>
    </xdr:to>
    <xdr:sp macro="" textlink="">
      <xdr:nvSpPr>
        <xdr:cNvPr id="53029"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53</xdr:row>
      <xdr:rowOff>121947</xdr:rowOff>
    </xdr:from>
    <xdr:to>
      <xdr:col>61</xdr:col>
      <xdr:colOff>3756</xdr:colOff>
      <xdr:row>54</xdr:row>
      <xdr:rowOff>96744</xdr:rowOff>
    </xdr:to>
    <xdr:sp macro="" textlink="">
      <xdr:nvSpPr>
        <xdr:cNvPr id="53039" name="WordArt 6"/>
        <xdr:cNvSpPr>
          <a:spLocks noChangeArrowheads="1" noChangeShapeType="1" noTextEdit="1"/>
        </xdr:cNvSpPr>
      </xdr:nvSpPr>
      <xdr:spPr bwMode="auto">
        <a:xfrm>
          <a:off x="1100556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53</xdr:row>
      <xdr:rowOff>121947</xdr:rowOff>
    </xdr:from>
    <xdr:to>
      <xdr:col>62</xdr:col>
      <xdr:colOff>3756</xdr:colOff>
      <xdr:row>54</xdr:row>
      <xdr:rowOff>96744</xdr:rowOff>
    </xdr:to>
    <xdr:sp macro="" textlink="">
      <xdr:nvSpPr>
        <xdr:cNvPr id="53040" name="WordArt 6"/>
        <xdr:cNvSpPr>
          <a:spLocks noChangeArrowheads="1" noChangeShapeType="1" noTextEdit="1"/>
        </xdr:cNvSpPr>
      </xdr:nvSpPr>
      <xdr:spPr bwMode="auto">
        <a:xfrm>
          <a:off x="1116558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53</xdr:row>
      <xdr:rowOff>121947</xdr:rowOff>
    </xdr:from>
    <xdr:to>
      <xdr:col>63</xdr:col>
      <xdr:colOff>3756</xdr:colOff>
      <xdr:row>54</xdr:row>
      <xdr:rowOff>96744</xdr:rowOff>
    </xdr:to>
    <xdr:sp macro="" textlink="">
      <xdr:nvSpPr>
        <xdr:cNvPr id="53041" name="WordArt 6"/>
        <xdr:cNvSpPr>
          <a:spLocks noChangeArrowheads="1" noChangeShapeType="1" noTextEdit="1"/>
        </xdr:cNvSpPr>
      </xdr:nvSpPr>
      <xdr:spPr bwMode="auto">
        <a:xfrm>
          <a:off x="113236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53</xdr:row>
      <xdr:rowOff>121947</xdr:rowOff>
    </xdr:from>
    <xdr:to>
      <xdr:col>64</xdr:col>
      <xdr:colOff>3756</xdr:colOff>
      <xdr:row>54</xdr:row>
      <xdr:rowOff>96744</xdr:rowOff>
    </xdr:to>
    <xdr:sp macro="" textlink="">
      <xdr:nvSpPr>
        <xdr:cNvPr id="53042" name="WordArt 6"/>
        <xdr:cNvSpPr>
          <a:spLocks noChangeArrowheads="1" noChangeShapeType="1" noTextEdit="1"/>
        </xdr:cNvSpPr>
      </xdr:nvSpPr>
      <xdr:spPr bwMode="auto">
        <a:xfrm>
          <a:off x="115141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53043" name="WordArt 6"/>
        <xdr:cNvSpPr>
          <a:spLocks noChangeArrowheads="1" noChangeShapeType="1" noTextEdit="1"/>
        </xdr:cNvSpPr>
      </xdr:nvSpPr>
      <xdr:spPr bwMode="auto">
        <a:xfrm>
          <a:off x="116742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53</xdr:row>
      <xdr:rowOff>121947</xdr:rowOff>
    </xdr:from>
    <xdr:to>
      <xdr:col>66</xdr:col>
      <xdr:colOff>3756</xdr:colOff>
      <xdr:row>54</xdr:row>
      <xdr:rowOff>96744</xdr:rowOff>
    </xdr:to>
    <xdr:sp macro="" textlink="">
      <xdr:nvSpPr>
        <xdr:cNvPr id="53044" name="WordArt 6"/>
        <xdr:cNvSpPr>
          <a:spLocks noChangeArrowheads="1" noChangeShapeType="1" noTextEdit="1"/>
        </xdr:cNvSpPr>
      </xdr:nvSpPr>
      <xdr:spPr bwMode="auto">
        <a:xfrm>
          <a:off x="1183995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53</xdr:row>
      <xdr:rowOff>121947</xdr:rowOff>
    </xdr:from>
    <xdr:to>
      <xdr:col>67</xdr:col>
      <xdr:colOff>3756</xdr:colOff>
      <xdr:row>54</xdr:row>
      <xdr:rowOff>96744</xdr:rowOff>
    </xdr:to>
    <xdr:sp macro="" textlink="">
      <xdr:nvSpPr>
        <xdr:cNvPr id="53045"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53</xdr:row>
      <xdr:rowOff>121947</xdr:rowOff>
    </xdr:from>
    <xdr:to>
      <xdr:col>68</xdr:col>
      <xdr:colOff>3756</xdr:colOff>
      <xdr:row>54</xdr:row>
      <xdr:rowOff>96744</xdr:rowOff>
    </xdr:to>
    <xdr:sp macro="" textlink="">
      <xdr:nvSpPr>
        <xdr:cNvPr id="53046" name="WordArt 6"/>
        <xdr:cNvSpPr>
          <a:spLocks noChangeArrowheads="1" noChangeShapeType="1" noTextEdit="1"/>
        </xdr:cNvSpPr>
      </xdr:nvSpPr>
      <xdr:spPr bwMode="auto">
        <a:xfrm>
          <a:off x="121523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3047"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53</xdr:row>
      <xdr:rowOff>121947</xdr:rowOff>
    </xdr:from>
    <xdr:to>
      <xdr:col>70</xdr:col>
      <xdr:colOff>3756</xdr:colOff>
      <xdr:row>54</xdr:row>
      <xdr:rowOff>96744</xdr:rowOff>
    </xdr:to>
    <xdr:sp macro="" textlink="">
      <xdr:nvSpPr>
        <xdr:cNvPr id="53048" name="WordArt 6"/>
        <xdr:cNvSpPr>
          <a:spLocks noChangeArrowheads="1" noChangeShapeType="1" noTextEdit="1"/>
        </xdr:cNvSpPr>
      </xdr:nvSpPr>
      <xdr:spPr bwMode="auto">
        <a:xfrm>
          <a:off x="124952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53</xdr:row>
      <xdr:rowOff>121947</xdr:rowOff>
    </xdr:from>
    <xdr:to>
      <xdr:col>71</xdr:col>
      <xdr:colOff>3756</xdr:colOff>
      <xdr:row>54</xdr:row>
      <xdr:rowOff>96744</xdr:rowOff>
    </xdr:to>
    <xdr:sp macro="" textlink="">
      <xdr:nvSpPr>
        <xdr:cNvPr id="53049" name="WordArt 6"/>
        <xdr:cNvSpPr>
          <a:spLocks noChangeArrowheads="1" noChangeShapeType="1" noTextEdit="1"/>
        </xdr:cNvSpPr>
      </xdr:nvSpPr>
      <xdr:spPr bwMode="auto">
        <a:xfrm>
          <a:off x="1266291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53</xdr:row>
      <xdr:rowOff>121947</xdr:rowOff>
    </xdr:from>
    <xdr:to>
      <xdr:col>64</xdr:col>
      <xdr:colOff>3756</xdr:colOff>
      <xdr:row>54</xdr:row>
      <xdr:rowOff>96744</xdr:rowOff>
    </xdr:to>
    <xdr:sp macro="" textlink="">
      <xdr:nvSpPr>
        <xdr:cNvPr id="53050" name="WordArt 6"/>
        <xdr:cNvSpPr>
          <a:spLocks noChangeArrowheads="1" noChangeShapeType="1" noTextEdit="1"/>
        </xdr:cNvSpPr>
      </xdr:nvSpPr>
      <xdr:spPr bwMode="auto">
        <a:xfrm>
          <a:off x="115141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53</xdr:row>
      <xdr:rowOff>121947</xdr:rowOff>
    </xdr:from>
    <xdr:to>
      <xdr:col>73</xdr:col>
      <xdr:colOff>3756</xdr:colOff>
      <xdr:row>54</xdr:row>
      <xdr:rowOff>96744</xdr:rowOff>
    </xdr:to>
    <xdr:sp macro="" textlink="">
      <xdr:nvSpPr>
        <xdr:cNvPr id="53051" name="WordArt 6"/>
        <xdr:cNvSpPr>
          <a:spLocks noChangeArrowheads="1" noChangeShapeType="1" noTextEdit="1"/>
        </xdr:cNvSpPr>
      </xdr:nvSpPr>
      <xdr:spPr bwMode="auto">
        <a:xfrm>
          <a:off x="129981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53</xdr:row>
      <xdr:rowOff>121947</xdr:rowOff>
    </xdr:from>
    <xdr:to>
      <xdr:col>74</xdr:col>
      <xdr:colOff>3756</xdr:colOff>
      <xdr:row>54</xdr:row>
      <xdr:rowOff>96744</xdr:rowOff>
    </xdr:to>
    <xdr:sp macro="" textlink="">
      <xdr:nvSpPr>
        <xdr:cNvPr id="53052"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53</xdr:row>
      <xdr:rowOff>121947</xdr:rowOff>
    </xdr:from>
    <xdr:to>
      <xdr:col>55</xdr:col>
      <xdr:colOff>3756</xdr:colOff>
      <xdr:row>54</xdr:row>
      <xdr:rowOff>96744</xdr:rowOff>
    </xdr:to>
    <xdr:sp macro="" textlink="">
      <xdr:nvSpPr>
        <xdr:cNvPr id="53053" name="WordArt 6"/>
        <xdr:cNvSpPr>
          <a:spLocks noChangeArrowheads="1" noChangeShapeType="1" noTextEdit="1"/>
        </xdr:cNvSpPr>
      </xdr:nvSpPr>
      <xdr:spPr bwMode="auto">
        <a:xfrm>
          <a:off x="823188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53</xdr:row>
      <xdr:rowOff>121947</xdr:rowOff>
    </xdr:from>
    <xdr:to>
      <xdr:col>54</xdr:col>
      <xdr:colOff>1012243</xdr:colOff>
      <xdr:row>54</xdr:row>
      <xdr:rowOff>96744</xdr:rowOff>
    </xdr:to>
    <xdr:sp macro="" textlink="">
      <xdr:nvSpPr>
        <xdr:cNvPr id="53054" name="WordArt 6"/>
        <xdr:cNvSpPr>
          <a:spLocks noChangeArrowheads="1" noChangeShapeType="1" noTextEdit="1"/>
        </xdr:cNvSpPr>
      </xdr:nvSpPr>
      <xdr:spPr bwMode="auto">
        <a:xfrm>
          <a:off x="8166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53</xdr:row>
      <xdr:rowOff>121947</xdr:rowOff>
    </xdr:from>
    <xdr:to>
      <xdr:col>54</xdr:col>
      <xdr:colOff>1012243</xdr:colOff>
      <xdr:row>54</xdr:row>
      <xdr:rowOff>96744</xdr:rowOff>
    </xdr:to>
    <xdr:sp macro="" textlink="">
      <xdr:nvSpPr>
        <xdr:cNvPr id="53055" name="WordArt 6"/>
        <xdr:cNvSpPr>
          <a:spLocks noChangeArrowheads="1" noChangeShapeType="1" noTextEdit="1"/>
        </xdr:cNvSpPr>
      </xdr:nvSpPr>
      <xdr:spPr bwMode="auto">
        <a:xfrm>
          <a:off x="8166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53</xdr:row>
      <xdr:rowOff>121947</xdr:rowOff>
    </xdr:from>
    <xdr:to>
      <xdr:col>48</xdr:col>
      <xdr:colOff>3756</xdr:colOff>
      <xdr:row>54</xdr:row>
      <xdr:rowOff>96744</xdr:rowOff>
    </xdr:to>
    <xdr:sp macro="" textlink="">
      <xdr:nvSpPr>
        <xdr:cNvPr id="53056" name="WordArt 6"/>
        <xdr:cNvSpPr>
          <a:spLocks noChangeArrowheads="1" noChangeShapeType="1" noTextEdit="1"/>
        </xdr:cNvSpPr>
      </xdr:nvSpPr>
      <xdr:spPr bwMode="auto">
        <a:xfrm>
          <a:off x="840142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53</xdr:row>
      <xdr:rowOff>121947</xdr:rowOff>
    </xdr:from>
    <xdr:to>
      <xdr:col>55</xdr:col>
      <xdr:colOff>1012243</xdr:colOff>
      <xdr:row>54</xdr:row>
      <xdr:rowOff>96744</xdr:rowOff>
    </xdr:to>
    <xdr:sp macro="" textlink="">
      <xdr:nvSpPr>
        <xdr:cNvPr id="53057" name="WordArt 6"/>
        <xdr:cNvSpPr>
          <a:spLocks noChangeArrowheads="1" noChangeShapeType="1" noTextEdit="1"/>
        </xdr:cNvSpPr>
      </xdr:nvSpPr>
      <xdr:spPr bwMode="auto">
        <a:xfrm>
          <a:off x="83327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53</xdr:row>
      <xdr:rowOff>121947</xdr:rowOff>
    </xdr:from>
    <xdr:to>
      <xdr:col>55</xdr:col>
      <xdr:colOff>1012243</xdr:colOff>
      <xdr:row>54</xdr:row>
      <xdr:rowOff>96744</xdr:rowOff>
    </xdr:to>
    <xdr:sp macro="" textlink="">
      <xdr:nvSpPr>
        <xdr:cNvPr id="53058" name="WordArt 6"/>
        <xdr:cNvSpPr>
          <a:spLocks noChangeArrowheads="1" noChangeShapeType="1" noTextEdit="1"/>
        </xdr:cNvSpPr>
      </xdr:nvSpPr>
      <xdr:spPr bwMode="auto">
        <a:xfrm>
          <a:off x="83327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53</xdr:row>
      <xdr:rowOff>121947</xdr:rowOff>
    </xdr:from>
    <xdr:to>
      <xdr:col>55</xdr:col>
      <xdr:colOff>1012243</xdr:colOff>
      <xdr:row>54</xdr:row>
      <xdr:rowOff>96744</xdr:rowOff>
    </xdr:to>
    <xdr:sp macro="" textlink="">
      <xdr:nvSpPr>
        <xdr:cNvPr id="53059" name="WordArt 6"/>
        <xdr:cNvSpPr>
          <a:spLocks noChangeArrowheads="1" noChangeShapeType="1" noTextEdit="1"/>
        </xdr:cNvSpPr>
      </xdr:nvSpPr>
      <xdr:spPr bwMode="auto">
        <a:xfrm>
          <a:off x="83327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53</xdr:row>
      <xdr:rowOff>121947</xdr:rowOff>
    </xdr:from>
    <xdr:to>
      <xdr:col>55</xdr:col>
      <xdr:colOff>1012243</xdr:colOff>
      <xdr:row>54</xdr:row>
      <xdr:rowOff>96744</xdr:rowOff>
    </xdr:to>
    <xdr:sp macro="" textlink="">
      <xdr:nvSpPr>
        <xdr:cNvPr id="53060" name="WordArt 6"/>
        <xdr:cNvSpPr>
          <a:spLocks noChangeArrowheads="1" noChangeShapeType="1" noTextEdit="1"/>
        </xdr:cNvSpPr>
      </xdr:nvSpPr>
      <xdr:spPr bwMode="auto">
        <a:xfrm>
          <a:off x="83327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53</xdr:row>
      <xdr:rowOff>121947</xdr:rowOff>
    </xdr:from>
    <xdr:to>
      <xdr:col>48</xdr:col>
      <xdr:colOff>1012243</xdr:colOff>
      <xdr:row>54</xdr:row>
      <xdr:rowOff>96744</xdr:rowOff>
    </xdr:to>
    <xdr:sp macro="" textlink="">
      <xdr:nvSpPr>
        <xdr:cNvPr id="53061" name="WordArt 6"/>
        <xdr:cNvSpPr>
          <a:spLocks noChangeArrowheads="1" noChangeShapeType="1" noTextEdit="1"/>
        </xdr:cNvSpPr>
      </xdr:nvSpPr>
      <xdr:spPr bwMode="auto">
        <a:xfrm>
          <a:off x="850227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53</xdr:row>
      <xdr:rowOff>121947</xdr:rowOff>
    </xdr:from>
    <xdr:to>
      <xdr:col>48</xdr:col>
      <xdr:colOff>1012243</xdr:colOff>
      <xdr:row>54</xdr:row>
      <xdr:rowOff>96744</xdr:rowOff>
    </xdr:to>
    <xdr:sp macro="" textlink="">
      <xdr:nvSpPr>
        <xdr:cNvPr id="53062" name="WordArt 6"/>
        <xdr:cNvSpPr>
          <a:spLocks noChangeArrowheads="1" noChangeShapeType="1" noTextEdit="1"/>
        </xdr:cNvSpPr>
      </xdr:nvSpPr>
      <xdr:spPr bwMode="auto">
        <a:xfrm>
          <a:off x="850227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53</xdr:row>
      <xdr:rowOff>121947</xdr:rowOff>
    </xdr:from>
    <xdr:to>
      <xdr:col>49</xdr:col>
      <xdr:colOff>1012243</xdr:colOff>
      <xdr:row>54</xdr:row>
      <xdr:rowOff>96744</xdr:rowOff>
    </xdr:to>
    <xdr:sp macro="" textlink="">
      <xdr:nvSpPr>
        <xdr:cNvPr id="53063" name="WordArt 6"/>
        <xdr:cNvSpPr>
          <a:spLocks noChangeArrowheads="1" noChangeShapeType="1" noTextEdit="1"/>
        </xdr:cNvSpPr>
      </xdr:nvSpPr>
      <xdr:spPr bwMode="auto">
        <a:xfrm>
          <a:off x="7404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53</xdr:row>
      <xdr:rowOff>121947</xdr:rowOff>
    </xdr:from>
    <xdr:to>
      <xdr:col>49</xdr:col>
      <xdr:colOff>1012243</xdr:colOff>
      <xdr:row>54</xdr:row>
      <xdr:rowOff>96744</xdr:rowOff>
    </xdr:to>
    <xdr:sp macro="" textlink="">
      <xdr:nvSpPr>
        <xdr:cNvPr id="53064" name="WordArt 6"/>
        <xdr:cNvSpPr>
          <a:spLocks noChangeArrowheads="1" noChangeShapeType="1" noTextEdit="1"/>
        </xdr:cNvSpPr>
      </xdr:nvSpPr>
      <xdr:spPr bwMode="auto">
        <a:xfrm>
          <a:off x="74049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53</xdr:row>
      <xdr:rowOff>121947</xdr:rowOff>
    </xdr:from>
    <xdr:to>
      <xdr:col>58</xdr:col>
      <xdr:colOff>1012243</xdr:colOff>
      <xdr:row>54</xdr:row>
      <xdr:rowOff>96744</xdr:rowOff>
    </xdr:to>
    <xdr:sp macro="" textlink="">
      <xdr:nvSpPr>
        <xdr:cNvPr id="53065" name="WordArt 6"/>
        <xdr:cNvSpPr>
          <a:spLocks noChangeArrowheads="1" noChangeShapeType="1" noTextEdit="1"/>
        </xdr:cNvSpPr>
      </xdr:nvSpPr>
      <xdr:spPr bwMode="auto">
        <a:xfrm>
          <a:off x="889470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53</xdr:row>
      <xdr:rowOff>121947</xdr:rowOff>
    </xdr:from>
    <xdr:to>
      <xdr:col>58</xdr:col>
      <xdr:colOff>1012243</xdr:colOff>
      <xdr:row>54</xdr:row>
      <xdr:rowOff>96744</xdr:rowOff>
    </xdr:to>
    <xdr:sp macro="" textlink="">
      <xdr:nvSpPr>
        <xdr:cNvPr id="53066" name="WordArt 6"/>
        <xdr:cNvSpPr>
          <a:spLocks noChangeArrowheads="1" noChangeShapeType="1" noTextEdit="1"/>
        </xdr:cNvSpPr>
      </xdr:nvSpPr>
      <xdr:spPr bwMode="auto">
        <a:xfrm>
          <a:off x="889470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53</xdr:row>
      <xdr:rowOff>121947</xdr:rowOff>
    </xdr:from>
    <xdr:to>
      <xdr:col>62</xdr:col>
      <xdr:colOff>1012243</xdr:colOff>
      <xdr:row>54</xdr:row>
      <xdr:rowOff>96744</xdr:rowOff>
    </xdr:to>
    <xdr:sp macro="" textlink="">
      <xdr:nvSpPr>
        <xdr:cNvPr id="53079" name="WordArt 6"/>
        <xdr:cNvSpPr>
          <a:spLocks noChangeArrowheads="1" noChangeShapeType="1" noTextEdit="1"/>
        </xdr:cNvSpPr>
      </xdr:nvSpPr>
      <xdr:spPr bwMode="auto">
        <a:xfrm>
          <a:off x="112664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53</xdr:row>
      <xdr:rowOff>121947</xdr:rowOff>
    </xdr:from>
    <xdr:to>
      <xdr:col>62</xdr:col>
      <xdr:colOff>1012243</xdr:colOff>
      <xdr:row>54</xdr:row>
      <xdr:rowOff>96744</xdr:rowOff>
    </xdr:to>
    <xdr:sp macro="" textlink="">
      <xdr:nvSpPr>
        <xdr:cNvPr id="53080" name="WordArt 6"/>
        <xdr:cNvSpPr>
          <a:spLocks noChangeArrowheads="1" noChangeShapeType="1" noTextEdit="1"/>
        </xdr:cNvSpPr>
      </xdr:nvSpPr>
      <xdr:spPr bwMode="auto">
        <a:xfrm>
          <a:off x="1126642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53</xdr:row>
      <xdr:rowOff>121947</xdr:rowOff>
    </xdr:from>
    <xdr:to>
      <xdr:col>74</xdr:col>
      <xdr:colOff>3756</xdr:colOff>
      <xdr:row>54</xdr:row>
      <xdr:rowOff>96744</xdr:rowOff>
    </xdr:to>
    <xdr:sp macro="" textlink="">
      <xdr:nvSpPr>
        <xdr:cNvPr id="53081"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3082"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3083"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53</xdr:row>
      <xdr:rowOff>121947</xdr:rowOff>
    </xdr:from>
    <xdr:to>
      <xdr:col>74</xdr:col>
      <xdr:colOff>1012243</xdr:colOff>
      <xdr:row>54</xdr:row>
      <xdr:rowOff>96744</xdr:rowOff>
    </xdr:to>
    <xdr:sp macro="" textlink="">
      <xdr:nvSpPr>
        <xdr:cNvPr id="53084"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53</xdr:row>
      <xdr:rowOff>121947</xdr:rowOff>
    </xdr:from>
    <xdr:to>
      <xdr:col>74</xdr:col>
      <xdr:colOff>1012243</xdr:colOff>
      <xdr:row>54</xdr:row>
      <xdr:rowOff>96744</xdr:rowOff>
    </xdr:to>
    <xdr:sp macro="" textlink="">
      <xdr:nvSpPr>
        <xdr:cNvPr id="53085"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53</xdr:row>
      <xdr:rowOff>121947</xdr:rowOff>
    </xdr:from>
    <xdr:to>
      <xdr:col>67</xdr:col>
      <xdr:colOff>3756</xdr:colOff>
      <xdr:row>54</xdr:row>
      <xdr:rowOff>96744</xdr:rowOff>
    </xdr:to>
    <xdr:sp macro="" textlink="">
      <xdr:nvSpPr>
        <xdr:cNvPr id="53086" name="WordArt 6"/>
        <xdr:cNvSpPr>
          <a:spLocks noChangeArrowheads="1" noChangeShapeType="1" noTextEdit="1"/>
        </xdr:cNvSpPr>
      </xdr:nvSpPr>
      <xdr:spPr bwMode="auto">
        <a:xfrm>
          <a:off x="1200949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53</xdr:row>
      <xdr:rowOff>121947</xdr:rowOff>
    </xdr:from>
    <xdr:to>
      <xdr:col>68</xdr:col>
      <xdr:colOff>3756</xdr:colOff>
      <xdr:row>54</xdr:row>
      <xdr:rowOff>96744</xdr:rowOff>
    </xdr:to>
    <xdr:sp macro="" textlink="">
      <xdr:nvSpPr>
        <xdr:cNvPr id="53087" name="WordArt 6"/>
        <xdr:cNvSpPr>
          <a:spLocks noChangeArrowheads="1" noChangeShapeType="1" noTextEdit="1"/>
        </xdr:cNvSpPr>
      </xdr:nvSpPr>
      <xdr:spPr bwMode="auto">
        <a:xfrm>
          <a:off x="121523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53088" name="WordArt 6"/>
        <xdr:cNvSpPr>
          <a:spLocks noChangeArrowheads="1" noChangeShapeType="1" noTextEdit="1"/>
        </xdr:cNvSpPr>
      </xdr:nvSpPr>
      <xdr:spPr bwMode="auto">
        <a:xfrm>
          <a:off x="1232191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53</xdr:row>
      <xdr:rowOff>121947</xdr:rowOff>
    </xdr:from>
    <xdr:to>
      <xdr:col>70</xdr:col>
      <xdr:colOff>3756</xdr:colOff>
      <xdr:row>54</xdr:row>
      <xdr:rowOff>96744</xdr:rowOff>
    </xdr:to>
    <xdr:sp macro="" textlink="">
      <xdr:nvSpPr>
        <xdr:cNvPr id="53089" name="WordArt 6"/>
        <xdr:cNvSpPr>
          <a:spLocks noChangeArrowheads="1" noChangeShapeType="1" noTextEdit="1"/>
        </xdr:cNvSpPr>
      </xdr:nvSpPr>
      <xdr:spPr bwMode="auto">
        <a:xfrm>
          <a:off x="1249527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53</xdr:row>
      <xdr:rowOff>121947</xdr:rowOff>
    </xdr:from>
    <xdr:to>
      <xdr:col>71</xdr:col>
      <xdr:colOff>3756</xdr:colOff>
      <xdr:row>54</xdr:row>
      <xdr:rowOff>96744</xdr:rowOff>
    </xdr:to>
    <xdr:sp macro="" textlink="">
      <xdr:nvSpPr>
        <xdr:cNvPr id="53090" name="WordArt 6"/>
        <xdr:cNvSpPr>
          <a:spLocks noChangeArrowheads="1" noChangeShapeType="1" noTextEdit="1"/>
        </xdr:cNvSpPr>
      </xdr:nvSpPr>
      <xdr:spPr bwMode="auto">
        <a:xfrm>
          <a:off x="1266291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3091"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53</xdr:row>
      <xdr:rowOff>121947</xdr:rowOff>
    </xdr:from>
    <xdr:to>
      <xdr:col>73</xdr:col>
      <xdr:colOff>3756</xdr:colOff>
      <xdr:row>54</xdr:row>
      <xdr:rowOff>96744</xdr:rowOff>
    </xdr:to>
    <xdr:sp macro="" textlink="">
      <xdr:nvSpPr>
        <xdr:cNvPr id="53092" name="WordArt 6"/>
        <xdr:cNvSpPr>
          <a:spLocks noChangeArrowheads="1" noChangeShapeType="1" noTextEdit="1"/>
        </xdr:cNvSpPr>
      </xdr:nvSpPr>
      <xdr:spPr bwMode="auto">
        <a:xfrm>
          <a:off x="129981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53</xdr:row>
      <xdr:rowOff>121947</xdr:rowOff>
    </xdr:from>
    <xdr:to>
      <xdr:col>74</xdr:col>
      <xdr:colOff>3756</xdr:colOff>
      <xdr:row>54</xdr:row>
      <xdr:rowOff>96744</xdr:rowOff>
    </xdr:to>
    <xdr:sp macro="" textlink="">
      <xdr:nvSpPr>
        <xdr:cNvPr id="53093"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53</xdr:row>
      <xdr:rowOff>121947</xdr:rowOff>
    </xdr:from>
    <xdr:to>
      <xdr:col>75</xdr:col>
      <xdr:colOff>3756</xdr:colOff>
      <xdr:row>54</xdr:row>
      <xdr:rowOff>96744</xdr:rowOff>
    </xdr:to>
    <xdr:sp macro="" textlink="">
      <xdr:nvSpPr>
        <xdr:cNvPr id="53094" name="WordArt 6"/>
        <xdr:cNvSpPr>
          <a:spLocks noChangeArrowheads="1" noChangeShapeType="1" noTextEdit="1"/>
        </xdr:cNvSpPr>
      </xdr:nvSpPr>
      <xdr:spPr bwMode="auto">
        <a:xfrm>
          <a:off x="1335823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53</xdr:row>
      <xdr:rowOff>121947</xdr:rowOff>
    </xdr:from>
    <xdr:to>
      <xdr:col>76</xdr:col>
      <xdr:colOff>3756</xdr:colOff>
      <xdr:row>54</xdr:row>
      <xdr:rowOff>96744</xdr:rowOff>
    </xdr:to>
    <xdr:sp macro="" textlink="">
      <xdr:nvSpPr>
        <xdr:cNvPr id="53095" name="WordArt 6"/>
        <xdr:cNvSpPr>
          <a:spLocks noChangeArrowheads="1" noChangeShapeType="1" noTextEdit="1"/>
        </xdr:cNvSpPr>
      </xdr:nvSpPr>
      <xdr:spPr bwMode="auto">
        <a:xfrm>
          <a:off x="1353921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53</xdr:row>
      <xdr:rowOff>121947</xdr:rowOff>
    </xdr:from>
    <xdr:to>
      <xdr:col>77</xdr:col>
      <xdr:colOff>3756</xdr:colOff>
      <xdr:row>54</xdr:row>
      <xdr:rowOff>96744</xdr:rowOff>
    </xdr:to>
    <xdr:sp macro="" textlink="">
      <xdr:nvSpPr>
        <xdr:cNvPr id="53096" name="WordArt 6"/>
        <xdr:cNvSpPr>
          <a:spLocks noChangeArrowheads="1" noChangeShapeType="1" noTextEdit="1"/>
        </xdr:cNvSpPr>
      </xdr:nvSpPr>
      <xdr:spPr bwMode="auto">
        <a:xfrm>
          <a:off x="1370685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53</xdr:row>
      <xdr:rowOff>121947</xdr:rowOff>
    </xdr:from>
    <xdr:to>
      <xdr:col>78</xdr:col>
      <xdr:colOff>3756</xdr:colOff>
      <xdr:row>54</xdr:row>
      <xdr:rowOff>96744</xdr:rowOff>
    </xdr:to>
    <xdr:sp macro="" textlink="">
      <xdr:nvSpPr>
        <xdr:cNvPr id="53097" name="WordArt 6"/>
        <xdr:cNvSpPr>
          <a:spLocks noChangeArrowheads="1" noChangeShapeType="1" noTextEdit="1"/>
        </xdr:cNvSpPr>
      </xdr:nvSpPr>
      <xdr:spPr bwMode="auto">
        <a:xfrm>
          <a:off x="138744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53</xdr:row>
      <xdr:rowOff>121947</xdr:rowOff>
    </xdr:from>
    <xdr:to>
      <xdr:col>77</xdr:col>
      <xdr:colOff>3756</xdr:colOff>
      <xdr:row>54</xdr:row>
      <xdr:rowOff>96744</xdr:rowOff>
    </xdr:to>
    <xdr:sp macro="" textlink="">
      <xdr:nvSpPr>
        <xdr:cNvPr id="53098" name="WordArt 6"/>
        <xdr:cNvSpPr>
          <a:spLocks noChangeArrowheads="1" noChangeShapeType="1" noTextEdit="1"/>
        </xdr:cNvSpPr>
      </xdr:nvSpPr>
      <xdr:spPr bwMode="auto">
        <a:xfrm>
          <a:off x="1370685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53</xdr:row>
      <xdr:rowOff>121947</xdr:rowOff>
    </xdr:from>
    <xdr:to>
      <xdr:col>73</xdr:col>
      <xdr:colOff>3756</xdr:colOff>
      <xdr:row>54</xdr:row>
      <xdr:rowOff>96744</xdr:rowOff>
    </xdr:to>
    <xdr:sp macro="" textlink="">
      <xdr:nvSpPr>
        <xdr:cNvPr id="53099" name="WordArt 6"/>
        <xdr:cNvSpPr>
          <a:spLocks noChangeArrowheads="1" noChangeShapeType="1" noTextEdit="1"/>
        </xdr:cNvSpPr>
      </xdr:nvSpPr>
      <xdr:spPr bwMode="auto">
        <a:xfrm>
          <a:off x="1299819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00"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01"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53</xdr:row>
      <xdr:rowOff>121947</xdr:rowOff>
    </xdr:from>
    <xdr:to>
      <xdr:col>74</xdr:col>
      <xdr:colOff>3756</xdr:colOff>
      <xdr:row>54</xdr:row>
      <xdr:rowOff>96744</xdr:rowOff>
    </xdr:to>
    <xdr:sp macro="" textlink="">
      <xdr:nvSpPr>
        <xdr:cNvPr id="53102" name="WordArt 6"/>
        <xdr:cNvSpPr>
          <a:spLocks noChangeArrowheads="1" noChangeShapeType="1" noTextEdit="1"/>
        </xdr:cNvSpPr>
      </xdr:nvSpPr>
      <xdr:spPr bwMode="auto">
        <a:xfrm>
          <a:off x="1317916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3103"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3104"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3105"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53</xdr:row>
      <xdr:rowOff>121947</xdr:rowOff>
    </xdr:from>
    <xdr:to>
      <xdr:col>73</xdr:col>
      <xdr:colOff>1012243</xdr:colOff>
      <xdr:row>54</xdr:row>
      <xdr:rowOff>96744</xdr:rowOff>
    </xdr:to>
    <xdr:sp macro="" textlink="">
      <xdr:nvSpPr>
        <xdr:cNvPr id="53106" name="WordArt 6"/>
        <xdr:cNvSpPr>
          <a:spLocks noChangeArrowheads="1" noChangeShapeType="1" noTextEdit="1"/>
        </xdr:cNvSpPr>
      </xdr:nvSpPr>
      <xdr:spPr bwMode="auto">
        <a:xfrm>
          <a:off x="130990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53</xdr:row>
      <xdr:rowOff>121947</xdr:rowOff>
    </xdr:from>
    <xdr:to>
      <xdr:col>74</xdr:col>
      <xdr:colOff>1012243</xdr:colOff>
      <xdr:row>54</xdr:row>
      <xdr:rowOff>96744</xdr:rowOff>
    </xdr:to>
    <xdr:sp macro="" textlink="">
      <xdr:nvSpPr>
        <xdr:cNvPr id="53107"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53</xdr:row>
      <xdr:rowOff>121947</xdr:rowOff>
    </xdr:from>
    <xdr:to>
      <xdr:col>74</xdr:col>
      <xdr:colOff>1012243</xdr:colOff>
      <xdr:row>54</xdr:row>
      <xdr:rowOff>96744</xdr:rowOff>
    </xdr:to>
    <xdr:sp macro="" textlink="">
      <xdr:nvSpPr>
        <xdr:cNvPr id="53108" name="WordArt 6"/>
        <xdr:cNvSpPr>
          <a:spLocks noChangeArrowheads="1" noChangeShapeType="1" noTextEdit="1"/>
        </xdr:cNvSpPr>
      </xdr:nvSpPr>
      <xdr:spPr bwMode="auto">
        <a:xfrm>
          <a:off x="1328001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53</xdr:row>
      <xdr:rowOff>121947</xdr:rowOff>
    </xdr:from>
    <xdr:to>
      <xdr:col>67</xdr:col>
      <xdr:colOff>1012243</xdr:colOff>
      <xdr:row>54</xdr:row>
      <xdr:rowOff>96744</xdr:rowOff>
    </xdr:to>
    <xdr:sp macro="" textlink="">
      <xdr:nvSpPr>
        <xdr:cNvPr id="53109" name="WordArt 6"/>
        <xdr:cNvSpPr>
          <a:spLocks noChangeArrowheads="1" noChangeShapeType="1" noTextEdit="1"/>
        </xdr:cNvSpPr>
      </xdr:nvSpPr>
      <xdr:spPr bwMode="auto">
        <a:xfrm>
          <a:off x="1211034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53</xdr:row>
      <xdr:rowOff>121947</xdr:rowOff>
    </xdr:from>
    <xdr:to>
      <xdr:col>67</xdr:col>
      <xdr:colOff>1012243</xdr:colOff>
      <xdr:row>54</xdr:row>
      <xdr:rowOff>96744</xdr:rowOff>
    </xdr:to>
    <xdr:sp macro="" textlink="">
      <xdr:nvSpPr>
        <xdr:cNvPr id="53110" name="WordArt 6"/>
        <xdr:cNvSpPr>
          <a:spLocks noChangeArrowheads="1" noChangeShapeType="1" noTextEdit="1"/>
        </xdr:cNvSpPr>
      </xdr:nvSpPr>
      <xdr:spPr bwMode="auto">
        <a:xfrm>
          <a:off x="1211034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53</xdr:row>
      <xdr:rowOff>121947</xdr:rowOff>
    </xdr:from>
    <xdr:to>
      <xdr:col>75</xdr:col>
      <xdr:colOff>1012243</xdr:colOff>
      <xdr:row>54</xdr:row>
      <xdr:rowOff>96744</xdr:rowOff>
    </xdr:to>
    <xdr:sp macro="" textlink="">
      <xdr:nvSpPr>
        <xdr:cNvPr id="53111" name="WordArt 6"/>
        <xdr:cNvSpPr>
          <a:spLocks noChangeArrowheads="1" noChangeShapeType="1" noTextEdit="1"/>
        </xdr:cNvSpPr>
      </xdr:nvSpPr>
      <xdr:spPr bwMode="auto">
        <a:xfrm>
          <a:off x="1345908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53</xdr:row>
      <xdr:rowOff>121947</xdr:rowOff>
    </xdr:from>
    <xdr:to>
      <xdr:col>75</xdr:col>
      <xdr:colOff>1012243</xdr:colOff>
      <xdr:row>54</xdr:row>
      <xdr:rowOff>96744</xdr:rowOff>
    </xdr:to>
    <xdr:sp macro="" textlink="">
      <xdr:nvSpPr>
        <xdr:cNvPr id="53112" name="WordArt 6"/>
        <xdr:cNvSpPr>
          <a:spLocks noChangeArrowheads="1" noChangeShapeType="1" noTextEdit="1"/>
        </xdr:cNvSpPr>
      </xdr:nvSpPr>
      <xdr:spPr bwMode="auto">
        <a:xfrm>
          <a:off x="1345908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53</xdr:row>
      <xdr:rowOff>121947</xdr:rowOff>
    </xdr:from>
    <xdr:to>
      <xdr:col>60</xdr:col>
      <xdr:colOff>3756</xdr:colOff>
      <xdr:row>54</xdr:row>
      <xdr:rowOff>96744</xdr:rowOff>
    </xdr:to>
    <xdr:sp macro="" textlink="">
      <xdr:nvSpPr>
        <xdr:cNvPr id="53118"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53</xdr:row>
      <xdr:rowOff>121947</xdr:rowOff>
    </xdr:from>
    <xdr:to>
      <xdr:col>60</xdr:col>
      <xdr:colOff>3756</xdr:colOff>
      <xdr:row>54</xdr:row>
      <xdr:rowOff>96744</xdr:rowOff>
    </xdr:to>
    <xdr:sp macro="" textlink="">
      <xdr:nvSpPr>
        <xdr:cNvPr id="53119" name="WordArt 6"/>
        <xdr:cNvSpPr>
          <a:spLocks noChangeArrowheads="1" noChangeShapeType="1" noTextEdit="1"/>
        </xdr:cNvSpPr>
      </xdr:nvSpPr>
      <xdr:spPr bwMode="auto">
        <a:xfrm>
          <a:off x="9313920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3123"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3124"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3125"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36</xdr:col>
      <xdr:colOff>1012243</xdr:colOff>
      <xdr:row>53</xdr:row>
      <xdr:rowOff>121947</xdr:rowOff>
    </xdr:from>
    <xdr:to>
      <xdr:col>36</xdr:col>
      <xdr:colOff>1012243</xdr:colOff>
      <xdr:row>54</xdr:row>
      <xdr:rowOff>96744</xdr:rowOff>
    </xdr:to>
    <xdr:sp macro="" textlink="">
      <xdr:nvSpPr>
        <xdr:cNvPr id="53126" name="WordArt 6"/>
        <xdr:cNvSpPr>
          <a:spLocks noChangeArrowheads="1" noChangeShapeType="1" noTextEdit="1"/>
        </xdr:cNvSpPr>
      </xdr:nvSpPr>
      <xdr:spPr bwMode="auto">
        <a:xfrm>
          <a:off x="6317239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3133"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34"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35"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3136"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3137"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38"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39"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3140"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41"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42"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3143"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3144"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45"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46"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3147"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48"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49"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53</xdr:row>
      <xdr:rowOff>121947</xdr:rowOff>
    </xdr:from>
    <xdr:to>
      <xdr:col>72</xdr:col>
      <xdr:colOff>3756</xdr:colOff>
      <xdr:row>54</xdr:row>
      <xdr:rowOff>96744</xdr:rowOff>
    </xdr:to>
    <xdr:sp macro="" textlink="">
      <xdr:nvSpPr>
        <xdr:cNvPr id="53150" name="WordArt 6"/>
        <xdr:cNvSpPr>
          <a:spLocks noChangeArrowheads="1" noChangeShapeType="1" noTextEdit="1"/>
        </xdr:cNvSpPr>
      </xdr:nvSpPr>
      <xdr:spPr bwMode="auto">
        <a:xfrm>
          <a:off x="128286456"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51"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53</xdr:row>
      <xdr:rowOff>121947</xdr:rowOff>
    </xdr:from>
    <xdr:to>
      <xdr:col>72</xdr:col>
      <xdr:colOff>1012243</xdr:colOff>
      <xdr:row>54</xdr:row>
      <xdr:rowOff>96744</xdr:rowOff>
    </xdr:to>
    <xdr:sp macro="" textlink="">
      <xdr:nvSpPr>
        <xdr:cNvPr id="53152" name="WordArt 6"/>
        <xdr:cNvSpPr>
          <a:spLocks noChangeArrowheads="1" noChangeShapeType="1" noTextEdit="1"/>
        </xdr:cNvSpPr>
      </xdr:nvSpPr>
      <xdr:spPr bwMode="auto">
        <a:xfrm>
          <a:off x="129294943" y="20791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59</xdr:row>
      <xdr:rowOff>0</xdr:rowOff>
    </xdr:from>
    <xdr:to>
      <xdr:col>30</xdr:col>
      <xdr:colOff>1012243</xdr:colOff>
      <xdr:row>59</xdr:row>
      <xdr:rowOff>91796</xdr:rowOff>
    </xdr:to>
    <xdr:sp macro="" textlink="">
      <xdr:nvSpPr>
        <xdr:cNvPr id="53153" name="WordArt 5"/>
        <xdr:cNvSpPr>
          <a:spLocks noChangeArrowheads="1" noChangeShapeType="1" noTextEdit="1"/>
        </xdr:cNvSpPr>
      </xdr:nvSpPr>
      <xdr:spPr bwMode="auto">
        <a:xfrm>
          <a:off x="45551143" y="116014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59</xdr:row>
      <xdr:rowOff>0</xdr:rowOff>
    </xdr:from>
    <xdr:to>
      <xdr:col>30</xdr:col>
      <xdr:colOff>1012243</xdr:colOff>
      <xdr:row>59</xdr:row>
      <xdr:rowOff>91796</xdr:rowOff>
    </xdr:to>
    <xdr:sp macro="" textlink="">
      <xdr:nvSpPr>
        <xdr:cNvPr id="53154" name="WordArt 5"/>
        <xdr:cNvSpPr>
          <a:spLocks noChangeArrowheads="1" noChangeShapeType="1" noTextEdit="1"/>
        </xdr:cNvSpPr>
      </xdr:nvSpPr>
      <xdr:spPr bwMode="auto">
        <a:xfrm>
          <a:off x="45551143" y="116014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31</xdr:col>
      <xdr:colOff>3756</xdr:colOff>
      <xdr:row>59</xdr:row>
      <xdr:rowOff>0</xdr:rowOff>
    </xdr:from>
    <xdr:to>
      <xdr:col>31</xdr:col>
      <xdr:colOff>3756</xdr:colOff>
      <xdr:row>59</xdr:row>
      <xdr:rowOff>96744</xdr:rowOff>
    </xdr:to>
    <xdr:sp macro="" textlink="">
      <xdr:nvSpPr>
        <xdr:cNvPr id="53155" name="WordArt 6"/>
        <xdr:cNvSpPr>
          <a:spLocks noChangeArrowheads="1" noChangeShapeType="1" noTextEdit="1"/>
        </xdr:cNvSpPr>
      </xdr:nvSpPr>
      <xdr:spPr bwMode="auto">
        <a:xfrm>
          <a:off x="46009506" y="116014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3156"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3157"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159"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160"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161"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162"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53165" name="WordArt 6"/>
        <xdr:cNvSpPr>
          <a:spLocks noChangeArrowheads="1" noChangeShapeType="1" noTextEdit="1"/>
        </xdr:cNvSpPr>
      </xdr:nvSpPr>
      <xdr:spPr bwMode="auto">
        <a:xfrm>
          <a:off x="116742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53166" name="WordArt 6"/>
        <xdr:cNvSpPr>
          <a:spLocks noChangeArrowheads="1" noChangeShapeType="1" noTextEdit="1"/>
        </xdr:cNvSpPr>
      </xdr:nvSpPr>
      <xdr:spPr bwMode="auto">
        <a:xfrm>
          <a:off x="116742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59</xdr:row>
      <xdr:rowOff>121947</xdr:rowOff>
    </xdr:from>
    <xdr:to>
      <xdr:col>67</xdr:col>
      <xdr:colOff>3756</xdr:colOff>
      <xdr:row>60</xdr:row>
      <xdr:rowOff>96744</xdr:rowOff>
    </xdr:to>
    <xdr:sp macro="" textlink="">
      <xdr:nvSpPr>
        <xdr:cNvPr id="53167" name="WordArt 6"/>
        <xdr:cNvSpPr>
          <a:spLocks noChangeArrowheads="1" noChangeShapeType="1" noTextEdit="1"/>
        </xdr:cNvSpPr>
      </xdr:nvSpPr>
      <xdr:spPr bwMode="auto">
        <a:xfrm>
          <a:off x="1200949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59</xdr:row>
      <xdr:rowOff>121947</xdr:rowOff>
    </xdr:from>
    <xdr:to>
      <xdr:col>67</xdr:col>
      <xdr:colOff>3756</xdr:colOff>
      <xdr:row>60</xdr:row>
      <xdr:rowOff>96744</xdr:rowOff>
    </xdr:to>
    <xdr:sp macro="" textlink="">
      <xdr:nvSpPr>
        <xdr:cNvPr id="53168" name="WordArt 6"/>
        <xdr:cNvSpPr>
          <a:spLocks noChangeArrowheads="1" noChangeShapeType="1" noTextEdit="1"/>
        </xdr:cNvSpPr>
      </xdr:nvSpPr>
      <xdr:spPr bwMode="auto">
        <a:xfrm>
          <a:off x="1200949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59</xdr:row>
      <xdr:rowOff>121947</xdr:rowOff>
    </xdr:from>
    <xdr:to>
      <xdr:col>57</xdr:col>
      <xdr:colOff>3756</xdr:colOff>
      <xdr:row>60</xdr:row>
      <xdr:rowOff>96744</xdr:rowOff>
    </xdr:to>
    <xdr:sp macro="" textlink="">
      <xdr:nvSpPr>
        <xdr:cNvPr id="53169" name="WordArt 6"/>
        <xdr:cNvSpPr>
          <a:spLocks noChangeArrowheads="1" noChangeShapeType="1" noTextEdit="1"/>
        </xdr:cNvSpPr>
      </xdr:nvSpPr>
      <xdr:spPr bwMode="auto">
        <a:xfrm>
          <a:off x="857097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59</xdr:row>
      <xdr:rowOff>121947</xdr:rowOff>
    </xdr:from>
    <xdr:to>
      <xdr:col>58</xdr:col>
      <xdr:colOff>3756</xdr:colOff>
      <xdr:row>60</xdr:row>
      <xdr:rowOff>96744</xdr:rowOff>
    </xdr:to>
    <xdr:sp macro="" textlink="">
      <xdr:nvSpPr>
        <xdr:cNvPr id="53170"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59</xdr:row>
      <xdr:rowOff>121947</xdr:rowOff>
    </xdr:from>
    <xdr:to>
      <xdr:col>59</xdr:col>
      <xdr:colOff>3756</xdr:colOff>
      <xdr:row>60</xdr:row>
      <xdr:rowOff>96744</xdr:rowOff>
    </xdr:to>
    <xdr:sp macro="" textlink="">
      <xdr:nvSpPr>
        <xdr:cNvPr id="53171" name="WordArt 6"/>
        <xdr:cNvSpPr>
          <a:spLocks noChangeArrowheads="1" noChangeShapeType="1" noTextEdit="1"/>
        </xdr:cNvSpPr>
      </xdr:nvSpPr>
      <xdr:spPr bwMode="auto">
        <a:xfrm>
          <a:off x="895578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59</xdr:row>
      <xdr:rowOff>121947</xdr:rowOff>
    </xdr:from>
    <xdr:to>
      <xdr:col>58</xdr:col>
      <xdr:colOff>1012243</xdr:colOff>
      <xdr:row>60</xdr:row>
      <xdr:rowOff>96744</xdr:rowOff>
    </xdr:to>
    <xdr:sp macro="" textlink="">
      <xdr:nvSpPr>
        <xdr:cNvPr id="53172" name="WordArt 6"/>
        <xdr:cNvSpPr>
          <a:spLocks noChangeArrowheads="1" noChangeShapeType="1" noTextEdit="1"/>
        </xdr:cNvSpPr>
      </xdr:nvSpPr>
      <xdr:spPr bwMode="auto">
        <a:xfrm>
          <a:off x="889470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59</xdr:row>
      <xdr:rowOff>121947</xdr:rowOff>
    </xdr:from>
    <xdr:to>
      <xdr:col>58</xdr:col>
      <xdr:colOff>1012243</xdr:colOff>
      <xdr:row>60</xdr:row>
      <xdr:rowOff>96744</xdr:rowOff>
    </xdr:to>
    <xdr:sp macro="" textlink="">
      <xdr:nvSpPr>
        <xdr:cNvPr id="53173" name="WordArt 6"/>
        <xdr:cNvSpPr>
          <a:spLocks noChangeArrowheads="1" noChangeShapeType="1" noTextEdit="1"/>
        </xdr:cNvSpPr>
      </xdr:nvSpPr>
      <xdr:spPr bwMode="auto">
        <a:xfrm>
          <a:off x="889470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59</xdr:row>
      <xdr:rowOff>121947</xdr:rowOff>
    </xdr:from>
    <xdr:to>
      <xdr:col>57</xdr:col>
      <xdr:colOff>3756</xdr:colOff>
      <xdr:row>60</xdr:row>
      <xdr:rowOff>96744</xdr:rowOff>
    </xdr:to>
    <xdr:sp macro="" textlink="">
      <xdr:nvSpPr>
        <xdr:cNvPr id="53174" name="WordArt 6"/>
        <xdr:cNvSpPr>
          <a:spLocks noChangeArrowheads="1" noChangeShapeType="1" noTextEdit="1"/>
        </xdr:cNvSpPr>
      </xdr:nvSpPr>
      <xdr:spPr bwMode="auto">
        <a:xfrm>
          <a:off x="857097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59</xdr:row>
      <xdr:rowOff>121947</xdr:rowOff>
    </xdr:from>
    <xdr:to>
      <xdr:col>58</xdr:col>
      <xdr:colOff>3756</xdr:colOff>
      <xdr:row>60</xdr:row>
      <xdr:rowOff>96744</xdr:rowOff>
    </xdr:to>
    <xdr:sp macro="" textlink="">
      <xdr:nvSpPr>
        <xdr:cNvPr id="53175"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59</xdr:row>
      <xdr:rowOff>121947</xdr:rowOff>
    </xdr:from>
    <xdr:to>
      <xdr:col>59</xdr:col>
      <xdr:colOff>3756</xdr:colOff>
      <xdr:row>60</xdr:row>
      <xdr:rowOff>96744</xdr:rowOff>
    </xdr:to>
    <xdr:sp macro="" textlink="">
      <xdr:nvSpPr>
        <xdr:cNvPr id="53176" name="WordArt 6"/>
        <xdr:cNvSpPr>
          <a:spLocks noChangeArrowheads="1" noChangeShapeType="1" noTextEdit="1"/>
        </xdr:cNvSpPr>
      </xdr:nvSpPr>
      <xdr:spPr bwMode="auto">
        <a:xfrm>
          <a:off x="895578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59</xdr:row>
      <xdr:rowOff>121947</xdr:rowOff>
    </xdr:from>
    <xdr:to>
      <xdr:col>58</xdr:col>
      <xdr:colOff>1012243</xdr:colOff>
      <xdr:row>60</xdr:row>
      <xdr:rowOff>96744</xdr:rowOff>
    </xdr:to>
    <xdr:sp macro="" textlink="">
      <xdr:nvSpPr>
        <xdr:cNvPr id="53177" name="WordArt 6"/>
        <xdr:cNvSpPr>
          <a:spLocks noChangeArrowheads="1" noChangeShapeType="1" noTextEdit="1"/>
        </xdr:cNvSpPr>
      </xdr:nvSpPr>
      <xdr:spPr bwMode="auto">
        <a:xfrm>
          <a:off x="889470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59</xdr:row>
      <xdr:rowOff>121947</xdr:rowOff>
    </xdr:from>
    <xdr:to>
      <xdr:col>58</xdr:col>
      <xdr:colOff>1012243</xdr:colOff>
      <xdr:row>60</xdr:row>
      <xdr:rowOff>96744</xdr:rowOff>
    </xdr:to>
    <xdr:sp macro="" textlink="">
      <xdr:nvSpPr>
        <xdr:cNvPr id="53178" name="WordArt 6"/>
        <xdr:cNvSpPr>
          <a:spLocks noChangeArrowheads="1" noChangeShapeType="1" noTextEdit="1"/>
        </xdr:cNvSpPr>
      </xdr:nvSpPr>
      <xdr:spPr bwMode="auto">
        <a:xfrm>
          <a:off x="889470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3179"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3180"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3181"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3182"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59</xdr:row>
      <xdr:rowOff>121947</xdr:rowOff>
    </xdr:from>
    <xdr:to>
      <xdr:col>56</xdr:col>
      <xdr:colOff>3756</xdr:colOff>
      <xdr:row>60</xdr:row>
      <xdr:rowOff>96744</xdr:rowOff>
    </xdr:to>
    <xdr:sp macro="" textlink="">
      <xdr:nvSpPr>
        <xdr:cNvPr id="53183" name="WordArt 6"/>
        <xdr:cNvSpPr>
          <a:spLocks noChangeArrowheads="1" noChangeShapeType="1" noTextEdit="1"/>
        </xdr:cNvSpPr>
      </xdr:nvSpPr>
      <xdr:spPr bwMode="auto">
        <a:xfrm>
          <a:off x="840142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59</xdr:row>
      <xdr:rowOff>121947</xdr:rowOff>
    </xdr:from>
    <xdr:to>
      <xdr:col>56</xdr:col>
      <xdr:colOff>3756</xdr:colOff>
      <xdr:row>60</xdr:row>
      <xdr:rowOff>96744</xdr:rowOff>
    </xdr:to>
    <xdr:sp macro="" textlink="">
      <xdr:nvSpPr>
        <xdr:cNvPr id="53184" name="WordArt 6"/>
        <xdr:cNvSpPr>
          <a:spLocks noChangeArrowheads="1" noChangeShapeType="1" noTextEdit="1"/>
        </xdr:cNvSpPr>
      </xdr:nvSpPr>
      <xdr:spPr bwMode="auto">
        <a:xfrm>
          <a:off x="840142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59</xdr:row>
      <xdr:rowOff>121947</xdr:rowOff>
    </xdr:from>
    <xdr:to>
      <xdr:col>56</xdr:col>
      <xdr:colOff>3756</xdr:colOff>
      <xdr:row>60</xdr:row>
      <xdr:rowOff>96744</xdr:rowOff>
    </xdr:to>
    <xdr:sp macro="" textlink="">
      <xdr:nvSpPr>
        <xdr:cNvPr id="53185" name="WordArt 6"/>
        <xdr:cNvSpPr>
          <a:spLocks noChangeArrowheads="1" noChangeShapeType="1" noTextEdit="1"/>
        </xdr:cNvSpPr>
      </xdr:nvSpPr>
      <xdr:spPr bwMode="auto">
        <a:xfrm>
          <a:off x="840142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59</xdr:row>
      <xdr:rowOff>121947</xdr:rowOff>
    </xdr:from>
    <xdr:to>
      <xdr:col>56</xdr:col>
      <xdr:colOff>3756</xdr:colOff>
      <xdr:row>60</xdr:row>
      <xdr:rowOff>96744</xdr:rowOff>
    </xdr:to>
    <xdr:sp macro="" textlink="">
      <xdr:nvSpPr>
        <xdr:cNvPr id="53186" name="WordArt 6"/>
        <xdr:cNvSpPr>
          <a:spLocks noChangeArrowheads="1" noChangeShapeType="1" noTextEdit="1"/>
        </xdr:cNvSpPr>
      </xdr:nvSpPr>
      <xdr:spPr bwMode="auto">
        <a:xfrm>
          <a:off x="840142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59</xdr:row>
      <xdr:rowOff>121947</xdr:rowOff>
    </xdr:from>
    <xdr:to>
      <xdr:col>56</xdr:col>
      <xdr:colOff>3756</xdr:colOff>
      <xdr:row>60</xdr:row>
      <xdr:rowOff>96744</xdr:rowOff>
    </xdr:to>
    <xdr:sp macro="" textlink="">
      <xdr:nvSpPr>
        <xdr:cNvPr id="53187" name="WordArt 6"/>
        <xdr:cNvSpPr>
          <a:spLocks noChangeArrowheads="1" noChangeShapeType="1" noTextEdit="1"/>
        </xdr:cNvSpPr>
      </xdr:nvSpPr>
      <xdr:spPr bwMode="auto">
        <a:xfrm>
          <a:off x="840142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59</xdr:row>
      <xdr:rowOff>121947</xdr:rowOff>
    </xdr:from>
    <xdr:to>
      <xdr:col>56</xdr:col>
      <xdr:colOff>3756</xdr:colOff>
      <xdr:row>60</xdr:row>
      <xdr:rowOff>96744</xdr:rowOff>
    </xdr:to>
    <xdr:sp macro="" textlink="">
      <xdr:nvSpPr>
        <xdr:cNvPr id="53188" name="WordArt 6"/>
        <xdr:cNvSpPr>
          <a:spLocks noChangeArrowheads="1" noChangeShapeType="1" noTextEdit="1"/>
        </xdr:cNvSpPr>
      </xdr:nvSpPr>
      <xdr:spPr bwMode="auto">
        <a:xfrm>
          <a:off x="840142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59</xdr:row>
      <xdr:rowOff>121947</xdr:rowOff>
    </xdr:from>
    <xdr:to>
      <xdr:col>58</xdr:col>
      <xdr:colOff>3756</xdr:colOff>
      <xdr:row>60</xdr:row>
      <xdr:rowOff>96744</xdr:rowOff>
    </xdr:to>
    <xdr:sp macro="" textlink="">
      <xdr:nvSpPr>
        <xdr:cNvPr id="53189"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59</xdr:row>
      <xdr:rowOff>121947</xdr:rowOff>
    </xdr:from>
    <xdr:to>
      <xdr:col>58</xdr:col>
      <xdr:colOff>3756</xdr:colOff>
      <xdr:row>60</xdr:row>
      <xdr:rowOff>96744</xdr:rowOff>
    </xdr:to>
    <xdr:sp macro="" textlink="">
      <xdr:nvSpPr>
        <xdr:cNvPr id="53190"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59</xdr:row>
      <xdr:rowOff>121947</xdr:rowOff>
    </xdr:from>
    <xdr:to>
      <xdr:col>58</xdr:col>
      <xdr:colOff>3756</xdr:colOff>
      <xdr:row>60</xdr:row>
      <xdr:rowOff>96744</xdr:rowOff>
    </xdr:to>
    <xdr:sp macro="" textlink="">
      <xdr:nvSpPr>
        <xdr:cNvPr id="53191"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59</xdr:row>
      <xdr:rowOff>121947</xdr:rowOff>
    </xdr:from>
    <xdr:to>
      <xdr:col>58</xdr:col>
      <xdr:colOff>3756</xdr:colOff>
      <xdr:row>60</xdr:row>
      <xdr:rowOff>96744</xdr:rowOff>
    </xdr:to>
    <xdr:sp macro="" textlink="">
      <xdr:nvSpPr>
        <xdr:cNvPr id="53192"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59</xdr:row>
      <xdr:rowOff>121947</xdr:rowOff>
    </xdr:from>
    <xdr:to>
      <xdr:col>58</xdr:col>
      <xdr:colOff>3756</xdr:colOff>
      <xdr:row>60</xdr:row>
      <xdr:rowOff>96744</xdr:rowOff>
    </xdr:to>
    <xdr:sp macro="" textlink="">
      <xdr:nvSpPr>
        <xdr:cNvPr id="53193"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59</xdr:row>
      <xdr:rowOff>121947</xdr:rowOff>
    </xdr:from>
    <xdr:to>
      <xdr:col>58</xdr:col>
      <xdr:colOff>3756</xdr:colOff>
      <xdr:row>60</xdr:row>
      <xdr:rowOff>96744</xdr:rowOff>
    </xdr:to>
    <xdr:sp macro="" textlink="">
      <xdr:nvSpPr>
        <xdr:cNvPr id="53194" name="WordArt 6"/>
        <xdr:cNvSpPr>
          <a:spLocks noChangeArrowheads="1" noChangeShapeType="1" noTextEdit="1"/>
        </xdr:cNvSpPr>
      </xdr:nvSpPr>
      <xdr:spPr bwMode="auto">
        <a:xfrm>
          <a:off x="879385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07"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53208" name="WordArt 6"/>
        <xdr:cNvSpPr>
          <a:spLocks noChangeArrowheads="1" noChangeShapeType="1" noTextEdit="1"/>
        </xdr:cNvSpPr>
      </xdr:nvSpPr>
      <xdr:spPr bwMode="auto">
        <a:xfrm>
          <a:off x="1292949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53209" name="WordArt 6"/>
        <xdr:cNvSpPr>
          <a:spLocks noChangeArrowheads="1" noChangeShapeType="1" noTextEdit="1"/>
        </xdr:cNvSpPr>
      </xdr:nvSpPr>
      <xdr:spPr bwMode="auto">
        <a:xfrm>
          <a:off x="1292949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10"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53211" name="WordArt 6"/>
        <xdr:cNvSpPr>
          <a:spLocks noChangeArrowheads="1" noChangeShapeType="1" noTextEdit="1"/>
        </xdr:cNvSpPr>
      </xdr:nvSpPr>
      <xdr:spPr bwMode="auto">
        <a:xfrm>
          <a:off x="1292949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59</xdr:row>
      <xdr:rowOff>121947</xdr:rowOff>
    </xdr:from>
    <xdr:to>
      <xdr:col>72</xdr:col>
      <xdr:colOff>1012243</xdr:colOff>
      <xdr:row>60</xdr:row>
      <xdr:rowOff>96744</xdr:rowOff>
    </xdr:to>
    <xdr:sp macro="" textlink="">
      <xdr:nvSpPr>
        <xdr:cNvPr id="53212" name="WordArt 6"/>
        <xdr:cNvSpPr>
          <a:spLocks noChangeArrowheads="1" noChangeShapeType="1" noTextEdit="1"/>
        </xdr:cNvSpPr>
      </xdr:nvSpPr>
      <xdr:spPr bwMode="auto">
        <a:xfrm>
          <a:off x="129294943"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13"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14"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15"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16"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17"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18"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3219"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3220"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222"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223"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224"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225"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53228" name="WordArt 6"/>
        <xdr:cNvSpPr>
          <a:spLocks noChangeArrowheads="1" noChangeShapeType="1" noTextEdit="1"/>
        </xdr:cNvSpPr>
      </xdr:nvSpPr>
      <xdr:spPr bwMode="auto">
        <a:xfrm>
          <a:off x="116742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53229" name="WordArt 6"/>
        <xdr:cNvSpPr>
          <a:spLocks noChangeArrowheads="1" noChangeShapeType="1" noTextEdit="1"/>
        </xdr:cNvSpPr>
      </xdr:nvSpPr>
      <xdr:spPr bwMode="auto">
        <a:xfrm>
          <a:off x="116742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59</xdr:row>
      <xdr:rowOff>121947</xdr:rowOff>
    </xdr:from>
    <xdr:to>
      <xdr:col>67</xdr:col>
      <xdr:colOff>3756</xdr:colOff>
      <xdr:row>60</xdr:row>
      <xdr:rowOff>96744</xdr:rowOff>
    </xdr:to>
    <xdr:sp macro="" textlink="">
      <xdr:nvSpPr>
        <xdr:cNvPr id="53230" name="WordArt 6"/>
        <xdr:cNvSpPr>
          <a:spLocks noChangeArrowheads="1" noChangeShapeType="1" noTextEdit="1"/>
        </xdr:cNvSpPr>
      </xdr:nvSpPr>
      <xdr:spPr bwMode="auto">
        <a:xfrm>
          <a:off x="1200949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59</xdr:row>
      <xdr:rowOff>121947</xdr:rowOff>
    </xdr:from>
    <xdr:to>
      <xdr:col>67</xdr:col>
      <xdr:colOff>3756</xdr:colOff>
      <xdr:row>60</xdr:row>
      <xdr:rowOff>96744</xdr:rowOff>
    </xdr:to>
    <xdr:sp macro="" textlink="">
      <xdr:nvSpPr>
        <xdr:cNvPr id="53231" name="WordArt 6"/>
        <xdr:cNvSpPr>
          <a:spLocks noChangeArrowheads="1" noChangeShapeType="1" noTextEdit="1"/>
        </xdr:cNvSpPr>
      </xdr:nvSpPr>
      <xdr:spPr bwMode="auto">
        <a:xfrm>
          <a:off x="1200949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32</xdr:col>
      <xdr:colOff>1012243</xdr:colOff>
      <xdr:row>59</xdr:row>
      <xdr:rowOff>0</xdr:rowOff>
    </xdr:from>
    <xdr:to>
      <xdr:col>32</xdr:col>
      <xdr:colOff>1012243</xdr:colOff>
      <xdr:row>59</xdr:row>
      <xdr:rowOff>91796</xdr:rowOff>
    </xdr:to>
    <xdr:sp macro="" textlink="">
      <xdr:nvSpPr>
        <xdr:cNvPr id="53232" name="WordArt 5"/>
        <xdr:cNvSpPr>
          <a:spLocks noChangeArrowheads="1" noChangeShapeType="1" noTextEdit="1"/>
        </xdr:cNvSpPr>
      </xdr:nvSpPr>
      <xdr:spPr bwMode="auto">
        <a:xfrm>
          <a:off x="49056343" y="116014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32</xdr:col>
      <xdr:colOff>1012243</xdr:colOff>
      <xdr:row>59</xdr:row>
      <xdr:rowOff>0</xdr:rowOff>
    </xdr:from>
    <xdr:to>
      <xdr:col>32</xdr:col>
      <xdr:colOff>1012243</xdr:colOff>
      <xdr:row>59</xdr:row>
      <xdr:rowOff>91796</xdr:rowOff>
    </xdr:to>
    <xdr:sp macro="" textlink="">
      <xdr:nvSpPr>
        <xdr:cNvPr id="53233" name="WordArt 5"/>
        <xdr:cNvSpPr>
          <a:spLocks noChangeArrowheads="1" noChangeShapeType="1" noTextEdit="1"/>
        </xdr:cNvSpPr>
      </xdr:nvSpPr>
      <xdr:spPr bwMode="auto">
        <a:xfrm>
          <a:off x="49056343" y="116014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3756</xdr:colOff>
      <xdr:row>59</xdr:row>
      <xdr:rowOff>0</xdr:rowOff>
    </xdr:from>
    <xdr:to>
      <xdr:col>33</xdr:col>
      <xdr:colOff>3756</xdr:colOff>
      <xdr:row>59</xdr:row>
      <xdr:rowOff>96744</xdr:rowOff>
    </xdr:to>
    <xdr:sp macro="" textlink="">
      <xdr:nvSpPr>
        <xdr:cNvPr id="53234" name="WordArt 6"/>
        <xdr:cNvSpPr>
          <a:spLocks noChangeArrowheads="1" noChangeShapeType="1" noTextEdit="1"/>
        </xdr:cNvSpPr>
      </xdr:nvSpPr>
      <xdr:spPr bwMode="auto">
        <a:xfrm>
          <a:off x="49705206" y="116014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3235"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53236" name="WordArt 6"/>
        <xdr:cNvSpPr>
          <a:spLocks noChangeArrowheads="1" noChangeShapeType="1" noTextEdit="1"/>
        </xdr:cNvSpPr>
      </xdr:nvSpPr>
      <xdr:spPr bwMode="auto">
        <a:xfrm>
          <a:off x="9313920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238"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239"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240"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53241" name="WordArt 6"/>
        <xdr:cNvSpPr>
          <a:spLocks noChangeArrowheads="1" noChangeShapeType="1" noTextEdit="1"/>
        </xdr:cNvSpPr>
      </xdr:nvSpPr>
      <xdr:spPr bwMode="auto">
        <a:xfrm>
          <a:off x="123219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53244" name="WordArt 6"/>
        <xdr:cNvSpPr>
          <a:spLocks noChangeArrowheads="1" noChangeShapeType="1" noTextEdit="1"/>
        </xdr:cNvSpPr>
      </xdr:nvSpPr>
      <xdr:spPr bwMode="auto">
        <a:xfrm>
          <a:off x="116742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53245" name="WordArt 6"/>
        <xdr:cNvSpPr>
          <a:spLocks noChangeArrowheads="1" noChangeShapeType="1" noTextEdit="1"/>
        </xdr:cNvSpPr>
      </xdr:nvSpPr>
      <xdr:spPr bwMode="auto">
        <a:xfrm>
          <a:off x="1167421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59</xdr:row>
      <xdr:rowOff>121947</xdr:rowOff>
    </xdr:from>
    <xdr:to>
      <xdr:col>67</xdr:col>
      <xdr:colOff>3756</xdr:colOff>
      <xdr:row>60</xdr:row>
      <xdr:rowOff>96744</xdr:rowOff>
    </xdr:to>
    <xdr:sp macro="" textlink="">
      <xdr:nvSpPr>
        <xdr:cNvPr id="53246" name="WordArt 6"/>
        <xdr:cNvSpPr>
          <a:spLocks noChangeArrowheads="1" noChangeShapeType="1" noTextEdit="1"/>
        </xdr:cNvSpPr>
      </xdr:nvSpPr>
      <xdr:spPr bwMode="auto">
        <a:xfrm>
          <a:off x="1200949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59</xdr:row>
      <xdr:rowOff>121947</xdr:rowOff>
    </xdr:from>
    <xdr:to>
      <xdr:col>67</xdr:col>
      <xdr:colOff>3756</xdr:colOff>
      <xdr:row>60</xdr:row>
      <xdr:rowOff>96744</xdr:rowOff>
    </xdr:to>
    <xdr:sp macro="" textlink="">
      <xdr:nvSpPr>
        <xdr:cNvPr id="53247" name="WordArt 6"/>
        <xdr:cNvSpPr>
          <a:spLocks noChangeArrowheads="1" noChangeShapeType="1" noTextEdit="1"/>
        </xdr:cNvSpPr>
      </xdr:nvSpPr>
      <xdr:spPr bwMode="auto">
        <a:xfrm>
          <a:off x="1200949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52"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53"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54"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59</xdr:row>
      <xdr:rowOff>121947</xdr:rowOff>
    </xdr:from>
    <xdr:to>
      <xdr:col>72</xdr:col>
      <xdr:colOff>3756</xdr:colOff>
      <xdr:row>60</xdr:row>
      <xdr:rowOff>96744</xdr:rowOff>
    </xdr:to>
    <xdr:sp macro="" textlink="">
      <xdr:nvSpPr>
        <xdr:cNvPr id="53255" name="WordArt 6"/>
        <xdr:cNvSpPr>
          <a:spLocks noChangeArrowheads="1" noChangeShapeType="1" noTextEdit="1"/>
        </xdr:cNvSpPr>
      </xdr:nvSpPr>
      <xdr:spPr bwMode="auto">
        <a:xfrm>
          <a:off x="128286456" y="117233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38</xdr:row>
      <xdr:rowOff>121947</xdr:rowOff>
    </xdr:from>
    <xdr:to>
      <xdr:col>19</xdr:col>
      <xdr:colOff>3756</xdr:colOff>
      <xdr:row>39</xdr:row>
      <xdr:rowOff>96744</xdr:rowOff>
    </xdr:to>
    <xdr:sp macro="" textlink="">
      <xdr:nvSpPr>
        <xdr:cNvPr id="53256" name="WordArt 6"/>
        <xdr:cNvSpPr>
          <a:spLocks noChangeArrowheads="1" noChangeShapeType="1" noTextEdit="1"/>
        </xdr:cNvSpPr>
      </xdr:nvSpPr>
      <xdr:spPr bwMode="auto">
        <a:xfrm>
          <a:off x="71094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3756</xdr:colOff>
      <xdr:row>38</xdr:row>
      <xdr:rowOff>121947</xdr:rowOff>
    </xdr:from>
    <xdr:to>
      <xdr:col>20</xdr:col>
      <xdr:colOff>3756</xdr:colOff>
      <xdr:row>39</xdr:row>
      <xdr:rowOff>96744</xdr:rowOff>
    </xdr:to>
    <xdr:sp macro="" textlink="">
      <xdr:nvSpPr>
        <xdr:cNvPr id="53257" name="WordArt 6"/>
        <xdr:cNvSpPr>
          <a:spLocks noChangeArrowheads="1" noChangeShapeType="1" noTextEdit="1"/>
        </xdr:cNvSpPr>
      </xdr:nvSpPr>
      <xdr:spPr bwMode="auto">
        <a:xfrm>
          <a:off x="84810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3756</xdr:colOff>
      <xdr:row>38</xdr:row>
      <xdr:rowOff>121947</xdr:rowOff>
    </xdr:from>
    <xdr:to>
      <xdr:col>18</xdr:col>
      <xdr:colOff>3756</xdr:colOff>
      <xdr:row>39</xdr:row>
      <xdr:rowOff>96744</xdr:rowOff>
    </xdr:to>
    <xdr:sp macro="" textlink="">
      <xdr:nvSpPr>
        <xdr:cNvPr id="53258" name="WordArt 6"/>
        <xdr:cNvSpPr>
          <a:spLocks noChangeArrowheads="1" noChangeShapeType="1" noTextEdit="1"/>
        </xdr:cNvSpPr>
      </xdr:nvSpPr>
      <xdr:spPr bwMode="auto">
        <a:xfrm>
          <a:off x="56997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38</xdr:row>
      <xdr:rowOff>121947</xdr:rowOff>
    </xdr:from>
    <xdr:to>
      <xdr:col>18</xdr:col>
      <xdr:colOff>1012243</xdr:colOff>
      <xdr:row>39</xdr:row>
      <xdr:rowOff>96744</xdr:rowOff>
    </xdr:to>
    <xdr:sp macro="" textlink="">
      <xdr:nvSpPr>
        <xdr:cNvPr id="53259"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38</xdr:row>
      <xdr:rowOff>121947</xdr:rowOff>
    </xdr:from>
    <xdr:to>
      <xdr:col>18</xdr:col>
      <xdr:colOff>1012243</xdr:colOff>
      <xdr:row>39</xdr:row>
      <xdr:rowOff>96744</xdr:rowOff>
    </xdr:to>
    <xdr:sp macro="" textlink="">
      <xdr:nvSpPr>
        <xdr:cNvPr id="53260"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38</xdr:row>
      <xdr:rowOff>121947</xdr:rowOff>
    </xdr:from>
    <xdr:to>
      <xdr:col>20</xdr:col>
      <xdr:colOff>1012243</xdr:colOff>
      <xdr:row>39</xdr:row>
      <xdr:rowOff>96744</xdr:rowOff>
    </xdr:to>
    <xdr:sp macro="" textlink="">
      <xdr:nvSpPr>
        <xdr:cNvPr id="53261"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38</xdr:row>
      <xdr:rowOff>121947</xdr:rowOff>
    </xdr:from>
    <xdr:to>
      <xdr:col>20</xdr:col>
      <xdr:colOff>1012243</xdr:colOff>
      <xdr:row>39</xdr:row>
      <xdr:rowOff>96744</xdr:rowOff>
    </xdr:to>
    <xdr:sp macro="" textlink="">
      <xdr:nvSpPr>
        <xdr:cNvPr id="53262"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19</xdr:col>
      <xdr:colOff>3756</xdr:colOff>
      <xdr:row>38</xdr:row>
      <xdr:rowOff>121947</xdr:rowOff>
    </xdr:from>
    <xdr:to>
      <xdr:col>19</xdr:col>
      <xdr:colOff>3756</xdr:colOff>
      <xdr:row>39</xdr:row>
      <xdr:rowOff>96744</xdr:rowOff>
    </xdr:to>
    <xdr:sp macro="" textlink="">
      <xdr:nvSpPr>
        <xdr:cNvPr id="53263" name="WordArt 6"/>
        <xdr:cNvSpPr>
          <a:spLocks noChangeArrowheads="1" noChangeShapeType="1" noTextEdit="1"/>
        </xdr:cNvSpPr>
      </xdr:nvSpPr>
      <xdr:spPr bwMode="auto">
        <a:xfrm>
          <a:off x="71094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3756</xdr:colOff>
      <xdr:row>38</xdr:row>
      <xdr:rowOff>121947</xdr:rowOff>
    </xdr:from>
    <xdr:to>
      <xdr:col>20</xdr:col>
      <xdr:colOff>3756</xdr:colOff>
      <xdr:row>39</xdr:row>
      <xdr:rowOff>96744</xdr:rowOff>
    </xdr:to>
    <xdr:sp macro="" textlink="">
      <xdr:nvSpPr>
        <xdr:cNvPr id="53264" name="WordArt 6"/>
        <xdr:cNvSpPr>
          <a:spLocks noChangeArrowheads="1" noChangeShapeType="1" noTextEdit="1"/>
        </xdr:cNvSpPr>
      </xdr:nvSpPr>
      <xdr:spPr bwMode="auto">
        <a:xfrm>
          <a:off x="84810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3756</xdr:colOff>
      <xdr:row>38</xdr:row>
      <xdr:rowOff>121947</xdr:rowOff>
    </xdr:from>
    <xdr:to>
      <xdr:col>18</xdr:col>
      <xdr:colOff>3756</xdr:colOff>
      <xdr:row>39</xdr:row>
      <xdr:rowOff>96744</xdr:rowOff>
    </xdr:to>
    <xdr:sp macro="" textlink="">
      <xdr:nvSpPr>
        <xdr:cNvPr id="53265" name="WordArt 6"/>
        <xdr:cNvSpPr>
          <a:spLocks noChangeArrowheads="1" noChangeShapeType="1" noTextEdit="1"/>
        </xdr:cNvSpPr>
      </xdr:nvSpPr>
      <xdr:spPr bwMode="auto">
        <a:xfrm>
          <a:off x="56997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38</xdr:row>
      <xdr:rowOff>121947</xdr:rowOff>
    </xdr:from>
    <xdr:to>
      <xdr:col>18</xdr:col>
      <xdr:colOff>1012243</xdr:colOff>
      <xdr:row>39</xdr:row>
      <xdr:rowOff>96744</xdr:rowOff>
    </xdr:to>
    <xdr:sp macro="" textlink="">
      <xdr:nvSpPr>
        <xdr:cNvPr id="53266"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18</xdr:col>
      <xdr:colOff>1012243</xdr:colOff>
      <xdr:row>38</xdr:row>
      <xdr:rowOff>121947</xdr:rowOff>
    </xdr:from>
    <xdr:to>
      <xdr:col>18</xdr:col>
      <xdr:colOff>1012243</xdr:colOff>
      <xdr:row>39</xdr:row>
      <xdr:rowOff>96744</xdr:rowOff>
    </xdr:to>
    <xdr:sp macro="" textlink="">
      <xdr:nvSpPr>
        <xdr:cNvPr id="53267"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38</xdr:row>
      <xdr:rowOff>121947</xdr:rowOff>
    </xdr:from>
    <xdr:to>
      <xdr:col>20</xdr:col>
      <xdr:colOff>1012243</xdr:colOff>
      <xdr:row>39</xdr:row>
      <xdr:rowOff>96744</xdr:rowOff>
    </xdr:to>
    <xdr:sp macro="" textlink="">
      <xdr:nvSpPr>
        <xdr:cNvPr id="53268"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20</xdr:col>
      <xdr:colOff>1012243</xdr:colOff>
      <xdr:row>38</xdr:row>
      <xdr:rowOff>121947</xdr:rowOff>
    </xdr:from>
    <xdr:to>
      <xdr:col>20</xdr:col>
      <xdr:colOff>1012243</xdr:colOff>
      <xdr:row>39</xdr:row>
      <xdr:rowOff>96744</xdr:rowOff>
    </xdr:to>
    <xdr:sp macro="" textlink="">
      <xdr:nvSpPr>
        <xdr:cNvPr id="53269"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38</xdr:row>
      <xdr:rowOff>121947</xdr:rowOff>
    </xdr:from>
    <xdr:to>
      <xdr:col>34</xdr:col>
      <xdr:colOff>3756</xdr:colOff>
      <xdr:row>39</xdr:row>
      <xdr:rowOff>96744</xdr:rowOff>
    </xdr:to>
    <xdr:sp macro="" textlink="">
      <xdr:nvSpPr>
        <xdr:cNvPr id="53270" name="WordArt 6"/>
        <xdr:cNvSpPr>
          <a:spLocks noChangeArrowheads="1" noChangeShapeType="1" noTextEdit="1"/>
        </xdr:cNvSpPr>
      </xdr:nvSpPr>
      <xdr:spPr bwMode="auto">
        <a:xfrm>
          <a:off x="71094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38</xdr:row>
      <xdr:rowOff>121947</xdr:rowOff>
    </xdr:from>
    <xdr:to>
      <xdr:col>35</xdr:col>
      <xdr:colOff>3756</xdr:colOff>
      <xdr:row>39</xdr:row>
      <xdr:rowOff>96744</xdr:rowOff>
    </xdr:to>
    <xdr:sp macro="" textlink="">
      <xdr:nvSpPr>
        <xdr:cNvPr id="53271" name="WordArt 6"/>
        <xdr:cNvSpPr>
          <a:spLocks noChangeArrowheads="1" noChangeShapeType="1" noTextEdit="1"/>
        </xdr:cNvSpPr>
      </xdr:nvSpPr>
      <xdr:spPr bwMode="auto">
        <a:xfrm>
          <a:off x="84810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38</xdr:row>
      <xdr:rowOff>121947</xdr:rowOff>
    </xdr:from>
    <xdr:to>
      <xdr:col>33</xdr:col>
      <xdr:colOff>3756</xdr:colOff>
      <xdr:row>39</xdr:row>
      <xdr:rowOff>96744</xdr:rowOff>
    </xdr:to>
    <xdr:sp macro="" textlink="">
      <xdr:nvSpPr>
        <xdr:cNvPr id="53272" name="WordArt 6"/>
        <xdr:cNvSpPr>
          <a:spLocks noChangeArrowheads="1" noChangeShapeType="1" noTextEdit="1"/>
        </xdr:cNvSpPr>
      </xdr:nvSpPr>
      <xdr:spPr bwMode="auto">
        <a:xfrm>
          <a:off x="56997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38</xdr:row>
      <xdr:rowOff>121947</xdr:rowOff>
    </xdr:from>
    <xdr:to>
      <xdr:col>33</xdr:col>
      <xdr:colOff>1012243</xdr:colOff>
      <xdr:row>39</xdr:row>
      <xdr:rowOff>96744</xdr:rowOff>
    </xdr:to>
    <xdr:sp macro="" textlink="">
      <xdr:nvSpPr>
        <xdr:cNvPr id="53273"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38</xdr:row>
      <xdr:rowOff>121947</xdr:rowOff>
    </xdr:from>
    <xdr:to>
      <xdr:col>33</xdr:col>
      <xdr:colOff>1012243</xdr:colOff>
      <xdr:row>39</xdr:row>
      <xdr:rowOff>96744</xdr:rowOff>
    </xdr:to>
    <xdr:sp macro="" textlink="">
      <xdr:nvSpPr>
        <xdr:cNvPr id="53274"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38</xdr:row>
      <xdr:rowOff>121947</xdr:rowOff>
    </xdr:from>
    <xdr:to>
      <xdr:col>35</xdr:col>
      <xdr:colOff>1012243</xdr:colOff>
      <xdr:row>39</xdr:row>
      <xdr:rowOff>96744</xdr:rowOff>
    </xdr:to>
    <xdr:sp macro="" textlink="">
      <xdr:nvSpPr>
        <xdr:cNvPr id="53275"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38</xdr:row>
      <xdr:rowOff>121947</xdr:rowOff>
    </xdr:from>
    <xdr:to>
      <xdr:col>35</xdr:col>
      <xdr:colOff>1012243</xdr:colOff>
      <xdr:row>39</xdr:row>
      <xdr:rowOff>96744</xdr:rowOff>
    </xdr:to>
    <xdr:sp macro="" textlink="">
      <xdr:nvSpPr>
        <xdr:cNvPr id="53276"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38</xdr:row>
      <xdr:rowOff>121947</xdr:rowOff>
    </xdr:from>
    <xdr:to>
      <xdr:col>34</xdr:col>
      <xdr:colOff>3756</xdr:colOff>
      <xdr:row>39</xdr:row>
      <xdr:rowOff>96744</xdr:rowOff>
    </xdr:to>
    <xdr:sp macro="" textlink="">
      <xdr:nvSpPr>
        <xdr:cNvPr id="53277" name="WordArt 6"/>
        <xdr:cNvSpPr>
          <a:spLocks noChangeArrowheads="1" noChangeShapeType="1" noTextEdit="1"/>
        </xdr:cNvSpPr>
      </xdr:nvSpPr>
      <xdr:spPr bwMode="auto">
        <a:xfrm>
          <a:off x="71094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38</xdr:row>
      <xdr:rowOff>121947</xdr:rowOff>
    </xdr:from>
    <xdr:to>
      <xdr:col>35</xdr:col>
      <xdr:colOff>3756</xdr:colOff>
      <xdr:row>39</xdr:row>
      <xdr:rowOff>96744</xdr:rowOff>
    </xdr:to>
    <xdr:sp macro="" textlink="">
      <xdr:nvSpPr>
        <xdr:cNvPr id="53278" name="WordArt 6"/>
        <xdr:cNvSpPr>
          <a:spLocks noChangeArrowheads="1" noChangeShapeType="1" noTextEdit="1"/>
        </xdr:cNvSpPr>
      </xdr:nvSpPr>
      <xdr:spPr bwMode="auto">
        <a:xfrm>
          <a:off x="84810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38</xdr:row>
      <xdr:rowOff>121947</xdr:rowOff>
    </xdr:from>
    <xdr:to>
      <xdr:col>33</xdr:col>
      <xdr:colOff>3756</xdr:colOff>
      <xdr:row>39</xdr:row>
      <xdr:rowOff>96744</xdr:rowOff>
    </xdr:to>
    <xdr:sp macro="" textlink="">
      <xdr:nvSpPr>
        <xdr:cNvPr id="53279" name="WordArt 6"/>
        <xdr:cNvSpPr>
          <a:spLocks noChangeArrowheads="1" noChangeShapeType="1" noTextEdit="1"/>
        </xdr:cNvSpPr>
      </xdr:nvSpPr>
      <xdr:spPr bwMode="auto">
        <a:xfrm>
          <a:off x="56997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38</xdr:row>
      <xdr:rowOff>121947</xdr:rowOff>
    </xdr:from>
    <xdr:to>
      <xdr:col>33</xdr:col>
      <xdr:colOff>1012243</xdr:colOff>
      <xdr:row>39</xdr:row>
      <xdr:rowOff>96744</xdr:rowOff>
    </xdr:to>
    <xdr:sp macro="" textlink="">
      <xdr:nvSpPr>
        <xdr:cNvPr id="53280"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38</xdr:row>
      <xdr:rowOff>121947</xdr:rowOff>
    </xdr:from>
    <xdr:to>
      <xdr:col>33</xdr:col>
      <xdr:colOff>1012243</xdr:colOff>
      <xdr:row>39</xdr:row>
      <xdr:rowOff>96744</xdr:rowOff>
    </xdr:to>
    <xdr:sp macro="" textlink="">
      <xdr:nvSpPr>
        <xdr:cNvPr id="53281"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38</xdr:row>
      <xdr:rowOff>121947</xdr:rowOff>
    </xdr:from>
    <xdr:to>
      <xdr:col>35</xdr:col>
      <xdr:colOff>1012243</xdr:colOff>
      <xdr:row>39</xdr:row>
      <xdr:rowOff>96744</xdr:rowOff>
    </xdr:to>
    <xdr:sp macro="" textlink="">
      <xdr:nvSpPr>
        <xdr:cNvPr id="53282"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38</xdr:row>
      <xdr:rowOff>121947</xdr:rowOff>
    </xdr:from>
    <xdr:to>
      <xdr:col>35</xdr:col>
      <xdr:colOff>1012243</xdr:colOff>
      <xdr:row>39</xdr:row>
      <xdr:rowOff>96744</xdr:rowOff>
    </xdr:to>
    <xdr:sp macro="" textlink="">
      <xdr:nvSpPr>
        <xdr:cNvPr id="53283"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38</xdr:row>
      <xdr:rowOff>121947</xdr:rowOff>
    </xdr:from>
    <xdr:to>
      <xdr:col>49</xdr:col>
      <xdr:colOff>3756</xdr:colOff>
      <xdr:row>39</xdr:row>
      <xdr:rowOff>96744</xdr:rowOff>
    </xdr:to>
    <xdr:sp macro="" textlink="">
      <xdr:nvSpPr>
        <xdr:cNvPr id="53284" name="WordArt 6"/>
        <xdr:cNvSpPr>
          <a:spLocks noChangeArrowheads="1" noChangeShapeType="1" noTextEdit="1"/>
        </xdr:cNvSpPr>
      </xdr:nvSpPr>
      <xdr:spPr bwMode="auto">
        <a:xfrm>
          <a:off x="71094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38</xdr:row>
      <xdr:rowOff>121947</xdr:rowOff>
    </xdr:from>
    <xdr:to>
      <xdr:col>50</xdr:col>
      <xdr:colOff>3756</xdr:colOff>
      <xdr:row>39</xdr:row>
      <xdr:rowOff>96744</xdr:rowOff>
    </xdr:to>
    <xdr:sp macro="" textlink="">
      <xdr:nvSpPr>
        <xdr:cNvPr id="53285" name="WordArt 6"/>
        <xdr:cNvSpPr>
          <a:spLocks noChangeArrowheads="1" noChangeShapeType="1" noTextEdit="1"/>
        </xdr:cNvSpPr>
      </xdr:nvSpPr>
      <xdr:spPr bwMode="auto">
        <a:xfrm>
          <a:off x="84810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38</xdr:row>
      <xdr:rowOff>121947</xdr:rowOff>
    </xdr:from>
    <xdr:to>
      <xdr:col>48</xdr:col>
      <xdr:colOff>3756</xdr:colOff>
      <xdr:row>39</xdr:row>
      <xdr:rowOff>96744</xdr:rowOff>
    </xdr:to>
    <xdr:sp macro="" textlink="">
      <xdr:nvSpPr>
        <xdr:cNvPr id="53286" name="WordArt 6"/>
        <xdr:cNvSpPr>
          <a:spLocks noChangeArrowheads="1" noChangeShapeType="1" noTextEdit="1"/>
        </xdr:cNvSpPr>
      </xdr:nvSpPr>
      <xdr:spPr bwMode="auto">
        <a:xfrm>
          <a:off x="56997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38</xdr:row>
      <xdr:rowOff>121947</xdr:rowOff>
    </xdr:from>
    <xdr:to>
      <xdr:col>48</xdr:col>
      <xdr:colOff>1012243</xdr:colOff>
      <xdr:row>39</xdr:row>
      <xdr:rowOff>96744</xdr:rowOff>
    </xdr:to>
    <xdr:sp macro="" textlink="">
      <xdr:nvSpPr>
        <xdr:cNvPr id="53287"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38</xdr:row>
      <xdr:rowOff>121947</xdr:rowOff>
    </xdr:from>
    <xdr:to>
      <xdr:col>48</xdr:col>
      <xdr:colOff>1012243</xdr:colOff>
      <xdr:row>39</xdr:row>
      <xdr:rowOff>96744</xdr:rowOff>
    </xdr:to>
    <xdr:sp macro="" textlink="">
      <xdr:nvSpPr>
        <xdr:cNvPr id="53288"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38</xdr:row>
      <xdr:rowOff>121947</xdr:rowOff>
    </xdr:from>
    <xdr:to>
      <xdr:col>50</xdr:col>
      <xdr:colOff>1012243</xdr:colOff>
      <xdr:row>39</xdr:row>
      <xdr:rowOff>96744</xdr:rowOff>
    </xdr:to>
    <xdr:sp macro="" textlink="">
      <xdr:nvSpPr>
        <xdr:cNvPr id="53289"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38</xdr:row>
      <xdr:rowOff>121947</xdr:rowOff>
    </xdr:from>
    <xdr:to>
      <xdr:col>50</xdr:col>
      <xdr:colOff>1012243</xdr:colOff>
      <xdr:row>39</xdr:row>
      <xdr:rowOff>96744</xdr:rowOff>
    </xdr:to>
    <xdr:sp macro="" textlink="">
      <xdr:nvSpPr>
        <xdr:cNvPr id="53290"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38</xdr:row>
      <xdr:rowOff>121947</xdr:rowOff>
    </xdr:from>
    <xdr:to>
      <xdr:col>49</xdr:col>
      <xdr:colOff>3756</xdr:colOff>
      <xdr:row>39</xdr:row>
      <xdr:rowOff>96744</xdr:rowOff>
    </xdr:to>
    <xdr:sp macro="" textlink="">
      <xdr:nvSpPr>
        <xdr:cNvPr id="53291" name="WordArt 6"/>
        <xdr:cNvSpPr>
          <a:spLocks noChangeArrowheads="1" noChangeShapeType="1" noTextEdit="1"/>
        </xdr:cNvSpPr>
      </xdr:nvSpPr>
      <xdr:spPr bwMode="auto">
        <a:xfrm>
          <a:off x="71094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38</xdr:row>
      <xdr:rowOff>121947</xdr:rowOff>
    </xdr:from>
    <xdr:to>
      <xdr:col>50</xdr:col>
      <xdr:colOff>3756</xdr:colOff>
      <xdr:row>39</xdr:row>
      <xdr:rowOff>96744</xdr:rowOff>
    </xdr:to>
    <xdr:sp macro="" textlink="">
      <xdr:nvSpPr>
        <xdr:cNvPr id="53292" name="WordArt 6"/>
        <xdr:cNvSpPr>
          <a:spLocks noChangeArrowheads="1" noChangeShapeType="1" noTextEdit="1"/>
        </xdr:cNvSpPr>
      </xdr:nvSpPr>
      <xdr:spPr bwMode="auto">
        <a:xfrm>
          <a:off x="84810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38</xdr:row>
      <xdr:rowOff>121947</xdr:rowOff>
    </xdr:from>
    <xdr:to>
      <xdr:col>48</xdr:col>
      <xdr:colOff>3756</xdr:colOff>
      <xdr:row>39</xdr:row>
      <xdr:rowOff>96744</xdr:rowOff>
    </xdr:to>
    <xdr:sp macro="" textlink="">
      <xdr:nvSpPr>
        <xdr:cNvPr id="53293" name="WordArt 6"/>
        <xdr:cNvSpPr>
          <a:spLocks noChangeArrowheads="1" noChangeShapeType="1" noTextEdit="1"/>
        </xdr:cNvSpPr>
      </xdr:nvSpPr>
      <xdr:spPr bwMode="auto">
        <a:xfrm>
          <a:off x="5699706"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38</xdr:row>
      <xdr:rowOff>121947</xdr:rowOff>
    </xdr:from>
    <xdr:to>
      <xdr:col>48</xdr:col>
      <xdr:colOff>1012243</xdr:colOff>
      <xdr:row>39</xdr:row>
      <xdr:rowOff>96744</xdr:rowOff>
    </xdr:to>
    <xdr:sp macro="" textlink="">
      <xdr:nvSpPr>
        <xdr:cNvPr id="53294"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38</xdr:row>
      <xdr:rowOff>121947</xdr:rowOff>
    </xdr:from>
    <xdr:to>
      <xdr:col>48</xdr:col>
      <xdr:colOff>1012243</xdr:colOff>
      <xdr:row>39</xdr:row>
      <xdr:rowOff>96744</xdr:rowOff>
    </xdr:to>
    <xdr:sp macro="" textlink="">
      <xdr:nvSpPr>
        <xdr:cNvPr id="53295" name="WordArt 6"/>
        <xdr:cNvSpPr>
          <a:spLocks noChangeArrowheads="1" noChangeShapeType="1" noTextEdit="1"/>
        </xdr:cNvSpPr>
      </xdr:nvSpPr>
      <xdr:spPr bwMode="auto">
        <a:xfrm>
          <a:off x="67081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38</xdr:row>
      <xdr:rowOff>121947</xdr:rowOff>
    </xdr:from>
    <xdr:to>
      <xdr:col>50</xdr:col>
      <xdr:colOff>1012243</xdr:colOff>
      <xdr:row>39</xdr:row>
      <xdr:rowOff>96744</xdr:rowOff>
    </xdr:to>
    <xdr:sp macro="" textlink="">
      <xdr:nvSpPr>
        <xdr:cNvPr id="53296"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38</xdr:row>
      <xdr:rowOff>121947</xdr:rowOff>
    </xdr:from>
    <xdr:to>
      <xdr:col>50</xdr:col>
      <xdr:colOff>1012243</xdr:colOff>
      <xdr:row>39</xdr:row>
      <xdr:rowOff>96744</xdr:rowOff>
    </xdr:to>
    <xdr:sp macro="" textlink="">
      <xdr:nvSpPr>
        <xdr:cNvPr id="53297" name="WordArt 6"/>
        <xdr:cNvSpPr>
          <a:spLocks noChangeArrowheads="1" noChangeShapeType="1" noTextEdit="1"/>
        </xdr:cNvSpPr>
      </xdr:nvSpPr>
      <xdr:spPr bwMode="auto">
        <a:xfrm>
          <a:off x="9489493" y="16238247"/>
          <a:ext cx="0" cy="2965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3795"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3796"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3797"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3798"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3799"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12</xdr:row>
      <xdr:rowOff>121947</xdr:rowOff>
    </xdr:from>
    <xdr:to>
      <xdr:col>8</xdr:col>
      <xdr:colOff>1012243</xdr:colOff>
      <xdr:row>13</xdr:row>
      <xdr:rowOff>96744</xdr:rowOff>
    </xdr:to>
    <xdr:sp macro="" textlink="">
      <xdr:nvSpPr>
        <xdr:cNvPr id="3800"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3801"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12</xdr:row>
      <xdr:rowOff>121947</xdr:rowOff>
    </xdr:from>
    <xdr:to>
      <xdr:col>8</xdr:col>
      <xdr:colOff>1012243</xdr:colOff>
      <xdr:row>13</xdr:row>
      <xdr:rowOff>96744</xdr:rowOff>
    </xdr:to>
    <xdr:sp macro="" textlink="">
      <xdr:nvSpPr>
        <xdr:cNvPr id="3802"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3803"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3804"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3805"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3806"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3807"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3808"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3809"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3810"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3811"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3812"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3813"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3814"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3815"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3816"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3817"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3818"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3819"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12</xdr:row>
      <xdr:rowOff>121947</xdr:rowOff>
    </xdr:from>
    <xdr:to>
      <xdr:col>10</xdr:col>
      <xdr:colOff>1012243</xdr:colOff>
      <xdr:row>13</xdr:row>
      <xdr:rowOff>96744</xdr:rowOff>
    </xdr:to>
    <xdr:sp macro="" textlink="">
      <xdr:nvSpPr>
        <xdr:cNvPr id="3820"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3821"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12</xdr:row>
      <xdr:rowOff>121947</xdr:rowOff>
    </xdr:from>
    <xdr:to>
      <xdr:col>10</xdr:col>
      <xdr:colOff>1012243</xdr:colOff>
      <xdr:row>13</xdr:row>
      <xdr:rowOff>96744</xdr:rowOff>
    </xdr:to>
    <xdr:sp macro="" textlink="">
      <xdr:nvSpPr>
        <xdr:cNvPr id="3822"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3823"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3824"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3825"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3826"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3827"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3828"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3829"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3830"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3831"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3832"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3833"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3834"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3835"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3836"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3837"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3838"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3839"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3840"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3841"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3842"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3843"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3844"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3845"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3846"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3847"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3848"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3849"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3850"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3851"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3852"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3853"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3854"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3855"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3856"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3857"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3858"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3859"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3860"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3861"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3862"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3863"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3864"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3865"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3866"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3867"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3868"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3869"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3870"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3871"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3872"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3873"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3874"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17</xdr:row>
      <xdr:rowOff>111125</xdr:rowOff>
    </xdr:from>
    <xdr:to>
      <xdr:col>8</xdr:col>
      <xdr:colOff>1012243</xdr:colOff>
      <xdr:row>18</xdr:row>
      <xdr:rowOff>82550</xdr:rowOff>
    </xdr:to>
    <xdr:sp macro="" textlink="">
      <xdr:nvSpPr>
        <xdr:cNvPr id="3955" name="WordArt 5"/>
        <xdr:cNvSpPr>
          <a:spLocks noChangeArrowheads="1" noChangeShapeType="1" noTextEdit="1"/>
        </xdr:cNvSpPr>
      </xdr:nvSpPr>
      <xdr:spPr bwMode="auto">
        <a:xfrm>
          <a:off x="366833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123825</xdr:rowOff>
    </xdr:from>
    <xdr:to>
      <xdr:col>8</xdr:col>
      <xdr:colOff>1012243</xdr:colOff>
      <xdr:row>16</xdr:row>
      <xdr:rowOff>98623</xdr:rowOff>
    </xdr:to>
    <xdr:sp macro="" textlink="">
      <xdr:nvSpPr>
        <xdr:cNvPr id="3956" name="WordArt 6"/>
        <xdr:cNvSpPr>
          <a:spLocks noChangeArrowheads="1" noChangeShapeType="1" noTextEdit="1"/>
        </xdr:cNvSpPr>
      </xdr:nvSpPr>
      <xdr:spPr bwMode="auto">
        <a:xfrm>
          <a:off x="366833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17</xdr:row>
      <xdr:rowOff>111125</xdr:rowOff>
    </xdr:from>
    <xdr:to>
      <xdr:col>8</xdr:col>
      <xdr:colOff>1012243</xdr:colOff>
      <xdr:row>18</xdr:row>
      <xdr:rowOff>82550</xdr:rowOff>
    </xdr:to>
    <xdr:sp macro="" textlink="">
      <xdr:nvSpPr>
        <xdr:cNvPr id="3957" name="WordArt 5"/>
        <xdr:cNvSpPr>
          <a:spLocks noChangeArrowheads="1" noChangeShapeType="1" noTextEdit="1"/>
        </xdr:cNvSpPr>
      </xdr:nvSpPr>
      <xdr:spPr bwMode="auto">
        <a:xfrm>
          <a:off x="366833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123825</xdr:rowOff>
    </xdr:from>
    <xdr:to>
      <xdr:col>8</xdr:col>
      <xdr:colOff>1012243</xdr:colOff>
      <xdr:row>16</xdr:row>
      <xdr:rowOff>98623</xdr:rowOff>
    </xdr:to>
    <xdr:sp macro="" textlink="">
      <xdr:nvSpPr>
        <xdr:cNvPr id="3958" name="WordArt 6"/>
        <xdr:cNvSpPr>
          <a:spLocks noChangeArrowheads="1" noChangeShapeType="1" noTextEdit="1"/>
        </xdr:cNvSpPr>
      </xdr:nvSpPr>
      <xdr:spPr bwMode="auto">
        <a:xfrm>
          <a:off x="366833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109246</xdr:rowOff>
    </xdr:from>
    <xdr:to>
      <xdr:col>8</xdr:col>
      <xdr:colOff>1012243</xdr:colOff>
      <xdr:row>16</xdr:row>
      <xdr:rowOff>90857</xdr:rowOff>
    </xdr:to>
    <xdr:sp macro="" textlink="">
      <xdr:nvSpPr>
        <xdr:cNvPr id="3959" name="WordArt 5"/>
        <xdr:cNvSpPr>
          <a:spLocks noChangeArrowheads="1" noChangeShapeType="1" noTextEdit="1"/>
        </xdr:cNvSpPr>
      </xdr:nvSpPr>
      <xdr:spPr bwMode="auto">
        <a:xfrm>
          <a:off x="366833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13</xdr:row>
      <xdr:rowOff>121947</xdr:rowOff>
    </xdr:from>
    <xdr:to>
      <xdr:col>8</xdr:col>
      <xdr:colOff>1012243</xdr:colOff>
      <xdr:row>14</xdr:row>
      <xdr:rowOff>96744</xdr:rowOff>
    </xdr:to>
    <xdr:sp macro="" textlink="">
      <xdr:nvSpPr>
        <xdr:cNvPr id="3960" name="WordArt 6"/>
        <xdr:cNvSpPr>
          <a:spLocks noChangeArrowheads="1" noChangeShapeType="1" noTextEdit="1"/>
        </xdr:cNvSpPr>
      </xdr:nvSpPr>
      <xdr:spPr bwMode="auto">
        <a:xfrm>
          <a:off x="366833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109246</xdr:rowOff>
    </xdr:from>
    <xdr:to>
      <xdr:col>8</xdr:col>
      <xdr:colOff>1012243</xdr:colOff>
      <xdr:row>16</xdr:row>
      <xdr:rowOff>90857</xdr:rowOff>
    </xdr:to>
    <xdr:sp macro="" textlink="">
      <xdr:nvSpPr>
        <xdr:cNvPr id="3961" name="WordArt 5"/>
        <xdr:cNvSpPr>
          <a:spLocks noChangeArrowheads="1" noChangeShapeType="1" noTextEdit="1"/>
        </xdr:cNvSpPr>
      </xdr:nvSpPr>
      <xdr:spPr bwMode="auto">
        <a:xfrm>
          <a:off x="366833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13</xdr:row>
      <xdr:rowOff>121947</xdr:rowOff>
    </xdr:from>
    <xdr:to>
      <xdr:col>8</xdr:col>
      <xdr:colOff>1012243</xdr:colOff>
      <xdr:row>14</xdr:row>
      <xdr:rowOff>96744</xdr:rowOff>
    </xdr:to>
    <xdr:sp macro="" textlink="">
      <xdr:nvSpPr>
        <xdr:cNvPr id="3962" name="WordArt 6"/>
        <xdr:cNvSpPr>
          <a:spLocks noChangeArrowheads="1" noChangeShapeType="1" noTextEdit="1"/>
        </xdr:cNvSpPr>
      </xdr:nvSpPr>
      <xdr:spPr bwMode="auto">
        <a:xfrm>
          <a:off x="366833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110186</xdr:rowOff>
    </xdr:from>
    <xdr:to>
      <xdr:col>8</xdr:col>
      <xdr:colOff>1012243</xdr:colOff>
      <xdr:row>17</xdr:row>
      <xdr:rowOff>91796</xdr:rowOff>
    </xdr:to>
    <xdr:sp macro="" textlink="">
      <xdr:nvSpPr>
        <xdr:cNvPr id="3963" name="WordArt 5"/>
        <xdr:cNvSpPr>
          <a:spLocks noChangeArrowheads="1" noChangeShapeType="1" noTextEdit="1"/>
        </xdr:cNvSpPr>
      </xdr:nvSpPr>
      <xdr:spPr bwMode="auto">
        <a:xfrm>
          <a:off x="366833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16</xdr:row>
      <xdr:rowOff>110186</xdr:rowOff>
    </xdr:from>
    <xdr:to>
      <xdr:col>8</xdr:col>
      <xdr:colOff>1012243</xdr:colOff>
      <xdr:row>17</xdr:row>
      <xdr:rowOff>91796</xdr:rowOff>
    </xdr:to>
    <xdr:sp macro="" textlink="">
      <xdr:nvSpPr>
        <xdr:cNvPr id="3964" name="WordArt 5"/>
        <xdr:cNvSpPr>
          <a:spLocks noChangeArrowheads="1" noChangeShapeType="1" noTextEdit="1"/>
        </xdr:cNvSpPr>
      </xdr:nvSpPr>
      <xdr:spPr bwMode="auto">
        <a:xfrm>
          <a:off x="366833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16</xdr:row>
      <xdr:rowOff>111125</xdr:rowOff>
    </xdr:from>
    <xdr:to>
      <xdr:col>8</xdr:col>
      <xdr:colOff>3756</xdr:colOff>
      <xdr:row>17</xdr:row>
      <xdr:rowOff>82550</xdr:rowOff>
    </xdr:to>
    <xdr:sp macro="" textlink="">
      <xdr:nvSpPr>
        <xdr:cNvPr id="3965" name="WordArt 5"/>
        <xdr:cNvSpPr>
          <a:spLocks noChangeArrowheads="1" noChangeShapeType="1" noTextEdit="1"/>
        </xdr:cNvSpPr>
      </xdr:nvSpPr>
      <xdr:spPr bwMode="auto">
        <a:xfrm>
          <a:off x="3567488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14</xdr:row>
      <xdr:rowOff>123825</xdr:rowOff>
    </xdr:from>
    <xdr:to>
      <xdr:col>8</xdr:col>
      <xdr:colOff>3756</xdr:colOff>
      <xdr:row>15</xdr:row>
      <xdr:rowOff>98623</xdr:rowOff>
    </xdr:to>
    <xdr:sp macro="" textlink="">
      <xdr:nvSpPr>
        <xdr:cNvPr id="3966" name="WordArt 6"/>
        <xdr:cNvSpPr>
          <a:spLocks noChangeArrowheads="1" noChangeShapeType="1" noTextEdit="1"/>
        </xdr:cNvSpPr>
      </xdr:nvSpPr>
      <xdr:spPr bwMode="auto">
        <a:xfrm>
          <a:off x="3567488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3756</xdr:colOff>
      <xdr:row>14</xdr:row>
      <xdr:rowOff>109246</xdr:rowOff>
    </xdr:from>
    <xdr:to>
      <xdr:col>8</xdr:col>
      <xdr:colOff>3756</xdr:colOff>
      <xdr:row>15</xdr:row>
      <xdr:rowOff>90857</xdr:rowOff>
    </xdr:to>
    <xdr:sp macro="" textlink="">
      <xdr:nvSpPr>
        <xdr:cNvPr id="3967" name="WordArt 5"/>
        <xdr:cNvSpPr>
          <a:spLocks noChangeArrowheads="1" noChangeShapeType="1" noTextEdit="1"/>
        </xdr:cNvSpPr>
      </xdr:nvSpPr>
      <xdr:spPr bwMode="auto">
        <a:xfrm>
          <a:off x="3567488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12</xdr:row>
      <xdr:rowOff>121947</xdr:rowOff>
    </xdr:from>
    <xdr:to>
      <xdr:col>8</xdr:col>
      <xdr:colOff>3756</xdr:colOff>
      <xdr:row>13</xdr:row>
      <xdr:rowOff>96744</xdr:rowOff>
    </xdr:to>
    <xdr:sp macro="" textlink="">
      <xdr:nvSpPr>
        <xdr:cNvPr id="3968" name="WordArt 6"/>
        <xdr:cNvSpPr>
          <a:spLocks noChangeArrowheads="1" noChangeShapeType="1" noTextEdit="1"/>
        </xdr:cNvSpPr>
      </xdr:nvSpPr>
      <xdr:spPr bwMode="auto">
        <a:xfrm>
          <a:off x="3567488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3756</xdr:colOff>
      <xdr:row>15</xdr:row>
      <xdr:rowOff>110186</xdr:rowOff>
    </xdr:from>
    <xdr:to>
      <xdr:col>8</xdr:col>
      <xdr:colOff>3756</xdr:colOff>
      <xdr:row>16</xdr:row>
      <xdr:rowOff>91796</xdr:rowOff>
    </xdr:to>
    <xdr:sp macro="" textlink="">
      <xdr:nvSpPr>
        <xdr:cNvPr id="3969" name="WordArt 5"/>
        <xdr:cNvSpPr>
          <a:spLocks noChangeArrowheads="1" noChangeShapeType="1" noTextEdit="1"/>
        </xdr:cNvSpPr>
      </xdr:nvSpPr>
      <xdr:spPr bwMode="auto">
        <a:xfrm>
          <a:off x="3567488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13</xdr:row>
      <xdr:rowOff>122886</xdr:rowOff>
    </xdr:from>
    <xdr:to>
      <xdr:col>8</xdr:col>
      <xdr:colOff>3756</xdr:colOff>
      <xdr:row>14</xdr:row>
      <xdr:rowOff>97683</xdr:rowOff>
    </xdr:to>
    <xdr:sp macro="" textlink="">
      <xdr:nvSpPr>
        <xdr:cNvPr id="3970" name="WordArt 6"/>
        <xdr:cNvSpPr>
          <a:spLocks noChangeArrowheads="1" noChangeShapeType="1" noTextEdit="1"/>
        </xdr:cNvSpPr>
      </xdr:nvSpPr>
      <xdr:spPr bwMode="auto">
        <a:xfrm>
          <a:off x="3567488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3971"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3972"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3973"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3974"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3975"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12</xdr:row>
      <xdr:rowOff>121947</xdr:rowOff>
    </xdr:from>
    <xdr:to>
      <xdr:col>8</xdr:col>
      <xdr:colOff>1012243</xdr:colOff>
      <xdr:row>13</xdr:row>
      <xdr:rowOff>96744</xdr:rowOff>
    </xdr:to>
    <xdr:sp macro="" textlink="">
      <xdr:nvSpPr>
        <xdr:cNvPr id="3976"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3977"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12</xdr:row>
      <xdr:rowOff>121947</xdr:rowOff>
    </xdr:from>
    <xdr:to>
      <xdr:col>8</xdr:col>
      <xdr:colOff>1012243</xdr:colOff>
      <xdr:row>13</xdr:row>
      <xdr:rowOff>96744</xdr:rowOff>
    </xdr:to>
    <xdr:sp macro="" textlink="">
      <xdr:nvSpPr>
        <xdr:cNvPr id="3978"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3979"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3980"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17</xdr:row>
      <xdr:rowOff>111125</xdr:rowOff>
    </xdr:from>
    <xdr:to>
      <xdr:col>9</xdr:col>
      <xdr:colOff>1012243</xdr:colOff>
      <xdr:row>18</xdr:row>
      <xdr:rowOff>82550</xdr:rowOff>
    </xdr:to>
    <xdr:sp macro="" textlink="">
      <xdr:nvSpPr>
        <xdr:cNvPr id="3981" name="WordArt 5"/>
        <xdr:cNvSpPr>
          <a:spLocks noChangeArrowheads="1" noChangeShapeType="1" noTextEdit="1"/>
        </xdr:cNvSpPr>
      </xdr:nvSpPr>
      <xdr:spPr bwMode="auto">
        <a:xfrm>
          <a:off x="38121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123825</xdr:rowOff>
    </xdr:from>
    <xdr:to>
      <xdr:col>9</xdr:col>
      <xdr:colOff>1012243</xdr:colOff>
      <xdr:row>16</xdr:row>
      <xdr:rowOff>98623</xdr:rowOff>
    </xdr:to>
    <xdr:sp macro="" textlink="">
      <xdr:nvSpPr>
        <xdr:cNvPr id="3982" name="WordArt 6"/>
        <xdr:cNvSpPr>
          <a:spLocks noChangeArrowheads="1" noChangeShapeType="1" noTextEdit="1"/>
        </xdr:cNvSpPr>
      </xdr:nvSpPr>
      <xdr:spPr bwMode="auto">
        <a:xfrm>
          <a:off x="38121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17</xdr:row>
      <xdr:rowOff>111125</xdr:rowOff>
    </xdr:from>
    <xdr:to>
      <xdr:col>9</xdr:col>
      <xdr:colOff>1012243</xdr:colOff>
      <xdr:row>18</xdr:row>
      <xdr:rowOff>82550</xdr:rowOff>
    </xdr:to>
    <xdr:sp macro="" textlink="">
      <xdr:nvSpPr>
        <xdr:cNvPr id="3983" name="WordArt 5"/>
        <xdr:cNvSpPr>
          <a:spLocks noChangeArrowheads="1" noChangeShapeType="1" noTextEdit="1"/>
        </xdr:cNvSpPr>
      </xdr:nvSpPr>
      <xdr:spPr bwMode="auto">
        <a:xfrm>
          <a:off x="38121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123825</xdr:rowOff>
    </xdr:from>
    <xdr:to>
      <xdr:col>9</xdr:col>
      <xdr:colOff>1012243</xdr:colOff>
      <xdr:row>16</xdr:row>
      <xdr:rowOff>98623</xdr:rowOff>
    </xdr:to>
    <xdr:sp macro="" textlink="">
      <xdr:nvSpPr>
        <xdr:cNvPr id="3984" name="WordArt 6"/>
        <xdr:cNvSpPr>
          <a:spLocks noChangeArrowheads="1" noChangeShapeType="1" noTextEdit="1"/>
        </xdr:cNvSpPr>
      </xdr:nvSpPr>
      <xdr:spPr bwMode="auto">
        <a:xfrm>
          <a:off x="38121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109246</xdr:rowOff>
    </xdr:from>
    <xdr:to>
      <xdr:col>9</xdr:col>
      <xdr:colOff>1012243</xdr:colOff>
      <xdr:row>16</xdr:row>
      <xdr:rowOff>90857</xdr:rowOff>
    </xdr:to>
    <xdr:sp macro="" textlink="">
      <xdr:nvSpPr>
        <xdr:cNvPr id="3985" name="WordArt 5"/>
        <xdr:cNvSpPr>
          <a:spLocks noChangeArrowheads="1" noChangeShapeType="1" noTextEdit="1"/>
        </xdr:cNvSpPr>
      </xdr:nvSpPr>
      <xdr:spPr bwMode="auto">
        <a:xfrm>
          <a:off x="38121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13</xdr:row>
      <xdr:rowOff>121947</xdr:rowOff>
    </xdr:from>
    <xdr:to>
      <xdr:col>9</xdr:col>
      <xdr:colOff>1012243</xdr:colOff>
      <xdr:row>14</xdr:row>
      <xdr:rowOff>96744</xdr:rowOff>
    </xdr:to>
    <xdr:sp macro="" textlink="">
      <xdr:nvSpPr>
        <xdr:cNvPr id="3986" name="WordArt 6"/>
        <xdr:cNvSpPr>
          <a:spLocks noChangeArrowheads="1" noChangeShapeType="1" noTextEdit="1"/>
        </xdr:cNvSpPr>
      </xdr:nvSpPr>
      <xdr:spPr bwMode="auto">
        <a:xfrm>
          <a:off x="38121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109246</xdr:rowOff>
    </xdr:from>
    <xdr:to>
      <xdr:col>9</xdr:col>
      <xdr:colOff>1012243</xdr:colOff>
      <xdr:row>16</xdr:row>
      <xdr:rowOff>90857</xdr:rowOff>
    </xdr:to>
    <xdr:sp macro="" textlink="">
      <xdr:nvSpPr>
        <xdr:cNvPr id="3987" name="WordArt 5"/>
        <xdr:cNvSpPr>
          <a:spLocks noChangeArrowheads="1" noChangeShapeType="1" noTextEdit="1"/>
        </xdr:cNvSpPr>
      </xdr:nvSpPr>
      <xdr:spPr bwMode="auto">
        <a:xfrm>
          <a:off x="38121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13</xdr:row>
      <xdr:rowOff>121947</xdr:rowOff>
    </xdr:from>
    <xdr:to>
      <xdr:col>9</xdr:col>
      <xdr:colOff>1012243</xdr:colOff>
      <xdr:row>14</xdr:row>
      <xdr:rowOff>96744</xdr:rowOff>
    </xdr:to>
    <xdr:sp macro="" textlink="">
      <xdr:nvSpPr>
        <xdr:cNvPr id="3988" name="WordArt 6"/>
        <xdr:cNvSpPr>
          <a:spLocks noChangeArrowheads="1" noChangeShapeType="1" noTextEdit="1"/>
        </xdr:cNvSpPr>
      </xdr:nvSpPr>
      <xdr:spPr bwMode="auto">
        <a:xfrm>
          <a:off x="38121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110186</xdr:rowOff>
    </xdr:from>
    <xdr:to>
      <xdr:col>9</xdr:col>
      <xdr:colOff>1012243</xdr:colOff>
      <xdr:row>17</xdr:row>
      <xdr:rowOff>91796</xdr:rowOff>
    </xdr:to>
    <xdr:sp macro="" textlink="">
      <xdr:nvSpPr>
        <xdr:cNvPr id="3989" name="WordArt 5"/>
        <xdr:cNvSpPr>
          <a:spLocks noChangeArrowheads="1" noChangeShapeType="1" noTextEdit="1"/>
        </xdr:cNvSpPr>
      </xdr:nvSpPr>
      <xdr:spPr bwMode="auto">
        <a:xfrm>
          <a:off x="38121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16</xdr:row>
      <xdr:rowOff>110186</xdr:rowOff>
    </xdr:from>
    <xdr:to>
      <xdr:col>9</xdr:col>
      <xdr:colOff>1012243</xdr:colOff>
      <xdr:row>17</xdr:row>
      <xdr:rowOff>91796</xdr:rowOff>
    </xdr:to>
    <xdr:sp macro="" textlink="">
      <xdr:nvSpPr>
        <xdr:cNvPr id="3990" name="WordArt 5"/>
        <xdr:cNvSpPr>
          <a:spLocks noChangeArrowheads="1" noChangeShapeType="1" noTextEdit="1"/>
        </xdr:cNvSpPr>
      </xdr:nvSpPr>
      <xdr:spPr bwMode="auto">
        <a:xfrm>
          <a:off x="38121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16</xdr:row>
      <xdr:rowOff>111125</xdr:rowOff>
    </xdr:from>
    <xdr:to>
      <xdr:col>9</xdr:col>
      <xdr:colOff>3756</xdr:colOff>
      <xdr:row>17</xdr:row>
      <xdr:rowOff>82550</xdr:rowOff>
    </xdr:to>
    <xdr:sp macro="" textlink="">
      <xdr:nvSpPr>
        <xdr:cNvPr id="3991" name="WordArt 5"/>
        <xdr:cNvSpPr>
          <a:spLocks noChangeArrowheads="1" noChangeShapeType="1" noTextEdit="1"/>
        </xdr:cNvSpPr>
      </xdr:nvSpPr>
      <xdr:spPr bwMode="auto">
        <a:xfrm>
          <a:off x="37113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14</xdr:row>
      <xdr:rowOff>123825</xdr:rowOff>
    </xdr:from>
    <xdr:to>
      <xdr:col>9</xdr:col>
      <xdr:colOff>3756</xdr:colOff>
      <xdr:row>15</xdr:row>
      <xdr:rowOff>98623</xdr:rowOff>
    </xdr:to>
    <xdr:sp macro="" textlink="">
      <xdr:nvSpPr>
        <xdr:cNvPr id="3992" name="WordArt 6"/>
        <xdr:cNvSpPr>
          <a:spLocks noChangeArrowheads="1" noChangeShapeType="1" noTextEdit="1"/>
        </xdr:cNvSpPr>
      </xdr:nvSpPr>
      <xdr:spPr bwMode="auto">
        <a:xfrm>
          <a:off x="37113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3756</xdr:colOff>
      <xdr:row>14</xdr:row>
      <xdr:rowOff>109246</xdr:rowOff>
    </xdr:from>
    <xdr:to>
      <xdr:col>9</xdr:col>
      <xdr:colOff>3756</xdr:colOff>
      <xdr:row>15</xdr:row>
      <xdr:rowOff>90857</xdr:rowOff>
    </xdr:to>
    <xdr:sp macro="" textlink="">
      <xdr:nvSpPr>
        <xdr:cNvPr id="3993" name="WordArt 5"/>
        <xdr:cNvSpPr>
          <a:spLocks noChangeArrowheads="1" noChangeShapeType="1" noTextEdit="1"/>
        </xdr:cNvSpPr>
      </xdr:nvSpPr>
      <xdr:spPr bwMode="auto">
        <a:xfrm>
          <a:off x="37113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12</xdr:row>
      <xdr:rowOff>121947</xdr:rowOff>
    </xdr:from>
    <xdr:to>
      <xdr:col>9</xdr:col>
      <xdr:colOff>3756</xdr:colOff>
      <xdr:row>13</xdr:row>
      <xdr:rowOff>96744</xdr:rowOff>
    </xdr:to>
    <xdr:sp macro="" textlink="">
      <xdr:nvSpPr>
        <xdr:cNvPr id="3994" name="WordArt 6"/>
        <xdr:cNvSpPr>
          <a:spLocks noChangeArrowheads="1" noChangeShapeType="1" noTextEdit="1"/>
        </xdr:cNvSpPr>
      </xdr:nvSpPr>
      <xdr:spPr bwMode="auto">
        <a:xfrm>
          <a:off x="37113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3756</xdr:colOff>
      <xdr:row>15</xdr:row>
      <xdr:rowOff>110186</xdr:rowOff>
    </xdr:from>
    <xdr:to>
      <xdr:col>9</xdr:col>
      <xdr:colOff>3756</xdr:colOff>
      <xdr:row>16</xdr:row>
      <xdr:rowOff>91796</xdr:rowOff>
    </xdr:to>
    <xdr:sp macro="" textlink="">
      <xdr:nvSpPr>
        <xdr:cNvPr id="3995" name="WordArt 5"/>
        <xdr:cNvSpPr>
          <a:spLocks noChangeArrowheads="1" noChangeShapeType="1" noTextEdit="1"/>
        </xdr:cNvSpPr>
      </xdr:nvSpPr>
      <xdr:spPr bwMode="auto">
        <a:xfrm>
          <a:off x="37113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13</xdr:row>
      <xdr:rowOff>122886</xdr:rowOff>
    </xdr:from>
    <xdr:to>
      <xdr:col>9</xdr:col>
      <xdr:colOff>3756</xdr:colOff>
      <xdr:row>14</xdr:row>
      <xdr:rowOff>97683</xdr:rowOff>
    </xdr:to>
    <xdr:sp macro="" textlink="">
      <xdr:nvSpPr>
        <xdr:cNvPr id="3996" name="WordArt 6"/>
        <xdr:cNvSpPr>
          <a:spLocks noChangeArrowheads="1" noChangeShapeType="1" noTextEdit="1"/>
        </xdr:cNvSpPr>
      </xdr:nvSpPr>
      <xdr:spPr bwMode="auto">
        <a:xfrm>
          <a:off x="37113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3997"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3998"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3999"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4000"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4001"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4002"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4003"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4004"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4005"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4006"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688393</xdr:colOff>
      <xdr:row>17</xdr:row>
      <xdr:rowOff>111125</xdr:rowOff>
    </xdr:from>
    <xdr:to>
      <xdr:col>10</xdr:col>
      <xdr:colOff>688393</xdr:colOff>
      <xdr:row>18</xdr:row>
      <xdr:rowOff>82550</xdr:rowOff>
    </xdr:to>
    <xdr:sp macro="" textlink="">
      <xdr:nvSpPr>
        <xdr:cNvPr id="4007" name="WordArt 5"/>
        <xdr:cNvSpPr>
          <a:spLocks noChangeArrowheads="1" noChangeShapeType="1" noTextEdit="1"/>
        </xdr:cNvSpPr>
      </xdr:nvSpPr>
      <xdr:spPr bwMode="auto">
        <a:xfrm>
          <a:off x="15471193" y="76168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123825</xdr:rowOff>
    </xdr:from>
    <xdr:to>
      <xdr:col>10</xdr:col>
      <xdr:colOff>1012243</xdr:colOff>
      <xdr:row>16</xdr:row>
      <xdr:rowOff>98623</xdr:rowOff>
    </xdr:to>
    <xdr:sp macro="" textlink="">
      <xdr:nvSpPr>
        <xdr:cNvPr id="4008" name="WordArt 6"/>
        <xdr:cNvSpPr>
          <a:spLocks noChangeArrowheads="1" noChangeShapeType="1" noTextEdit="1"/>
        </xdr:cNvSpPr>
      </xdr:nvSpPr>
      <xdr:spPr bwMode="auto">
        <a:xfrm>
          <a:off x="395884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17</xdr:row>
      <xdr:rowOff>111125</xdr:rowOff>
    </xdr:from>
    <xdr:to>
      <xdr:col>10</xdr:col>
      <xdr:colOff>1012243</xdr:colOff>
      <xdr:row>18</xdr:row>
      <xdr:rowOff>82550</xdr:rowOff>
    </xdr:to>
    <xdr:sp macro="" textlink="">
      <xdr:nvSpPr>
        <xdr:cNvPr id="4009" name="WordArt 5"/>
        <xdr:cNvSpPr>
          <a:spLocks noChangeArrowheads="1" noChangeShapeType="1" noTextEdit="1"/>
        </xdr:cNvSpPr>
      </xdr:nvSpPr>
      <xdr:spPr bwMode="auto">
        <a:xfrm>
          <a:off x="395884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123825</xdr:rowOff>
    </xdr:from>
    <xdr:to>
      <xdr:col>10</xdr:col>
      <xdr:colOff>1012243</xdr:colOff>
      <xdr:row>16</xdr:row>
      <xdr:rowOff>98623</xdr:rowOff>
    </xdr:to>
    <xdr:sp macro="" textlink="">
      <xdr:nvSpPr>
        <xdr:cNvPr id="4010" name="WordArt 6"/>
        <xdr:cNvSpPr>
          <a:spLocks noChangeArrowheads="1" noChangeShapeType="1" noTextEdit="1"/>
        </xdr:cNvSpPr>
      </xdr:nvSpPr>
      <xdr:spPr bwMode="auto">
        <a:xfrm>
          <a:off x="395884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109246</xdr:rowOff>
    </xdr:from>
    <xdr:to>
      <xdr:col>10</xdr:col>
      <xdr:colOff>1012243</xdr:colOff>
      <xdr:row>16</xdr:row>
      <xdr:rowOff>90857</xdr:rowOff>
    </xdr:to>
    <xdr:sp macro="" textlink="">
      <xdr:nvSpPr>
        <xdr:cNvPr id="4011" name="WordArt 5"/>
        <xdr:cNvSpPr>
          <a:spLocks noChangeArrowheads="1" noChangeShapeType="1" noTextEdit="1"/>
        </xdr:cNvSpPr>
      </xdr:nvSpPr>
      <xdr:spPr bwMode="auto">
        <a:xfrm>
          <a:off x="395884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13</xdr:row>
      <xdr:rowOff>121947</xdr:rowOff>
    </xdr:from>
    <xdr:to>
      <xdr:col>10</xdr:col>
      <xdr:colOff>1012243</xdr:colOff>
      <xdr:row>14</xdr:row>
      <xdr:rowOff>96744</xdr:rowOff>
    </xdr:to>
    <xdr:sp macro="" textlink="">
      <xdr:nvSpPr>
        <xdr:cNvPr id="4012" name="WordArt 6"/>
        <xdr:cNvSpPr>
          <a:spLocks noChangeArrowheads="1" noChangeShapeType="1" noTextEdit="1"/>
        </xdr:cNvSpPr>
      </xdr:nvSpPr>
      <xdr:spPr bwMode="auto">
        <a:xfrm>
          <a:off x="395884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109246</xdr:rowOff>
    </xdr:from>
    <xdr:to>
      <xdr:col>10</xdr:col>
      <xdr:colOff>1012243</xdr:colOff>
      <xdr:row>16</xdr:row>
      <xdr:rowOff>90857</xdr:rowOff>
    </xdr:to>
    <xdr:sp macro="" textlink="">
      <xdr:nvSpPr>
        <xdr:cNvPr id="4013" name="WordArt 5"/>
        <xdr:cNvSpPr>
          <a:spLocks noChangeArrowheads="1" noChangeShapeType="1" noTextEdit="1"/>
        </xdr:cNvSpPr>
      </xdr:nvSpPr>
      <xdr:spPr bwMode="auto">
        <a:xfrm>
          <a:off x="395884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13</xdr:row>
      <xdr:rowOff>121947</xdr:rowOff>
    </xdr:from>
    <xdr:to>
      <xdr:col>10</xdr:col>
      <xdr:colOff>1012243</xdr:colOff>
      <xdr:row>14</xdr:row>
      <xdr:rowOff>96744</xdr:rowOff>
    </xdr:to>
    <xdr:sp macro="" textlink="">
      <xdr:nvSpPr>
        <xdr:cNvPr id="4014" name="WordArt 6"/>
        <xdr:cNvSpPr>
          <a:spLocks noChangeArrowheads="1" noChangeShapeType="1" noTextEdit="1"/>
        </xdr:cNvSpPr>
      </xdr:nvSpPr>
      <xdr:spPr bwMode="auto">
        <a:xfrm>
          <a:off x="395884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110186</xdr:rowOff>
    </xdr:from>
    <xdr:to>
      <xdr:col>10</xdr:col>
      <xdr:colOff>1012243</xdr:colOff>
      <xdr:row>17</xdr:row>
      <xdr:rowOff>91796</xdr:rowOff>
    </xdr:to>
    <xdr:sp macro="" textlink="">
      <xdr:nvSpPr>
        <xdr:cNvPr id="4015" name="WordArt 5"/>
        <xdr:cNvSpPr>
          <a:spLocks noChangeArrowheads="1" noChangeShapeType="1" noTextEdit="1"/>
        </xdr:cNvSpPr>
      </xdr:nvSpPr>
      <xdr:spPr bwMode="auto">
        <a:xfrm>
          <a:off x="395884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16</xdr:row>
      <xdr:rowOff>110186</xdr:rowOff>
    </xdr:from>
    <xdr:to>
      <xdr:col>10</xdr:col>
      <xdr:colOff>1012243</xdr:colOff>
      <xdr:row>17</xdr:row>
      <xdr:rowOff>91796</xdr:rowOff>
    </xdr:to>
    <xdr:sp macro="" textlink="">
      <xdr:nvSpPr>
        <xdr:cNvPr id="4016" name="WordArt 5"/>
        <xdr:cNvSpPr>
          <a:spLocks noChangeArrowheads="1" noChangeShapeType="1" noTextEdit="1"/>
        </xdr:cNvSpPr>
      </xdr:nvSpPr>
      <xdr:spPr bwMode="auto">
        <a:xfrm>
          <a:off x="395884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16</xdr:row>
      <xdr:rowOff>111125</xdr:rowOff>
    </xdr:from>
    <xdr:to>
      <xdr:col>10</xdr:col>
      <xdr:colOff>3756</xdr:colOff>
      <xdr:row>17</xdr:row>
      <xdr:rowOff>82550</xdr:rowOff>
    </xdr:to>
    <xdr:sp macro="" textlink="">
      <xdr:nvSpPr>
        <xdr:cNvPr id="4017" name="WordArt 5"/>
        <xdr:cNvSpPr>
          <a:spLocks noChangeArrowheads="1" noChangeShapeType="1" noTextEdit="1"/>
        </xdr:cNvSpPr>
      </xdr:nvSpPr>
      <xdr:spPr bwMode="auto">
        <a:xfrm>
          <a:off x="3858000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14</xdr:row>
      <xdr:rowOff>123825</xdr:rowOff>
    </xdr:from>
    <xdr:to>
      <xdr:col>10</xdr:col>
      <xdr:colOff>3756</xdr:colOff>
      <xdr:row>15</xdr:row>
      <xdr:rowOff>98623</xdr:rowOff>
    </xdr:to>
    <xdr:sp macro="" textlink="">
      <xdr:nvSpPr>
        <xdr:cNvPr id="4018" name="WordArt 6"/>
        <xdr:cNvSpPr>
          <a:spLocks noChangeArrowheads="1" noChangeShapeType="1" noTextEdit="1"/>
        </xdr:cNvSpPr>
      </xdr:nvSpPr>
      <xdr:spPr bwMode="auto">
        <a:xfrm>
          <a:off x="3858000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14</xdr:row>
      <xdr:rowOff>109246</xdr:rowOff>
    </xdr:from>
    <xdr:to>
      <xdr:col>10</xdr:col>
      <xdr:colOff>3756</xdr:colOff>
      <xdr:row>15</xdr:row>
      <xdr:rowOff>90857</xdr:rowOff>
    </xdr:to>
    <xdr:sp macro="" textlink="">
      <xdr:nvSpPr>
        <xdr:cNvPr id="4019" name="WordArt 5"/>
        <xdr:cNvSpPr>
          <a:spLocks noChangeArrowheads="1" noChangeShapeType="1" noTextEdit="1"/>
        </xdr:cNvSpPr>
      </xdr:nvSpPr>
      <xdr:spPr bwMode="auto">
        <a:xfrm>
          <a:off x="3858000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12</xdr:row>
      <xdr:rowOff>121947</xdr:rowOff>
    </xdr:from>
    <xdr:to>
      <xdr:col>10</xdr:col>
      <xdr:colOff>3756</xdr:colOff>
      <xdr:row>13</xdr:row>
      <xdr:rowOff>96744</xdr:rowOff>
    </xdr:to>
    <xdr:sp macro="" textlink="">
      <xdr:nvSpPr>
        <xdr:cNvPr id="4020" name="WordArt 6"/>
        <xdr:cNvSpPr>
          <a:spLocks noChangeArrowheads="1" noChangeShapeType="1" noTextEdit="1"/>
        </xdr:cNvSpPr>
      </xdr:nvSpPr>
      <xdr:spPr bwMode="auto">
        <a:xfrm>
          <a:off x="3858000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15</xdr:row>
      <xdr:rowOff>110186</xdr:rowOff>
    </xdr:from>
    <xdr:to>
      <xdr:col>10</xdr:col>
      <xdr:colOff>3756</xdr:colOff>
      <xdr:row>16</xdr:row>
      <xdr:rowOff>91796</xdr:rowOff>
    </xdr:to>
    <xdr:sp macro="" textlink="">
      <xdr:nvSpPr>
        <xdr:cNvPr id="4021" name="WordArt 5"/>
        <xdr:cNvSpPr>
          <a:spLocks noChangeArrowheads="1" noChangeShapeType="1" noTextEdit="1"/>
        </xdr:cNvSpPr>
      </xdr:nvSpPr>
      <xdr:spPr bwMode="auto">
        <a:xfrm>
          <a:off x="3858000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13</xdr:row>
      <xdr:rowOff>122886</xdr:rowOff>
    </xdr:from>
    <xdr:to>
      <xdr:col>10</xdr:col>
      <xdr:colOff>3756</xdr:colOff>
      <xdr:row>14</xdr:row>
      <xdr:rowOff>97683</xdr:rowOff>
    </xdr:to>
    <xdr:sp macro="" textlink="">
      <xdr:nvSpPr>
        <xdr:cNvPr id="4022" name="WordArt 6"/>
        <xdr:cNvSpPr>
          <a:spLocks noChangeArrowheads="1" noChangeShapeType="1" noTextEdit="1"/>
        </xdr:cNvSpPr>
      </xdr:nvSpPr>
      <xdr:spPr bwMode="auto">
        <a:xfrm>
          <a:off x="3858000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4023"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4024"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4025"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4026"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4027"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12</xdr:row>
      <xdr:rowOff>121947</xdr:rowOff>
    </xdr:from>
    <xdr:to>
      <xdr:col>10</xdr:col>
      <xdr:colOff>1012243</xdr:colOff>
      <xdr:row>13</xdr:row>
      <xdr:rowOff>96744</xdr:rowOff>
    </xdr:to>
    <xdr:sp macro="" textlink="">
      <xdr:nvSpPr>
        <xdr:cNvPr id="4028"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4029"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12</xdr:row>
      <xdr:rowOff>121947</xdr:rowOff>
    </xdr:from>
    <xdr:to>
      <xdr:col>10</xdr:col>
      <xdr:colOff>1012243</xdr:colOff>
      <xdr:row>13</xdr:row>
      <xdr:rowOff>96744</xdr:rowOff>
    </xdr:to>
    <xdr:sp macro="" textlink="">
      <xdr:nvSpPr>
        <xdr:cNvPr id="4030"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4031"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4032"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17</xdr:row>
      <xdr:rowOff>111125</xdr:rowOff>
    </xdr:from>
    <xdr:to>
      <xdr:col>12</xdr:col>
      <xdr:colOff>1012243</xdr:colOff>
      <xdr:row>18</xdr:row>
      <xdr:rowOff>82550</xdr:rowOff>
    </xdr:to>
    <xdr:sp macro="" textlink="">
      <xdr:nvSpPr>
        <xdr:cNvPr id="4033" name="WordArt 5"/>
        <xdr:cNvSpPr>
          <a:spLocks noChangeArrowheads="1" noChangeShapeType="1" noTextEdit="1"/>
        </xdr:cNvSpPr>
      </xdr:nvSpPr>
      <xdr:spPr bwMode="auto">
        <a:xfrm>
          <a:off x="426269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123825</xdr:rowOff>
    </xdr:from>
    <xdr:to>
      <xdr:col>12</xdr:col>
      <xdr:colOff>1012243</xdr:colOff>
      <xdr:row>16</xdr:row>
      <xdr:rowOff>98623</xdr:rowOff>
    </xdr:to>
    <xdr:sp macro="" textlink="">
      <xdr:nvSpPr>
        <xdr:cNvPr id="4034" name="WordArt 6"/>
        <xdr:cNvSpPr>
          <a:spLocks noChangeArrowheads="1" noChangeShapeType="1" noTextEdit="1"/>
        </xdr:cNvSpPr>
      </xdr:nvSpPr>
      <xdr:spPr bwMode="auto">
        <a:xfrm>
          <a:off x="426269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17</xdr:row>
      <xdr:rowOff>111125</xdr:rowOff>
    </xdr:from>
    <xdr:to>
      <xdr:col>12</xdr:col>
      <xdr:colOff>1012243</xdr:colOff>
      <xdr:row>18</xdr:row>
      <xdr:rowOff>82550</xdr:rowOff>
    </xdr:to>
    <xdr:sp macro="" textlink="">
      <xdr:nvSpPr>
        <xdr:cNvPr id="4035" name="WordArt 5"/>
        <xdr:cNvSpPr>
          <a:spLocks noChangeArrowheads="1" noChangeShapeType="1" noTextEdit="1"/>
        </xdr:cNvSpPr>
      </xdr:nvSpPr>
      <xdr:spPr bwMode="auto">
        <a:xfrm>
          <a:off x="426269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123825</xdr:rowOff>
    </xdr:from>
    <xdr:to>
      <xdr:col>12</xdr:col>
      <xdr:colOff>1012243</xdr:colOff>
      <xdr:row>16</xdr:row>
      <xdr:rowOff>98623</xdr:rowOff>
    </xdr:to>
    <xdr:sp macro="" textlink="">
      <xdr:nvSpPr>
        <xdr:cNvPr id="4036" name="WordArt 6"/>
        <xdr:cNvSpPr>
          <a:spLocks noChangeArrowheads="1" noChangeShapeType="1" noTextEdit="1"/>
        </xdr:cNvSpPr>
      </xdr:nvSpPr>
      <xdr:spPr bwMode="auto">
        <a:xfrm>
          <a:off x="426269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109246</xdr:rowOff>
    </xdr:from>
    <xdr:to>
      <xdr:col>12</xdr:col>
      <xdr:colOff>1012243</xdr:colOff>
      <xdr:row>16</xdr:row>
      <xdr:rowOff>90857</xdr:rowOff>
    </xdr:to>
    <xdr:sp macro="" textlink="">
      <xdr:nvSpPr>
        <xdr:cNvPr id="4037" name="WordArt 5"/>
        <xdr:cNvSpPr>
          <a:spLocks noChangeArrowheads="1" noChangeShapeType="1" noTextEdit="1"/>
        </xdr:cNvSpPr>
      </xdr:nvSpPr>
      <xdr:spPr bwMode="auto">
        <a:xfrm>
          <a:off x="426269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13</xdr:row>
      <xdr:rowOff>121947</xdr:rowOff>
    </xdr:from>
    <xdr:to>
      <xdr:col>12</xdr:col>
      <xdr:colOff>1012243</xdr:colOff>
      <xdr:row>14</xdr:row>
      <xdr:rowOff>96744</xdr:rowOff>
    </xdr:to>
    <xdr:sp macro="" textlink="">
      <xdr:nvSpPr>
        <xdr:cNvPr id="4038" name="WordArt 6"/>
        <xdr:cNvSpPr>
          <a:spLocks noChangeArrowheads="1" noChangeShapeType="1" noTextEdit="1"/>
        </xdr:cNvSpPr>
      </xdr:nvSpPr>
      <xdr:spPr bwMode="auto">
        <a:xfrm>
          <a:off x="426269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109246</xdr:rowOff>
    </xdr:from>
    <xdr:to>
      <xdr:col>12</xdr:col>
      <xdr:colOff>1012243</xdr:colOff>
      <xdr:row>16</xdr:row>
      <xdr:rowOff>90857</xdr:rowOff>
    </xdr:to>
    <xdr:sp macro="" textlink="">
      <xdr:nvSpPr>
        <xdr:cNvPr id="4039" name="WordArt 5"/>
        <xdr:cNvSpPr>
          <a:spLocks noChangeArrowheads="1" noChangeShapeType="1" noTextEdit="1"/>
        </xdr:cNvSpPr>
      </xdr:nvSpPr>
      <xdr:spPr bwMode="auto">
        <a:xfrm>
          <a:off x="426269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13</xdr:row>
      <xdr:rowOff>121947</xdr:rowOff>
    </xdr:from>
    <xdr:to>
      <xdr:col>12</xdr:col>
      <xdr:colOff>1012243</xdr:colOff>
      <xdr:row>14</xdr:row>
      <xdr:rowOff>96744</xdr:rowOff>
    </xdr:to>
    <xdr:sp macro="" textlink="">
      <xdr:nvSpPr>
        <xdr:cNvPr id="4040" name="WordArt 6"/>
        <xdr:cNvSpPr>
          <a:spLocks noChangeArrowheads="1" noChangeShapeType="1" noTextEdit="1"/>
        </xdr:cNvSpPr>
      </xdr:nvSpPr>
      <xdr:spPr bwMode="auto">
        <a:xfrm>
          <a:off x="426269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110186</xdr:rowOff>
    </xdr:from>
    <xdr:to>
      <xdr:col>12</xdr:col>
      <xdr:colOff>1012243</xdr:colOff>
      <xdr:row>17</xdr:row>
      <xdr:rowOff>91796</xdr:rowOff>
    </xdr:to>
    <xdr:sp macro="" textlink="">
      <xdr:nvSpPr>
        <xdr:cNvPr id="4041" name="WordArt 5"/>
        <xdr:cNvSpPr>
          <a:spLocks noChangeArrowheads="1" noChangeShapeType="1" noTextEdit="1"/>
        </xdr:cNvSpPr>
      </xdr:nvSpPr>
      <xdr:spPr bwMode="auto">
        <a:xfrm>
          <a:off x="426269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16</xdr:row>
      <xdr:rowOff>110186</xdr:rowOff>
    </xdr:from>
    <xdr:to>
      <xdr:col>12</xdr:col>
      <xdr:colOff>1012243</xdr:colOff>
      <xdr:row>17</xdr:row>
      <xdr:rowOff>91796</xdr:rowOff>
    </xdr:to>
    <xdr:sp macro="" textlink="">
      <xdr:nvSpPr>
        <xdr:cNvPr id="4042" name="WordArt 5"/>
        <xdr:cNvSpPr>
          <a:spLocks noChangeArrowheads="1" noChangeShapeType="1" noTextEdit="1"/>
        </xdr:cNvSpPr>
      </xdr:nvSpPr>
      <xdr:spPr bwMode="auto">
        <a:xfrm>
          <a:off x="426269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16</xdr:row>
      <xdr:rowOff>111125</xdr:rowOff>
    </xdr:from>
    <xdr:to>
      <xdr:col>12</xdr:col>
      <xdr:colOff>3756</xdr:colOff>
      <xdr:row>17</xdr:row>
      <xdr:rowOff>82550</xdr:rowOff>
    </xdr:to>
    <xdr:sp macro="" textlink="">
      <xdr:nvSpPr>
        <xdr:cNvPr id="4043" name="WordArt 5"/>
        <xdr:cNvSpPr>
          <a:spLocks noChangeArrowheads="1" noChangeShapeType="1" noTextEdit="1"/>
        </xdr:cNvSpPr>
      </xdr:nvSpPr>
      <xdr:spPr bwMode="auto">
        <a:xfrm>
          <a:off x="4161848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14</xdr:row>
      <xdr:rowOff>123825</xdr:rowOff>
    </xdr:from>
    <xdr:to>
      <xdr:col>12</xdr:col>
      <xdr:colOff>3756</xdr:colOff>
      <xdr:row>15</xdr:row>
      <xdr:rowOff>98623</xdr:rowOff>
    </xdr:to>
    <xdr:sp macro="" textlink="">
      <xdr:nvSpPr>
        <xdr:cNvPr id="4044" name="WordArt 6"/>
        <xdr:cNvSpPr>
          <a:spLocks noChangeArrowheads="1" noChangeShapeType="1" noTextEdit="1"/>
        </xdr:cNvSpPr>
      </xdr:nvSpPr>
      <xdr:spPr bwMode="auto">
        <a:xfrm>
          <a:off x="4161848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14</xdr:row>
      <xdr:rowOff>109246</xdr:rowOff>
    </xdr:from>
    <xdr:to>
      <xdr:col>12</xdr:col>
      <xdr:colOff>3756</xdr:colOff>
      <xdr:row>15</xdr:row>
      <xdr:rowOff>90857</xdr:rowOff>
    </xdr:to>
    <xdr:sp macro="" textlink="">
      <xdr:nvSpPr>
        <xdr:cNvPr id="4045" name="WordArt 5"/>
        <xdr:cNvSpPr>
          <a:spLocks noChangeArrowheads="1" noChangeShapeType="1" noTextEdit="1"/>
        </xdr:cNvSpPr>
      </xdr:nvSpPr>
      <xdr:spPr bwMode="auto">
        <a:xfrm>
          <a:off x="4161848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12</xdr:row>
      <xdr:rowOff>121947</xdr:rowOff>
    </xdr:from>
    <xdr:to>
      <xdr:col>12</xdr:col>
      <xdr:colOff>3756</xdr:colOff>
      <xdr:row>13</xdr:row>
      <xdr:rowOff>96744</xdr:rowOff>
    </xdr:to>
    <xdr:sp macro="" textlink="">
      <xdr:nvSpPr>
        <xdr:cNvPr id="4046" name="WordArt 6"/>
        <xdr:cNvSpPr>
          <a:spLocks noChangeArrowheads="1" noChangeShapeType="1" noTextEdit="1"/>
        </xdr:cNvSpPr>
      </xdr:nvSpPr>
      <xdr:spPr bwMode="auto">
        <a:xfrm>
          <a:off x="4161848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15</xdr:row>
      <xdr:rowOff>110186</xdr:rowOff>
    </xdr:from>
    <xdr:to>
      <xdr:col>12</xdr:col>
      <xdr:colOff>3756</xdr:colOff>
      <xdr:row>16</xdr:row>
      <xdr:rowOff>91796</xdr:rowOff>
    </xdr:to>
    <xdr:sp macro="" textlink="">
      <xdr:nvSpPr>
        <xdr:cNvPr id="4047" name="WordArt 5"/>
        <xdr:cNvSpPr>
          <a:spLocks noChangeArrowheads="1" noChangeShapeType="1" noTextEdit="1"/>
        </xdr:cNvSpPr>
      </xdr:nvSpPr>
      <xdr:spPr bwMode="auto">
        <a:xfrm>
          <a:off x="4161848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13</xdr:row>
      <xdr:rowOff>122886</xdr:rowOff>
    </xdr:from>
    <xdr:to>
      <xdr:col>12</xdr:col>
      <xdr:colOff>3756</xdr:colOff>
      <xdr:row>14</xdr:row>
      <xdr:rowOff>97683</xdr:rowOff>
    </xdr:to>
    <xdr:sp macro="" textlink="">
      <xdr:nvSpPr>
        <xdr:cNvPr id="4048" name="WordArt 6"/>
        <xdr:cNvSpPr>
          <a:spLocks noChangeArrowheads="1" noChangeShapeType="1" noTextEdit="1"/>
        </xdr:cNvSpPr>
      </xdr:nvSpPr>
      <xdr:spPr bwMode="auto">
        <a:xfrm>
          <a:off x="4161848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4049"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4050"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4051"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4052"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4053"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4054"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4055"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4056"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4057"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4058"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4059"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4060"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4061"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4062"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4063"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4064"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4065"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4066"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4067"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4068"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16</xdr:row>
      <xdr:rowOff>111125</xdr:rowOff>
    </xdr:from>
    <xdr:to>
      <xdr:col>13</xdr:col>
      <xdr:colOff>3756</xdr:colOff>
      <xdr:row>17</xdr:row>
      <xdr:rowOff>82550</xdr:rowOff>
    </xdr:to>
    <xdr:sp macro="" textlink="">
      <xdr:nvSpPr>
        <xdr:cNvPr id="4069" name="WordArt 5"/>
        <xdr:cNvSpPr>
          <a:spLocks noChangeArrowheads="1" noChangeShapeType="1" noTextEdit="1"/>
        </xdr:cNvSpPr>
      </xdr:nvSpPr>
      <xdr:spPr bwMode="auto">
        <a:xfrm>
          <a:off x="43590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14</xdr:row>
      <xdr:rowOff>123825</xdr:rowOff>
    </xdr:from>
    <xdr:to>
      <xdr:col>13</xdr:col>
      <xdr:colOff>3756</xdr:colOff>
      <xdr:row>15</xdr:row>
      <xdr:rowOff>98623</xdr:rowOff>
    </xdr:to>
    <xdr:sp macro="" textlink="">
      <xdr:nvSpPr>
        <xdr:cNvPr id="4070" name="WordArt 6"/>
        <xdr:cNvSpPr>
          <a:spLocks noChangeArrowheads="1" noChangeShapeType="1" noTextEdit="1"/>
        </xdr:cNvSpPr>
      </xdr:nvSpPr>
      <xdr:spPr bwMode="auto">
        <a:xfrm>
          <a:off x="43590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14</xdr:row>
      <xdr:rowOff>109246</xdr:rowOff>
    </xdr:from>
    <xdr:to>
      <xdr:col>13</xdr:col>
      <xdr:colOff>3756</xdr:colOff>
      <xdr:row>15</xdr:row>
      <xdr:rowOff>90857</xdr:rowOff>
    </xdr:to>
    <xdr:sp macro="" textlink="">
      <xdr:nvSpPr>
        <xdr:cNvPr id="4071" name="WordArt 5"/>
        <xdr:cNvSpPr>
          <a:spLocks noChangeArrowheads="1" noChangeShapeType="1" noTextEdit="1"/>
        </xdr:cNvSpPr>
      </xdr:nvSpPr>
      <xdr:spPr bwMode="auto">
        <a:xfrm>
          <a:off x="43590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12</xdr:row>
      <xdr:rowOff>121947</xdr:rowOff>
    </xdr:from>
    <xdr:to>
      <xdr:col>13</xdr:col>
      <xdr:colOff>3756</xdr:colOff>
      <xdr:row>13</xdr:row>
      <xdr:rowOff>96744</xdr:rowOff>
    </xdr:to>
    <xdr:sp macro="" textlink="">
      <xdr:nvSpPr>
        <xdr:cNvPr id="4072" name="WordArt 6"/>
        <xdr:cNvSpPr>
          <a:spLocks noChangeArrowheads="1" noChangeShapeType="1" noTextEdit="1"/>
        </xdr:cNvSpPr>
      </xdr:nvSpPr>
      <xdr:spPr bwMode="auto">
        <a:xfrm>
          <a:off x="43590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15</xdr:row>
      <xdr:rowOff>110186</xdr:rowOff>
    </xdr:from>
    <xdr:to>
      <xdr:col>13</xdr:col>
      <xdr:colOff>3756</xdr:colOff>
      <xdr:row>16</xdr:row>
      <xdr:rowOff>91796</xdr:rowOff>
    </xdr:to>
    <xdr:sp macro="" textlink="">
      <xdr:nvSpPr>
        <xdr:cNvPr id="4073" name="WordArt 5"/>
        <xdr:cNvSpPr>
          <a:spLocks noChangeArrowheads="1" noChangeShapeType="1" noTextEdit="1"/>
        </xdr:cNvSpPr>
      </xdr:nvSpPr>
      <xdr:spPr bwMode="auto">
        <a:xfrm>
          <a:off x="43590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14</xdr:row>
      <xdr:rowOff>122886</xdr:rowOff>
    </xdr:from>
    <xdr:to>
      <xdr:col>13</xdr:col>
      <xdr:colOff>3756</xdr:colOff>
      <xdr:row>15</xdr:row>
      <xdr:rowOff>97683</xdr:rowOff>
    </xdr:to>
    <xdr:sp macro="" textlink="">
      <xdr:nvSpPr>
        <xdr:cNvPr id="4074" name="WordArt 6"/>
        <xdr:cNvSpPr>
          <a:spLocks noChangeArrowheads="1" noChangeShapeType="1" noTextEdit="1"/>
        </xdr:cNvSpPr>
      </xdr:nvSpPr>
      <xdr:spPr bwMode="auto">
        <a:xfrm>
          <a:off x="43590156" y="66856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4075"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4076"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4077"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4078"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4079"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4080"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4081"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4082"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4083"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4084"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4085"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4086"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4087"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4088"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4089"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4090"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4091"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4092"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4093"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4094"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16</xdr:row>
      <xdr:rowOff>111125</xdr:rowOff>
    </xdr:from>
    <xdr:to>
      <xdr:col>14</xdr:col>
      <xdr:colOff>3756</xdr:colOff>
      <xdr:row>17</xdr:row>
      <xdr:rowOff>82550</xdr:rowOff>
    </xdr:to>
    <xdr:sp macro="" textlink="">
      <xdr:nvSpPr>
        <xdr:cNvPr id="4095" name="WordArt 5"/>
        <xdr:cNvSpPr>
          <a:spLocks noChangeArrowheads="1" noChangeShapeType="1" noTextEdit="1"/>
        </xdr:cNvSpPr>
      </xdr:nvSpPr>
      <xdr:spPr bwMode="auto">
        <a:xfrm>
          <a:off x="4532370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1257881</xdr:colOff>
      <xdr:row>22</xdr:row>
      <xdr:rowOff>28575</xdr:rowOff>
    </xdr:from>
    <xdr:to>
      <xdr:col>13</xdr:col>
      <xdr:colOff>1257881</xdr:colOff>
      <xdr:row>23</xdr:row>
      <xdr:rowOff>3373</xdr:rowOff>
    </xdr:to>
    <xdr:sp macro="" textlink="">
      <xdr:nvSpPr>
        <xdr:cNvPr id="4096" name="WordArt 6"/>
        <xdr:cNvSpPr>
          <a:spLocks noChangeArrowheads="1" noChangeShapeType="1" noTextEdit="1"/>
        </xdr:cNvSpPr>
      </xdr:nvSpPr>
      <xdr:spPr bwMode="auto">
        <a:xfrm>
          <a:off x="44844281" y="84201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14</xdr:row>
      <xdr:rowOff>109246</xdr:rowOff>
    </xdr:from>
    <xdr:to>
      <xdr:col>14</xdr:col>
      <xdr:colOff>3756</xdr:colOff>
      <xdr:row>15</xdr:row>
      <xdr:rowOff>90857</xdr:rowOff>
    </xdr:to>
    <xdr:sp macro="" textlink="">
      <xdr:nvSpPr>
        <xdr:cNvPr id="4097" name="WordArt 5"/>
        <xdr:cNvSpPr>
          <a:spLocks noChangeArrowheads="1" noChangeShapeType="1" noTextEdit="1"/>
        </xdr:cNvSpPr>
      </xdr:nvSpPr>
      <xdr:spPr bwMode="auto">
        <a:xfrm>
          <a:off x="4532370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12</xdr:row>
      <xdr:rowOff>121947</xdr:rowOff>
    </xdr:from>
    <xdr:to>
      <xdr:col>14</xdr:col>
      <xdr:colOff>3756</xdr:colOff>
      <xdr:row>13</xdr:row>
      <xdr:rowOff>96744</xdr:rowOff>
    </xdr:to>
    <xdr:sp macro="" textlink="">
      <xdr:nvSpPr>
        <xdr:cNvPr id="4098" name="WordArt 6"/>
        <xdr:cNvSpPr>
          <a:spLocks noChangeArrowheads="1" noChangeShapeType="1" noTextEdit="1"/>
        </xdr:cNvSpPr>
      </xdr:nvSpPr>
      <xdr:spPr bwMode="auto">
        <a:xfrm>
          <a:off x="4532370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15</xdr:row>
      <xdr:rowOff>110186</xdr:rowOff>
    </xdr:from>
    <xdr:to>
      <xdr:col>14</xdr:col>
      <xdr:colOff>3756</xdr:colOff>
      <xdr:row>16</xdr:row>
      <xdr:rowOff>91796</xdr:rowOff>
    </xdr:to>
    <xdr:sp macro="" textlink="">
      <xdr:nvSpPr>
        <xdr:cNvPr id="4099" name="WordArt 5"/>
        <xdr:cNvSpPr>
          <a:spLocks noChangeArrowheads="1" noChangeShapeType="1" noTextEdit="1"/>
        </xdr:cNvSpPr>
      </xdr:nvSpPr>
      <xdr:spPr bwMode="auto">
        <a:xfrm>
          <a:off x="4532370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13</xdr:row>
      <xdr:rowOff>122886</xdr:rowOff>
    </xdr:from>
    <xdr:to>
      <xdr:col>14</xdr:col>
      <xdr:colOff>3756</xdr:colOff>
      <xdr:row>14</xdr:row>
      <xdr:rowOff>97683</xdr:rowOff>
    </xdr:to>
    <xdr:sp macro="" textlink="">
      <xdr:nvSpPr>
        <xdr:cNvPr id="4100" name="WordArt 6"/>
        <xdr:cNvSpPr>
          <a:spLocks noChangeArrowheads="1" noChangeShapeType="1" noTextEdit="1"/>
        </xdr:cNvSpPr>
      </xdr:nvSpPr>
      <xdr:spPr bwMode="auto">
        <a:xfrm>
          <a:off x="4532370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4101"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4102"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4103"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4104"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4105"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4106"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4107"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4108"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4109"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4110"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4111"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4112"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4113"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4114"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4115"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4116"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4117"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4118"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4119"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4120"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16</xdr:row>
      <xdr:rowOff>111125</xdr:rowOff>
    </xdr:from>
    <xdr:to>
      <xdr:col>15</xdr:col>
      <xdr:colOff>3756</xdr:colOff>
      <xdr:row>17</xdr:row>
      <xdr:rowOff>82550</xdr:rowOff>
    </xdr:to>
    <xdr:sp macro="" textlink="">
      <xdr:nvSpPr>
        <xdr:cNvPr id="4121" name="WordArt 5"/>
        <xdr:cNvSpPr>
          <a:spLocks noChangeArrowheads="1" noChangeShapeType="1" noTextEdit="1"/>
        </xdr:cNvSpPr>
      </xdr:nvSpPr>
      <xdr:spPr bwMode="auto">
        <a:xfrm>
          <a:off x="4678103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14</xdr:row>
      <xdr:rowOff>123825</xdr:rowOff>
    </xdr:from>
    <xdr:to>
      <xdr:col>15</xdr:col>
      <xdr:colOff>3756</xdr:colOff>
      <xdr:row>15</xdr:row>
      <xdr:rowOff>98623</xdr:rowOff>
    </xdr:to>
    <xdr:sp macro="" textlink="">
      <xdr:nvSpPr>
        <xdr:cNvPr id="4122" name="WordArt 6"/>
        <xdr:cNvSpPr>
          <a:spLocks noChangeArrowheads="1" noChangeShapeType="1" noTextEdit="1"/>
        </xdr:cNvSpPr>
      </xdr:nvSpPr>
      <xdr:spPr bwMode="auto">
        <a:xfrm>
          <a:off x="4678103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14</xdr:row>
      <xdr:rowOff>109246</xdr:rowOff>
    </xdr:from>
    <xdr:to>
      <xdr:col>15</xdr:col>
      <xdr:colOff>3756</xdr:colOff>
      <xdr:row>15</xdr:row>
      <xdr:rowOff>90857</xdr:rowOff>
    </xdr:to>
    <xdr:sp macro="" textlink="">
      <xdr:nvSpPr>
        <xdr:cNvPr id="4123" name="WordArt 5"/>
        <xdr:cNvSpPr>
          <a:spLocks noChangeArrowheads="1" noChangeShapeType="1" noTextEdit="1"/>
        </xdr:cNvSpPr>
      </xdr:nvSpPr>
      <xdr:spPr bwMode="auto">
        <a:xfrm>
          <a:off x="4678103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12</xdr:row>
      <xdr:rowOff>121947</xdr:rowOff>
    </xdr:from>
    <xdr:to>
      <xdr:col>15</xdr:col>
      <xdr:colOff>3756</xdr:colOff>
      <xdr:row>13</xdr:row>
      <xdr:rowOff>96744</xdr:rowOff>
    </xdr:to>
    <xdr:sp macro="" textlink="">
      <xdr:nvSpPr>
        <xdr:cNvPr id="4124" name="WordArt 6"/>
        <xdr:cNvSpPr>
          <a:spLocks noChangeArrowheads="1" noChangeShapeType="1" noTextEdit="1"/>
        </xdr:cNvSpPr>
      </xdr:nvSpPr>
      <xdr:spPr bwMode="auto">
        <a:xfrm>
          <a:off x="4678103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15</xdr:row>
      <xdr:rowOff>110186</xdr:rowOff>
    </xdr:from>
    <xdr:to>
      <xdr:col>15</xdr:col>
      <xdr:colOff>3756</xdr:colOff>
      <xdr:row>16</xdr:row>
      <xdr:rowOff>91796</xdr:rowOff>
    </xdr:to>
    <xdr:sp macro="" textlink="">
      <xdr:nvSpPr>
        <xdr:cNvPr id="4125" name="WordArt 5"/>
        <xdr:cNvSpPr>
          <a:spLocks noChangeArrowheads="1" noChangeShapeType="1" noTextEdit="1"/>
        </xdr:cNvSpPr>
      </xdr:nvSpPr>
      <xdr:spPr bwMode="auto">
        <a:xfrm>
          <a:off x="4678103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13</xdr:row>
      <xdr:rowOff>122886</xdr:rowOff>
    </xdr:from>
    <xdr:to>
      <xdr:col>15</xdr:col>
      <xdr:colOff>3756</xdr:colOff>
      <xdr:row>14</xdr:row>
      <xdr:rowOff>97683</xdr:rowOff>
    </xdr:to>
    <xdr:sp macro="" textlink="">
      <xdr:nvSpPr>
        <xdr:cNvPr id="4126" name="WordArt 6"/>
        <xdr:cNvSpPr>
          <a:spLocks noChangeArrowheads="1" noChangeShapeType="1" noTextEdit="1"/>
        </xdr:cNvSpPr>
      </xdr:nvSpPr>
      <xdr:spPr bwMode="auto">
        <a:xfrm>
          <a:off x="4678103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4127"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4128"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4129"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4130"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4131"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4132"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4133"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4134"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4135"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4136"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4137"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4138"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4139"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4140"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4141"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4142"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4143"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4144"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4145"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4146"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16</xdr:row>
      <xdr:rowOff>111125</xdr:rowOff>
    </xdr:from>
    <xdr:to>
      <xdr:col>16</xdr:col>
      <xdr:colOff>3756</xdr:colOff>
      <xdr:row>17</xdr:row>
      <xdr:rowOff>82550</xdr:rowOff>
    </xdr:to>
    <xdr:sp macro="" textlink="">
      <xdr:nvSpPr>
        <xdr:cNvPr id="4147" name="WordArt 5"/>
        <xdr:cNvSpPr>
          <a:spLocks noChangeArrowheads="1" noChangeShapeType="1" noTextEdit="1"/>
        </xdr:cNvSpPr>
      </xdr:nvSpPr>
      <xdr:spPr bwMode="auto">
        <a:xfrm>
          <a:off x="488098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14</xdr:row>
      <xdr:rowOff>123825</xdr:rowOff>
    </xdr:from>
    <xdr:to>
      <xdr:col>16</xdr:col>
      <xdr:colOff>3756</xdr:colOff>
      <xdr:row>15</xdr:row>
      <xdr:rowOff>98623</xdr:rowOff>
    </xdr:to>
    <xdr:sp macro="" textlink="">
      <xdr:nvSpPr>
        <xdr:cNvPr id="4148" name="WordArt 6"/>
        <xdr:cNvSpPr>
          <a:spLocks noChangeArrowheads="1" noChangeShapeType="1" noTextEdit="1"/>
        </xdr:cNvSpPr>
      </xdr:nvSpPr>
      <xdr:spPr bwMode="auto">
        <a:xfrm>
          <a:off x="488098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14</xdr:row>
      <xdr:rowOff>109246</xdr:rowOff>
    </xdr:from>
    <xdr:to>
      <xdr:col>16</xdr:col>
      <xdr:colOff>3756</xdr:colOff>
      <xdr:row>15</xdr:row>
      <xdr:rowOff>90857</xdr:rowOff>
    </xdr:to>
    <xdr:sp macro="" textlink="">
      <xdr:nvSpPr>
        <xdr:cNvPr id="4149" name="WordArt 5"/>
        <xdr:cNvSpPr>
          <a:spLocks noChangeArrowheads="1" noChangeShapeType="1" noTextEdit="1"/>
        </xdr:cNvSpPr>
      </xdr:nvSpPr>
      <xdr:spPr bwMode="auto">
        <a:xfrm>
          <a:off x="488098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12</xdr:row>
      <xdr:rowOff>121947</xdr:rowOff>
    </xdr:from>
    <xdr:to>
      <xdr:col>16</xdr:col>
      <xdr:colOff>3756</xdr:colOff>
      <xdr:row>13</xdr:row>
      <xdr:rowOff>96744</xdr:rowOff>
    </xdr:to>
    <xdr:sp macro="" textlink="">
      <xdr:nvSpPr>
        <xdr:cNvPr id="4150" name="WordArt 6"/>
        <xdr:cNvSpPr>
          <a:spLocks noChangeArrowheads="1" noChangeShapeType="1" noTextEdit="1"/>
        </xdr:cNvSpPr>
      </xdr:nvSpPr>
      <xdr:spPr bwMode="auto">
        <a:xfrm>
          <a:off x="488098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15</xdr:row>
      <xdr:rowOff>110186</xdr:rowOff>
    </xdr:from>
    <xdr:to>
      <xdr:col>16</xdr:col>
      <xdr:colOff>3756</xdr:colOff>
      <xdr:row>16</xdr:row>
      <xdr:rowOff>91796</xdr:rowOff>
    </xdr:to>
    <xdr:sp macro="" textlink="">
      <xdr:nvSpPr>
        <xdr:cNvPr id="4151" name="WordArt 5"/>
        <xdr:cNvSpPr>
          <a:spLocks noChangeArrowheads="1" noChangeShapeType="1" noTextEdit="1"/>
        </xdr:cNvSpPr>
      </xdr:nvSpPr>
      <xdr:spPr bwMode="auto">
        <a:xfrm>
          <a:off x="488098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13</xdr:row>
      <xdr:rowOff>122886</xdr:rowOff>
    </xdr:from>
    <xdr:to>
      <xdr:col>16</xdr:col>
      <xdr:colOff>3756</xdr:colOff>
      <xdr:row>14</xdr:row>
      <xdr:rowOff>97683</xdr:rowOff>
    </xdr:to>
    <xdr:sp macro="" textlink="">
      <xdr:nvSpPr>
        <xdr:cNvPr id="4152" name="WordArt 6"/>
        <xdr:cNvSpPr>
          <a:spLocks noChangeArrowheads="1" noChangeShapeType="1" noTextEdit="1"/>
        </xdr:cNvSpPr>
      </xdr:nvSpPr>
      <xdr:spPr bwMode="auto">
        <a:xfrm>
          <a:off x="488098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4153"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4154"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4155"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4156"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4157"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4158"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4159"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4160"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4161"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4162"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17</xdr:row>
      <xdr:rowOff>111125</xdr:rowOff>
    </xdr:from>
    <xdr:to>
      <xdr:col>8</xdr:col>
      <xdr:colOff>1012243</xdr:colOff>
      <xdr:row>18</xdr:row>
      <xdr:rowOff>82550</xdr:rowOff>
    </xdr:to>
    <xdr:sp macro="" textlink="">
      <xdr:nvSpPr>
        <xdr:cNvPr id="4475" name="WordArt 5"/>
        <xdr:cNvSpPr>
          <a:spLocks noChangeArrowheads="1" noChangeShapeType="1" noTextEdit="1"/>
        </xdr:cNvSpPr>
      </xdr:nvSpPr>
      <xdr:spPr bwMode="auto">
        <a:xfrm>
          <a:off x="366833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123825</xdr:rowOff>
    </xdr:from>
    <xdr:to>
      <xdr:col>8</xdr:col>
      <xdr:colOff>1012243</xdr:colOff>
      <xdr:row>16</xdr:row>
      <xdr:rowOff>98623</xdr:rowOff>
    </xdr:to>
    <xdr:sp macro="" textlink="">
      <xdr:nvSpPr>
        <xdr:cNvPr id="4476" name="WordArt 6"/>
        <xdr:cNvSpPr>
          <a:spLocks noChangeArrowheads="1" noChangeShapeType="1" noTextEdit="1"/>
        </xdr:cNvSpPr>
      </xdr:nvSpPr>
      <xdr:spPr bwMode="auto">
        <a:xfrm>
          <a:off x="366833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17</xdr:row>
      <xdr:rowOff>111125</xdr:rowOff>
    </xdr:from>
    <xdr:to>
      <xdr:col>8</xdr:col>
      <xdr:colOff>1012243</xdr:colOff>
      <xdr:row>18</xdr:row>
      <xdr:rowOff>82550</xdr:rowOff>
    </xdr:to>
    <xdr:sp macro="" textlink="">
      <xdr:nvSpPr>
        <xdr:cNvPr id="4477" name="WordArt 5"/>
        <xdr:cNvSpPr>
          <a:spLocks noChangeArrowheads="1" noChangeShapeType="1" noTextEdit="1"/>
        </xdr:cNvSpPr>
      </xdr:nvSpPr>
      <xdr:spPr bwMode="auto">
        <a:xfrm>
          <a:off x="366833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123825</xdr:rowOff>
    </xdr:from>
    <xdr:to>
      <xdr:col>8</xdr:col>
      <xdr:colOff>1012243</xdr:colOff>
      <xdr:row>16</xdr:row>
      <xdr:rowOff>98623</xdr:rowOff>
    </xdr:to>
    <xdr:sp macro="" textlink="">
      <xdr:nvSpPr>
        <xdr:cNvPr id="4478" name="WordArt 6"/>
        <xdr:cNvSpPr>
          <a:spLocks noChangeArrowheads="1" noChangeShapeType="1" noTextEdit="1"/>
        </xdr:cNvSpPr>
      </xdr:nvSpPr>
      <xdr:spPr bwMode="auto">
        <a:xfrm>
          <a:off x="366833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109246</xdr:rowOff>
    </xdr:from>
    <xdr:to>
      <xdr:col>8</xdr:col>
      <xdr:colOff>1012243</xdr:colOff>
      <xdr:row>16</xdr:row>
      <xdr:rowOff>90857</xdr:rowOff>
    </xdr:to>
    <xdr:sp macro="" textlink="">
      <xdr:nvSpPr>
        <xdr:cNvPr id="4479" name="WordArt 5"/>
        <xdr:cNvSpPr>
          <a:spLocks noChangeArrowheads="1" noChangeShapeType="1" noTextEdit="1"/>
        </xdr:cNvSpPr>
      </xdr:nvSpPr>
      <xdr:spPr bwMode="auto">
        <a:xfrm>
          <a:off x="366833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13</xdr:row>
      <xdr:rowOff>121947</xdr:rowOff>
    </xdr:from>
    <xdr:to>
      <xdr:col>8</xdr:col>
      <xdr:colOff>1012243</xdr:colOff>
      <xdr:row>14</xdr:row>
      <xdr:rowOff>96744</xdr:rowOff>
    </xdr:to>
    <xdr:sp macro="" textlink="">
      <xdr:nvSpPr>
        <xdr:cNvPr id="4480" name="WordArt 6"/>
        <xdr:cNvSpPr>
          <a:spLocks noChangeArrowheads="1" noChangeShapeType="1" noTextEdit="1"/>
        </xdr:cNvSpPr>
      </xdr:nvSpPr>
      <xdr:spPr bwMode="auto">
        <a:xfrm>
          <a:off x="366833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109246</xdr:rowOff>
    </xdr:from>
    <xdr:to>
      <xdr:col>8</xdr:col>
      <xdr:colOff>1012243</xdr:colOff>
      <xdr:row>16</xdr:row>
      <xdr:rowOff>90857</xdr:rowOff>
    </xdr:to>
    <xdr:sp macro="" textlink="">
      <xdr:nvSpPr>
        <xdr:cNvPr id="4481" name="WordArt 5"/>
        <xdr:cNvSpPr>
          <a:spLocks noChangeArrowheads="1" noChangeShapeType="1" noTextEdit="1"/>
        </xdr:cNvSpPr>
      </xdr:nvSpPr>
      <xdr:spPr bwMode="auto">
        <a:xfrm>
          <a:off x="366833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13</xdr:row>
      <xdr:rowOff>121947</xdr:rowOff>
    </xdr:from>
    <xdr:to>
      <xdr:col>8</xdr:col>
      <xdr:colOff>1012243</xdr:colOff>
      <xdr:row>14</xdr:row>
      <xdr:rowOff>96744</xdr:rowOff>
    </xdr:to>
    <xdr:sp macro="" textlink="">
      <xdr:nvSpPr>
        <xdr:cNvPr id="4482" name="WordArt 6"/>
        <xdr:cNvSpPr>
          <a:spLocks noChangeArrowheads="1" noChangeShapeType="1" noTextEdit="1"/>
        </xdr:cNvSpPr>
      </xdr:nvSpPr>
      <xdr:spPr bwMode="auto">
        <a:xfrm>
          <a:off x="366833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110186</xdr:rowOff>
    </xdr:from>
    <xdr:to>
      <xdr:col>8</xdr:col>
      <xdr:colOff>1012243</xdr:colOff>
      <xdr:row>17</xdr:row>
      <xdr:rowOff>91796</xdr:rowOff>
    </xdr:to>
    <xdr:sp macro="" textlink="">
      <xdr:nvSpPr>
        <xdr:cNvPr id="4483" name="WordArt 5"/>
        <xdr:cNvSpPr>
          <a:spLocks noChangeArrowheads="1" noChangeShapeType="1" noTextEdit="1"/>
        </xdr:cNvSpPr>
      </xdr:nvSpPr>
      <xdr:spPr bwMode="auto">
        <a:xfrm>
          <a:off x="366833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16</xdr:row>
      <xdr:rowOff>110186</xdr:rowOff>
    </xdr:from>
    <xdr:to>
      <xdr:col>8</xdr:col>
      <xdr:colOff>1012243</xdr:colOff>
      <xdr:row>17</xdr:row>
      <xdr:rowOff>91796</xdr:rowOff>
    </xdr:to>
    <xdr:sp macro="" textlink="">
      <xdr:nvSpPr>
        <xdr:cNvPr id="4484" name="WordArt 5"/>
        <xdr:cNvSpPr>
          <a:spLocks noChangeArrowheads="1" noChangeShapeType="1" noTextEdit="1"/>
        </xdr:cNvSpPr>
      </xdr:nvSpPr>
      <xdr:spPr bwMode="auto">
        <a:xfrm>
          <a:off x="366833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16</xdr:row>
      <xdr:rowOff>111125</xdr:rowOff>
    </xdr:from>
    <xdr:to>
      <xdr:col>8</xdr:col>
      <xdr:colOff>3756</xdr:colOff>
      <xdr:row>17</xdr:row>
      <xdr:rowOff>82550</xdr:rowOff>
    </xdr:to>
    <xdr:sp macro="" textlink="">
      <xdr:nvSpPr>
        <xdr:cNvPr id="4485" name="WordArt 5"/>
        <xdr:cNvSpPr>
          <a:spLocks noChangeArrowheads="1" noChangeShapeType="1" noTextEdit="1"/>
        </xdr:cNvSpPr>
      </xdr:nvSpPr>
      <xdr:spPr bwMode="auto">
        <a:xfrm>
          <a:off x="3567488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14</xdr:row>
      <xdr:rowOff>123825</xdr:rowOff>
    </xdr:from>
    <xdr:to>
      <xdr:col>8</xdr:col>
      <xdr:colOff>3756</xdr:colOff>
      <xdr:row>15</xdr:row>
      <xdr:rowOff>98623</xdr:rowOff>
    </xdr:to>
    <xdr:sp macro="" textlink="">
      <xdr:nvSpPr>
        <xdr:cNvPr id="4486" name="WordArt 6"/>
        <xdr:cNvSpPr>
          <a:spLocks noChangeArrowheads="1" noChangeShapeType="1" noTextEdit="1"/>
        </xdr:cNvSpPr>
      </xdr:nvSpPr>
      <xdr:spPr bwMode="auto">
        <a:xfrm>
          <a:off x="3567488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3756</xdr:colOff>
      <xdr:row>14</xdr:row>
      <xdr:rowOff>109246</xdr:rowOff>
    </xdr:from>
    <xdr:to>
      <xdr:col>8</xdr:col>
      <xdr:colOff>3756</xdr:colOff>
      <xdr:row>15</xdr:row>
      <xdr:rowOff>90857</xdr:rowOff>
    </xdr:to>
    <xdr:sp macro="" textlink="">
      <xdr:nvSpPr>
        <xdr:cNvPr id="4487" name="WordArt 5"/>
        <xdr:cNvSpPr>
          <a:spLocks noChangeArrowheads="1" noChangeShapeType="1" noTextEdit="1"/>
        </xdr:cNvSpPr>
      </xdr:nvSpPr>
      <xdr:spPr bwMode="auto">
        <a:xfrm>
          <a:off x="3567488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12</xdr:row>
      <xdr:rowOff>121947</xdr:rowOff>
    </xdr:from>
    <xdr:to>
      <xdr:col>8</xdr:col>
      <xdr:colOff>3756</xdr:colOff>
      <xdr:row>13</xdr:row>
      <xdr:rowOff>96744</xdr:rowOff>
    </xdr:to>
    <xdr:sp macro="" textlink="">
      <xdr:nvSpPr>
        <xdr:cNvPr id="4488" name="WordArt 6"/>
        <xdr:cNvSpPr>
          <a:spLocks noChangeArrowheads="1" noChangeShapeType="1" noTextEdit="1"/>
        </xdr:cNvSpPr>
      </xdr:nvSpPr>
      <xdr:spPr bwMode="auto">
        <a:xfrm>
          <a:off x="3567488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3756</xdr:colOff>
      <xdr:row>15</xdr:row>
      <xdr:rowOff>110186</xdr:rowOff>
    </xdr:from>
    <xdr:to>
      <xdr:col>8</xdr:col>
      <xdr:colOff>3756</xdr:colOff>
      <xdr:row>16</xdr:row>
      <xdr:rowOff>91796</xdr:rowOff>
    </xdr:to>
    <xdr:sp macro="" textlink="">
      <xdr:nvSpPr>
        <xdr:cNvPr id="4489" name="WordArt 5"/>
        <xdr:cNvSpPr>
          <a:spLocks noChangeArrowheads="1" noChangeShapeType="1" noTextEdit="1"/>
        </xdr:cNvSpPr>
      </xdr:nvSpPr>
      <xdr:spPr bwMode="auto">
        <a:xfrm>
          <a:off x="3567488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13</xdr:row>
      <xdr:rowOff>122886</xdr:rowOff>
    </xdr:from>
    <xdr:to>
      <xdr:col>8</xdr:col>
      <xdr:colOff>3756</xdr:colOff>
      <xdr:row>14</xdr:row>
      <xdr:rowOff>97683</xdr:rowOff>
    </xdr:to>
    <xdr:sp macro="" textlink="">
      <xdr:nvSpPr>
        <xdr:cNvPr id="4490" name="WordArt 6"/>
        <xdr:cNvSpPr>
          <a:spLocks noChangeArrowheads="1" noChangeShapeType="1" noTextEdit="1"/>
        </xdr:cNvSpPr>
      </xdr:nvSpPr>
      <xdr:spPr bwMode="auto">
        <a:xfrm>
          <a:off x="3567488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4491"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4492"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4493"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4494"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4495"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12</xdr:row>
      <xdr:rowOff>121947</xdr:rowOff>
    </xdr:from>
    <xdr:to>
      <xdr:col>8</xdr:col>
      <xdr:colOff>1012243</xdr:colOff>
      <xdr:row>13</xdr:row>
      <xdr:rowOff>96744</xdr:rowOff>
    </xdr:to>
    <xdr:sp macro="" textlink="">
      <xdr:nvSpPr>
        <xdr:cNvPr id="4496"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4497"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12</xdr:row>
      <xdr:rowOff>121947</xdr:rowOff>
    </xdr:from>
    <xdr:to>
      <xdr:col>8</xdr:col>
      <xdr:colOff>1012243</xdr:colOff>
      <xdr:row>13</xdr:row>
      <xdr:rowOff>96744</xdr:rowOff>
    </xdr:to>
    <xdr:sp macro="" textlink="">
      <xdr:nvSpPr>
        <xdr:cNvPr id="4498"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4499"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4500"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17</xdr:row>
      <xdr:rowOff>111125</xdr:rowOff>
    </xdr:from>
    <xdr:to>
      <xdr:col>9</xdr:col>
      <xdr:colOff>1012243</xdr:colOff>
      <xdr:row>18</xdr:row>
      <xdr:rowOff>82550</xdr:rowOff>
    </xdr:to>
    <xdr:sp macro="" textlink="">
      <xdr:nvSpPr>
        <xdr:cNvPr id="4501" name="WordArt 5"/>
        <xdr:cNvSpPr>
          <a:spLocks noChangeArrowheads="1" noChangeShapeType="1" noTextEdit="1"/>
        </xdr:cNvSpPr>
      </xdr:nvSpPr>
      <xdr:spPr bwMode="auto">
        <a:xfrm>
          <a:off x="38121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123825</xdr:rowOff>
    </xdr:from>
    <xdr:to>
      <xdr:col>9</xdr:col>
      <xdr:colOff>1012243</xdr:colOff>
      <xdr:row>16</xdr:row>
      <xdr:rowOff>98623</xdr:rowOff>
    </xdr:to>
    <xdr:sp macro="" textlink="">
      <xdr:nvSpPr>
        <xdr:cNvPr id="4502" name="WordArt 6"/>
        <xdr:cNvSpPr>
          <a:spLocks noChangeArrowheads="1" noChangeShapeType="1" noTextEdit="1"/>
        </xdr:cNvSpPr>
      </xdr:nvSpPr>
      <xdr:spPr bwMode="auto">
        <a:xfrm>
          <a:off x="38121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17</xdr:row>
      <xdr:rowOff>111125</xdr:rowOff>
    </xdr:from>
    <xdr:to>
      <xdr:col>9</xdr:col>
      <xdr:colOff>1012243</xdr:colOff>
      <xdr:row>18</xdr:row>
      <xdr:rowOff>82550</xdr:rowOff>
    </xdr:to>
    <xdr:sp macro="" textlink="">
      <xdr:nvSpPr>
        <xdr:cNvPr id="4503" name="WordArt 5"/>
        <xdr:cNvSpPr>
          <a:spLocks noChangeArrowheads="1" noChangeShapeType="1" noTextEdit="1"/>
        </xdr:cNvSpPr>
      </xdr:nvSpPr>
      <xdr:spPr bwMode="auto">
        <a:xfrm>
          <a:off x="38121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123825</xdr:rowOff>
    </xdr:from>
    <xdr:to>
      <xdr:col>9</xdr:col>
      <xdr:colOff>1012243</xdr:colOff>
      <xdr:row>16</xdr:row>
      <xdr:rowOff>98623</xdr:rowOff>
    </xdr:to>
    <xdr:sp macro="" textlink="">
      <xdr:nvSpPr>
        <xdr:cNvPr id="4504" name="WordArt 6"/>
        <xdr:cNvSpPr>
          <a:spLocks noChangeArrowheads="1" noChangeShapeType="1" noTextEdit="1"/>
        </xdr:cNvSpPr>
      </xdr:nvSpPr>
      <xdr:spPr bwMode="auto">
        <a:xfrm>
          <a:off x="38121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109246</xdr:rowOff>
    </xdr:from>
    <xdr:to>
      <xdr:col>9</xdr:col>
      <xdr:colOff>1012243</xdr:colOff>
      <xdr:row>16</xdr:row>
      <xdr:rowOff>90857</xdr:rowOff>
    </xdr:to>
    <xdr:sp macro="" textlink="">
      <xdr:nvSpPr>
        <xdr:cNvPr id="4505" name="WordArt 5"/>
        <xdr:cNvSpPr>
          <a:spLocks noChangeArrowheads="1" noChangeShapeType="1" noTextEdit="1"/>
        </xdr:cNvSpPr>
      </xdr:nvSpPr>
      <xdr:spPr bwMode="auto">
        <a:xfrm>
          <a:off x="38121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13</xdr:row>
      <xdr:rowOff>121947</xdr:rowOff>
    </xdr:from>
    <xdr:to>
      <xdr:col>9</xdr:col>
      <xdr:colOff>1012243</xdr:colOff>
      <xdr:row>14</xdr:row>
      <xdr:rowOff>96744</xdr:rowOff>
    </xdr:to>
    <xdr:sp macro="" textlink="">
      <xdr:nvSpPr>
        <xdr:cNvPr id="4506" name="WordArt 6"/>
        <xdr:cNvSpPr>
          <a:spLocks noChangeArrowheads="1" noChangeShapeType="1" noTextEdit="1"/>
        </xdr:cNvSpPr>
      </xdr:nvSpPr>
      <xdr:spPr bwMode="auto">
        <a:xfrm>
          <a:off x="38121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109246</xdr:rowOff>
    </xdr:from>
    <xdr:to>
      <xdr:col>9</xdr:col>
      <xdr:colOff>1012243</xdr:colOff>
      <xdr:row>16</xdr:row>
      <xdr:rowOff>90857</xdr:rowOff>
    </xdr:to>
    <xdr:sp macro="" textlink="">
      <xdr:nvSpPr>
        <xdr:cNvPr id="4507" name="WordArt 5"/>
        <xdr:cNvSpPr>
          <a:spLocks noChangeArrowheads="1" noChangeShapeType="1" noTextEdit="1"/>
        </xdr:cNvSpPr>
      </xdr:nvSpPr>
      <xdr:spPr bwMode="auto">
        <a:xfrm>
          <a:off x="38121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13</xdr:row>
      <xdr:rowOff>121947</xdr:rowOff>
    </xdr:from>
    <xdr:to>
      <xdr:col>9</xdr:col>
      <xdr:colOff>1012243</xdr:colOff>
      <xdr:row>14</xdr:row>
      <xdr:rowOff>96744</xdr:rowOff>
    </xdr:to>
    <xdr:sp macro="" textlink="">
      <xdr:nvSpPr>
        <xdr:cNvPr id="4508" name="WordArt 6"/>
        <xdr:cNvSpPr>
          <a:spLocks noChangeArrowheads="1" noChangeShapeType="1" noTextEdit="1"/>
        </xdr:cNvSpPr>
      </xdr:nvSpPr>
      <xdr:spPr bwMode="auto">
        <a:xfrm>
          <a:off x="38121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110186</xdr:rowOff>
    </xdr:from>
    <xdr:to>
      <xdr:col>9</xdr:col>
      <xdr:colOff>1012243</xdr:colOff>
      <xdr:row>17</xdr:row>
      <xdr:rowOff>91796</xdr:rowOff>
    </xdr:to>
    <xdr:sp macro="" textlink="">
      <xdr:nvSpPr>
        <xdr:cNvPr id="4509" name="WordArt 5"/>
        <xdr:cNvSpPr>
          <a:spLocks noChangeArrowheads="1" noChangeShapeType="1" noTextEdit="1"/>
        </xdr:cNvSpPr>
      </xdr:nvSpPr>
      <xdr:spPr bwMode="auto">
        <a:xfrm>
          <a:off x="38121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16</xdr:row>
      <xdr:rowOff>110186</xdr:rowOff>
    </xdr:from>
    <xdr:to>
      <xdr:col>9</xdr:col>
      <xdr:colOff>1012243</xdr:colOff>
      <xdr:row>17</xdr:row>
      <xdr:rowOff>91796</xdr:rowOff>
    </xdr:to>
    <xdr:sp macro="" textlink="">
      <xdr:nvSpPr>
        <xdr:cNvPr id="4510" name="WordArt 5"/>
        <xdr:cNvSpPr>
          <a:spLocks noChangeArrowheads="1" noChangeShapeType="1" noTextEdit="1"/>
        </xdr:cNvSpPr>
      </xdr:nvSpPr>
      <xdr:spPr bwMode="auto">
        <a:xfrm>
          <a:off x="38121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16</xdr:row>
      <xdr:rowOff>111125</xdr:rowOff>
    </xdr:from>
    <xdr:to>
      <xdr:col>9</xdr:col>
      <xdr:colOff>3756</xdr:colOff>
      <xdr:row>17</xdr:row>
      <xdr:rowOff>82550</xdr:rowOff>
    </xdr:to>
    <xdr:sp macro="" textlink="">
      <xdr:nvSpPr>
        <xdr:cNvPr id="4511" name="WordArt 5"/>
        <xdr:cNvSpPr>
          <a:spLocks noChangeArrowheads="1" noChangeShapeType="1" noTextEdit="1"/>
        </xdr:cNvSpPr>
      </xdr:nvSpPr>
      <xdr:spPr bwMode="auto">
        <a:xfrm>
          <a:off x="37113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14</xdr:row>
      <xdr:rowOff>123825</xdr:rowOff>
    </xdr:from>
    <xdr:to>
      <xdr:col>9</xdr:col>
      <xdr:colOff>3756</xdr:colOff>
      <xdr:row>15</xdr:row>
      <xdr:rowOff>98623</xdr:rowOff>
    </xdr:to>
    <xdr:sp macro="" textlink="">
      <xdr:nvSpPr>
        <xdr:cNvPr id="4512" name="WordArt 6"/>
        <xdr:cNvSpPr>
          <a:spLocks noChangeArrowheads="1" noChangeShapeType="1" noTextEdit="1"/>
        </xdr:cNvSpPr>
      </xdr:nvSpPr>
      <xdr:spPr bwMode="auto">
        <a:xfrm>
          <a:off x="37113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3756</xdr:colOff>
      <xdr:row>14</xdr:row>
      <xdr:rowOff>109246</xdr:rowOff>
    </xdr:from>
    <xdr:to>
      <xdr:col>9</xdr:col>
      <xdr:colOff>3756</xdr:colOff>
      <xdr:row>15</xdr:row>
      <xdr:rowOff>90857</xdr:rowOff>
    </xdr:to>
    <xdr:sp macro="" textlink="">
      <xdr:nvSpPr>
        <xdr:cNvPr id="4513" name="WordArt 5"/>
        <xdr:cNvSpPr>
          <a:spLocks noChangeArrowheads="1" noChangeShapeType="1" noTextEdit="1"/>
        </xdr:cNvSpPr>
      </xdr:nvSpPr>
      <xdr:spPr bwMode="auto">
        <a:xfrm>
          <a:off x="37113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12</xdr:row>
      <xdr:rowOff>121947</xdr:rowOff>
    </xdr:from>
    <xdr:to>
      <xdr:col>9</xdr:col>
      <xdr:colOff>3756</xdr:colOff>
      <xdr:row>13</xdr:row>
      <xdr:rowOff>96744</xdr:rowOff>
    </xdr:to>
    <xdr:sp macro="" textlink="">
      <xdr:nvSpPr>
        <xdr:cNvPr id="4514" name="WordArt 6"/>
        <xdr:cNvSpPr>
          <a:spLocks noChangeArrowheads="1" noChangeShapeType="1" noTextEdit="1"/>
        </xdr:cNvSpPr>
      </xdr:nvSpPr>
      <xdr:spPr bwMode="auto">
        <a:xfrm>
          <a:off x="37113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3756</xdr:colOff>
      <xdr:row>15</xdr:row>
      <xdr:rowOff>110186</xdr:rowOff>
    </xdr:from>
    <xdr:to>
      <xdr:col>9</xdr:col>
      <xdr:colOff>3756</xdr:colOff>
      <xdr:row>16</xdr:row>
      <xdr:rowOff>91796</xdr:rowOff>
    </xdr:to>
    <xdr:sp macro="" textlink="">
      <xdr:nvSpPr>
        <xdr:cNvPr id="4515" name="WordArt 5"/>
        <xdr:cNvSpPr>
          <a:spLocks noChangeArrowheads="1" noChangeShapeType="1" noTextEdit="1"/>
        </xdr:cNvSpPr>
      </xdr:nvSpPr>
      <xdr:spPr bwMode="auto">
        <a:xfrm>
          <a:off x="37113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13</xdr:row>
      <xdr:rowOff>122886</xdr:rowOff>
    </xdr:from>
    <xdr:to>
      <xdr:col>9</xdr:col>
      <xdr:colOff>3756</xdr:colOff>
      <xdr:row>14</xdr:row>
      <xdr:rowOff>97683</xdr:rowOff>
    </xdr:to>
    <xdr:sp macro="" textlink="">
      <xdr:nvSpPr>
        <xdr:cNvPr id="4516" name="WordArt 6"/>
        <xdr:cNvSpPr>
          <a:spLocks noChangeArrowheads="1" noChangeShapeType="1" noTextEdit="1"/>
        </xdr:cNvSpPr>
      </xdr:nvSpPr>
      <xdr:spPr bwMode="auto">
        <a:xfrm>
          <a:off x="37113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4517"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4518"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4519"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4520"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4521"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4522"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4523"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4524"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4525"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4526"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17</xdr:row>
      <xdr:rowOff>111125</xdr:rowOff>
    </xdr:from>
    <xdr:to>
      <xdr:col>10</xdr:col>
      <xdr:colOff>1012243</xdr:colOff>
      <xdr:row>18</xdr:row>
      <xdr:rowOff>82550</xdr:rowOff>
    </xdr:to>
    <xdr:sp macro="" textlink="">
      <xdr:nvSpPr>
        <xdr:cNvPr id="4527" name="WordArt 5"/>
        <xdr:cNvSpPr>
          <a:spLocks noChangeArrowheads="1" noChangeShapeType="1" noTextEdit="1"/>
        </xdr:cNvSpPr>
      </xdr:nvSpPr>
      <xdr:spPr bwMode="auto">
        <a:xfrm>
          <a:off x="395884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123825</xdr:rowOff>
    </xdr:from>
    <xdr:to>
      <xdr:col>10</xdr:col>
      <xdr:colOff>1012243</xdr:colOff>
      <xdr:row>16</xdr:row>
      <xdr:rowOff>98623</xdr:rowOff>
    </xdr:to>
    <xdr:sp macro="" textlink="">
      <xdr:nvSpPr>
        <xdr:cNvPr id="4528" name="WordArt 6"/>
        <xdr:cNvSpPr>
          <a:spLocks noChangeArrowheads="1" noChangeShapeType="1" noTextEdit="1"/>
        </xdr:cNvSpPr>
      </xdr:nvSpPr>
      <xdr:spPr bwMode="auto">
        <a:xfrm>
          <a:off x="395884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17</xdr:row>
      <xdr:rowOff>111125</xdr:rowOff>
    </xdr:from>
    <xdr:to>
      <xdr:col>10</xdr:col>
      <xdr:colOff>1012243</xdr:colOff>
      <xdr:row>18</xdr:row>
      <xdr:rowOff>82550</xdr:rowOff>
    </xdr:to>
    <xdr:sp macro="" textlink="">
      <xdr:nvSpPr>
        <xdr:cNvPr id="4529" name="WordArt 5"/>
        <xdr:cNvSpPr>
          <a:spLocks noChangeArrowheads="1" noChangeShapeType="1" noTextEdit="1"/>
        </xdr:cNvSpPr>
      </xdr:nvSpPr>
      <xdr:spPr bwMode="auto">
        <a:xfrm>
          <a:off x="395884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123825</xdr:rowOff>
    </xdr:from>
    <xdr:to>
      <xdr:col>10</xdr:col>
      <xdr:colOff>1012243</xdr:colOff>
      <xdr:row>16</xdr:row>
      <xdr:rowOff>98623</xdr:rowOff>
    </xdr:to>
    <xdr:sp macro="" textlink="">
      <xdr:nvSpPr>
        <xdr:cNvPr id="4530" name="WordArt 6"/>
        <xdr:cNvSpPr>
          <a:spLocks noChangeArrowheads="1" noChangeShapeType="1" noTextEdit="1"/>
        </xdr:cNvSpPr>
      </xdr:nvSpPr>
      <xdr:spPr bwMode="auto">
        <a:xfrm>
          <a:off x="395884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109246</xdr:rowOff>
    </xdr:from>
    <xdr:to>
      <xdr:col>10</xdr:col>
      <xdr:colOff>1012243</xdr:colOff>
      <xdr:row>16</xdr:row>
      <xdr:rowOff>90857</xdr:rowOff>
    </xdr:to>
    <xdr:sp macro="" textlink="">
      <xdr:nvSpPr>
        <xdr:cNvPr id="4531" name="WordArt 5"/>
        <xdr:cNvSpPr>
          <a:spLocks noChangeArrowheads="1" noChangeShapeType="1" noTextEdit="1"/>
        </xdr:cNvSpPr>
      </xdr:nvSpPr>
      <xdr:spPr bwMode="auto">
        <a:xfrm>
          <a:off x="395884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13</xdr:row>
      <xdr:rowOff>121947</xdr:rowOff>
    </xdr:from>
    <xdr:to>
      <xdr:col>10</xdr:col>
      <xdr:colOff>1012243</xdr:colOff>
      <xdr:row>14</xdr:row>
      <xdr:rowOff>96744</xdr:rowOff>
    </xdr:to>
    <xdr:sp macro="" textlink="">
      <xdr:nvSpPr>
        <xdr:cNvPr id="4532" name="WordArt 6"/>
        <xdr:cNvSpPr>
          <a:spLocks noChangeArrowheads="1" noChangeShapeType="1" noTextEdit="1"/>
        </xdr:cNvSpPr>
      </xdr:nvSpPr>
      <xdr:spPr bwMode="auto">
        <a:xfrm>
          <a:off x="395884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109246</xdr:rowOff>
    </xdr:from>
    <xdr:to>
      <xdr:col>10</xdr:col>
      <xdr:colOff>1012243</xdr:colOff>
      <xdr:row>16</xdr:row>
      <xdr:rowOff>90857</xdr:rowOff>
    </xdr:to>
    <xdr:sp macro="" textlink="">
      <xdr:nvSpPr>
        <xdr:cNvPr id="4533" name="WordArt 5"/>
        <xdr:cNvSpPr>
          <a:spLocks noChangeArrowheads="1" noChangeShapeType="1" noTextEdit="1"/>
        </xdr:cNvSpPr>
      </xdr:nvSpPr>
      <xdr:spPr bwMode="auto">
        <a:xfrm>
          <a:off x="395884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13</xdr:row>
      <xdr:rowOff>121947</xdr:rowOff>
    </xdr:from>
    <xdr:to>
      <xdr:col>10</xdr:col>
      <xdr:colOff>1012243</xdr:colOff>
      <xdr:row>14</xdr:row>
      <xdr:rowOff>96744</xdr:rowOff>
    </xdr:to>
    <xdr:sp macro="" textlink="">
      <xdr:nvSpPr>
        <xdr:cNvPr id="4534" name="WordArt 6"/>
        <xdr:cNvSpPr>
          <a:spLocks noChangeArrowheads="1" noChangeShapeType="1" noTextEdit="1"/>
        </xdr:cNvSpPr>
      </xdr:nvSpPr>
      <xdr:spPr bwMode="auto">
        <a:xfrm>
          <a:off x="395884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110186</xdr:rowOff>
    </xdr:from>
    <xdr:to>
      <xdr:col>10</xdr:col>
      <xdr:colOff>1012243</xdr:colOff>
      <xdr:row>17</xdr:row>
      <xdr:rowOff>91796</xdr:rowOff>
    </xdr:to>
    <xdr:sp macro="" textlink="">
      <xdr:nvSpPr>
        <xdr:cNvPr id="4535" name="WordArt 5"/>
        <xdr:cNvSpPr>
          <a:spLocks noChangeArrowheads="1" noChangeShapeType="1" noTextEdit="1"/>
        </xdr:cNvSpPr>
      </xdr:nvSpPr>
      <xdr:spPr bwMode="auto">
        <a:xfrm>
          <a:off x="395884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16</xdr:row>
      <xdr:rowOff>110186</xdr:rowOff>
    </xdr:from>
    <xdr:to>
      <xdr:col>10</xdr:col>
      <xdr:colOff>1012243</xdr:colOff>
      <xdr:row>17</xdr:row>
      <xdr:rowOff>91796</xdr:rowOff>
    </xdr:to>
    <xdr:sp macro="" textlink="">
      <xdr:nvSpPr>
        <xdr:cNvPr id="4536" name="WordArt 5"/>
        <xdr:cNvSpPr>
          <a:spLocks noChangeArrowheads="1" noChangeShapeType="1" noTextEdit="1"/>
        </xdr:cNvSpPr>
      </xdr:nvSpPr>
      <xdr:spPr bwMode="auto">
        <a:xfrm>
          <a:off x="395884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16</xdr:row>
      <xdr:rowOff>111125</xdr:rowOff>
    </xdr:from>
    <xdr:to>
      <xdr:col>10</xdr:col>
      <xdr:colOff>3756</xdr:colOff>
      <xdr:row>17</xdr:row>
      <xdr:rowOff>82550</xdr:rowOff>
    </xdr:to>
    <xdr:sp macro="" textlink="">
      <xdr:nvSpPr>
        <xdr:cNvPr id="4537" name="WordArt 5"/>
        <xdr:cNvSpPr>
          <a:spLocks noChangeArrowheads="1" noChangeShapeType="1" noTextEdit="1"/>
        </xdr:cNvSpPr>
      </xdr:nvSpPr>
      <xdr:spPr bwMode="auto">
        <a:xfrm>
          <a:off x="3858000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14</xdr:row>
      <xdr:rowOff>123825</xdr:rowOff>
    </xdr:from>
    <xdr:to>
      <xdr:col>10</xdr:col>
      <xdr:colOff>3756</xdr:colOff>
      <xdr:row>15</xdr:row>
      <xdr:rowOff>98623</xdr:rowOff>
    </xdr:to>
    <xdr:sp macro="" textlink="">
      <xdr:nvSpPr>
        <xdr:cNvPr id="4538" name="WordArt 6"/>
        <xdr:cNvSpPr>
          <a:spLocks noChangeArrowheads="1" noChangeShapeType="1" noTextEdit="1"/>
        </xdr:cNvSpPr>
      </xdr:nvSpPr>
      <xdr:spPr bwMode="auto">
        <a:xfrm>
          <a:off x="3858000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14</xdr:row>
      <xdr:rowOff>109246</xdr:rowOff>
    </xdr:from>
    <xdr:to>
      <xdr:col>10</xdr:col>
      <xdr:colOff>3756</xdr:colOff>
      <xdr:row>15</xdr:row>
      <xdr:rowOff>90857</xdr:rowOff>
    </xdr:to>
    <xdr:sp macro="" textlink="">
      <xdr:nvSpPr>
        <xdr:cNvPr id="4539" name="WordArt 5"/>
        <xdr:cNvSpPr>
          <a:spLocks noChangeArrowheads="1" noChangeShapeType="1" noTextEdit="1"/>
        </xdr:cNvSpPr>
      </xdr:nvSpPr>
      <xdr:spPr bwMode="auto">
        <a:xfrm>
          <a:off x="3858000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12</xdr:row>
      <xdr:rowOff>121947</xdr:rowOff>
    </xdr:from>
    <xdr:to>
      <xdr:col>10</xdr:col>
      <xdr:colOff>3756</xdr:colOff>
      <xdr:row>13</xdr:row>
      <xdr:rowOff>96744</xdr:rowOff>
    </xdr:to>
    <xdr:sp macro="" textlink="">
      <xdr:nvSpPr>
        <xdr:cNvPr id="4540" name="WordArt 6"/>
        <xdr:cNvSpPr>
          <a:spLocks noChangeArrowheads="1" noChangeShapeType="1" noTextEdit="1"/>
        </xdr:cNvSpPr>
      </xdr:nvSpPr>
      <xdr:spPr bwMode="auto">
        <a:xfrm>
          <a:off x="3858000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15</xdr:row>
      <xdr:rowOff>110186</xdr:rowOff>
    </xdr:from>
    <xdr:to>
      <xdr:col>10</xdr:col>
      <xdr:colOff>3756</xdr:colOff>
      <xdr:row>16</xdr:row>
      <xdr:rowOff>91796</xdr:rowOff>
    </xdr:to>
    <xdr:sp macro="" textlink="">
      <xdr:nvSpPr>
        <xdr:cNvPr id="4541" name="WordArt 5"/>
        <xdr:cNvSpPr>
          <a:spLocks noChangeArrowheads="1" noChangeShapeType="1" noTextEdit="1"/>
        </xdr:cNvSpPr>
      </xdr:nvSpPr>
      <xdr:spPr bwMode="auto">
        <a:xfrm>
          <a:off x="3858000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13</xdr:row>
      <xdr:rowOff>122886</xdr:rowOff>
    </xdr:from>
    <xdr:to>
      <xdr:col>10</xdr:col>
      <xdr:colOff>3756</xdr:colOff>
      <xdr:row>14</xdr:row>
      <xdr:rowOff>97683</xdr:rowOff>
    </xdr:to>
    <xdr:sp macro="" textlink="">
      <xdr:nvSpPr>
        <xdr:cNvPr id="4542" name="WordArt 6"/>
        <xdr:cNvSpPr>
          <a:spLocks noChangeArrowheads="1" noChangeShapeType="1" noTextEdit="1"/>
        </xdr:cNvSpPr>
      </xdr:nvSpPr>
      <xdr:spPr bwMode="auto">
        <a:xfrm>
          <a:off x="3858000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4543"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4544"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4545"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4546"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4547"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12</xdr:row>
      <xdr:rowOff>121947</xdr:rowOff>
    </xdr:from>
    <xdr:to>
      <xdr:col>10</xdr:col>
      <xdr:colOff>1012243</xdr:colOff>
      <xdr:row>13</xdr:row>
      <xdr:rowOff>96744</xdr:rowOff>
    </xdr:to>
    <xdr:sp macro="" textlink="">
      <xdr:nvSpPr>
        <xdr:cNvPr id="4548"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4549"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12</xdr:row>
      <xdr:rowOff>121947</xdr:rowOff>
    </xdr:from>
    <xdr:to>
      <xdr:col>10</xdr:col>
      <xdr:colOff>1012243</xdr:colOff>
      <xdr:row>13</xdr:row>
      <xdr:rowOff>96744</xdr:rowOff>
    </xdr:to>
    <xdr:sp macro="" textlink="">
      <xdr:nvSpPr>
        <xdr:cNvPr id="4550"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4551"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4552"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17</xdr:row>
      <xdr:rowOff>111125</xdr:rowOff>
    </xdr:from>
    <xdr:to>
      <xdr:col>12</xdr:col>
      <xdr:colOff>1012243</xdr:colOff>
      <xdr:row>18</xdr:row>
      <xdr:rowOff>82550</xdr:rowOff>
    </xdr:to>
    <xdr:sp macro="" textlink="">
      <xdr:nvSpPr>
        <xdr:cNvPr id="4553" name="WordArt 5"/>
        <xdr:cNvSpPr>
          <a:spLocks noChangeArrowheads="1" noChangeShapeType="1" noTextEdit="1"/>
        </xdr:cNvSpPr>
      </xdr:nvSpPr>
      <xdr:spPr bwMode="auto">
        <a:xfrm>
          <a:off x="426269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123825</xdr:rowOff>
    </xdr:from>
    <xdr:to>
      <xdr:col>12</xdr:col>
      <xdr:colOff>1012243</xdr:colOff>
      <xdr:row>16</xdr:row>
      <xdr:rowOff>98623</xdr:rowOff>
    </xdr:to>
    <xdr:sp macro="" textlink="">
      <xdr:nvSpPr>
        <xdr:cNvPr id="4554" name="WordArt 6"/>
        <xdr:cNvSpPr>
          <a:spLocks noChangeArrowheads="1" noChangeShapeType="1" noTextEdit="1"/>
        </xdr:cNvSpPr>
      </xdr:nvSpPr>
      <xdr:spPr bwMode="auto">
        <a:xfrm>
          <a:off x="426269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17</xdr:row>
      <xdr:rowOff>111125</xdr:rowOff>
    </xdr:from>
    <xdr:to>
      <xdr:col>12</xdr:col>
      <xdr:colOff>1012243</xdr:colOff>
      <xdr:row>18</xdr:row>
      <xdr:rowOff>82550</xdr:rowOff>
    </xdr:to>
    <xdr:sp macro="" textlink="">
      <xdr:nvSpPr>
        <xdr:cNvPr id="4555" name="WordArt 5"/>
        <xdr:cNvSpPr>
          <a:spLocks noChangeArrowheads="1" noChangeShapeType="1" noTextEdit="1"/>
        </xdr:cNvSpPr>
      </xdr:nvSpPr>
      <xdr:spPr bwMode="auto">
        <a:xfrm>
          <a:off x="426269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123825</xdr:rowOff>
    </xdr:from>
    <xdr:to>
      <xdr:col>12</xdr:col>
      <xdr:colOff>1012243</xdr:colOff>
      <xdr:row>16</xdr:row>
      <xdr:rowOff>98623</xdr:rowOff>
    </xdr:to>
    <xdr:sp macro="" textlink="">
      <xdr:nvSpPr>
        <xdr:cNvPr id="4556" name="WordArt 6"/>
        <xdr:cNvSpPr>
          <a:spLocks noChangeArrowheads="1" noChangeShapeType="1" noTextEdit="1"/>
        </xdr:cNvSpPr>
      </xdr:nvSpPr>
      <xdr:spPr bwMode="auto">
        <a:xfrm>
          <a:off x="426269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109246</xdr:rowOff>
    </xdr:from>
    <xdr:to>
      <xdr:col>12</xdr:col>
      <xdr:colOff>1012243</xdr:colOff>
      <xdr:row>16</xdr:row>
      <xdr:rowOff>90857</xdr:rowOff>
    </xdr:to>
    <xdr:sp macro="" textlink="">
      <xdr:nvSpPr>
        <xdr:cNvPr id="4557" name="WordArt 5"/>
        <xdr:cNvSpPr>
          <a:spLocks noChangeArrowheads="1" noChangeShapeType="1" noTextEdit="1"/>
        </xdr:cNvSpPr>
      </xdr:nvSpPr>
      <xdr:spPr bwMode="auto">
        <a:xfrm>
          <a:off x="426269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13</xdr:row>
      <xdr:rowOff>121947</xdr:rowOff>
    </xdr:from>
    <xdr:to>
      <xdr:col>12</xdr:col>
      <xdr:colOff>1012243</xdr:colOff>
      <xdr:row>14</xdr:row>
      <xdr:rowOff>96744</xdr:rowOff>
    </xdr:to>
    <xdr:sp macro="" textlink="">
      <xdr:nvSpPr>
        <xdr:cNvPr id="4558" name="WordArt 6"/>
        <xdr:cNvSpPr>
          <a:spLocks noChangeArrowheads="1" noChangeShapeType="1" noTextEdit="1"/>
        </xdr:cNvSpPr>
      </xdr:nvSpPr>
      <xdr:spPr bwMode="auto">
        <a:xfrm>
          <a:off x="426269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109246</xdr:rowOff>
    </xdr:from>
    <xdr:to>
      <xdr:col>12</xdr:col>
      <xdr:colOff>1012243</xdr:colOff>
      <xdr:row>16</xdr:row>
      <xdr:rowOff>90857</xdr:rowOff>
    </xdr:to>
    <xdr:sp macro="" textlink="">
      <xdr:nvSpPr>
        <xdr:cNvPr id="4559" name="WordArt 5"/>
        <xdr:cNvSpPr>
          <a:spLocks noChangeArrowheads="1" noChangeShapeType="1" noTextEdit="1"/>
        </xdr:cNvSpPr>
      </xdr:nvSpPr>
      <xdr:spPr bwMode="auto">
        <a:xfrm>
          <a:off x="426269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13</xdr:row>
      <xdr:rowOff>121947</xdr:rowOff>
    </xdr:from>
    <xdr:to>
      <xdr:col>12</xdr:col>
      <xdr:colOff>1012243</xdr:colOff>
      <xdr:row>14</xdr:row>
      <xdr:rowOff>96744</xdr:rowOff>
    </xdr:to>
    <xdr:sp macro="" textlink="">
      <xdr:nvSpPr>
        <xdr:cNvPr id="4560" name="WordArt 6"/>
        <xdr:cNvSpPr>
          <a:spLocks noChangeArrowheads="1" noChangeShapeType="1" noTextEdit="1"/>
        </xdr:cNvSpPr>
      </xdr:nvSpPr>
      <xdr:spPr bwMode="auto">
        <a:xfrm>
          <a:off x="426269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110186</xdr:rowOff>
    </xdr:from>
    <xdr:to>
      <xdr:col>12</xdr:col>
      <xdr:colOff>1012243</xdr:colOff>
      <xdr:row>17</xdr:row>
      <xdr:rowOff>91796</xdr:rowOff>
    </xdr:to>
    <xdr:sp macro="" textlink="">
      <xdr:nvSpPr>
        <xdr:cNvPr id="4561" name="WordArt 5"/>
        <xdr:cNvSpPr>
          <a:spLocks noChangeArrowheads="1" noChangeShapeType="1" noTextEdit="1"/>
        </xdr:cNvSpPr>
      </xdr:nvSpPr>
      <xdr:spPr bwMode="auto">
        <a:xfrm>
          <a:off x="426269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16</xdr:row>
      <xdr:rowOff>110186</xdr:rowOff>
    </xdr:from>
    <xdr:to>
      <xdr:col>12</xdr:col>
      <xdr:colOff>1012243</xdr:colOff>
      <xdr:row>17</xdr:row>
      <xdr:rowOff>91796</xdr:rowOff>
    </xdr:to>
    <xdr:sp macro="" textlink="">
      <xdr:nvSpPr>
        <xdr:cNvPr id="4562" name="WordArt 5"/>
        <xdr:cNvSpPr>
          <a:spLocks noChangeArrowheads="1" noChangeShapeType="1" noTextEdit="1"/>
        </xdr:cNvSpPr>
      </xdr:nvSpPr>
      <xdr:spPr bwMode="auto">
        <a:xfrm>
          <a:off x="426269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16</xdr:row>
      <xdr:rowOff>111125</xdr:rowOff>
    </xdr:from>
    <xdr:to>
      <xdr:col>12</xdr:col>
      <xdr:colOff>3756</xdr:colOff>
      <xdr:row>17</xdr:row>
      <xdr:rowOff>82550</xdr:rowOff>
    </xdr:to>
    <xdr:sp macro="" textlink="">
      <xdr:nvSpPr>
        <xdr:cNvPr id="4563" name="WordArt 5"/>
        <xdr:cNvSpPr>
          <a:spLocks noChangeArrowheads="1" noChangeShapeType="1" noTextEdit="1"/>
        </xdr:cNvSpPr>
      </xdr:nvSpPr>
      <xdr:spPr bwMode="auto">
        <a:xfrm>
          <a:off x="4161848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14</xdr:row>
      <xdr:rowOff>123825</xdr:rowOff>
    </xdr:from>
    <xdr:to>
      <xdr:col>12</xdr:col>
      <xdr:colOff>3756</xdr:colOff>
      <xdr:row>15</xdr:row>
      <xdr:rowOff>98623</xdr:rowOff>
    </xdr:to>
    <xdr:sp macro="" textlink="">
      <xdr:nvSpPr>
        <xdr:cNvPr id="4564" name="WordArt 6"/>
        <xdr:cNvSpPr>
          <a:spLocks noChangeArrowheads="1" noChangeShapeType="1" noTextEdit="1"/>
        </xdr:cNvSpPr>
      </xdr:nvSpPr>
      <xdr:spPr bwMode="auto">
        <a:xfrm>
          <a:off x="4161848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14</xdr:row>
      <xdr:rowOff>109246</xdr:rowOff>
    </xdr:from>
    <xdr:to>
      <xdr:col>12</xdr:col>
      <xdr:colOff>3756</xdr:colOff>
      <xdr:row>15</xdr:row>
      <xdr:rowOff>90857</xdr:rowOff>
    </xdr:to>
    <xdr:sp macro="" textlink="">
      <xdr:nvSpPr>
        <xdr:cNvPr id="4565" name="WordArt 5"/>
        <xdr:cNvSpPr>
          <a:spLocks noChangeArrowheads="1" noChangeShapeType="1" noTextEdit="1"/>
        </xdr:cNvSpPr>
      </xdr:nvSpPr>
      <xdr:spPr bwMode="auto">
        <a:xfrm>
          <a:off x="4161848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12</xdr:row>
      <xdr:rowOff>121947</xdr:rowOff>
    </xdr:from>
    <xdr:to>
      <xdr:col>12</xdr:col>
      <xdr:colOff>3756</xdr:colOff>
      <xdr:row>13</xdr:row>
      <xdr:rowOff>96744</xdr:rowOff>
    </xdr:to>
    <xdr:sp macro="" textlink="">
      <xdr:nvSpPr>
        <xdr:cNvPr id="4566" name="WordArt 6"/>
        <xdr:cNvSpPr>
          <a:spLocks noChangeArrowheads="1" noChangeShapeType="1" noTextEdit="1"/>
        </xdr:cNvSpPr>
      </xdr:nvSpPr>
      <xdr:spPr bwMode="auto">
        <a:xfrm>
          <a:off x="4161848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15</xdr:row>
      <xdr:rowOff>110186</xdr:rowOff>
    </xdr:from>
    <xdr:to>
      <xdr:col>12</xdr:col>
      <xdr:colOff>3756</xdr:colOff>
      <xdr:row>16</xdr:row>
      <xdr:rowOff>91796</xdr:rowOff>
    </xdr:to>
    <xdr:sp macro="" textlink="">
      <xdr:nvSpPr>
        <xdr:cNvPr id="4567" name="WordArt 5"/>
        <xdr:cNvSpPr>
          <a:spLocks noChangeArrowheads="1" noChangeShapeType="1" noTextEdit="1"/>
        </xdr:cNvSpPr>
      </xdr:nvSpPr>
      <xdr:spPr bwMode="auto">
        <a:xfrm>
          <a:off x="4161848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13</xdr:row>
      <xdr:rowOff>122886</xdr:rowOff>
    </xdr:from>
    <xdr:to>
      <xdr:col>12</xdr:col>
      <xdr:colOff>3756</xdr:colOff>
      <xdr:row>14</xdr:row>
      <xdr:rowOff>97683</xdr:rowOff>
    </xdr:to>
    <xdr:sp macro="" textlink="">
      <xdr:nvSpPr>
        <xdr:cNvPr id="4568" name="WordArt 6"/>
        <xdr:cNvSpPr>
          <a:spLocks noChangeArrowheads="1" noChangeShapeType="1" noTextEdit="1"/>
        </xdr:cNvSpPr>
      </xdr:nvSpPr>
      <xdr:spPr bwMode="auto">
        <a:xfrm>
          <a:off x="4161848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4569"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4570"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4571"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4572"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4573"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4574"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4575"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4576"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4577"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4578"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4579"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4580"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4581"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4582"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4583"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4584"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4585"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4586"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4587"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4588"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16</xdr:row>
      <xdr:rowOff>111125</xdr:rowOff>
    </xdr:from>
    <xdr:to>
      <xdr:col>13</xdr:col>
      <xdr:colOff>3756</xdr:colOff>
      <xdr:row>17</xdr:row>
      <xdr:rowOff>82550</xdr:rowOff>
    </xdr:to>
    <xdr:sp macro="" textlink="">
      <xdr:nvSpPr>
        <xdr:cNvPr id="4589" name="WordArt 5"/>
        <xdr:cNvSpPr>
          <a:spLocks noChangeArrowheads="1" noChangeShapeType="1" noTextEdit="1"/>
        </xdr:cNvSpPr>
      </xdr:nvSpPr>
      <xdr:spPr bwMode="auto">
        <a:xfrm>
          <a:off x="43590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14</xdr:row>
      <xdr:rowOff>123825</xdr:rowOff>
    </xdr:from>
    <xdr:to>
      <xdr:col>13</xdr:col>
      <xdr:colOff>3756</xdr:colOff>
      <xdr:row>15</xdr:row>
      <xdr:rowOff>98623</xdr:rowOff>
    </xdr:to>
    <xdr:sp macro="" textlink="">
      <xdr:nvSpPr>
        <xdr:cNvPr id="4590" name="WordArt 6"/>
        <xdr:cNvSpPr>
          <a:spLocks noChangeArrowheads="1" noChangeShapeType="1" noTextEdit="1"/>
        </xdr:cNvSpPr>
      </xdr:nvSpPr>
      <xdr:spPr bwMode="auto">
        <a:xfrm>
          <a:off x="43590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14</xdr:row>
      <xdr:rowOff>109246</xdr:rowOff>
    </xdr:from>
    <xdr:to>
      <xdr:col>13</xdr:col>
      <xdr:colOff>3756</xdr:colOff>
      <xdr:row>15</xdr:row>
      <xdr:rowOff>90857</xdr:rowOff>
    </xdr:to>
    <xdr:sp macro="" textlink="">
      <xdr:nvSpPr>
        <xdr:cNvPr id="4591" name="WordArt 5"/>
        <xdr:cNvSpPr>
          <a:spLocks noChangeArrowheads="1" noChangeShapeType="1" noTextEdit="1"/>
        </xdr:cNvSpPr>
      </xdr:nvSpPr>
      <xdr:spPr bwMode="auto">
        <a:xfrm>
          <a:off x="43590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12</xdr:row>
      <xdr:rowOff>121947</xdr:rowOff>
    </xdr:from>
    <xdr:to>
      <xdr:col>13</xdr:col>
      <xdr:colOff>3756</xdr:colOff>
      <xdr:row>13</xdr:row>
      <xdr:rowOff>96744</xdr:rowOff>
    </xdr:to>
    <xdr:sp macro="" textlink="">
      <xdr:nvSpPr>
        <xdr:cNvPr id="4592" name="WordArt 6"/>
        <xdr:cNvSpPr>
          <a:spLocks noChangeArrowheads="1" noChangeShapeType="1" noTextEdit="1"/>
        </xdr:cNvSpPr>
      </xdr:nvSpPr>
      <xdr:spPr bwMode="auto">
        <a:xfrm>
          <a:off x="43590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15</xdr:row>
      <xdr:rowOff>110186</xdr:rowOff>
    </xdr:from>
    <xdr:to>
      <xdr:col>13</xdr:col>
      <xdr:colOff>3756</xdr:colOff>
      <xdr:row>16</xdr:row>
      <xdr:rowOff>91796</xdr:rowOff>
    </xdr:to>
    <xdr:sp macro="" textlink="">
      <xdr:nvSpPr>
        <xdr:cNvPr id="4593" name="WordArt 5"/>
        <xdr:cNvSpPr>
          <a:spLocks noChangeArrowheads="1" noChangeShapeType="1" noTextEdit="1"/>
        </xdr:cNvSpPr>
      </xdr:nvSpPr>
      <xdr:spPr bwMode="auto">
        <a:xfrm>
          <a:off x="43590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13</xdr:row>
      <xdr:rowOff>122886</xdr:rowOff>
    </xdr:from>
    <xdr:to>
      <xdr:col>13</xdr:col>
      <xdr:colOff>3756</xdr:colOff>
      <xdr:row>14</xdr:row>
      <xdr:rowOff>97683</xdr:rowOff>
    </xdr:to>
    <xdr:sp macro="" textlink="">
      <xdr:nvSpPr>
        <xdr:cNvPr id="4594" name="WordArt 6"/>
        <xdr:cNvSpPr>
          <a:spLocks noChangeArrowheads="1" noChangeShapeType="1" noTextEdit="1"/>
        </xdr:cNvSpPr>
      </xdr:nvSpPr>
      <xdr:spPr bwMode="auto">
        <a:xfrm>
          <a:off x="43590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4595"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4596"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4597"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4598"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4599"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4600"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4601"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4602"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4603"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4604"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4605"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4606"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4607"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4608"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4609"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4610"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4611"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4612"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4613"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4614"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16</xdr:row>
      <xdr:rowOff>111125</xdr:rowOff>
    </xdr:from>
    <xdr:to>
      <xdr:col>14</xdr:col>
      <xdr:colOff>3756</xdr:colOff>
      <xdr:row>17</xdr:row>
      <xdr:rowOff>82550</xdr:rowOff>
    </xdr:to>
    <xdr:sp macro="" textlink="">
      <xdr:nvSpPr>
        <xdr:cNvPr id="4615" name="WordArt 5"/>
        <xdr:cNvSpPr>
          <a:spLocks noChangeArrowheads="1" noChangeShapeType="1" noTextEdit="1"/>
        </xdr:cNvSpPr>
      </xdr:nvSpPr>
      <xdr:spPr bwMode="auto">
        <a:xfrm>
          <a:off x="4532370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14</xdr:row>
      <xdr:rowOff>123825</xdr:rowOff>
    </xdr:from>
    <xdr:to>
      <xdr:col>14</xdr:col>
      <xdr:colOff>3756</xdr:colOff>
      <xdr:row>15</xdr:row>
      <xdr:rowOff>98623</xdr:rowOff>
    </xdr:to>
    <xdr:sp macro="" textlink="">
      <xdr:nvSpPr>
        <xdr:cNvPr id="4616" name="WordArt 6"/>
        <xdr:cNvSpPr>
          <a:spLocks noChangeArrowheads="1" noChangeShapeType="1" noTextEdit="1"/>
        </xdr:cNvSpPr>
      </xdr:nvSpPr>
      <xdr:spPr bwMode="auto">
        <a:xfrm>
          <a:off x="4532370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14</xdr:row>
      <xdr:rowOff>109246</xdr:rowOff>
    </xdr:from>
    <xdr:to>
      <xdr:col>14</xdr:col>
      <xdr:colOff>3756</xdr:colOff>
      <xdr:row>15</xdr:row>
      <xdr:rowOff>90857</xdr:rowOff>
    </xdr:to>
    <xdr:sp macro="" textlink="">
      <xdr:nvSpPr>
        <xdr:cNvPr id="4617" name="WordArt 5"/>
        <xdr:cNvSpPr>
          <a:spLocks noChangeArrowheads="1" noChangeShapeType="1" noTextEdit="1"/>
        </xdr:cNvSpPr>
      </xdr:nvSpPr>
      <xdr:spPr bwMode="auto">
        <a:xfrm>
          <a:off x="4532370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12</xdr:row>
      <xdr:rowOff>121947</xdr:rowOff>
    </xdr:from>
    <xdr:to>
      <xdr:col>14</xdr:col>
      <xdr:colOff>3756</xdr:colOff>
      <xdr:row>13</xdr:row>
      <xdr:rowOff>96744</xdr:rowOff>
    </xdr:to>
    <xdr:sp macro="" textlink="">
      <xdr:nvSpPr>
        <xdr:cNvPr id="4618" name="WordArt 6"/>
        <xdr:cNvSpPr>
          <a:spLocks noChangeArrowheads="1" noChangeShapeType="1" noTextEdit="1"/>
        </xdr:cNvSpPr>
      </xdr:nvSpPr>
      <xdr:spPr bwMode="auto">
        <a:xfrm>
          <a:off x="4532370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15</xdr:row>
      <xdr:rowOff>110186</xdr:rowOff>
    </xdr:from>
    <xdr:to>
      <xdr:col>14</xdr:col>
      <xdr:colOff>3756</xdr:colOff>
      <xdr:row>16</xdr:row>
      <xdr:rowOff>91796</xdr:rowOff>
    </xdr:to>
    <xdr:sp macro="" textlink="">
      <xdr:nvSpPr>
        <xdr:cNvPr id="4619" name="WordArt 5"/>
        <xdr:cNvSpPr>
          <a:spLocks noChangeArrowheads="1" noChangeShapeType="1" noTextEdit="1"/>
        </xdr:cNvSpPr>
      </xdr:nvSpPr>
      <xdr:spPr bwMode="auto">
        <a:xfrm>
          <a:off x="4532370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13</xdr:row>
      <xdr:rowOff>122886</xdr:rowOff>
    </xdr:from>
    <xdr:to>
      <xdr:col>14</xdr:col>
      <xdr:colOff>3756</xdr:colOff>
      <xdr:row>14</xdr:row>
      <xdr:rowOff>97683</xdr:rowOff>
    </xdr:to>
    <xdr:sp macro="" textlink="">
      <xdr:nvSpPr>
        <xdr:cNvPr id="4620" name="WordArt 6"/>
        <xdr:cNvSpPr>
          <a:spLocks noChangeArrowheads="1" noChangeShapeType="1" noTextEdit="1"/>
        </xdr:cNvSpPr>
      </xdr:nvSpPr>
      <xdr:spPr bwMode="auto">
        <a:xfrm>
          <a:off x="4532370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4621"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4622"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4623"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4624"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4625"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4626"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4627"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4628"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4629"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4630"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4631"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4632"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4633"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4634"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4635"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4636"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4637"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4638"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4639"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4640"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16</xdr:row>
      <xdr:rowOff>111125</xdr:rowOff>
    </xdr:from>
    <xdr:to>
      <xdr:col>15</xdr:col>
      <xdr:colOff>3756</xdr:colOff>
      <xdr:row>17</xdr:row>
      <xdr:rowOff>82550</xdr:rowOff>
    </xdr:to>
    <xdr:sp macro="" textlink="">
      <xdr:nvSpPr>
        <xdr:cNvPr id="4641" name="WordArt 5"/>
        <xdr:cNvSpPr>
          <a:spLocks noChangeArrowheads="1" noChangeShapeType="1" noTextEdit="1"/>
        </xdr:cNvSpPr>
      </xdr:nvSpPr>
      <xdr:spPr bwMode="auto">
        <a:xfrm>
          <a:off x="4678103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14</xdr:row>
      <xdr:rowOff>123825</xdr:rowOff>
    </xdr:from>
    <xdr:to>
      <xdr:col>15</xdr:col>
      <xdr:colOff>3756</xdr:colOff>
      <xdr:row>15</xdr:row>
      <xdr:rowOff>98623</xdr:rowOff>
    </xdr:to>
    <xdr:sp macro="" textlink="">
      <xdr:nvSpPr>
        <xdr:cNvPr id="4642" name="WordArt 6"/>
        <xdr:cNvSpPr>
          <a:spLocks noChangeArrowheads="1" noChangeShapeType="1" noTextEdit="1"/>
        </xdr:cNvSpPr>
      </xdr:nvSpPr>
      <xdr:spPr bwMode="auto">
        <a:xfrm>
          <a:off x="4678103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14</xdr:row>
      <xdr:rowOff>109246</xdr:rowOff>
    </xdr:from>
    <xdr:to>
      <xdr:col>15</xdr:col>
      <xdr:colOff>3756</xdr:colOff>
      <xdr:row>15</xdr:row>
      <xdr:rowOff>90857</xdr:rowOff>
    </xdr:to>
    <xdr:sp macro="" textlink="">
      <xdr:nvSpPr>
        <xdr:cNvPr id="4643" name="WordArt 5"/>
        <xdr:cNvSpPr>
          <a:spLocks noChangeArrowheads="1" noChangeShapeType="1" noTextEdit="1"/>
        </xdr:cNvSpPr>
      </xdr:nvSpPr>
      <xdr:spPr bwMode="auto">
        <a:xfrm>
          <a:off x="4678103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12</xdr:row>
      <xdr:rowOff>121947</xdr:rowOff>
    </xdr:from>
    <xdr:to>
      <xdr:col>15</xdr:col>
      <xdr:colOff>3756</xdr:colOff>
      <xdr:row>13</xdr:row>
      <xdr:rowOff>96744</xdr:rowOff>
    </xdr:to>
    <xdr:sp macro="" textlink="">
      <xdr:nvSpPr>
        <xdr:cNvPr id="4644" name="WordArt 6"/>
        <xdr:cNvSpPr>
          <a:spLocks noChangeArrowheads="1" noChangeShapeType="1" noTextEdit="1"/>
        </xdr:cNvSpPr>
      </xdr:nvSpPr>
      <xdr:spPr bwMode="auto">
        <a:xfrm>
          <a:off x="4678103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15</xdr:row>
      <xdr:rowOff>110186</xdr:rowOff>
    </xdr:from>
    <xdr:to>
      <xdr:col>15</xdr:col>
      <xdr:colOff>3756</xdr:colOff>
      <xdr:row>16</xdr:row>
      <xdr:rowOff>91796</xdr:rowOff>
    </xdr:to>
    <xdr:sp macro="" textlink="">
      <xdr:nvSpPr>
        <xdr:cNvPr id="4645" name="WordArt 5"/>
        <xdr:cNvSpPr>
          <a:spLocks noChangeArrowheads="1" noChangeShapeType="1" noTextEdit="1"/>
        </xdr:cNvSpPr>
      </xdr:nvSpPr>
      <xdr:spPr bwMode="auto">
        <a:xfrm>
          <a:off x="4678103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13</xdr:row>
      <xdr:rowOff>122886</xdr:rowOff>
    </xdr:from>
    <xdr:to>
      <xdr:col>15</xdr:col>
      <xdr:colOff>3756</xdr:colOff>
      <xdr:row>14</xdr:row>
      <xdr:rowOff>97683</xdr:rowOff>
    </xdr:to>
    <xdr:sp macro="" textlink="">
      <xdr:nvSpPr>
        <xdr:cNvPr id="4646" name="WordArt 6"/>
        <xdr:cNvSpPr>
          <a:spLocks noChangeArrowheads="1" noChangeShapeType="1" noTextEdit="1"/>
        </xdr:cNvSpPr>
      </xdr:nvSpPr>
      <xdr:spPr bwMode="auto">
        <a:xfrm>
          <a:off x="4678103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4647"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4648"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4649"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4650"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4651"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4652"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4653"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4654"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4655"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4656"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4657"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4658"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4659"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4660"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4661"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4662"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4663"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4664"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4665"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4666"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16</xdr:row>
      <xdr:rowOff>111125</xdr:rowOff>
    </xdr:from>
    <xdr:to>
      <xdr:col>16</xdr:col>
      <xdr:colOff>3756</xdr:colOff>
      <xdr:row>17</xdr:row>
      <xdr:rowOff>82550</xdr:rowOff>
    </xdr:to>
    <xdr:sp macro="" textlink="">
      <xdr:nvSpPr>
        <xdr:cNvPr id="4667" name="WordArt 5"/>
        <xdr:cNvSpPr>
          <a:spLocks noChangeArrowheads="1" noChangeShapeType="1" noTextEdit="1"/>
        </xdr:cNvSpPr>
      </xdr:nvSpPr>
      <xdr:spPr bwMode="auto">
        <a:xfrm>
          <a:off x="488098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14</xdr:row>
      <xdr:rowOff>123825</xdr:rowOff>
    </xdr:from>
    <xdr:to>
      <xdr:col>16</xdr:col>
      <xdr:colOff>3756</xdr:colOff>
      <xdr:row>15</xdr:row>
      <xdr:rowOff>98623</xdr:rowOff>
    </xdr:to>
    <xdr:sp macro="" textlink="">
      <xdr:nvSpPr>
        <xdr:cNvPr id="4668" name="WordArt 6"/>
        <xdr:cNvSpPr>
          <a:spLocks noChangeArrowheads="1" noChangeShapeType="1" noTextEdit="1"/>
        </xdr:cNvSpPr>
      </xdr:nvSpPr>
      <xdr:spPr bwMode="auto">
        <a:xfrm>
          <a:off x="488098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14</xdr:row>
      <xdr:rowOff>109246</xdr:rowOff>
    </xdr:from>
    <xdr:to>
      <xdr:col>16</xdr:col>
      <xdr:colOff>3756</xdr:colOff>
      <xdr:row>15</xdr:row>
      <xdr:rowOff>90857</xdr:rowOff>
    </xdr:to>
    <xdr:sp macro="" textlink="">
      <xdr:nvSpPr>
        <xdr:cNvPr id="4669" name="WordArt 5"/>
        <xdr:cNvSpPr>
          <a:spLocks noChangeArrowheads="1" noChangeShapeType="1" noTextEdit="1"/>
        </xdr:cNvSpPr>
      </xdr:nvSpPr>
      <xdr:spPr bwMode="auto">
        <a:xfrm>
          <a:off x="488098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12</xdr:row>
      <xdr:rowOff>121947</xdr:rowOff>
    </xdr:from>
    <xdr:to>
      <xdr:col>16</xdr:col>
      <xdr:colOff>3756</xdr:colOff>
      <xdr:row>13</xdr:row>
      <xdr:rowOff>96744</xdr:rowOff>
    </xdr:to>
    <xdr:sp macro="" textlink="">
      <xdr:nvSpPr>
        <xdr:cNvPr id="4670" name="WordArt 6"/>
        <xdr:cNvSpPr>
          <a:spLocks noChangeArrowheads="1" noChangeShapeType="1" noTextEdit="1"/>
        </xdr:cNvSpPr>
      </xdr:nvSpPr>
      <xdr:spPr bwMode="auto">
        <a:xfrm>
          <a:off x="488098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15</xdr:row>
      <xdr:rowOff>110186</xdr:rowOff>
    </xdr:from>
    <xdr:to>
      <xdr:col>16</xdr:col>
      <xdr:colOff>3756</xdr:colOff>
      <xdr:row>16</xdr:row>
      <xdr:rowOff>91796</xdr:rowOff>
    </xdr:to>
    <xdr:sp macro="" textlink="">
      <xdr:nvSpPr>
        <xdr:cNvPr id="4671" name="WordArt 5"/>
        <xdr:cNvSpPr>
          <a:spLocks noChangeArrowheads="1" noChangeShapeType="1" noTextEdit="1"/>
        </xdr:cNvSpPr>
      </xdr:nvSpPr>
      <xdr:spPr bwMode="auto">
        <a:xfrm>
          <a:off x="488098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13</xdr:row>
      <xdr:rowOff>122886</xdr:rowOff>
    </xdr:from>
    <xdr:to>
      <xdr:col>16</xdr:col>
      <xdr:colOff>3756</xdr:colOff>
      <xdr:row>14</xdr:row>
      <xdr:rowOff>97683</xdr:rowOff>
    </xdr:to>
    <xdr:sp macro="" textlink="">
      <xdr:nvSpPr>
        <xdr:cNvPr id="4672" name="WordArt 6"/>
        <xdr:cNvSpPr>
          <a:spLocks noChangeArrowheads="1" noChangeShapeType="1" noTextEdit="1"/>
        </xdr:cNvSpPr>
      </xdr:nvSpPr>
      <xdr:spPr bwMode="auto">
        <a:xfrm>
          <a:off x="488098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4673"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4674"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4675"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4676"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4677"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4678"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4679"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4680"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4681"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4682"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4787"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4788"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4789"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4790"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4791"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4792"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4793"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4794"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4795"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4796"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16</xdr:row>
      <xdr:rowOff>111125</xdr:rowOff>
    </xdr:from>
    <xdr:to>
      <xdr:col>13</xdr:col>
      <xdr:colOff>3756</xdr:colOff>
      <xdr:row>17</xdr:row>
      <xdr:rowOff>82550</xdr:rowOff>
    </xdr:to>
    <xdr:sp macro="" textlink="">
      <xdr:nvSpPr>
        <xdr:cNvPr id="4797" name="WordArt 5"/>
        <xdr:cNvSpPr>
          <a:spLocks noChangeArrowheads="1" noChangeShapeType="1" noTextEdit="1"/>
        </xdr:cNvSpPr>
      </xdr:nvSpPr>
      <xdr:spPr bwMode="auto">
        <a:xfrm>
          <a:off x="43590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14</xdr:row>
      <xdr:rowOff>123825</xdr:rowOff>
    </xdr:from>
    <xdr:to>
      <xdr:col>13</xdr:col>
      <xdr:colOff>3756</xdr:colOff>
      <xdr:row>15</xdr:row>
      <xdr:rowOff>98623</xdr:rowOff>
    </xdr:to>
    <xdr:sp macro="" textlink="">
      <xdr:nvSpPr>
        <xdr:cNvPr id="4798" name="WordArt 6"/>
        <xdr:cNvSpPr>
          <a:spLocks noChangeArrowheads="1" noChangeShapeType="1" noTextEdit="1"/>
        </xdr:cNvSpPr>
      </xdr:nvSpPr>
      <xdr:spPr bwMode="auto">
        <a:xfrm>
          <a:off x="43590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14</xdr:row>
      <xdr:rowOff>109246</xdr:rowOff>
    </xdr:from>
    <xdr:to>
      <xdr:col>13</xdr:col>
      <xdr:colOff>3756</xdr:colOff>
      <xdr:row>15</xdr:row>
      <xdr:rowOff>90857</xdr:rowOff>
    </xdr:to>
    <xdr:sp macro="" textlink="">
      <xdr:nvSpPr>
        <xdr:cNvPr id="4799" name="WordArt 5"/>
        <xdr:cNvSpPr>
          <a:spLocks noChangeArrowheads="1" noChangeShapeType="1" noTextEdit="1"/>
        </xdr:cNvSpPr>
      </xdr:nvSpPr>
      <xdr:spPr bwMode="auto">
        <a:xfrm>
          <a:off x="43590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12</xdr:row>
      <xdr:rowOff>121947</xdr:rowOff>
    </xdr:from>
    <xdr:to>
      <xdr:col>13</xdr:col>
      <xdr:colOff>3756</xdr:colOff>
      <xdr:row>13</xdr:row>
      <xdr:rowOff>96744</xdr:rowOff>
    </xdr:to>
    <xdr:sp macro="" textlink="">
      <xdr:nvSpPr>
        <xdr:cNvPr id="4800" name="WordArt 6"/>
        <xdr:cNvSpPr>
          <a:spLocks noChangeArrowheads="1" noChangeShapeType="1" noTextEdit="1"/>
        </xdr:cNvSpPr>
      </xdr:nvSpPr>
      <xdr:spPr bwMode="auto">
        <a:xfrm>
          <a:off x="43590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15</xdr:row>
      <xdr:rowOff>110186</xdr:rowOff>
    </xdr:from>
    <xdr:to>
      <xdr:col>13</xdr:col>
      <xdr:colOff>3756</xdr:colOff>
      <xdr:row>16</xdr:row>
      <xdr:rowOff>91796</xdr:rowOff>
    </xdr:to>
    <xdr:sp macro="" textlink="">
      <xdr:nvSpPr>
        <xdr:cNvPr id="4801" name="WordArt 5"/>
        <xdr:cNvSpPr>
          <a:spLocks noChangeArrowheads="1" noChangeShapeType="1" noTextEdit="1"/>
        </xdr:cNvSpPr>
      </xdr:nvSpPr>
      <xdr:spPr bwMode="auto">
        <a:xfrm>
          <a:off x="43590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13</xdr:row>
      <xdr:rowOff>122886</xdr:rowOff>
    </xdr:from>
    <xdr:to>
      <xdr:col>13</xdr:col>
      <xdr:colOff>3756</xdr:colOff>
      <xdr:row>14</xdr:row>
      <xdr:rowOff>97683</xdr:rowOff>
    </xdr:to>
    <xdr:sp macro="" textlink="">
      <xdr:nvSpPr>
        <xdr:cNvPr id="4802" name="WordArt 6"/>
        <xdr:cNvSpPr>
          <a:spLocks noChangeArrowheads="1" noChangeShapeType="1" noTextEdit="1"/>
        </xdr:cNvSpPr>
      </xdr:nvSpPr>
      <xdr:spPr bwMode="auto">
        <a:xfrm>
          <a:off x="43590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4803"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4804"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4805"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4806"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4807"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4808"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4809"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4810"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4811"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4812"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4813"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4814"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4815"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4816"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4817"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4818"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4819"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4820"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4821"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4822"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16</xdr:row>
      <xdr:rowOff>111125</xdr:rowOff>
    </xdr:from>
    <xdr:to>
      <xdr:col>14</xdr:col>
      <xdr:colOff>3756</xdr:colOff>
      <xdr:row>17</xdr:row>
      <xdr:rowOff>82550</xdr:rowOff>
    </xdr:to>
    <xdr:sp macro="" textlink="">
      <xdr:nvSpPr>
        <xdr:cNvPr id="4823" name="WordArt 5"/>
        <xdr:cNvSpPr>
          <a:spLocks noChangeArrowheads="1" noChangeShapeType="1" noTextEdit="1"/>
        </xdr:cNvSpPr>
      </xdr:nvSpPr>
      <xdr:spPr bwMode="auto">
        <a:xfrm>
          <a:off x="4532370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14</xdr:row>
      <xdr:rowOff>123825</xdr:rowOff>
    </xdr:from>
    <xdr:to>
      <xdr:col>14</xdr:col>
      <xdr:colOff>3756</xdr:colOff>
      <xdr:row>15</xdr:row>
      <xdr:rowOff>98623</xdr:rowOff>
    </xdr:to>
    <xdr:sp macro="" textlink="">
      <xdr:nvSpPr>
        <xdr:cNvPr id="4824" name="WordArt 6"/>
        <xdr:cNvSpPr>
          <a:spLocks noChangeArrowheads="1" noChangeShapeType="1" noTextEdit="1"/>
        </xdr:cNvSpPr>
      </xdr:nvSpPr>
      <xdr:spPr bwMode="auto">
        <a:xfrm>
          <a:off x="4532370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14</xdr:row>
      <xdr:rowOff>109246</xdr:rowOff>
    </xdr:from>
    <xdr:to>
      <xdr:col>14</xdr:col>
      <xdr:colOff>3756</xdr:colOff>
      <xdr:row>15</xdr:row>
      <xdr:rowOff>90857</xdr:rowOff>
    </xdr:to>
    <xdr:sp macro="" textlink="">
      <xdr:nvSpPr>
        <xdr:cNvPr id="4825" name="WordArt 5"/>
        <xdr:cNvSpPr>
          <a:spLocks noChangeArrowheads="1" noChangeShapeType="1" noTextEdit="1"/>
        </xdr:cNvSpPr>
      </xdr:nvSpPr>
      <xdr:spPr bwMode="auto">
        <a:xfrm>
          <a:off x="4532370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12</xdr:row>
      <xdr:rowOff>121947</xdr:rowOff>
    </xdr:from>
    <xdr:to>
      <xdr:col>14</xdr:col>
      <xdr:colOff>3756</xdr:colOff>
      <xdr:row>13</xdr:row>
      <xdr:rowOff>96744</xdr:rowOff>
    </xdr:to>
    <xdr:sp macro="" textlink="">
      <xdr:nvSpPr>
        <xdr:cNvPr id="4826" name="WordArt 6"/>
        <xdr:cNvSpPr>
          <a:spLocks noChangeArrowheads="1" noChangeShapeType="1" noTextEdit="1"/>
        </xdr:cNvSpPr>
      </xdr:nvSpPr>
      <xdr:spPr bwMode="auto">
        <a:xfrm>
          <a:off x="4532370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15</xdr:row>
      <xdr:rowOff>110186</xdr:rowOff>
    </xdr:from>
    <xdr:to>
      <xdr:col>14</xdr:col>
      <xdr:colOff>3756</xdr:colOff>
      <xdr:row>16</xdr:row>
      <xdr:rowOff>91796</xdr:rowOff>
    </xdr:to>
    <xdr:sp macro="" textlink="">
      <xdr:nvSpPr>
        <xdr:cNvPr id="4827" name="WordArt 5"/>
        <xdr:cNvSpPr>
          <a:spLocks noChangeArrowheads="1" noChangeShapeType="1" noTextEdit="1"/>
        </xdr:cNvSpPr>
      </xdr:nvSpPr>
      <xdr:spPr bwMode="auto">
        <a:xfrm>
          <a:off x="4532370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13</xdr:row>
      <xdr:rowOff>122886</xdr:rowOff>
    </xdr:from>
    <xdr:to>
      <xdr:col>14</xdr:col>
      <xdr:colOff>3756</xdr:colOff>
      <xdr:row>14</xdr:row>
      <xdr:rowOff>97683</xdr:rowOff>
    </xdr:to>
    <xdr:sp macro="" textlink="">
      <xdr:nvSpPr>
        <xdr:cNvPr id="4828" name="WordArt 6"/>
        <xdr:cNvSpPr>
          <a:spLocks noChangeArrowheads="1" noChangeShapeType="1" noTextEdit="1"/>
        </xdr:cNvSpPr>
      </xdr:nvSpPr>
      <xdr:spPr bwMode="auto">
        <a:xfrm>
          <a:off x="4532370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4829"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4830"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4834"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4835"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4836"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4837"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4838"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4839"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4840"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4841"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4842"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4843"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4844"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4845"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4846"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4847"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4848"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4849"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4850"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4851"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16</xdr:row>
      <xdr:rowOff>111125</xdr:rowOff>
    </xdr:from>
    <xdr:to>
      <xdr:col>15</xdr:col>
      <xdr:colOff>3756</xdr:colOff>
      <xdr:row>17</xdr:row>
      <xdr:rowOff>82550</xdr:rowOff>
    </xdr:to>
    <xdr:sp macro="" textlink="">
      <xdr:nvSpPr>
        <xdr:cNvPr id="4852" name="WordArt 5"/>
        <xdr:cNvSpPr>
          <a:spLocks noChangeArrowheads="1" noChangeShapeType="1" noTextEdit="1"/>
        </xdr:cNvSpPr>
      </xdr:nvSpPr>
      <xdr:spPr bwMode="auto">
        <a:xfrm>
          <a:off x="4678103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14</xdr:row>
      <xdr:rowOff>123825</xdr:rowOff>
    </xdr:from>
    <xdr:to>
      <xdr:col>15</xdr:col>
      <xdr:colOff>3756</xdr:colOff>
      <xdr:row>15</xdr:row>
      <xdr:rowOff>98623</xdr:rowOff>
    </xdr:to>
    <xdr:sp macro="" textlink="">
      <xdr:nvSpPr>
        <xdr:cNvPr id="4853" name="WordArt 6"/>
        <xdr:cNvSpPr>
          <a:spLocks noChangeArrowheads="1" noChangeShapeType="1" noTextEdit="1"/>
        </xdr:cNvSpPr>
      </xdr:nvSpPr>
      <xdr:spPr bwMode="auto">
        <a:xfrm>
          <a:off x="4678103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14</xdr:row>
      <xdr:rowOff>109246</xdr:rowOff>
    </xdr:from>
    <xdr:to>
      <xdr:col>15</xdr:col>
      <xdr:colOff>3756</xdr:colOff>
      <xdr:row>15</xdr:row>
      <xdr:rowOff>90857</xdr:rowOff>
    </xdr:to>
    <xdr:sp macro="" textlink="">
      <xdr:nvSpPr>
        <xdr:cNvPr id="4854" name="WordArt 5"/>
        <xdr:cNvSpPr>
          <a:spLocks noChangeArrowheads="1" noChangeShapeType="1" noTextEdit="1"/>
        </xdr:cNvSpPr>
      </xdr:nvSpPr>
      <xdr:spPr bwMode="auto">
        <a:xfrm>
          <a:off x="4678103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12</xdr:row>
      <xdr:rowOff>121947</xdr:rowOff>
    </xdr:from>
    <xdr:to>
      <xdr:col>15</xdr:col>
      <xdr:colOff>3756</xdr:colOff>
      <xdr:row>13</xdr:row>
      <xdr:rowOff>96744</xdr:rowOff>
    </xdr:to>
    <xdr:sp macro="" textlink="">
      <xdr:nvSpPr>
        <xdr:cNvPr id="4855" name="WordArt 6"/>
        <xdr:cNvSpPr>
          <a:spLocks noChangeArrowheads="1" noChangeShapeType="1" noTextEdit="1"/>
        </xdr:cNvSpPr>
      </xdr:nvSpPr>
      <xdr:spPr bwMode="auto">
        <a:xfrm>
          <a:off x="4678103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15</xdr:row>
      <xdr:rowOff>110186</xdr:rowOff>
    </xdr:from>
    <xdr:to>
      <xdr:col>15</xdr:col>
      <xdr:colOff>3756</xdr:colOff>
      <xdr:row>16</xdr:row>
      <xdr:rowOff>91796</xdr:rowOff>
    </xdr:to>
    <xdr:sp macro="" textlink="">
      <xdr:nvSpPr>
        <xdr:cNvPr id="4856" name="WordArt 5"/>
        <xdr:cNvSpPr>
          <a:spLocks noChangeArrowheads="1" noChangeShapeType="1" noTextEdit="1"/>
        </xdr:cNvSpPr>
      </xdr:nvSpPr>
      <xdr:spPr bwMode="auto">
        <a:xfrm>
          <a:off x="4678103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13</xdr:row>
      <xdr:rowOff>122886</xdr:rowOff>
    </xdr:from>
    <xdr:to>
      <xdr:col>15</xdr:col>
      <xdr:colOff>3756</xdr:colOff>
      <xdr:row>14</xdr:row>
      <xdr:rowOff>97683</xdr:rowOff>
    </xdr:to>
    <xdr:sp macro="" textlink="">
      <xdr:nvSpPr>
        <xdr:cNvPr id="4857" name="WordArt 6"/>
        <xdr:cNvSpPr>
          <a:spLocks noChangeArrowheads="1" noChangeShapeType="1" noTextEdit="1"/>
        </xdr:cNvSpPr>
      </xdr:nvSpPr>
      <xdr:spPr bwMode="auto">
        <a:xfrm>
          <a:off x="4678103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4858"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4859"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4860"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4861"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4862"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4863"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4864"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4865"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4866"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4867"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4868"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4869"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4870"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4871"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4872"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4873"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4874"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4875"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4876"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4877"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16</xdr:row>
      <xdr:rowOff>111125</xdr:rowOff>
    </xdr:from>
    <xdr:to>
      <xdr:col>16</xdr:col>
      <xdr:colOff>3756</xdr:colOff>
      <xdr:row>17</xdr:row>
      <xdr:rowOff>82550</xdr:rowOff>
    </xdr:to>
    <xdr:sp macro="" textlink="">
      <xdr:nvSpPr>
        <xdr:cNvPr id="4878" name="WordArt 5"/>
        <xdr:cNvSpPr>
          <a:spLocks noChangeArrowheads="1" noChangeShapeType="1" noTextEdit="1"/>
        </xdr:cNvSpPr>
      </xdr:nvSpPr>
      <xdr:spPr bwMode="auto">
        <a:xfrm>
          <a:off x="488098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14</xdr:row>
      <xdr:rowOff>123825</xdr:rowOff>
    </xdr:from>
    <xdr:to>
      <xdr:col>16</xdr:col>
      <xdr:colOff>3756</xdr:colOff>
      <xdr:row>15</xdr:row>
      <xdr:rowOff>98623</xdr:rowOff>
    </xdr:to>
    <xdr:sp macro="" textlink="">
      <xdr:nvSpPr>
        <xdr:cNvPr id="4879" name="WordArt 6"/>
        <xdr:cNvSpPr>
          <a:spLocks noChangeArrowheads="1" noChangeShapeType="1" noTextEdit="1"/>
        </xdr:cNvSpPr>
      </xdr:nvSpPr>
      <xdr:spPr bwMode="auto">
        <a:xfrm>
          <a:off x="488098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14</xdr:row>
      <xdr:rowOff>109246</xdr:rowOff>
    </xdr:from>
    <xdr:to>
      <xdr:col>16</xdr:col>
      <xdr:colOff>3756</xdr:colOff>
      <xdr:row>15</xdr:row>
      <xdr:rowOff>90857</xdr:rowOff>
    </xdr:to>
    <xdr:sp macro="" textlink="">
      <xdr:nvSpPr>
        <xdr:cNvPr id="4880" name="WordArt 5"/>
        <xdr:cNvSpPr>
          <a:spLocks noChangeArrowheads="1" noChangeShapeType="1" noTextEdit="1"/>
        </xdr:cNvSpPr>
      </xdr:nvSpPr>
      <xdr:spPr bwMode="auto">
        <a:xfrm>
          <a:off x="488098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12</xdr:row>
      <xdr:rowOff>121947</xdr:rowOff>
    </xdr:from>
    <xdr:to>
      <xdr:col>16</xdr:col>
      <xdr:colOff>3756</xdr:colOff>
      <xdr:row>13</xdr:row>
      <xdr:rowOff>96744</xdr:rowOff>
    </xdr:to>
    <xdr:sp macro="" textlink="">
      <xdr:nvSpPr>
        <xdr:cNvPr id="4881" name="WordArt 6"/>
        <xdr:cNvSpPr>
          <a:spLocks noChangeArrowheads="1" noChangeShapeType="1" noTextEdit="1"/>
        </xdr:cNvSpPr>
      </xdr:nvSpPr>
      <xdr:spPr bwMode="auto">
        <a:xfrm>
          <a:off x="488098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15</xdr:row>
      <xdr:rowOff>110186</xdr:rowOff>
    </xdr:from>
    <xdr:to>
      <xdr:col>16</xdr:col>
      <xdr:colOff>3756</xdr:colOff>
      <xdr:row>16</xdr:row>
      <xdr:rowOff>91796</xdr:rowOff>
    </xdr:to>
    <xdr:sp macro="" textlink="">
      <xdr:nvSpPr>
        <xdr:cNvPr id="4882" name="WordArt 5"/>
        <xdr:cNvSpPr>
          <a:spLocks noChangeArrowheads="1" noChangeShapeType="1" noTextEdit="1"/>
        </xdr:cNvSpPr>
      </xdr:nvSpPr>
      <xdr:spPr bwMode="auto">
        <a:xfrm>
          <a:off x="488098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13</xdr:row>
      <xdr:rowOff>122886</xdr:rowOff>
    </xdr:from>
    <xdr:to>
      <xdr:col>16</xdr:col>
      <xdr:colOff>3756</xdr:colOff>
      <xdr:row>14</xdr:row>
      <xdr:rowOff>97683</xdr:rowOff>
    </xdr:to>
    <xdr:sp macro="" textlink="">
      <xdr:nvSpPr>
        <xdr:cNvPr id="4883" name="WordArt 6"/>
        <xdr:cNvSpPr>
          <a:spLocks noChangeArrowheads="1" noChangeShapeType="1" noTextEdit="1"/>
        </xdr:cNvSpPr>
      </xdr:nvSpPr>
      <xdr:spPr bwMode="auto">
        <a:xfrm>
          <a:off x="488098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4884"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4885"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4886"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4887"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4888"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4889"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4890"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4891"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4892"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4893"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17</xdr:row>
      <xdr:rowOff>111125</xdr:rowOff>
    </xdr:from>
    <xdr:to>
      <xdr:col>8</xdr:col>
      <xdr:colOff>1012243</xdr:colOff>
      <xdr:row>18</xdr:row>
      <xdr:rowOff>82550</xdr:rowOff>
    </xdr:to>
    <xdr:sp macro="" textlink="">
      <xdr:nvSpPr>
        <xdr:cNvPr id="5766" name="WordArt 5"/>
        <xdr:cNvSpPr>
          <a:spLocks noChangeArrowheads="1" noChangeShapeType="1" noTextEdit="1"/>
        </xdr:cNvSpPr>
      </xdr:nvSpPr>
      <xdr:spPr bwMode="auto">
        <a:xfrm>
          <a:off x="366833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123825</xdr:rowOff>
    </xdr:from>
    <xdr:to>
      <xdr:col>8</xdr:col>
      <xdr:colOff>1012243</xdr:colOff>
      <xdr:row>16</xdr:row>
      <xdr:rowOff>98623</xdr:rowOff>
    </xdr:to>
    <xdr:sp macro="" textlink="">
      <xdr:nvSpPr>
        <xdr:cNvPr id="5767" name="WordArt 6"/>
        <xdr:cNvSpPr>
          <a:spLocks noChangeArrowheads="1" noChangeShapeType="1" noTextEdit="1"/>
        </xdr:cNvSpPr>
      </xdr:nvSpPr>
      <xdr:spPr bwMode="auto">
        <a:xfrm>
          <a:off x="366833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17</xdr:row>
      <xdr:rowOff>111125</xdr:rowOff>
    </xdr:from>
    <xdr:to>
      <xdr:col>8</xdr:col>
      <xdr:colOff>1012243</xdr:colOff>
      <xdr:row>18</xdr:row>
      <xdr:rowOff>82550</xdr:rowOff>
    </xdr:to>
    <xdr:sp macro="" textlink="">
      <xdr:nvSpPr>
        <xdr:cNvPr id="5768" name="WordArt 5"/>
        <xdr:cNvSpPr>
          <a:spLocks noChangeArrowheads="1" noChangeShapeType="1" noTextEdit="1"/>
        </xdr:cNvSpPr>
      </xdr:nvSpPr>
      <xdr:spPr bwMode="auto">
        <a:xfrm>
          <a:off x="366833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123825</xdr:rowOff>
    </xdr:from>
    <xdr:to>
      <xdr:col>8</xdr:col>
      <xdr:colOff>1012243</xdr:colOff>
      <xdr:row>16</xdr:row>
      <xdr:rowOff>98623</xdr:rowOff>
    </xdr:to>
    <xdr:sp macro="" textlink="">
      <xdr:nvSpPr>
        <xdr:cNvPr id="5769" name="WordArt 6"/>
        <xdr:cNvSpPr>
          <a:spLocks noChangeArrowheads="1" noChangeShapeType="1" noTextEdit="1"/>
        </xdr:cNvSpPr>
      </xdr:nvSpPr>
      <xdr:spPr bwMode="auto">
        <a:xfrm>
          <a:off x="366833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109246</xdr:rowOff>
    </xdr:from>
    <xdr:to>
      <xdr:col>8</xdr:col>
      <xdr:colOff>1012243</xdr:colOff>
      <xdr:row>16</xdr:row>
      <xdr:rowOff>90857</xdr:rowOff>
    </xdr:to>
    <xdr:sp macro="" textlink="">
      <xdr:nvSpPr>
        <xdr:cNvPr id="5770" name="WordArt 5"/>
        <xdr:cNvSpPr>
          <a:spLocks noChangeArrowheads="1" noChangeShapeType="1" noTextEdit="1"/>
        </xdr:cNvSpPr>
      </xdr:nvSpPr>
      <xdr:spPr bwMode="auto">
        <a:xfrm>
          <a:off x="366833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13</xdr:row>
      <xdr:rowOff>121947</xdr:rowOff>
    </xdr:from>
    <xdr:to>
      <xdr:col>8</xdr:col>
      <xdr:colOff>1012243</xdr:colOff>
      <xdr:row>14</xdr:row>
      <xdr:rowOff>96744</xdr:rowOff>
    </xdr:to>
    <xdr:sp macro="" textlink="">
      <xdr:nvSpPr>
        <xdr:cNvPr id="5771" name="WordArt 6"/>
        <xdr:cNvSpPr>
          <a:spLocks noChangeArrowheads="1" noChangeShapeType="1" noTextEdit="1"/>
        </xdr:cNvSpPr>
      </xdr:nvSpPr>
      <xdr:spPr bwMode="auto">
        <a:xfrm>
          <a:off x="366833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109246</xdr:rowOff>
    </xdr:from>
    <xdr:to>
      <xdr:col>8</xdr:col>
      <xdr:colOff>1012243</xdr:colOff>
      <xdr:row>16</xdr:row>
      <xdr:rowOff>90857</xdr:rowOff>
    </xdr:to>
    <xdr:sp macro="" textlink="">
      <xdr:nvSpPr>
        <xdr:cNvPr id="5772" name="WordArt 5"/>
        <xdr:cNvSpPr>
          <a:spLocks noChangeArrowheads="1" noChangeShapeType="1" noTextEdit="1"/>
        </xdr:cNvSpPr>
      </xdr:nvSpPr>
      <xdr:spPr bwMode="auto">
        <a:xfrm>
          <a:off x="366833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13</xdr:row>
      <xdr:rowOff>121947</xdr:rowOff>
    </xdr:from>
    <xdr:to>
      <xdr:col>8</xdr:col>
      <xdr:colOff>1012243</xdr:colOff>
      <xdr:row>14</xdr:row>
      <xdr:rowOff>96744</xdr:rowOff>
    </xdr:to>
    <xdr:sp macro="" textlink="">
      <xdr:nvSpPr>
        <xdr:cNvPr id="5773" name="WordArt 6"/>
        <xdr:cNvSpPr>
          <a:spLocks noChangeArrowheads="1" noChangeShapeType="1" noTextEdit="1"/>
        </xdr:cNvSpPr>
      </xdr:nvSpPr>
      <xdr:spPr bwMode="auto">
        <a:xfrm>
          <a:off x="366833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110186</xdr:rowOff>
    </xdr:from>
    <xdr:to>
      <xdr:col>8</xdr:col>
      <xdr:colOff>1012243</xdr:colOff>
      <xdr:row>17</xdr:row>
      <xdr:rowOff>91796</xdr:rowOff>
    </xdr:to>
    <xdr:sp macro="" textlink="">
      <xdr:nvSpPr>
        <xdr:cNvPr id="5774" name="WordArt 5"/>
        <xdr:cNvSpPr>
          <a:spLocks noChangeArrowheads="1" noChangeShapeType="1" noTextEdit="1"/>
        </xdr:cNvSpPr>
      </xdr:nvSpPr>
      <xdr:spPr bwMode="auto">
        <a:xfrm>
          <a:off x="366833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16</xdr:row>
      <xdr:rowOff>110186</xdr:rowOff>
    </xdr:from>
    <xdr:to>
      <xdr:col>8</xdr:col>
      <xdr:colOff>1012243</xdr:colOff>
      <xdr:row>17</xdr:row>
      <xdr:rowOff>91796</xdr:rowOff>
    </xdr:to>
    <xdr:sp macro="" textlink="">
      <xdr:nvSpPr>
        <xdr:cNvPr id="5775" name="WordArt 5"/>
        <xdr:cNvSpPr>
          <a:spLocks noChangeArrowheads="1" noChangeShapeType="1" noTextEdit="1"/>
        </xdr:cNvSpPr>
      </xdr:nvSpPr>
      <xdr:spPr bwMode="auto">
        <a:xfrm>
          <a:off x="366833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16</xdr:row>
      <xdr:rowOff>111125</xdr:rowOff>
    </xdr:from>
    <xdr:to>
      <xdr:col>8</xdr:col>
      <xdr:colOff>3756</xdr:colOff>
      <xdr:row>17</xdr:row>
      <xdr:rowOff>82550</xdr:rowOff>
    </xdr:to>
    <xdr:sp macro="" textlink="">
      <xdr:nvSpPr>
        <xdr:cNvPr id="5776" name="WordArt 5"/>
        <xdr:cNvSpPr>
          <a:spLocks noChangeArrowheads="1" noChangeShapeType="1" noTextEdit="1"/>
        </xdr:cNvSpPr>
      </xdr:nvSpPr>
      <xdr:spPr bwMode="auto">
        <a:xfrm>
          <a:off x="3567488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14</xdr:row>
      <xdr:rowOff>123825</xdr:rowOff>
    </xdr:from>
    <xdr:to>
      <xdr:col>8</xdr:col>
      <xdr:colOff>3756</xdr:colOff>
      <xdr:row>15</xdr:row>
      <xdr:rowOff>98623</xdr:rowOff>
    </xdr:to>
    <xdr:sp macro="" textlink="">
      <xdr:nvSpPr>
        <xdr:cNvPr id="5777" name="WordArt 6"/>
        <xdr:cNvSpPr>
          <a:spLocks noChangeArrowheads="1" noChangeShapeType="1" noTextEdit="1"/>
        </xdr:cNvSpPr>
      </xdr:nvSpPr>
      <xdr:spPr bwMode="auto">
        <a:xfrm>
          <a:off x="3567488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3756</xdr:colOff>
      <xdr:row>14</xdr:row>
      <xdr:rowOff>109246</xdr:rowOff>
    </xdr:from>
    <xdr:to>
      <xdr:col>8</xdr:col>
      <xdr:colOff>3756</xdr:colOff>
      <xdr:row>15</xdr:row>
      <xdr:rowOff>90857</xdr:rowOff>
    </xdr:to>
    <xdr:sp macro="" textlink="">
      <xdr:nvSpPr>
        <xdr:cNvPr id="5778" name="WordArt 5"/>
        <xdr:cNvSpPr>
          <a:spLocks noChangeArrowheads="1" noChangeShapeType="1" noTextEdit="1"/>
        </xdr:cNvSpPr>
      </xdr:nvSpPr>
      <xdr:spPr bwMode="auto">
        <a:xfrm>
          <a:off x="3567488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12</xdr:row>
      <xdr:rowOff>121947</xdr:rowOff>
    </xdr:from>
    <xdr:to>
      <xdr:col>8</xdr:col>
      <xdr:colOff>3756</xdr:colOff>
      <xdr:row>13</xdr:row>
      <xdr:rowOff>96744</xdr:rowOff>
    </xdr:to>
    <xdr:sp macro="" textlink="">
      <xdr:nvSpPr>
        <xdr:cNvPr id="5779" name="WordArt 6"/>
        <xdr:cNvSpPr>
          <a:spLocks noChangeArrowheads="1" noChangeShapeType="1" noTextEdit="1"/>
        </xdr:cNvSpPr>
      </xdr:nvSpPr>
      <xdr:spPr bwMode="auto">
        <a:xfrm>
          <a:off x="3567488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3756</xdr:colOff>
      <xdr:row>15</xdr:row>
      <xdr:rowOff>110186</xdr:rowOff>
    </xdr:from>
    <xdr:to>
      <xdr:col>8</xdr:col>
      <xdr:colOff>3756</xdr:colOff>
      <xdr:row>16</xdr:row>
      <xdr:rowOff>91796</xdr:rowOff>
    </xdr:to>
    <xdr:sp macro="" textlink="">
      <xdr:nvSpPr>
        <xdr:cNvPr id="5780" name="WordArt 5"/>
        <xdr:cNvSpPr>
          <a:spLocks noChangeArrowheads="1" noChangeShapeType="1" noTextEdit="1"/>
        </xdr:cNvSpPr>
      </xdr:nvSpPr>
      <xdr:spPr bwMode="auto">
        <a:xfrm>
          <a:off x="3567488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3756</xdr:colOff>
      <xdr:row>13</xdr:row>
      <xdr:rowOff>122886</xdr:rowOff>
    </xdr:from>
    <xdr:to>
      <xdr:col>8</xdr:col>
      <xdr:colOff>3756</xdr:colOff>
      <xdr:row>14</xdr:row>
      <xdr:rowOff>97683</xdr:rowOff>
    </xdr:to>
    <xdr:sp macro="" textlink="">
      <xdr:nvSpPr>
        <xdr:cNvPr id="5781" name="WordArt 6"/>
        <xdr:cNvSpPr>
          <a:spLocks noChangeArrowheads="1" noChangeShapeType="1" noTextEdit="1"/>
        </xdr:cNvSpPr>
      </xdr:nvSpPr>
      <xdr:spPr bwMode="auto">
        <a:xfrm>
          <a:off x="3567488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5782"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5783"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5784"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5785"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5786"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12</xdr:row>
      <xdr:rowOff>121947</xdr:rowOff>
    </xdr:from>
    <xdr:to>
      <xdr:col>8</xdr:col>
      <xdr:colOff>1012243</xdr:colOff>
      <xdr:row>13</xdr:row>
      <xdr:rowOff>96744</xdr:rowOff>
    </xdr:to>
    <xdr:sp macro="" textlink="">
      <xdr:nvSpPr>
        <xdr:cNvPr id="5787"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5788"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12</xdr:row>
      <xdr:rowOff>121947</xdr:rowOff>
    </xdr:from>
    <xdr:to>
      <xdr:col>8</xdr:col>
      <xdr:colOff>1012243</xdr:colOff>
      <xdr:row>13</xdr:row>
      <xdr:rowOff>96744</xdr:rowOff>
    </xdr:to>
    <xdr:sp macro="" textlink="">
      <xdr:nvSpPr>
        <xdr:cNvPr id="5789"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5790"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5791"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17</xdr:row>
      <xdr:rowOff>111125</xdr:rowOff>
    </xdr:from>
    <xdr:to>
      <xdr:col>9</xdr:col>
      <xdr:colOff>1012243</xdr:colOff>
      <xdr:row>18</xdr:row>
      <xdr:rowOff>82550</xdr:rowOff>
    </xdr:to>
    <xdr:sp macro="" textlink="">
      <xdr:nvSpPr>
        <xdr:cNvPr id="5792" name="WordArt 5"/>
        <xdr:cNvSpPr>
          <a:spLocks noChangeArrowheads="1" noChangeShapeType="1" noTextEdit="1"/>
        </xdr:cNvSpPr>
      </xdr:nvSpPr>
      <xdr:spPr bwMode="auto">
        <a:xfrm>
          <a:off x="38121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123825</xdr:rowOff>
    </xdr:from>
    <xdr:to>
      <xdr:col>9</xdr:col>
      <xdr:colOff>1012243</xdr:colOff>
      <xdr:row>16</xdr:row>
      <xdr:rowOff>98623</xdr:rowOff>
    </xdr:to>
    <xdr:sp macro="" textlink="">
      <xdr:nvSpPr>
        <xdr:cNvPr id="5793" name="WordArt 6"/>
        <xdr:cNvSpPr>
          <a:spLocks noChangeArrowheads="1" noChangeShapeType="1" noTextEdit="1"/>
        </xdr:cNvSpPr>
      </xdr:nvSpPr>
      <xdr:spPr bwMode="auto">
        <a:xfrm>
          <a:off x="38121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17</xdr:row>
      <xdr:rowOff>111125</xdr:rowOff>
    </xdr:from>
    <xdr:to>
      <xdr:col>9</xdr:col>
      <xdr:colOff>1012243</xdr:colOff>
      <xdr:row>18</xdr:row>
      <xdr:rowOff>82550</xdr:rowOff>
    </xdr:to>
    <xdr:sp macro="" textlink="">
      <xdr:nvSpPr>
        <xdr:cNvPr id="5794" name="WordArt 5"/>
        <xdr:cNvSpPr>
          <a:spLocks noChangeArrowheads="1" noChangeShapeType="1" noTextEdit="1"/>
        </xdr:cNvSpPr>
      </xdr:nvSpPr>
      <xdr:spPr bwMode="auto">
        <a:xfrm>
          <a:off x="38121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123825</xdr:rowOff>
    </xdr:from>
    <xdr:to>
      <xdr:col>9</xdr:col>
      <xdr:colOff>1012243</xdr:colOff>
      <xdr:row>16</xdr:row>
      <xdr:rowOff>98623</xdr:rowOff>
    </xdr:to>
    <xdr:sp macro="" textlink="">
      <xdr:nvSpPr>
        <xdr:cNvPr id="5795" name="WordArt 6"/>
        <xdr:cNvSpPr>
          <a:spLocks noChangeArrowheads="1" noChangeShapeType="1" noTextEdit="1"/>
        </xdr:cNvSpPr>
      </xdr:nvSpPr>
      <xdr:spPr bwMode="auto">
        <a:xfrm>
          <a:off x="38121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109246</xdr:rowOff>
    </xdr:from>
    <xdr:to>
      <xdr:col>9</xdr:col>
      <xdr:colOff>1012243</xdr:colOff>
      <xdr:row>16</xdr:row>
      <xdr:rowOff>90857</xdr:rowOff>
    </xdr:to>
    <xdr:sp macro="" textlink="">
      <xdr:nvSpPr>
        <xdr:cNvPr id="5796" name="WordArt 5"/>
        <xdr:cNvSpPr>
          <a:spLocks noChangeArrowheads="1" noChangeShapeType="1" noTextEdit="1"/>
        </xdr:cNvSpPr>
      </xdr:nvSpPr>
      <xdr:spPr bwMode="auto">
        <a:xfrm>
          <a:off x="38121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13</xdr:row>
      <xdr:rowOff>121947</xdr:rowOff>
    </xdr:from>
    <xdr:to>
      <xdr:col>9</xdr:col>
      <xdr:colOff>1012243</xdr:colOff>
      <xdr:row>14</xdr:row>
      <xdr:rowOff>96744</xdr:rowOff>
    </xdr:to>
    <xdr:sp macro="" textlink="">
      <xdr:nvSpPr>
        <xdr:cNvPr id="5797" name="WordArt 6"/>
        <xdr:cNvSpPr>
          <a:spLocks noChangeArrowheads="1" noChangeShapeType="1" noTextEdit="1"/>
        </xdr:cNvSpPr>
      </xdr:nvSpPr>
      <xdr:spPr bwMode="auto">
        <a:xfrm>
          <a:off x="38121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109246</xdr:rowOff>
    </xdr:from>
    <xdr:to>
      <xdr:col>9</xdr:col>
      <xdr:colOff>1012243</xdr:colOff>
      <xdr:row>16</xdr:row>
      <xdr:rowOff>90857</xdr:rowOff>
    </xdr:to>
    <xdr:sp macro="" textlink="">
      <xdr:nvSpPr>
        <xdr:cNvPr id="5798" name="WordArt 5"/>
        <xdr:cNvSpPr>
          <a:spLocks noChangeArrowheads="1" noChangeShapeType="1" noTextEdit="1"/>
        </xdr:cNvSpPr>
      </xdr:nvSpPr>
      <xdr:spPr bwMode="auto">
        <a:xfrm>
          <a:off x="38121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13</xdr:row>
      <xdr:rowOff>121947</xdr:rowOff>
    </xdr:from>
    <xdr:to>
      <xdr:col>9</xdr:col>
      <xdr:colOff>1012243</xdr:colOff>
      <xdr:row>14</xdr:row>
      <xdr:rowOff>96744</xdr:rowOff>
    </xdr:to>
    <xdr:sp macro="" textlink="">
      <xdr:nvSpPr>
        <xdr:cNvPr id="5799" name="WordArt 6"/>
        <xdr:cNvSpPr>
          <a:spLocks noChangeArrowheads="1" noChangeShapeType="1" noTextEdit="1"/>
        </xdr:cNvSpPr>
      </xdr:nvSpPr>
      <xdr:spPr bwMode="auto">
        <a:xfrm>
          <a:off x="38121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110186</xdr:rowOff>
    </xdr:from>
    <xdr:to>
      <xdr:col>9</xdr:col>
      <xdr:colOff>1012243</xdr:colOff>
      <xdr:row>17</xdr:row>
      <xdr:rowOff>91796</xdr:rowOff>
    </xdr:to>
    <xdr:sp macro="" textlink="">
      <xdr:nvSpPr>
        <xdr:cNvPr id="5800" name="WordArt 5"/>
        <xdr:cNvSpPr>
          <a:spLocks noChangeArrowheads="1" noChangeShapeType="1" noTextEdit="1"/>
        </xdr:cNvSpPr>
      </xdr:nvSpPr>
      <xdr:spPr bwMode="auto">
        <a:xfrm>
          <a:off x="38121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16</xdr:row>
      <xdr:rowOff>110186</xdr:rowOff>
    </xdr:from>
    <xdr:to>
      <xdr:col>9</xdr:col>
      <xdr:colOff>1012243</xdr:colOff>
      <xdr:row>17</xdr:row>
      <xdr:rowOff>91796</xdr:rowOff>
    </xdr:to>
    <xdr:sp macro="" textlink="">
      <xdr:nvSpPr>
        <xdr:cNvPr id="5801" name="WordArt 5"/>
        <xdr:cNvSpPr>
          <a:spLocks noChangeArrowheads="1" noChangeShapeType="1" noTextEdit="1"/>
        </xdr:cNvSpPr>
      </xdr:nvSpPr>
      <xdr:spPr bwMode="auto">
        <a:xfrm>
          <a:off x="38121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16</xdr:row>
      <xdr:rowOff>111125</xdr:rowOff>
    </xdr:from>
    <xdr:to>
      <xdr:col>9</xdr:col>
      <xdr:colOff>3756</xdr:colOff>
      <xdr:row>17</xdr:row>
      <xdr:rowOff>82550</xdr:rowOff>
    </xdr:to>
    <xdr:sp macro="" textlink="">
      <xdr:nvSpPr>
        <xdr:cNvPr id="5802" name="WordArt 5"/>
        <xdr:cNvSpPr>
          <a:spLocks noChangeArrowheads="1" noChangeShapeType="1" noTextEdit="1"/>
        </xdr:cNvSpPr>
      </xdr:nvSpPr>
      <xdr:spPr bwMode="auto">
        <a:xfrm>
          <a:off x="37113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14</xdr:row>
      <xdr:rowOff>123825</xdr:rowOff>
    </xdr:from>
    <xdr:to>
      <xdr:col>9</xdr:col>
      <xdr:colOff>3756</xdr:colOff>
      <xdr:row>15</xdr:row>
      <xdr:rowOff>98623</xdr:rowOff>
    </xdr:to>
    <xdr:sp macro="" textlink="">
      <xdr:nvSpPr>
        <xdr:cNvPr id="5803" name="WordArt 6"/>
        <xdr:cNvSpPr>
          <a:spLocks noChangeArrowheads="1" noChangeShapeType="1" noTextEdit="1"/>
        </xdr:cNvSpPr>
      </xdr:nvSpPr>
      <xdr:spPr bwMode="auto">
        <a:xfrm>
          <a:off x="37113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3756</xdr:colOff>
      <xdr:row>14</xdr:row>
      <xdr:rowOff>109246</xdr:rowOff>
    </xdr:from>
    <xdr:to>
      <xdr:col>9</xdr:col>
      <xdr:colOff>3756</xdr:colOff>
      <xdr:row>15</xdr:row>
      <xdr:rowOff>90857</xdr:rowOff>
    </xdr:to>
    <xdr:sp macro="" textlink="">
      <xdr:nvSpPr>
        <xdr:cNvPr id="5804" name="WordArt 5"/>
        <xdr:cNvSpPr>
          <a:spLocks noChangeArrowheads="1" noChangeShapeType="1" noTextEdit="1"/>
        </xdr:cNvSpPr>
      </xdr:nvSpPr>
      <xdr:spPr bwMode="auto">
        <a:xfrm>
          <a:off x="37113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12</xdr:row>
      <xdr:rowOff>121947</xdr:rowOff>
    </xdr:from>
    <xdr:to>
      <xdr:col>9</xdr:col>
      <xdr:colOff>3756</xdr:colOff>
      <xdr:row>13</xdr:row>
      <xdr:rowOff>96744</xdr:rowOff>
    </xdr:to>
    <xdr:sp macro="" textlink="">
      <xdr:nvSpPr>
        <xdr:cNvPr id="5805" name="WordArt 6"/>
        <xdr:cNvSpPr>
          <a:spLocks noChangeArrowheads="1" noChangeShapeType="1" noTextEdit="1"/>
        </xdr:cNvSpPr>
      </xdr:nvSpPr>
      <xdr:spPr bwMode="auto">
        <a:xfrm>
          <a:off x="37113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3756</xdr:colOff>
      <xdr:row>15</xdr:row>
      <xdr:rowOff>110186</xdr:rowOff>
    </xdr:from>
    <xdr:to>
      <xdr:col>9</xdr:col>
      <xdr:colOff>3756</xdr:colOff>
      <xdr:row>16</xdr:row>
      <xdr:rowOff>91796</xdr:rowOff>
    </xdr:to>
    <xdr:sp macro="" textlink="">
      <xdr:nvSpPr>
        <xdr:cNvPr id="5806" name="WordArt 5"/>
        <xdr:cNvSpPr>
          <a:spLocks noChangeArrowheads="1" noChangeShapeType="1" noTextEdit="1"/>
        </xdr:cNvSpPr>
      </xdr:nvSpPr>
      <xdr:spPr bwMode="auto">
        <a:xfrm>
          <a:off x="37113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13</xdr:row>
      <xdr:rowOff>122886</xdr:rowOff>
    </xdr:from>
    <xdr:to>
      <xdr:col>9</xdr:col>
      <xdr:colOff>3756</xdr:colOff>
      <xdr:row>14</xdr:row>
      <xdr:rowOff>97683</xdr:rowOff>
    </xdr:to>
    <xdr:sp macro="" textlink="">
      <xdr:nvSpPr>
        <xdr:cNvPr id="5807" name="WordArt 6"/>
        <xdr:cNvSpPr>
          <a:spLocks noChangeArrowheads="1" noChangeShapeType="1" noTextEdit="1"/>
        </xdr:cNvSpPr>
      </xdr:nvSpPr>
      <xdr:spPr bwMode="auto">
        <a:xfrm>
          <a:off x="37113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5808"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5809"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5810"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5811"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5812"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5813"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5814"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5815"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5816"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5817"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17</xdr:row>
      <xdr:rowOff>111125</xdr:rowOff>
    </xdr:from>
    <xdr:to>
      <xdr:col>10</xdr:col>
      <xdr:colOff>1012243</xdr:colOff>
      <xdr:row>18</xdr:row>
      <xdr:rowOff>82550</xdr:rowOff>
    </xdr:to>
    <xdr:sp macro="" textlink="">
      <xdr:nvSpPr>
        <xdr:cNvPr id="5818" name="WordArt 5"/>
        <xdr:cNvSpPr>
          <a:spLocks noChangeArrowheads="1" noChangeShapeType="1" noTextEdit="1"/>
        </xdr:cNvSpPr>
      </xdr:nvSpPr>
      <xdr:spPr bwMode="auto">
        <a:xfrm>
          <a:off x="395884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123825</xdr:rowOff>
    </xdr:from>
    <xdr:to>
      <xdr:col>10</xdr:col>
      <xdr:colOff>1012243</xdr:colOff>
      <xdr:row>16</xdr:row>
      <xdr:rowOff>98623</xdr:rowOff>
    </xdr:to>
    <xdr:sp macro="" textlink="">
      <xdr:nvSpPr>
        <xdr:cNvPr id="5819" name="WordArt 6"/>
        <xdr:cNvSpPr>
          <a:spLocks noChangeArrowheads="1" noChangeShapeType="1" noTextEdit="1"/>
        </xdr:cNvSpPr>
      </xdr:nvSpPr>
      <xdr:spPr bwMode="auto">
        <a:xfrm>
          <a:off x="395884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17</xdr:row>
      <xdr:rowOff>111125</xdr:rowOff>
    </xdr:from>
    <xdr:to>
      <xdr:col>10</xdr:col>
      <xdr:colOff>1012243</xdr:colOff>
      <xdr:row>18</xdr:row>
      <xdr:rowOff>82550</xdr:rowOff>
    </xdr:to>
    <xdr:sp macro="" textlink="">
      <xdr:nvSpPr>
        <xdr:cNvPr id="5820" name="WordArt 5"/>
        <xdr:cNvSpPr>
          <a:spLocks noChangeArrowheads="1" noChangeShapeType="1" noTextEdit="1"/>
        </xdr:cNvSpPr>
      </xdr:nvSpPr>
      <xdr:spPr bwMode="auto">
        <a:xfrm>
          <a:off x="395884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123825</xdr:rowOff>
    </xdr:from>
    <xdr:to>
      <xdr:col>10</xdr:col>
      <xdr:colOff>1012243</xdr:colOff>
      <xdr:row>16</xdr:row>
      <xdr:rowOff>98623</xdr:rowOff>
    </xdr:to>
    <xdr:sp macro="" textlink="">
      <xdr:nvSpPr>
        <xdr:cNvPr id="5821" name="WordArt 6"/>
        <xdr:cNvSpPr>
          <a:spLocks noChangeArrowheads="1" noChangeShapeType="1" noTextEdit="1"/>
        </xdr:cNvSpPr>
      </xdr:nvSpPr>
      <xdr:spPr bwMode="auto">
        <a:xfrm>
          <a:off x="395884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109246</xdr:rowOff>
    </xdr:from>
    <xdr:to>
      <xdr:col>10</xdr:col>
      <xdr:colOff>1012243</xdr:colOff>
      <xdr:row>16</xdr:row>
      <xdr:rowOff>90857</xdr:rowOff>
    </xdr:to>
    <xdr:sp macro="" textlink="">
      <xdr:nvSpPr>
        <xdr:cNvPr id="5822" name="WordArt 5"/>
        <xdr:cNvSpPr>
          <a:spLocks noChangeArrowheads="1" noChangeShapeType="1" noTextEdit="1"/>
        </xdr:cNvSpPr>
      </xdr:nvSpPr>
      <xdr:spPr bwMode="auto">
        <a:xfrm>
          <a:off x="395884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13</xdr:row>
      <xdr:rowOff>121947</xdr:rowOff>
    </xdr:from>
    <xdr:to>
      <xdr:col>10</xdr:col>
      <xdr:colOff>1012243</xdr:colOff>
      <xdr:row>14</xdr:row>
      <xdr:rowOff>96744</xdr:rowOff>
    </xdr:to>
    <xdr:sp macro="" textlink="">
      <xdr:nvSpPr>
        <xdr:cNvPr id="5823" name="WordArt 6"/>
        <xdr:cNvSpPr>
          <a:spLocks noChangeArrowheads="1" noChangeShapeType="1" noTextEdit="1"/>
        </xdr:cNvSpPr>
      </xdr:nvSpPr>
      <xdr:spPr bwMode="auto">
        <a:xfrm>
          <a:off x="395884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109246</xdr:rowOff>
    </xdr:from>
    <xdr:to>
      <xdr:col>10</xdr:col>
      <xdr:colOff>1012243</xdr:colOff>
      <xdr:row>16</xdr:row>
      <xdr:rowOff>90857</xdr:rowOff>
    </xdr:to>
    <xdr:sp macro="" textlink="">
      <xdr:nvSpPr>
        <xdr:cNvPr id="5824" name="WordArt 5"/>
        <xdr:cNvSpPr>
          <a:spLocks noChangeArrowheads="1" noChangeShapeType="1" noTextEdit="1"/>
        </xdr:cNvSpPr>
      </xdr:nvSpPr>
      <xdr:spPr bwMode="auto">
        <a:xfrm>
          <a:off x="395884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13</xdr:row>
      <xdr:rowOff>121947</xdr:rowOff>
    </xdr:from>
    <xdr:to>
      <xdr:col>10</xdr:col>
      <xdr:colOff>1012243</xdr:colOff>
      <xdr:row>14</xdr:row>
      <xdr:rowOff>96744</xdr:rowOff>
    </xdr:to>
    <xdr:sp macro="" textlink="">
      <xdr:nvSpPr>
        <xdr:cNvPr id="5825" name="WordArt 6"/>
        <xdr:cNvSpPr>
          <a:spLocks noChangeArrowheads="1" noChangeShapeType="1" noTextEdit="1"/>
        </xdr:cNvSpPr>
      </xdr:nvSpPr>
      <xdr:spPr bwMode="auto">
        <a:xfrm>
          <a:off x="395884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110186</xdr:rowOff>
    </xdr:from>
    <xdr:to>
      <xdr:col>10</xdr:col>
      <xdr:colOff>1012243</xdr:colOff>
      <xdr:row>17</xdr:row>
      <xdr:rowOff>91796</xdr:rowOff>
    </xdr:to>
    <xdr:sp macro="" textlink="">
      <xdr:nvSpPr>
        <xdr:cNvPr id="5826" name="WordArt 5"/>
        <xdr:cNvSpPr>
          <a:spLocks noChangeArrowheads="1" noChangeShapeType="1" noTextEdit="1"/>
        </xdr:cNvSpPr>
      </xdr:nvSpPr>
      <xdr:spPr bwMode="auto">
        <a:xfrm>
          <a:off x="395884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16</xdr:row>
      <xdr:rowOff>110186</xdr:rowOff>
    </xdr:from>
    <xdr:to>
      <xdr:col>10</xdr:col>
      <xdr:colOff>1012243</xdr:colOff>
      <xdr:row>17</xdr:row>
      <xdr:rowOff>91796</xdr:rowOff>
    </xdr:to>
    <xdr:sp macro="" textlink="">
      <xdr:nvSpPr>
        <xdr:cNvPr id="5827" name="WordArt 5"/>
        <xdr:cNvSpPr>
          <a:spLocks noChangeArrowheads="1" noChangeShapeType="1" noTextEdit="1"/>
        </xdr:cNvSpPr>
      </xdr:nvSpPr>
      <xdr:spPr bwMode="auto">
        <a:xfrm>
          <a:off x="395884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16</xdr:row>
      <xdr:rowOff>111125</xdr:rowOff>
    </xdr:from>
    <xdr:to>
      <xdr:col>10</xdr:col>
      <xdr:colOff>3756</xdr:colOff>
      <xdr:row>17</xdr:row>
      <xdr:rowOff>82550</xdr:rowOff>
    </xdr:to>
    <xdr:sp macro="" textlink="">
      <xdr:nvSpPr>
        <xdr:cNvPr id="5828" name="WordArt 5"/>
        <xdr:cNvSpPr>
          <a:spLocks noChangeArrowheads="1" noChangeShapeType="1" noTextEdit="1"/>
        </xdr:cNvSpPr>
      </xdr:nvSpPr>
      <xdr:spPr bwMode="auto">
        <a:xfrm>
          <a:off x="3858000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14</xdr:row>
      <xdr:rowOff>123825</xdr:rowOff>
    </xdr:from>
    <xdr:to>
      <xdr:col>10</xdr:col>
      <xdr:colOff>3756</xdr:colOff>
      <xdr:row>15</xdr:row>
      <xdr:rowOff>98623</xdr:rowOff>
    </xdr:to>
    <xdr:sp macro="" textlink="">
      <xdr:nvSpPr>
        <xdr:cNvPr id="5829" name="WordArt 6"/>
        <xdr:cNvSpPr>
          <a:spLocks noChangeArrowheads="1" noChangeShapeType="1" noTextEdit="1"/>
        </xdr:cNvSpPr>
      </xdr:nvSpPr>
      <xdr:spPr bwMode="auto">
        <a:xfrm>
          <a:off x="3858000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14</xdr:row>
      <xdr:rowOff>109246</xdr:rowOff>
    </xdr:from>
    <xdr:to>
      <xdr:col>10</xdr:col>
      <xdr:colOff>3756</xdr:colOff>
      <xdr:row>15</xdr:row>
      <xdr:rowOff>90857</xdr:rowOff>
    </xdr:to>
    <xdr:sp macro="" textlink="">
      <xdr:nvSpPr>
        <xdr:cNvPr id="5830" name="WordArt 5"/>
        <xdr:cNvSpPr>
          <a:spLocks noChangeArrowheads="1" noChangeShapeType="1" noTextEdit="1"/>
        </xdr:cNvSpPr>
      </xdr:nvSpPr>
      <xdr:spPr bwMode="auto">
        <a:xfrm>
          <a:off x="3858000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12</xdr:row>
      <xdr:rowOff>121947</xdr:rowOff>
    </xdr:from>
    <xdr:to>
      <xdr:col>10</xdr:col>
      <xdr:colOff>3756</xdr:colOff>
      <xdr:row>13</xdr:row>
      <xdr:rowOff>96744</xdr:rowOff>
    </xdr:to>
    <xdr:sp macro="" textlink="">
      <xdr:nvSpPr>
        <xdr:cNvPr id="5831" name="WordArt 6"/>
        <xdr:cNvSpPr>
          <a:spLocks noChangeArrowheads="1" noChangeShapeType="1" noTextEdit="1"/>
        </xdr:cNvSpPr>
      </xdr:nvSpPr>
      <xdr:spPr bwMode="auto">
        <a:xfrm>
          <a:off x="3858000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3756</xdr:colOff>
      <xdr:row>15</xdr:row>
      <xdr:rowOff>110186</xdr:rowOff>
    </xdr:from>
    <xdr:to>
      <xdr:col>10</xdr:col>
      <xdr:colOff>3756</xdr:colOff>
      <xdr:row>16</xdr:row>
      <xdr:rowOff>91796</xdr:rowOff>
    </xdr:to>
    <xdr:sp macro="" textlink="">
      <xdr:nvSpPr>
        <xdr:cNvPr id="5832" name="WordArt 5"/>
        <xdr:cNvSpPr>
          <a:spLocks noChangeArrowheads="1" noChangeShapeType="1" noTextEdit="1"/>
        </xdr:cNvSpPr>
      </xdr:nvSpPr>
      <xdr:spPr bwMode="auto">
        <a:xfrm>
          <a:off x="3858000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3756</xdr:colOff>
      <xdr:row>13</xdr:row>
      <xdr:rowOff>122886</xdr:rowOff>
    </xdr:from>
    <xdr:to>
      <xdr:col>10</xdr:col>
      <xdr:colOff>3756</xdr:colOff>
      <xdr:row>14</xdr:row>
      <xdr:rowOff>97683</xdr:rowOff>
    </xdr:to>
    <xdr:sp macro="" textlink="">
      <xdr:nvSpPr>
        <xdr:cNvPr id="5833" name="WordArt 6"/>
        <xdr:cNvSpPr>
          <a:spLocks noChangeArrowheads="1" noChangeShapeType="1" noTextEdit="1"/>
        </xdr:cNvSpPr>
      </xdr:nvSpPr>
      <xdr:spPr bwMode="auto">
        <a:xfrm>
          <a:off x="3858000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5834"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5835"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5836"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5837"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5838"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12</xdr:row>
      <xdr:rowOff>121947</xdr:rowOff>
    </xdr:from>
    <xdr:to>
      <xdr:col>10</xdr:col>
      <xdr:colOff>1012243</xdr:colOff>
      <xdr:row>13</xdr:row>
      <xdr:rowOff>96744</xdr:rowOff>
    </xdr:to>
    <xdr:sp macro="" textlink="">
      <xdr:nvSpPr>
        <xdr:cNvPr id="5839"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5840"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12</xdr:row>
      <xdr:rowOff>121947</xdr:rowOff>
    </xdr:from>
    <xdr:to>
      <xdr:col>10</xdr:col>
      <xdr:colOff>1012243</xdr:colOff>
      <xdr:row>13</xdr:row>
      <xdr:rowOff>96744</xdr:rowOff>
    </xdr:to>
    <xdr:sp macro="" textlink="">
      <xdr:nvSpPr>
        <xdr:cNvPr id="5841"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5842"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5843"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17</xdr:row>
      <xdr:rowOff>111125</xdr:rowOff>
    </xdr:from>
    <xdr:to>
      <xdr:col>12</xdr:col>
      <xdr:colOff>1012243</xdr:colOff>
      <xdr:row>18</xdr:row>
      <xdr:rowOff>82550</xdr:rowOff>
    </xdr:to>
    <xdr:sp macro="" textlink="">
      <xdr:nvSpPr>
        <xdr:cNvPr id="5844" name="WordArt 5"/>
        <xdr:cNvSpPr>
          <a:spLocks noChangeArrowheads="1" noChangeShapeType="1" noTextEdit="1"/>
        </xdr:cNvSpPr>
      </xdr:nvSpPr>
      <xdr:spPr bwMode="auto">
        <a:xfrm>
          <a:off x="426269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123825</xdr:rowOff>
    </xdr:from>
    <xdr:to>
      <xdr:col>12</xdr:col>
      <xdr:colOff>1012243</xdr:colOff>
      <xdr:row>16</xdr:row>
      <xdr:rowOff>98623</xdr:rowOff>
    </xdr:to>
    <xdr:sp macro="" textlink="">
      <xdr:nvSpPr>
        <xdr:cNvPr id="5845" name="WordArt 6"/>
        <xdr:cNvSpPr>
          <a:spLocks noChangeArrowheads="1" noChangeShapeType="1" noTextEdit="1"/>
        </xdr:cNvSpPr>
      </xdr:nvSpPr>
      <xdr:spPr bwMode="auto">
        <a:xfrm>
          <a:off x="426269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17</xdr:row>
      <xdr:rowOff>111125</xdr:rowOff>
    </xdr:from>
    <xdr:to>
      <xdr:col>12</xdr:col>
      <xdr:colOff>1012243</xdr:colOff>
      <xdr:row>18</xdr:row>
      <xdr:rowOff>82550</xdr:rowOff>
    </xdr:to>
    <xdr:sp macro="" textlink="">
      <xdr:nvSpPr>
        <xdr:cNvPr id="5846" name="WordArt 5"/>
        <xdr:cNvSpPr>
          <a:spLocks noChangeArrowheads="1" noChangeShapeType="1" noTextEdit="1"/>
        </xdr:cNvSpPr>
      </xdr:nvSpPr>
      <xdr:spPr bwMode="auto">
        <a:xfrm>
          <a:off x="4262696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123825</xdr:rowOff>
    </xdr:from>
    <xdr:to>
      <xdr:col>12</xdr:col>
      <xdr:colOff>1012243</xdr:colOff>
      <xdr:row>16</xdr:row>
      <xdr:rowOff>98623</xdr:rowOff>
    </xdr:to>
    <xdr:sp macro="" textlink="">
      <xdr:nvSpPr>
        <xdr:cNvPr id="5847" name="WordArt 6"/>
        <xdr:cNvSpPr>
          <a:spLocks noChangeArrowheads="1" noChangeShapeType="1" noTextEdit="1"/>
        </xdr:cNvSpPr>
      </xdr:nvSpPr>
      <xdr:spPr bwMode="auto">
        <a:xfrm>
          <a:off x="4262696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109246</xdr:rowOff>
    </xdr:from>
    <xdr:to>
      <xdr:col>12</xdr:col>
      <xdr:colOff>1012243</xdr:colOff>
      <xdr:row>16</xdr:row>
      <xdr:rowOff>90857</xdr:rowOff>
    </xdr:to>
    <xdr:sp macro="" textlink="">
      <xdr:nvSpPr>
        <xdr:cNvPr id="5848" name="WordArt 5"/>
        <xdr:cNvSpPr>
          <a:spLocks noChangeArrowheads="1" noChangeShapeType="1" noTextEdit="1"/>
        </xdr:cNvSpPr>
      </xdr:nvSpPr>
      <xdr:spPr bwMode="auto">
        <a:xfrm>
          <a:off x="426269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13</xdr:row>
      <xdr:rowOff>121947</xdr:rowOff>
    </xdr:from>
    <xdr:to>
      <xdr:col>12</xdr:col>
      <xdr:colOff>1012243</xdr:colOff>
      <xdr:row>14</xdr:row>
      <xdr:rowOff>96744</xdr:rowOff>
    </xdr:to>
    <xdr:sp macro="" textlink="">
      <xdr:nvSpPr>
        <xdr:cNvPr id="5849" name="WordArt 6"/>
        <xdr:cNvSpPr>
          <a:spLocks noChangeArrowheads="1" noChangeShapeType="1" noTextEdit="1"/>
        </xdr:cNvSpPr>
      </xdr:nvSpPr>
      <xdr:spPr bwMode="auto">
        <a:xfrm>
          <a:off x="426269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109246</xdr:rowOff>
    </xdr:from>
    <xdr:to>
      <xdr:col>12</xdr:col>
      <xdr:colOff>1012243</xdr:colOff>
      <xdr:row>16</xdr:row>
      <xdr:rowOff>90857</xdr:rowOff>
    </xdr:to>
    <xdr:sp macro="" textlink="">
      <xdr:nvSpPr>
        <xdr:cNvPr id="5850" name="WordArt 5"/>
        <xdr:cNvSpPr>
          <a:spLocks noChangeArrowheads="1" noChangeShapeType="1" noTextEdit="1"/>
        </xdr:cNvSpPr>
      </xdr:nvSpPr>
      <xdr:spPr bwMode="auto">
        <a:xfrm>
          <a:off x="4262696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13</xdr:row>
      <xdr:rowOff>121947</xdr:rowOff>
    </xdr:from>
    <xdr:to>
      <xdr:col>12</xdr:col>
      <xdr:colOff>1012243</xdr:colOff>
      <xdr:row>14</xdr:row>
      <xdr:rowOff>96744</xdr:rowOff>
    </xdr:to>
    <xdr:sp macro="" textlink="">
      <xdr:nvSpPr>
        <xdr:cNvPr id="5851" name="WordArt 6"/>
        <xdr:cNvSpPr>
          <a:spLocks noChangeArrowheads="1" noChangeShapeType="1" noTextEdit="1"/>
        </xdr:cNvSpPr>
      </xdr:nvSpPr>
      <xdr:spPr bwMode="auto">
        <a:xfrm>
          <a:off x="4262696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110186</xdr:rowOff>
    </xdr:from>
    <xdr:to>
      <xdr:col>12</xdr:col>
      <xdr:colOff>1012243</xdr:colOff>
      <xdr:row>17</xdr:row>
      <xdr:rowOff>91796</xdr:rowOff>
    </xdr:to>
    <xdr:sp macro="" textlink="">
      <xdr:nvSpPr>
        <xdr:cNvPr id="5852" name="WordArt 5"/>
        <xdr:cNvSpPr>
          <a:spLocks noChangeArrowheads="1" noChangeShapeType="1" noTextEdit="1"/>
        </xdr:cNvSpPr>
      </xdr:nvSpPr>
      <xdr:spPr bwMode="auto">
        <a:xfrm>
          <a:off x="426269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16</xdr:row>
      <xdr:rowOff>110186</xdr:rowOff>
    </xdr:from>
    <xdr:to>
      <xdr:col>12</xdr:col>
      <xdr:colOff>1012243</xdr:colOff>
      <xdr:row>17</xdr:row>
      <xdr:rowOff>91796</xdr:rowOff>
    </xdr:to>
    <xdr:sp macro="" textlink="">
      <xdr:nvSpPr>
        <xdr:cNvPr id="5853" name="WordArt 5"/>
        <xdr:cNvSpPr>
          <a:spLocks noChangeArrowheads="1" noChangeShapeType="1" noTextEdit="1"/>
        </xdr:cNvSpPr>
      </xdr:nvSpPr>
      <xdr:spPr bwMode="auto">
        <a:xfrm>
          <a:off x="4262696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16</xdr:row>
      <xdr:rowOff>111125</xdr:rowOff>
    </xdr:from>
    <xdr:to>
      <xdr:col>12</xdr:col>
      <xdr:colOff>3756</xdr:colOff>
      <xdr:row>17</xdr:row>
      <xdr:rowOff>82550</xdr:rowOff>
    </xdr:to>
    <xdr:sp macro="" textlink="">
      <xdr:nvSpPr>
        <xdr:cNvPr id="5854" name="WordArt 5"/>
        <xdr:cNvSpPr>
          <a:spLocks noChangeArrowheads="1" noChangeShapeType="1" noTextEdit="1"/>
        </xdr:cNvSpPr>
      </xdr:nvSpPr>
      <xdr:spPr bwMode="auto">
        <a:xfrm>
          <a:off x="4161848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14</xdr:row>
      <xdr:rowOff>123825</xdr:rowOff>
    </xdr:from>
    <xdr:to>
      <xdr:col>12</xdr:col>
      <xdr:colOff>3756</xdr:colOff>
      <xdr:row>15</xdr:row>
      <xdr:rowOff>98623</xdr:rowOff>
    </xdr:to>
    <xdr:sp macro="" textlink="">
      <xdr:nvSpPr>
        <xdr:cNvPr id="5855" name="WordArt 6"/>
        <xdr:cNvSpPr>
          <a:spLocks noChangeArrowheads="1" noChangeShapeType="1" noTextEdit="1"/>
        </xdr:cNvSpPr>
      </xdr:nvSpPr>
      <xdr:spPr bwMode="auto">
        <a:xfrm>
          <a:off x="4161848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14</xdr:row>
      <xdr:rowOff>109246</xdr:rowOff>
    </xdr:from>
    <xdr:to>
      <xdr:col>12</xdr:col>
      <xdr:colOff>3756</xdr:colOff>
      <xdr:row>15</xdr:row>
      <xdr:rowOff>90857</xdr:rowOff>
    </xdr:to>
    <xdr:sp macro="" textlink="">
      <xdr:nvSpPr>
        <xdr:cNvPr id="5856" name="WordArt 5"/>
        <xdr:cNvSpPr>
          <a:spLocks noChangeArrowheads="1" noChangeShapeType="1" noTextEdit="1"/>
        </xdr:cNvSpPr>
      </xdr:nvSpPr>
      <xdr:spPr bwMode="auto">
        <a:xfrm>
          <a:off x="4161848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12</xdr:row>
      <xdr:rowOff>121947</xdr:rowOff>
    </xdr:from>
    <xdr:to>
      <xdr:col>12</xdr:col>
      <xdr:colOff>3756</xdr:colOff>
      <xdr:row>13</xdr:row>
      <xdr:rowOff>96744</xdr:rowOff>
    </xdr:to>
    <xdr:sp macro="" textlink="">
      <xdr:nvSpPr>
        <xdr:cNvPr id="5857" name="WordArt 6"/>
        <xdr:cNvSpPr>
          <a:spLocks noChangeArrowheads="1" noChangeShapeType="1" noTextEdit="1"/>
        </xdr:cNvSpPr>
      </xdr:nvSpPr>
      <xdr:spPr bwMode="auto">
        <a:xfrm>
          <a:off x="4161848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3756</xdr:colOff>
      <xdr:row>15</xdr:row>
      <xdr:rowOff>110186</xdr:rowOff>
    </xdr:from>
    <xdr:to>
      <xdr:col>12</xdr:col>
      <xdr:colOff>3756</xdr:colOff>
      <xdr:row>16</xdr:row>
      <xdr:rowOff>91796</xdr:rowOff>
    </xdr:to>
    <xdr:sp macro="" textlink="">
      <xdr:nvSpPr>
        <xdr:cNvPr id="5858" name="WordArt 5"/>
        <xdr:cNvSpPr>
          <a:spLocks noChangeArrowheads="1" noChangeShapeType="1" noTextEdit="1"/>
        </xdr:cNvSpPr>
      </xdr:nvSpPr>
      <xdr:spPr bwMode="auto">
        <a:xfrm>
          <a:off x="4161848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3756</xdr:colOff>
      <xdr:row>13</xdr:row>
      <xdr:rowOff>122886</xdr:rowOff>
    </xdr:from>
    <xdr:to>
      <xdr:col>12</xdr:col>
      <xdr:colOff>3756</xdr:colOff>
      <xdr:row>14</xdr:row>
      <xdr:rowOff>97683</xdr:rowOff>
    </xdr:to>
    <xdr:sp macro="" textlink="">
      <xdr:nvSpPr>
        <xdr:cNvPr id="5859" name="WordArt 6"/>
        <xdr:cNvSpPr>
          <a:spLocks noChangeArrowheads="1" noChangeShapeType="1" noTextEdit="1"/>
        </xdr:cNvSpPr>
      </xdr:nvSpPr>
      <xdr:spPr bwMode="auto">
        <a:xfrm>
          <a:off x="4161848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5860"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5861"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5862"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5863"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5864"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5865"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5866"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5867"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5868"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5869"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5870"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5871"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5872"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5873"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5874"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5875"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5876"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5877"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5878"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5879"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16</xdr:row>
      <xdr:rowOff>111125</xdr:rowOff>
    </xdr:from>
    <xdr:to>
      <xdr:col>13</xdr:col>
      <xdr:colOff>3756</xdr:colOff>
      <xdr:row>17</xdr:row>
      <xdr:rowOff>82550</xdr:rowOff>
    </xdr:to>
    <xdr:sp macro="" textlink="">
      <xdr:nvSpPr>
        <xdr:cNvPr id="5880" name="WordArt 5"/>
        <xdr:cNvSpPr>
          <a:spLocks noChangeArrowheads="1" noChangeShapeType="1" noTextEdit="1"/>
        </xdr:cNvSpPr>
      </xdr:nvSpPr>
      <xdr:spPr bwMode="auto">
        <a:xfrm>
          <a:off x="43590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14</xdr:row>
      <xdr:rowOff>123825</xdr:rowOff>
    </xdr:from>
    <xdr:to>
      <xdr:col>13</xdr:col>
      <xdr:colOff>3756</xdr:colOff>
      <xdr:row>15</xdr:row>
      <xdr:rowOff>98623</xdr:rowOff>
    </xdr:to>
    <xdr:sp macro="" textlink="">
      <xdr:nvSpPr>
        <xdr:cNvPr id="5881" name="WordArt 6"/>
        <xdr:cNvSpPr>
          <a:spLocks noChangeArrowheads="1" noChangeShapeType="1" noTextEdit="1"/>
        </xdr:cNvSpPr>
      </xdr:nvSpPr>
      <xdr:spPr bwMode="auto">
        <a:xfrm>
          <a:off x="43590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14</xdr:row>
      <xdr:rowOff>109246</xdr:rowOff>
    </xdr:from>
    <xdr:to>
      <xdr:col>13</xdr:col>
      <xdr:colOff>3756</xdr:colOff>
      <xdr:row>15</xdr:row>
      <xdr:rowOff>90857</xdr:rowOff>
    </xdr:to>
    <xdr:sp macro="" textlink="">
      <xdr:nvSpPr>
        <xdr:cNvPr id="5882" name="WordArt 5"/>
        <xdr:cNvSpPr>
          <a:spLocks noChangeArrowheads="1" noChangeShapeType="1" noTextEdit="1"/>
        </xdr:cNvSpPr>
      </xdr:nvSpPr>
      <xdr:spPr bwMode="auto">
        <a:xfrm>
          <a:off x="43590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12</xdr:row>
      <xdr:rowOff>121947</xdr:rowOff>
    </xdr:from>
    <xdr:to>
      <xdr:col>13</xdr:col>
      <xdr:colOff>3756</xdr:colOff>
      <xdr:row>13</xdr:row>
      <xdr:rowOff>96744</xdr:rowOff>
    </xdr:to>
    <xdr:sp macro="" textlink="">
      <xdr:nvSpPr>
        <xdr:cNvPr id="5883" name="WordArt 6"/>
        <xdr:cNvSpPr>
          <a:spLocks noChangeArrowheads="1" noChangeShapeType="1" noTextEdit="1"/>
        </xdr:cNvSpPr>
      </xdr:nvSpPr>
      <xdr:spPr bwMode="auto">
        <a:xfrm>
          <a:off x="43590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15</xdr:row>
      <xdr:rowOff>110186</xdr:rowOff>
    </xdr:from>
    <xdr:to>
      <xdr:col>13</xdr:col>
      <xdr:colOff>3756</xdr:colOff>
      <xdr:row>16</xdr:row>
      <xdr:rowOff>91796</xdr:rowOff>
    </xdr:to>
    <xdr:sp macro="" textlink="">
      <xdr:nvSpPr>
        <xdr:cNvPr id="5884" name="WordArt 5"/>
        <xdr:cNvSpPr>
          <a:spLocks noChangeArrowheads="1" noChangeShapeType="1" noTextEdit="1"/>
        </xdr:cNvSpPr>
      </xdr:nvSpPr>
      <xdr:spPr bwMode="auto">
        <a:xfrm>
          <a:off x="43590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13</xdr:row>
      <xdr:rowOff>122886</xdr:rowOff>
    </xdr:from>
    <xdr:to>
      <xdr:col>13</xdr:col>
      <xdr:colOff>3756</xdr:colOff>
      <xdr:row>14</xdr:row>
      <xdr:rowOff>97683</xdr:rowOff>
    </xdr:to>
    <xdr:sp macro="" textlink="">
      <xdr:nvSpPr>
        <xdr:cNvPr id="5885" name="WordArt 6"/>
        <xdr:cNvSpPr>
          <a:spLocks noChangeArrowheads="1" noChangeShapeType="1" noTextEdit="1"/>
        </xdr:cNvSpPr>
      </xdr:nvSpPr>
      <xdr:spPr bwMode="auto">
        <a:xfrm>
          <a:off x="43590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5886"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5887"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5888"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5889"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5890"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5891"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5892"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5893"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5894"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5895"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5896"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5897"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5898"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5899"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5900"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5901"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5902"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5903"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5904"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5905"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16</xdr:row>
      <xdr:rowOff>111125</xdr:rowOff>
    </xdr:from>
    <xdr:to>
      <xdr:col>13</xdr:col>
      <xdr:colOff>3756</xdr:colOff>
      <xdr:row>17</xdr:row>
      <xdr:rowOff>82550</xdr:rowOff>
    </xdr:to>
    <xdr:sp macro="" textlink="">
      <xdr:nvSpPr>
        <xdr:cNvPr id="5906" name="WordArt 5"/>
        <xdr:cNvSpPr>
          <a:spLocks noChangeArrowheads="1" noChangeShapeType="1" noTextEdit="1"/>
        </xdr:cNvSpPr>
      </xdr:nvSpPr>
      <xdr:spPr bwMode="auto">
        <a:xfrm>
          <a:off x="43590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14</xdr:row>
      <xdr:rowOff>123825</xdr:rowOff>
    </xdr:from>
    <xdr:to>
      <xdr:col>13</xdr:col>
      <xdr:colOff>3756</xdr:colOff>
      <xdr:row>15</xdr:row>
      <xdr:rowOff>98623</xdr:rowOff>
    </xdr:to>
    <xdr:sp macro="" textlink="">
      <xdr:nvSpPr>
        <xdr:cNvPr id="5907" name="WordArt 6"/>
        <xdr:cNvSpPr>
          <a:spLocks noChangeArrowheads="1" noChangeShapeType="1" noTextEdit="1"/>
        </xdr:cNvSpPr>
      </xdr:nvSpPr>
      <xdr:spPr bwMode="auto">
        <a:xfrm>
          <a:off x="43590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14</xdr:row>
      <xdr:rowOff>109246</xdr:rowOff>
    </xdr:from>
    <xdr:to>
      <xdr:col>13</xdr:col>
      <xdr:colOff>3756</xdr:colOff>
      <xdr:row>15</xdr:row>
      <xdr:rowOff>90857</xdr:rowOff>
    </xdr:to>
    <xdr:sp macro="" textlink="">
      <xdr:nvSpPr>
        <xdr:cNvPr id="5908" name="WordArt 5"/>
        <xdr:cNvSpPr>
          <a:spLocks noChangeArrowheads="1" noChangeShapeType="1" noTextEdit="1"/>
        </xdr:cNvSpPr>
      </xdr:nvSpPr>
      <xdr:spPr bwMode="auto">
        <a:xfrm>
          <a:off x="43590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12</xdr:row>
      <xdr:rowOff>121947</xdr:rowOff>
    </xdr:from>
    <xdr:to>
      <xdr:col>13</xdr:col>
      <xdr:colOff>3756</xdr:colOff>
      <xdr:row>13</xdr:row>
      <xdr:rowOff>96744</xdr:rowOff>
    </xdr:to>
    <xdr:sp macro="" textlink="">
      <xdr:nvSpPr>
        <xdr:cNvPr id="5909" name="WordArt 6"/>
        <xdr:cNvSpPr>
          <a:spLocks noChangeArrowheads="1" noChangeShapeType="1" noTextEdit="1"/>
        </xdr:cNvSpPr>
      </xdr:nvSpPr>
      <xdr:spPr bwMode="auto">
        <a:xfrm>
          <a:off x="43590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15</xdr:row>
      <xdr:rowOff>110186</xdr:rowOff>
    </xdr:from>
    <xdr:to>
      <xdr:col>13</xdr:col>
      <xdr:colOff>3756</xdr:colOff>
      <xdr:row>16</xdr:row>
      <xdr:rowOff>91796</xdr:rowOff>
    </xdr:to>
    <xdr:sp macro="" textlink="">
      <xdr:nvSpPr>
        <xdr:cNvPr id="5910" name="WordArt 5"/>
        <xdr:cNvSpPr>
          <a:spLocks noChangeArrowheads="1" noChangeShapeType="1" noTextEdit="1"/>
        </xdr:cNvSpPr>
      </xdr:nvSpPr>
      <xdr:spPr bwMode="auto">
        <a:xfrm>
          <a:off x="43590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13</xdr:row>
      <xdr:rowOff>122886</xdr:rowOff>
    </xdr:from>
    <xdr:to>
      <xdr:col>13</xdr:col>
      <xdr:colOff>3756</xdr:colOff>
      <xdr:row>14</xdr:row>
      <xdr:rowOff>97683</xdr:rowOff>
    </xdr:to>
    <xdr:sp macro="" textlink="">
      <xdr:nvSpPr>
        <xdr:cNvPr id="5911" name="WordArt 6"/>
        <xdr:cNvSpPr>
          <a:spLocks noChangeArrowheads="1" noChangeShapeType="1" noTextEdit="1"/>
        </xdr:cNvSpPr>
      </xdr:nvSpPr>
      <xdr:spPr bwMode="auto">
        <a:xfrm>
          <a:off x="43590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5912"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5913"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5914"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5915"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5916"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5917"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5918"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5919"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5920"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5921"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5922"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5923"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17</xdr:row>
      <xdr:rowOff>111125</xdr:rowOff>
    </xdr:from>
    <xdr:to>
      <xdr:col>13</xdr:col>
      <xdr:colOff>1012243</xdr:colOff>
      <xdr:row>18</xdr:row>
      <xdr:rowOff>82550</xdr:rowOff>
    </xdr:to>
    <xdr:sp macro="" textlink="">
      <xdr:nvSpPr>
        <xdr:cNvPr id="5924" name="WordArt 5"/>
        <xdr:cNvSpPr>
          <a:spLocks noChangeArrowheads="1" noChangeShapeType="1" noTextEdit="1"/>
        </xdr:cNvSpPr>
      </xdr:nvSpPr>
      <xdr:spPr bwMode="auto">
        <a:xfrm>
          <a:off x="445986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123825</xdr:rowOff>
    </xdr:from>
    <xdr:to>
      <xdr:col>13</xdr:col>
      <xdr:colOff>1012243</xdr:colOff>
      <xdr:row>16</xdr:row>
      <xdr:rowOff>98623</xdr:rowOff>
    </xdr:to>
    <xdr:sp macro="" textlink="">
      <xdr:nvSpPr>
        <xdr:cNvPr id="5925" name="WordArt 6"/>
        <xdr:cNvSpPr>
          <a:spLocks noChangeArrowheads="1" noChangeShapeType="1" noTextEdit="1"/>
        </xdr:cNvSpPr>
      </xdr:nvSpPr>
      <xdr:spPr bwMode="auto">
        <a:xfrm>
          <a:off x="445986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5926"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5927"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109246</xdr:rowOff>
    </xdr:from>
    <xdr:to>
      <xdr:col>13</xdr:col>
      <xdr:colOff>1012243</xdr:colOff>
      <xdr:row>16</xdr:row>
      <xdr:rowOff>90857</xdr:rowOff>
    </xdr:to>
    <xdr:sp macro="" textlink="">
      <xdr:nvSpPr>
        <xdr:cNvPr id="5928" name="WordArt 5"/>
        <xdr:cNvSpPr>
          <a:spLocks noChangeArrowheads="1" noChangeShapeType="1" noTextEdit="1"/>
        </xdr:cNvSpPr>
      </xdr:nvSpPr>
      <xdr:spPr bwMode="auto">
        <a:xfrm>
          <a:off x="445986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13</xdr:row>
      <xdr:rowOff>121947</xdr:rowOff>
    </xdr:from>
    <xdr:to>
      <xdr:col>13</xdr:col>
      <xdr:colOff>1012243</xdr:colOff>
      <xdr:row>14</xdr:row>
      <xdr:rowOff>96744</xdr:rowOff>
    </xdr:to>
    <xdr:sp macro="" textlink="">
      <xdr:nvSpPr>
        <xdr:cNvPr id="5929" name="WordArt 6"/>
        <xdr:cNvSpPr>
          <a:spLocks noChangeArrowheads="1" noChangeShapeType="1" noTextEdit="1"/>
        </xdr:cNvSpPr>
      </xdr:nvSpPr>
      <xdr:spPr bwMode="auto">
        <a:xfrm>
          <a:off x="445986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5930"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16</xdr:row>
      <xdr:rowOff>110186</xdr:rowOff>
    </xdr:from>
    <xdr:to>
      <xdr:col>13</xdr:col>
      <xdr:colOff>1012243</xdr:colOff>
      <xdr:row>17</xdr:row>
      <xdr:rowOff>91796</xdr:rowOff>
    </xdr:to>
    <xdr:sp macro="" textlink="">
      <xdr:nvSpPr>
        <xdr:cNvPr id="5931" name="WordArt 5"/>
        <xdr:cNvSpPr>
          <a:spLocks noChangeArrowheads="1" noChangeShapeType="1" noTextEdit="1"/>
        </xdr:cNvSpPr>
      </xdr:nvSpPr>
      <xdr:spPr bwMode="auto">
        <a:xfrm>
          <a:off x="445986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16</xdr:row>
      <xdr:rowOff>111125</xdr:rowOff>
    </xdr:from>
    <xdr:to>
      <xdr:col>13</xdr:col>
      <xdr:colOff>3756</xdr:colOff>
      <xdr:row>17</xdr:row>
      <xdr:rowOff>82550</xdr:rowOff>
    </xdr:to>
    <xdr:sp macro="" textlink="">
      <xdr:nvSpPr>
        <xdr:cNvPr id="5932" name="WordArt 5"/>
        <xdr:cNvSpPr>
          <a:spLocks noChangeArrowheads="1" noChangeShapeType="1" noTextEdit="1"/>
        </xdr:cNvSpPr>
      </xdr:nvSpPr>
      <xdr:spPr bwMode="auto">
        <a:xfrm>
          <a:off x="43590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14</xdr:row>
      <xdr:rowOff>123825</xdr:rowOff>
    </xdr:from>
    <xdr:to>
      <xdr:col>13</xdr:col>
      <xdr:colOff>3756</xdr:colOff>
      <xdr:row>15</xdr:row>
      <xdr:rowOff>98623</xdr:rowOff>
    </xdr:to>
    <xdr:sp macro="" textlink="">
      <xdr:nvSpPr>
        <xdr:cNvPr id="5933" name="WordArt 6"/>
        <xdr:cNvSpPr>
          <a:spLocks noChangeArrowheads="1" noChangeShapeType="1" noTextEdit="1"/>
        </xdr:cNvSpPr>
      </xdr:nvSpPr>
      <xdr:spPr bwMode="auto">
        <a:xfrm>
          <a:off x="43590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14</xdr:row>
      <xdr:rowOff>109246</xdr:rowOff>
    </xdr:from>
    <xdr:to>
      <xdr:col>13</xdr:col>
      <xdr:colOff>3756</xdr:colOff>
      <xdr:row>15</xdr:row>
      <xdr:rowOff>90857</xdr:rowOff>
    </xdr:to>
    <xdr:sp macro="" textlink="">
      <xdr:nvSpPr>
        <xdr:cNvPr id="5934" name="WordArt 5"/>
        <xdr:cNvSpPr>
          <a:spLocks noChangeArrowheads="1" noChangeShapeType="1" noTextEdit="1"/>
        </xdr:cNvSpPr>
      </xdr:nvSpPr>
      <xdr:spPr bwMode="auto">
        <a:xfrm>
          <a:off x="43590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12</xdr:row>
      <xdr:rowOff>121947</xdr:rowOff>
    </xdr:from>
    <xdr:to>
      <xdr:col>13</xdr:col>
      <xdr:colOff>3756</xdr:colOff>
      <xdr:row>13</xdr:row>
      <xdr:rowOff>96744</xdr:rowOff>
    </xdr:to>
    <xdr:sp macro="" textlink="">
      <xdr:nvSpPr>
        <xdr:cNvPr id="5935" name="WordArt 6"/>
        <xdr:cNvSpPr>
          <a:spLocks noChangeArrowheads="1" noChangeShapeType="1" noTextEdit="1"/>
        </xdr:cNvSpPr>
      </xdr:nvSpPr>
      <xdr:spPr bwMode="auto">
        <a:xfrm>
          <a:off x="43590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3756</xdr:colOff>
      <xdr:row>15</xdr:row>
      <xdr:rowOff>110186</xdr:rowOff>
    </xdr:from>
    <xdr:to>
      <xdr:col>13</xdr:col>
      <xdr:colOff>3756</xdr:colOff>
      <xdr:row>16</xdr:row>
      <xdr:rowOff>91796</xdr:rowOff>
    </xdr:to>
    <xdr:sp macro="" textlink="">
      <xdr:nvSpPr>
        <xdr:cNvPr id="5936" name="WordArt 5"/>
        <xdr:cNvSpPr>
          <a:spLocks noChangeArrowheads="1" noChangeShapeType="1" noTextEdit="1"/>
        </xdr:cNvSpPr>
      </xdr:nvSpPr>
      <xdr:spPr bwMode="auto">
        <a:xfrm>
          <a:off x="43590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3756</xdr:colOff>
      <xdr:row>13</xdr:row>
      <xdr:rowOff>122886</xdr:rowOff>
    </xdr:from>
    <xdr:to>
      <xdr:col>13</xdr:col>
      <xdr:colOff>3756</xdr:colOff>
      <xdr:row>14</xdr:row>
      <xdr:rowOff>97683</xdr:rowOff>
    </xdr:to>
    <xdr:sp macro="" textlink="">
      <xdr:nvSpPr>
        <xdr:cNvPr id="5937" name="WordArt 6"/>
        <xdr:cNvSpPr>
          <a:spLocks noChangeArrowheads="1" noChangeShapeType="1" noTextEdit="1"/>
        </xdr:cNvSpPr>
      </xdr:nvSpPr>
      <xdr:spPr bwMode="auto">
        <a:xfrm>
          <a:off x="43590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5938"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5939"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5940"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5941"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5942"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5943"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5944"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5945"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5946"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5947"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5948"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5949"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5950"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5951"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5952"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5953"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5954"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5955"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5956"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5957"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16</xdr:row>
      <xdr:rowOff>111125</xdr:rowOff>
    </xdr:from>
    <xdr:to>
      <xdr:col>14</xdr:col>
      <xdr:colOff>3756</xdr:colOff>
      <xdr:row>17</xdr:row>
      <xdr:rowOff>82550</xdr:rowOff>
    </xdr:to>
    <xdr:sp macro="" textlink="">
      <xdr:nvSpPr>
        <xdr:cNvPr id="5958" name="WordArt 5"/>
        <xdr:cNvSpPr>
          <a:spLocks noChangeArrowheads="1" noChangeShapeType="1" noTextEdit="1"/>
        </xdr:cNvSpPr>
      </xdr:nvSpPr>
      <xdr:spPr bwMode="auto">
        <a:xfrm>
          <a:off x="4532370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14</xdr:row>
      <xdr:rowOff>123825</xdr:rowOff>
    </xdr:from>
    <xdr:to>
      <xdr:col>14</xdr:col>
      <xdr:colOff>3756</xdr:colOff>
      <xdr:row>15</xdr:row>
      <xdr:rowOff>98623</xdr:rowOff>
    </xdr:to>
    <xdr:sp macro="" textlink="">
      <xdr:nvSpPr>
        <xdr:cNvPr id="5959" name="WordArt 6"/>
        <xdr:cNvSpPr>
          <a:spLocks noChangeArrowheads="1" noChangeShapeType="1" noTextEdit="1"/>
        </xdr:cNvSpPr>
      </xdr:nvSpPr>
      <xdr:spPr bwMode="auto">
        <a:xfrm>
          <a:off x="4532370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14</xdr:row>
      <xdr:rowOff>109246</xdr:rowOff>
    </xdr:from>
    <xdr:to>
      <xdr:col>14</xdr:col>
      <xdr:colOff>3756</xdr:colOff>
      <xdr:row>15</xdr:row>
      <xdr:rowOff>90857</xdr:rowOff>
    </xdr:to>
    <xdr:sp macro="" textlink="">
      <xdr:nvSpPr>
        <xdr:cNvPr id="5960" name="WordArt 5"/>
        <xdr:cNvSpPr>
          <a:spLocks noChangeArrowheads="1" noChangeShapeType="1" noTextEdit="1"/>
        </xdr:cNvSpPr>
      </xdr:nvSpPr>
      <xdr:spPr bwMode="auto">
        <a:xfrm>
          <a:off x="4532370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12</xdr:row>
      <xdr:rowOff>121947</xdr:rowOff>
    </xdr:from>
    <xdr:to>
      <xdr:col>14</xdr:col>
      <xdr:colOff>3756</xdr:colOff>
      <xdr:row>13</xdr:row>
      <xdr:rowOff>96744</xdr:rowOff>
    </xdr:to>
    <xdr:sp macro="" textlink="">
      <xdr:nvSpPr>
        <xdr:cNvPr id="5961" name="WordArt 6"/>
        <xdr:cNvSpPr>
          <a:spLocks noChangeArrowheads="1" noChangeShapeType="1" noTextEdit="1"/>
        </xdr:cNvSpPr>
      </xdr:nvSpPr>
      <xdr:spPr bwMode="auto">
        <a:xfrm>
          <a:off x="4532370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15</xdr:row>
      <xdr:rowOff>110186</xdr:rowOff>
    </xdr:from>
    <xdr:to>
      <xdr:col>14</xdr:col>
      <xdr:colOff>3756</xdr:colOff>
      <xdr:row>16</xdr:row>
      <xdr:rowOff>91796</xdr:rowOff>
    </xdr:to>
    <xdr:sp macro="" textlink="">
      <xdr:nvSpPr>
        <xdr:cNvPr id="5962" name="WordArt 5"/>
        <xdr:cNvSpPr>
          <a:spLocks noChangeArrowheads="1" noChangeShapeType="1" noTextEdit="1"/>
        </xdr:cNvSpPr>
      </xdr:nvSpPr>
      <xdr:spPr bwMode="auto">
        <a:xfrm>
          <a:off x="4532370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13</xdr:row>
      <xdr:rowOff>122886</xdr:rowOff>
    </xdr:from>
    <xdr:to>
      <xdr:col>14</xdr:col>
      <xdr:colOff>3756</xdr:colOff>
      <xdr:row>14</xdr:row>
      <xdr:rowOff>97683</xdr:rowOff>
    </xdr:to>
    <xdr:sp macro="" textlink="">
      <xdr:nvSpPr>
        <xdr:cNvPr id="5963" name="WordArt 6"/>
        <xdr:cNvSpPr>
          <a:spLocks noChangeArrowheads="1" noChangeShapeType="1" noTextEdit="1"/>
        </xdr:cNvSpPr>
      </xdr:nvSpPr>
      <xdr:spPr bwMode="auto">
        <a:xfrm>
          <a:off x="4532370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5964"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5965"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5966"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5967"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5968"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5969"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5970"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5971"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5972"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5973"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5974"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5975"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5976"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5977"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5978"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5979"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5980"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5981"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5982"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5983"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16</xdr:row>
      <xdr:rowOff>111125</xdr:rowOff>
    </xdr:from>
    <xdr:to>
      <xdr:col>14</xdr:col>
      <xdr:colOff>3756</xdr:colOff>
      <xdr:row>17</xdr:row>
      <xdr:rowOff>82550</xdr:rowOff>
    </xdr:to>
    <xdr:sp macro="" textlink="">
      <xdr:nvSpPr>
        <xdr:cNvPr id="5984" name="WordArt 5"/>
        <xdr:cNvSpPr>
          <a:spLocks noChangeArrowheads="1" noChangeShapeType="1" noTextEdit="1"/>
        </xdr:cNvSpPr>
      </xdr:nvSpPr>
      <xdr:spPr bwMode="auto">
        <a:xfrm>
          <a:off x="4532370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14</xdr:row>
      <xdr:rowOff>123825</xdr:rowOff>
    </xdr:from>
    <xdr:to>
      <xdr:col>14</xdr:col>
      <xdr:colOff>3756</xdr:colOff>
      <xdr:row>15</xdr:row>
      <xdr:rowOff>98623</xdr:rowOff>
    </xdr:to>
    <xdr:sp macro="" textlink="">
      <xdr:nvSpPr>
        <xdr:cNvPr id="5985" name="WordArt 6"/>
        <xdr:cNvSpPr>
          <a:spLocks noChangeArrowheads="1" noChangeShapeType="1" noTextEdit="1"/>
        </xdr:cNvSpPr>
      </xdr:nvSpPr>
      <xdr:spPr bwMode="auto">
        <a:xfrm>
          <a:off x="4532370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14</xdr:row>
      <xdr:rowOff>109246</xdr:rowOff>
    </xdr:from>
    <xdr:to>
      <xdr:col>14</xdr:col>
      <xdr:colOff>3756</xdr:colOff>
      <xdr:row>15</xdr:row>
      <xdr:rowOff>90857</xdr:rowOff>
    </xdr:to>
    <xdr:sp macro="" textlink="">
      <xdr:nvSpPr>
        <xdr:cNvPr id="5986" name="WordArt 5"/>
        <xdr:cNvSpPr>
          <a:spLocks noChangeArrowheads="1" noChangeShapeType="1" noTextEdit="1"/>
        </xdr:cNvSpPr>
      </xdr:nvSpPr>
      <xdr:spPr bwMode="auto">
        <a:xfrm>
          <a:off x="4532370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12</xdr:row>
      <xdr:rowOff>121947</xdr:rowOff>
    </xdr:from>
    <xdr:to>
      <xdr:col>14</xdr:col>
      <xdr:colOff>3756</xdr:colOff>
      <xdr:row>13</xdr:row>
      <xdr:rowOff>96744</xdr:rowOff>
    </xdr:to>
    <xdr:sp macro="" textlink="">
      <xdr:nvSpPr>
        <xdr:cNvPr id="5987" name="WordArt 6"/>
        <xdr:cNvSpPr>
          <a:spLocks noChangeArrowheads="1" noChangeShapeType="1" noTextEdit="1"/>
        </xdr:cNvSpPr>
      </xdr:nvSpPr>
      <xdr:spPr bwMode="auto">
        <a:xfrm>
          <a:off x="4532370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15</xdr:row>
      <xdr:rowOff>110186</xdr:rowOff>
    </xdr:from>
    <xdr:to>
      <xdr:col>14</xdr:col>
      <xdr:colOff>3756</xdr:colOff>
      <xdr:row>16</xdr:row>
      <xdr:rowOff>91796</xdr:rowOff>
    </xdr:to>
    <xdr:sp macro="" textlink="">
      <xdr:nvSpPr>
        <xdr:cNvPr id="5988" name="WordArt 5"/>
        <xdr:cNvSpPr>
          <a:spLocks noChangeArrowheads="1" noChangeShapeType="1" noTextEdit="1"/>
        </xdr:cNvSpPr>
      </xdr:nvSpPr>
      <xdr:spPr bwMode="auto">
        <a:xfrm>
          <a:off x="4532370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13</xdr:row>
      <xdr:rowOff>122886</xdr:rowOff>
    </xdr:from>
    <xdr:to>
      <xdr:col>14</xdr:col>
      <xdr:colOff>3756</xdr:colOff>
      <xdr:row>14</xdr:row>
      <xdr:rowOff>97683</xdr:rowOff>
    </xdr:to>
    <xdr:sp macro="" textlink="">
      <xdr:nvSpPr>
        <xdr:cNvPr id="5989" name="WordArt 6"/>
        <xdr:cNvSpPr>
          <a:spLocks noChangeArrowheads="1" noChangeShapeType="1" noTextEdit="1"/>
        </xdr:cNvSpPr>
      </xdr:nvSpPr>
      <xdr:spPr bwMode="auto">
        <a:xfrm>
          <a:off x="4532370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5990"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5991"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5992"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5993"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5994"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5995"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5996"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5997"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5998"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5999"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6000"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6001"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17</xdr:row>
      <xdr:rowOff>111125</xdr:rowOff>
    </xdr:from>
    <xdr:to>
      <xdr:col>14</xdr:col>
      <xdr:colOff>1012243</xdr:colOff>
      <xdr:row>18</xdr:row>
      <xdr:rowOff>82550</xdr:rowOff>
    </xdr:to>
    <xdr:sp macro="" textlink="">
      <xdr:nvSpPr>
        <xdr:cNvPr id="6002" name="WordArt 5"/>
        <xdr:cNvSpPr>
          <a:spLocks noChangeArrowheads="1" noChangeShapeType="1" noTextEdit="1"/>
        </xdr:cNvSpPr>
      </xdr:nvSpPr>
      <xdr:spPr bwMode="auto">
        <a:xfrm>
          <a:off x="4633219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123825</xdr:rowOff>
    </xdr:from>
    <xdr:to>
      <xdr:col>14</xdr:col>
      <xdr:colOff>1012243</xdr:colOff>
      <xdr:row>16</xdr:row>
      <xdr:rowOff>98623</xdr:rowOff>
    </xdr:to>
    <xdr:sp macro="" textlink="">
      <xdr:nvSpPr>
        <xdr:cNvPr id="6003" name="WordArt 6"/>
        <xdr:cNvSpPr>
          <a:spLocks noChangeArrowheads="1" noChangeShapeType="1" noTextEdit="1"/>
        </xdr:cNvSpPr>
      </xdr:nvSpPr>
      <xdr:spPr bwMode="auto">
        <a:xfrm>
          <a:off x="4633219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6004"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6005"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109246</xdr:rowOff>
    </xdr:from>
    <xdr:to>
      <xdr:col>14</xdr:col>
      <xdr:colOff>1012243</xdr:colOff>
      <xdr:row>16</xdr:row>
      <xdr:rowOff>90857</xdr:rowOff>
    </xdr:to>
    <xdr:sp macro="" textlink="">
      <xdr:nvSpPr>
        <xdr:cNvPr id="6006" name="WordArt 5"/>
        <xdr:cNvSpPr>
          <a:spLocks noChangeArrowheads="1" noChangeShapeType="1" noTextEdit="1"/>
        </xdr:cNvSpPr>
      </xdr:nvSpPr>
      <xdr:spPr bwMode="auto">
        <a:xfrm>
          <a:off x="4633219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13</xdr:row>
      <xdr:rowOff>121947</xdr:rowOff>
    </xdr:from>
    <xdr:to>
      <xdr:col>14</xdr:col>
      <xdr:colOff>1012243</xdr:colOff>
      <xdr:row>14</xdr:row>
      <xdr:rowOff>96744</xdr:rowOff>
    </xdr:to>
    <xdr:sp macro="" textlink="">
      <xdr:nvSpPr>
        <xdr:cNvPr id="6007" name="WordArt 6"/>
        <xdr:cNvSpPr>
          <a:spLocks noChangeArrowheads="1" noChangeShapeType="1" noTextEdit="1"/>
        </xdr:cNvSpPr>
      </xdr:nvSpPr>
      <xdr:spPr bwMode="auto">
        <a:xfrm>
          <a:off x="4633219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6008"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16</xdr:row>
      <xdr:rowOff>110186</xdr:rowOff>
    </xdr:from>
    <xdr:to>
      <xdr:col>14</xdr:col>
      <xdr:colOff>1012243</xdr:colOff>
      <xdr:row>17</xdr:row>
      <xdr:rowOff>91796</xdr:rowOff>
    </xdr:to>
    <xdr:sp macro="" textlink="">
      <xdr:nvSpPr>
        <xdr:cNvPr id="6009" name="WordArt 5"/>
        <xdr:cNvSpPr>
          <a:spLocks noChangeArrowheads="1" noChangeShapeType="1" noTextEdit="1"/>
        </xdr:cNvSpPr>
      </xdr:nvSpPr>
      <xdr:spPr bwMode="auto">
        <a:xfrm>
          <a:off x="4633219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16</xdr:row>
      <xdr:rowOff>111125</xdr:rowOff>
    </xdr:from>
    <xdr:to>
      <xdr:col>14</xdr:col>
      <xdr:colOff>3756</xdr:colOff>
      <xdr:row>17</xdr:row>
      <xdr:rowOff>82550</xdr:rowOff>
    </xdr:to>
    <xdr:sp macro="" textlink="">
      <xdr:nvSpPr>
        <xdr:cNvPr id="6010" name="WordArt 5"/>
        <xdr:cNvSpPr>
          <a:spLocks noChangeArrowheads="1" noChangeShapeType="1" noTextEdit="1"/>
        </xdr:cNvSpPr>
      </xdr:nvSpPr>
      <xdr:spPr bwMode="auto">
        <a:xfrm>
          <a:off x="4532370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14</xdr:row>
      <xdr:rowOff>123825</xdr:rowOff>
    </xdr:from>
    <xdr:to>
      <xdr:col>14</xdr:col>
      <xdr:colOff>3756</xdr:colOff>
      <xdr:row>15</xdr:row>
      <xdr:rowOff>98623</xdr:rowOff>
    </xdr:to>
    <xdr:sp macro="" textlink="">
      <xdr:nvSpPr>
        <xdr:cNvPr id="6011" name="WordArt 6"/>
        <xdr:cNvSpPr>
          <a:spLocks noChangeArrowheads="1" noChangeShapeType="1" noTextEdit="1"/>
        </xdr:cNvSpPr>
      </xdr:nvSpPr>
      <xdr:spPr bwMode="auto">
        <a:xfrm>
          <a:off x="4532370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14</xdr:row>
      <xdr:rowOff>109246</xdr:rowOff>
    </xdr:from>
    <xdr:to>
      <xdr:col>14</xdr:col>
      <xdr:colOff>3756</xdr:colOff>
      <xdr:row>15</xdr:row>
      <xdr:rowOff>90857</xdr:rowOff>
    </xdr:to>
    <xdr:sp macro="" textlink="">
      <xdr:nvSpPr>
        <xdr:cNvPr id="6012" name="WordArt 5"/>
        <xdr:cNvSpPr>
          <a:spLocks noChangeArrowheads="1" noChangeShapeType="1" noTextEdit="1"/>
        </xdr:cNvSpPr>
      </xdr:nvSpPr>
      <xdr:spPr bwMode="auto">
        <a:xfrm>
          <a:off x="4532370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12</xdr:row>
      <xdr:rowOff>121947</xdr:rowOff>
    </xdr:from>
    <xdr:to>
      <xdr:col>14</xdr:col>
      <xdr:colOff>3756</xdr:colOff>
      <xdr:row>13</xdr:row>
      <xdr:rowOff>96744</xdr:rowOff>
    </xdr:to>
    <xdr:sp macro="" textlink="">
      <xdr:nvSpPr>
        <xdr:cNvPr id="6013" name="WordArt 6"/>
        <xdr:cNvSpPr>
          <a:spLocks noChangeArrowheads="1" noChangeShapeType="1" noTextEdit="1"/>
        </xdr:cNvSpPr>
      </xdr:nvSpPr>
      <xdr:spPr bwMode="auto">
        <a:xfrm>
          <a:off x="4532370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3756</xdr:colOff>
      <xdr:row>15</xdr:row>
      <xdr:rowOff>110186</xdr:rowOff>
    </xdr:from>
    <xdr:to>
      <xdr:col>14</xdr:col>
      <xdr:colOff>3756</xdr:colOff>
      <xdr:row>16</xdr:row>
      <xdr:rowOff>91796</xdr:rowOff>
    </xdr:to>
    <xdr:sp macro="" textlink="">
      <xdr:nvSpPr>
        <xdr:cNvPr id="6014" name="WordArt 5"/>
        <xdr:cNvSpPr>
          <a:spLocks noChangeArrowheads="1" noChangeShapeType="1" noTextEdit="1"/>
        </xdr:cNvSpPr>
      </xdr:nvSpPr>
      <xdr:spPr bwMode="auto">
        <a:xfrm>
          <a:off x="4532370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3756</xdr:colOff>
      <xdr:row>13</xdr:row>
      <xdr:rowOff>122886</xdr:rowOff>
    </xdr:from>
    <xdr:to>
      <xdr:col>14</xdr:col>
      <xdr:colOff>3756</xdr:colOff>
      <xdr:row>14</xdr:row>
      <xdr:rowOff>97683</xdr:rowOff>
    </xdr:to>
    <xdr:sp macro="" textlink="">
      <xdr:nvSpPr>
        <xdr:cNvPr id="6015" name="WordArt 6"/>
        <xdr:cNvSpPr>
          <a:spLocks noChangeArrowheads="1" noChangeShapeType="1" noTextEdit="1"/>
        </xdr:cNvSpPr>
      </xdr:nvSpPr>
      <xdr:spPr bwMode="auto">
        <a:xfrm>
          <a:off x="4532370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6016"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6017"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6018"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6019"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6020"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6021"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6022"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6023"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6024"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6025"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6026"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6027"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6028"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6029"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6030"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6031"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6032"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6033"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6034"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6035"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16</xdr:row>
      <xdr:rowOff>111125</xdr:rowOff>
    </xdr:from>
    <xdr:to>
      <xdr:col>15</xdr:col>
      <xdr:colOff>3756</xdr:colOff>
      <xdr:row>17</xdr:row>
      <xdr:rowOff>82550</xdr:rowOff>
    </xdr:to>
    <xdr:sp macro="" textlink="">
      <xdr:nvSpPr>
        <xdr:cNvPr id="6036" name="WordArt 5"/>
        <xdr:cNvSpPr>
          <a:spLocks noChangeArrowheads="1" noChangeShapeType="1" noTextEdit="1"/>
        </xdr:cNvSpPr>
      </xdr:nvSpPr>
      <xdr:spPr bwMode="auto">
        <a:xfrm>
          <a:off x="4678103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14</xdr:row>
      <xdr:rowOff>123825</xdr:rowOff>
    </xdr:from>
    <xdr:to>
      <xdr:col>15</xdr:col>
      <xdr:colOff>3756</xdr:colOff>
      <xdr:row>15</xdr:row>
      <xdr:rowOff>98623</xdr:rowOff>
    </xdr:to>
    <xdr:sp macro="" textlink="">
      <xdr:nvSpPr>
        <xdr:cNvPr id="6037" name="WordArt 6"/>
        <xdr:cNvSpPr>
          <a:spLocks noChangeArrowheads="1" noChangeShapeType="1" noTextEdit="1"/>
        </xdr:cNvSpPr>
      </xdr:nvSpPr>
      <xdr:spPr bwMode="auto">
        <a:xfrm>
          <a:off x="4678103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14</xdr:row>
      <xdr:rowOff>109246</xdr:rowOff>
    </xdr:from>
    <xdr:to>
      <xdr:col>15</xdr:col>
      <xdr:colOff>3756</xdr:colOff>
      <xdr:row>15</xdr:row>
      <xdr:rowOff>90857</xdr:rowOff>
    </xdr:to>
    <xdr:sp macro="" textlink="">
      <xdr:nvSpPr>
        <xdr:cNvPr id="6038" name="WordArt 5"/>
        <xdr:cNvSpPr>
          <a:spLocks noChangeArrowheads="1" noChangeShapeType="1" noTextEdit="1"/>
        </xdr:cNvSpPr>
      </xdr:nvSpPr>
      <xdr:spPr bwMode="auto">
        <a:xfrm>
          <a:off x="4678103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12</xdr:row>
      <xdr:rowOff>121947</xdr:rowOff>
    </xdr:from>
    <xdr:to>
      <xdr:col>15</xdr:col>
      <xdr:colOff>3756</xdr:colOff>
      <xdr:row>13</xdr:row>
      <xdr:rowOff>96744</xdr:rowOff>
    </xdr:to>
    <xdr:sp macro="" textlink="">
      <xdr:nvSpPr>
        <xdr:cNvPr id="6039" name="WordArt 6"/>
        <xdr:cNvSpPr>
          <a:spLocks noChangeArrowheads="1" noChangeShapeType="1" noTextEdit="1"/>
        </xdr:cNvSpPr>
      </xdr:nvSpPr>
      <xdr:spPr bwMode="auto">
        <a:xfrm>
          <a:off x="4678103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15</xdr:row>
      <xdr:rowOff>110186</xdr:rowOff>
    </xdr:from>
    <xdr:to>
      <xdr:col>15</xdr:col>
      <xdr:colOff>3756</xdr:colOff>
      <xdr:row>16</xdr:row>
      <xdr:rowOff>91796</xdr:rowOff>
    </xdr:to>
    <xdr:sp macro="" textlink="">
      <xdr:nvSpPr>
        <xdr:cNvPr id="6040" name="WordArt 5"/>
        <xdr:cNvSpPr>
          <a:spLocks noChangeArrowheads="1" noChangeShapeType="1" noTextEdit="1"/>
        </xdr:cNvSpPr>
      </xdr:nvSpPr>
      <xdr:spPr bwMode="auto">
        <a:xfrm>
          <a:off x="4678103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13</xdr:row>
      <xdr:rowOff>122886</xdr:rowOff>
    </xdr:from>
    <xdr:to>
      <xdr:col>15</xdr:col>
      <xdr:colOff>3756</xdr:colOff>
      <xdr:row>14</xdr:row>
      <xdr:rowOff>97683</xdr:rowOff>
    </xdr:to>
    <xdr:sp macro="" textlink="">
      <xdr:nvSpPr>
        <xdr:cNvPr id="6041" name="WordArt 6"/>
        <xdr:cNvSpPr>
          <a:spLocks noChangeArrowheads="1" noChangeShapeType="1" noTextEdit="1"/>
        </xdr:cNvSpPr>
      </xdr:nvSpPr>
      <xdr:spPr bwMode="auto">
        <a:xfrm>
          <a:off x="4678103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6042"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6043"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6044"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6045"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6046"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6047"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6048"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6049"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6050"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6051"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6052"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6053"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6054"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6055"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6056"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6057"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6058"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6059"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6060"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6061"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16</xdr:row>
      <xdr:rowOff>111125</xdr:rowOff>
    </xdr:from>
    <xdr:to>
      <xdr:col>15</xdr:col>
      <xdr:colOff>3756</xdr:colOff>
      <xdr:row>17</xdr:row>
      <xdr:rowOff>82550</xdr:rowOff>
    </xdr:to>
    <xdr:sp macro="" textlink="">
      <xdr:nvSpPr>
        <xdr:cNvPr id="6062" name="WordArt 5"/>
        <xdr:cNvSpPr>
          <a:spLocks noChangeArrowheads="1" noChangeShapeType="1" noTextEdit="1"/>
        </xdr:cNvSpPr>
      </xdr:nvSpPr>
      <xdr:spPr bwMode="auto">
        <a:xfrm>
          <a:off x="4678103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14</xdr:row>
      <xdr:rowOff>123825</xdr:rowOff>
    </xdr:from>
    <xdr:to>
      <xdr:col>15</xdr:col>
      <xdr:colOff>3756</xdr:colOff>
      <xdr:row>15</xdr:row>
      <xdr:rowOff>98623</xdr:rowOff>
    </xdr:to>
    <xdr:sp macro="" textlink="">
      <xdr:nvSpPr>
        <xdr:cNvPr id="6063" name="WordArt 6"/>
        <xdr:cNvSpPr>
          <a:spLocks noChangeArrowheads="1" noChangeShapeType="1" noTextEdit="1"/>
        </xdr:cNvSpPr>
      </xdr:nvSpPr>
      <xdr:spPr bwMode="auto">
        <a:xfrm>
          <a:off x="4678103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14</xdr:row>
      <xdr:rowOff>109246</xdr:rowOff>
    </xdr:from>
    <xdr:to>
      <xdr:col>15</xdr:col>
      <xdr:colOff>3756</xdr:colOff>
      <xdr:row>15</xdr:row>
      <xdr:rowOff>90857</xdr:rowOff>
    </xdr:to>
    <xdr:sp macro="" textlink="">
      <xdr:nvSpPr>
        <xdr:cNvPr id="6064" name="WordArt 5"/>
        <xdr:cNvSpPr>
          <a:spLocks noChangeArrowheads="1" noChangeShapeType="1" noTextEdit="1"/>
        </xdr:cNvSpPr>
      </xdr:nvSpPr>
      <xdr:spPr bwMode="auto">
        <a:xfrm>
          <a:off x="4678103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12</xdr:row>
      <xdr:rowOff>121947</xdr:rowOff>
    </xdr:from>
    <xdr:to>
      <xdr:col>15</xdr:col>
      <xdr:colOff>3756</xdr:colOff>
      <xdr:row>13</xdr:row>
      <xdr:rowOff>96744</xdr:rowOff>
    </xdr:to>
    <xdr:sp macro="" textlink="">
      <xdr:nvSpPr>
        <xdr:cNvPr id="6065" name="WordArt 6"/>
        <xdr:cNvSpPr>
          <a:spLocks noChangeArrowheads="1" noChangeShapeType="1" noTextEdit="1"/>
        </xdr:cNvSpPr>
      </xdr:nvSpPr>
      <xdr:spPr bwMode="auto">
        <a:xfrm>
          <a:off x="4678103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15</xdr:row>
      <xdr:rowOff>110186</xdr:rowOff>
    </xdr:from>
    <xdr:to>
      <xdr:col>15</xdr:col>
      <xdr:colOff>3756</xdr:colOff>
      <xdr:row>16</xdr:row>
      <xdr:rowOff>91796</xdr:rowOff>
    </xdr:to>
    <xdr:sp macro="" textlink="">
      <xdr:nvSpPr>
        <xdr:cNvPr id="6066" name="WordArt 5"/>
        <xdr:cNvSpPr>
          <a:spLocks noChangeArrowheads="1" noChangeShapeType="1" noTextEdit="1"/>
        </xdr:cNvSpPr>
      </xdr:nvSpPr>
      <xdr:spPr bwMode="auto">
        <a:xfrm>
          <a:off x="4678103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13</xdr:row>
      <xdr:rowOff>122886</xdr:rowOff>
    </xdr:from>
    <xdr:to>
      <xdr:col>15</xdr:col>
      <xdr:colOff>3756</xdr:colOff>
      <xdr:row>14</xdr:row>
      <xdr:rowOff>97683</xdr:rowOff>
    </xdr:to>
    <xdr:sp macro="" textlink="">
      <xdr:nvSpPr>
        <xdr:cNvPr id="6067" name="WordArt 6"/>
        <xdr:cNvSpPr>
          <a:spLocks noChangeArrowheads="1" noChangeShapeType="1" noTextEdit="1"/>
        </xdr:cNvSpPr>
      </xdr:nvSpPr>
      <xdr:spPr bwMode="auto">
        <a:xfrm>
          <a:off x="4678103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6068"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6069"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6070"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6071"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6072"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6073"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6074"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6075"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6076"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6077"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6078"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6079"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17</xdr:row>
      <xdr:rowOff>111125</xdr:rowOff>
    </xdr:from>
    <xdr:to>
      <xdr:col>15</xdr:col>
      <xdr:colOff>1012243</xdr:colOff>
      <xdr:row>18</xdr:row>
      <xdr:rowOff>82550</xdr:rowOff>
    </xdr:to>
    <xdr:sp macro="" textlink="">
      <xdr:nvSpPr>
        <xdr:cNvPr id="6080" name="WordArt 5"/>
        <xdr:cNvSpPr>
          <a:spLocks noChangeArrowheads="1" noChangeShapeType="1" noTextEdit="1"/>
        </xdr:cNvSpPr>
      </xdr:nvSpPr>
      <xdr:spPr bwMode="auto">
        <a:xfrm>
          <a:off x="477895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123825</xdr:rowOff>
    </xdr:from>
    <xdr:to>
      <xdr:col>15</xdr:col>
      <xdr:colOff>1012243</xdr:colOff>
      <xdr:row>16</xdr:row>
      <xdr:rowOff>98623</xdr:rowOff>
    </xdr:to>
    <xdr:sp macro="" textlink="">
      <xdr:nvSpPr>
        <xdr:cNvPr id="6081" name="WordArt 6"/>
        <xdr:cNvSpPr>
          <a:spLocks noChangeArrowheads="1" noChangeShapeType="1" noTextEdit="1"/>
        </xdr:cNvSpPr>
      </xdr:nvSpPr>
      <xdr:spPr bwMode="auto">
        <a:xfrm>
          <a:off x="477895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6082"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6083"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109246</xdr:rowOff>
    </xdr:from>
    <xdr:to>
      <xdr:col>15</xdr:col>
      <xdr:colOff>1012243</xdr:colOff>
      <xdr:row>16</xdr:row>
      <xdr:rowOff>90857</xdr:rowOff>
    </xdr:to>
    <xdr:sp macro="" textlink="">
      <xdr:nvSpPr>
        <xdr:cNvPr id="6084" name="WordArt 5"/>
        <xdr:cNvSpPr>
          <a:spLocks noChangeArrowheads="1" noChangeShapeType="1" noTextEdit="1"/>
        </xdr:cNvSpPr>
      </xdr:nvSpPr>
      <xdr:spPr bwMode="auto">
        <a:xfrm>
          <a:off x="477895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13</xdr:row>
      <xdr:rowOff>121947</xdr:rowOff>
    </xdr:from>
    <xdr:to>
      <xdr:col>15</xdr:col>
      <xdr:colOff>1012243</xdr:colOff>
      <xdr:row>14</xdr:row>
      <xdr:rowOff>96744</xdr:rowOff>
    </xdr:to>
    <xdr:sp macro="" textlink="">
      <xdr:nvSpPr>
        <xdr:cNvPr id="6085" name="WordArt 6"/>
        <xdr:cNvSpPr>
          <a:spLocks noChangeArrowheads="1" noChangeShapeType="1" noTextEdit="1"/>
        </xdr:cNvSpPr>
      </xdr:nvSpPr>
      <xdr:spPr bwMode="auto">
        <a:xfrm>
          <a:off x="477895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6086"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16</xdr:row>
      <xdr:rowOff>110186</xdr:rowOff>
    </xdr:from>
    <xdr:to>
      <xdr:col>15</xdr:col>
      <xdr:colOff>1012243</xdr:colOff>
      <xdr:row>17</xdr:row>
      <xdr:rowOff>91796</xdr:rowOff>
    </xdr:to>
    <xdr:sp macro="" textlink="">
      <xdr:nvSpPr>
        <xdr:cNvPr id="6087" name="WordArt 5"/>
        <xdr:cNvSpPr>
          <a:spLocks noChangeArrowheads="1" noChangeShapeType="1" noTextEdit="1"/>
        </xdr:cNvSpPr>
      </xdr:nvSpPr>
      <xdr:spPr bwMode="auto">
        <a:xfrm>
          <a:off x="477895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16</xdr:row>
      <xdr:rowOff>111125</xdr:rowOff>
    </xdr:from>
    <xdr:to>
      <xdr:col>15</xdr:col>
      <xdr:colOff>3756</xdr:colOff>
      <xdr:row>17</xdr:row>
      <xdr:rowOff>82550</xdr:rowOff>
    </xdr:to>
    <xdr:sp macro="" textlink="">
      <xdr:nvSpPr>
        <xdr:cNvPr id="6088" name="WordArt 5"/>
        <xdr:cNvSpPr>
          <a:spLocks noChangeArrowheads="1" noChangeShapeType="1" noTextEdit="1"/>
        </xdr:cNvSpPr>
      </xdr:nvSpPr>
      <xdr:spPr bwMode="auto">
        <a:xfrm>
          <a:off x="4678103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14</xdr:row>
      <xdr:rowOff>123825</xdr:rowOff>
    </xdr:from>
    <xdr:to>
      <xdr:col>15</xdr:col>
      <xdr:colOff>3756</xdr:colOff>
      <xdr:row>15</xdr:row>
      <xdr:rowOff>98623</xdr:rowOff>
    </xdr:to>
    <xdr:sp macro="" textlink="">
      <xdr:nvSpPr>
        <xdr:cNvPr id="6089" name="WordArt 6"/>
        <xdr:cNvSpPr>
          <a:spLocks noChangeArrowheads="1" noChangeShapeType="1" noTextEdit="1"/>
        </xdr:cNvSpPr>
      </xdr:nvSpPr>
      <xdr:spPr bwMode="auto">
        <a:xfrm>
          <a:off x="4678103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14</xdr:row>
      <xdr:rowOff>109246</xdr:rowOff>
    </xdr:from>
    <xdr:to>
      <xdr:col>15</xdr:col>
      <xdr:colOff>3756</xdr:colOff>
      <xdr:row>15</xdr:row>
      <xdr:rowOff>90857</xdr:rowOff>
    </xdr:to>
    <xdr:sp macro="" textlink="">
      <xdr:nvSpPr>
        <xdr:cNvPr id="6090" name="WordArt 5"/>
        <xdr:cNvSpPr>
          <a:spLocks noChangeArrowheads="1" noChangeShapeType="1" noTextEdit="1"/>
        </xdr:cNvSpPr>
      </xdr:nvSpPr>
      <xdr:spPr bwMode="auto">
        <a:xfrm>
          <a:off x="4678103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12</xdr:row>
      <xdr:rowOff>121947</xdr:rowOff>
    </xdr:from>
    <xdr:to>
      <xdr:col>15</xdr:col>
      <xdr:colOff>3756</xdr:colOff>
      <xdr:row>13</xdr:row>
      <xdr:rowOff>96744</xdr:rowOff>
    </xdr:to>
    <xdr:sp macro="" textlink="">
      <xdr:nvSpPr>
        <xdr:cNvPr id="6091" name="WordArt 6"/>
        <xdr:cNvSpPr>
          <a:spLocks noChangeArrowheads="1" noChangeShapeType="1" noTextEdit="1"/>
        </xdr:cNvSpPr>
      </xdr:nvSpPr>
      <xdr:spPr bwMode="auto">
        <a:xfrm>
          <a:off x="4678103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3756</xdr:colOff>
      <xdr:row>15</xdr:row>
      <xdr:rowOff>110186</xdr:rowOff>
    </xdr:from>
    <xdr:to>
      <xdr:col>15</xdr:col>
      <xdr:colOff>3756</xdr:colOff>
      <xdr:row>16</xdr:row>
      <xdr:rowOff>91796</xdr:rowOff>
    </xdr:to>
    <xdr:sp macro="" textlink="">
      <xdr:nvSpPr>
        <xdr:cNvPr id="6092" name="WordArt 5"/>
        <xdr:cNvSpPr>
          <a:spLocks noChangeArrowheads="1" noChangeShapeType="1" noTextEdit="1"/>
        </xdr:cNvSpPr>
      </xdr:nvSpPr>
      <xdr:spPr bwMode="auto">
        <a:xfrm>
          <a:off x="4678103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3756</xdr:colOff>
      <xdr:row>13</xdr:row>
      <xdr:rowOff>122886</xdr:rowOff>
    </xdr:from>
    <xdr:to>
      <xdr:col>15</xdr:col>
      <xdr:colOff>3756</xdr:colOff>
      <xdr:row>14</xdr:row>
      <xdr:rowOff>97683</xdr:rowOff>
    </xdr:to>
    <xdr:sp macro="" textlink="">
      <xdr:nvSpPr>
        <xdr:cNvPr id="6093" name="WordArt 6"/>
        <xdr:cNvSpPr>
          <a:spLocks noChangeArrowheads="1" noChangeShapeType="1" noTextEdit="1"/>
        </xdr:cNvSpPr>
      </xdr:nvSpPr>
      <xdr:spPr bwMode="auto">
        <a:xfrm>
          <a:off x="4678103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6094"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6095"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6096"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6097"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6098"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6099"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6100"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6101"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6102"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6103"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6104"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6105"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6106"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6107"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6108"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6109"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6110"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6111"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6112"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6113"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16</xdr:row>
      <xdr:rowOff>111125</xdr:rowOff>
    </xdr:from>
    <xdr:to>
      <xdr:col>16</xdr:col>
      <xdr:colOff>3756</xdr:colOff>
      <xdr:row>17</xdr:row>
      <xdr:rowOff>82550</xdr:rowOff>
    </xdr:to>
    <xdr:sp macro="" textlink="">
      <xdr:nvSpPr>
        <xdr:cNvPr id="6114" name="WordArt 5"/>
        <xdr:cNvSpPr>
          <a:spLocks noChangeArrowheads="1" noChangeShapeType="1" noTextEdit="1"/>
        </xdr:cNvSpPr>
      </xdr:nvSpPr>
      <xdr:spPr bwMode="auto">
        <a:xfrm>
          <a:off x="488098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14</xdr:row>
      <xdr:rowOff>123825</xdr:rowOff>
    </xdr:from>
    <xdr:to>
      <xdr:col>16</xdr:col>
      <xdr:colOff>3756</xdr:colOff>
      <xdr:row>15</xdr:row>
      <xdr:rowOff>98623</xdr:rowOff>
    </xdr:to>
    <xdr:sp macro="" textlink="">
      <xdr:nvSpPr>
        <xdr:cNvPr id="6115" name="WordArt 6"/>
        <xdr:cNvSpPr>
          <a:spLocks noChangeArrowheads="1" noChangeShapeType="1" noTextEdit="1"/>
        </xdr:cNvSpPr>
      </xdr:nvSpPr>
      <xdr:spPr bwMode="auto">
        <a:xfrm>
          <a:off x="488098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14</xdr:row>
      <xdr:rowOff>109246</xdr:rowOff>
    </xdr:from>
    <xdr:to>
      <xdr:col>16</xdr:col>
      <xdr:colOff>3756</xdr:colOff>
      <xdr:row>15</xdr:row>
      <xdr:rowOff>90857</xdr:rowOff>
    </xdr:to>
    <xdr:sp macro="" textlink="">
      <xdr:nvSpPr>
        <xdr:cNvPr id="6116" name="WordArt 5"/>
        <xdr:cNvSpPr>
          <a:spLocks noChangeArrowheads="1" noChangeShapeType="1" noTextEdit="1"/>
        </xdr:cNvSpPr>
      </xdr:nvSpPr>
      <xdr:spPr bwMode="auto">
        <a:xfrm>
          <a:off x="488098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12</xdr:row>
      <xdr:rowOff>121947</xdr:rowOff>
    </xdr:from>
    <xdr:to>
      <xdr:col>16</xdr:col>
      <xdr:colOff>3756</xdr:colOff>
      <xdr:row>13</xdr:row>
      <xdr:rowOff>96744</xdr:rowOff>
    </xdr:to>
    <xdr:sp macro="" textlink="">
      <xdr:nvSpPr>
        <xdr:cNvPr id="6117" name="WordArt 6"/>
        <xdr:cNvSpPr>
          <a:spLocks noChangeArrowheads="1" noChangeShapeType="1" noTextEdit="1"/>
        </xdr:cNvSpPr>
      </xdr:nvSpPr>
      <xdr:spPr bwMode="auto">
        <a:xfrm>
          <a:off x="488098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15</xdr:row>
      <xdr:rowOff>110186</xdr:rowOff>
    </xdr:from>
    <xdr:to>
      <xdr:col>16</xdr:col>
      <xdr:colOff>3756</xdr:colOff>
      <xdr:row>16</xdr:row>
      <xdr:rowOff>91796</xdr:rowOff>
    </xdr:to>
    <xdr:sp macro="" textlink="">
      <xdr:nvSpPr>
        <xdr:cNvPr id="6118" name="WordArt 5"/>
        <xdr:cNvSpPr>
          <a:spLocks noChangeArrowheads="1" noChangeShapeType="1" noTextEdit="1"/>
        </xdr:cNvSpPr>
      </xdr:nvSpPr>
      <xdr:spPr bwMode="auto">
        <a:xfrm>
          <a:off x="488098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13</xdr:row>
      <xdr:rowOff>122886</xdr:rowOff>
    </xdr:from>
    <xdr:to>
      <xdr:col>16</xdr:col>
      <xdr:colOff>3756</xdr:colOff>
      <xdr:row>14</xdr:row>
      <xdr:rowOff>97683</xdr:rowOff>
    </xdr:to>
    <xdr:sp macro="" textlink="">
      <xdr:nvSpPr>
        <xdr:cNvPr id="6119" name="WordArt 6"/>
        <xdr:cNvSpPr>
          <a:spLocks noChangeArrowheads="1" noChangeShapeType="1" noTextEdit="1"/>
        </xdr:cNvSpPr>
      </xdr:nvSpPr>
      <xdr:spPr bwMode="auto">
        <a:xfrm>
          <a:off x="488098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6120"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6121"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6122"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6123"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6124"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6125"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6126"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6127"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6128"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6129"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6130"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6131"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6132"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6133"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6134"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6135"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6136"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6137"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6138"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6139"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16</xdr:row>
      <xdr:rowOff>111125</xdr:rowOff>
    </xdr:from>
    <xdr:to>
      <xdr:col>16</xdr:col>
      <xdr:colOff>3756</xdr:colOff>
      <xdr:row>17</xdr:row>
      <xdr:rowOff>82550</xdr:rowOff>
    </xdr:to>
    <xdr:sp macro="" textlink="">
      <xdr:nvSpPr>
        <xdr:cNvPr id="6140" name="WordArt 5"/>
        <xdr:cNvSpPr>
          <a:spLocks noChangeArrowheads="1" noChangeShapeType="1" noTextEdit="1"/>
        </xdr:cNvSpPr>
      </xdr:nvSpPr>
      <xdr:spPr bwMode="auto">
        <a:xfrm>
          <a:off x="488098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14</xdr:row>
      <xdr:rowOff>123825</xdr:rowOff>
    </xdr:from>
    <xdr:to>
      <xdr:col>16</xdr:col>
      <xdr:colOff>3756</xdr:colOff>
      <xdr:row>15</xdr:row>
      <xdr:rowOff>98623</xdr:rowOff>
    </xdr:to>
    <xdr:sp macro="" textlink="">
      <xdr:nvSpPr>
        <xdr:cNvPr id="6141" name="WordArt 6"/>
        <xdr:cNvSpPr>
          <a:spLocks noChangeArrowheads="1" noChangeShapeType="1" noTextEdit="1"/>
        </xdr:cNvSpPr>
      </xdr:nvSpPr>
      <xdr:spPr bwMode="auto">
        <a:xfrm>
          <a:off x="488098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14</xdr:row>
      <xdr:rowOff>109246</xdr:rowOff>
    </xdr:from>
    <xdr:to>
      <xdr:col>16</xdr:col>
      <xdr:colOff>3756</xdr:colOff>
      <xdr:row>15</xdr:row>
      <xdr:rowOff>90857</xdr:rowOff>
    </xdr:to>
    <xdr:sp macro="" textlink="">
      <xdr:nvSpPr>
        <xdr:cNvPr id="6142" name="WordArt 5"/>
        <xdr:cNvSpPr>
          <a:spLocks noChangeArrowheads="1" noChangeShapeType="1" noTextEdit="1"/>
        </xdr:cNvSpPr>
      </xdr:nvSpPr>
      <xdr:spPr bwMode="auto">
        <a:xfrm>
          <a:off x="488098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12</xdr:row>
      <xdr:rowOff>121947</xdr:rowOff>
    </xdr:from>
    <xdr:to>
      <xdr:col>16</xdr:col>
      <xdr:colOff>3756</xdr:colOff>
      <xdr:row>13</xdr:row>
      <xdr:rowOff>96744</xdr:rowOff>
    </xdr:to>
    <xdr:sp macro="" textlink="">
      <xdr:nvSpPr>
        <xdr:cNvPr id="6143" name="WordArt 6"/>
        <xdr:cNvSpPr>
          <a:spLocks noChangeArrowheads="1" noChangeShapeType="1" noTextEdit="1"/>
        </xdr:cNvSpPr>
      </xdr:nvSpPr>
      <xdr:spPr bwMode="auto">
        <a:xfrm>
          <a:off x="488098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15</xdr:row>
      <xdr:rowOff>110186</xdr:rowOff>
    </xdr:from>
    <xdr:to>
      <xdr:col>16</xdr:col>
      <xdr:colOff>3756</xdr:colOff>
      <xdr:row>16</xdr:row>
      <xdr:rowOff>91796</xdr:rowOff>
    </xdr:to>
    <xdr:sp macro="" textlink="">
      <xdr:nvSpPr>
        <xdr:cNvPr id="6144" name="WordArt 5"/>
        <xdr:cNvSpPr>
          <a:spLocks noChangeArrowheads="1" noChangeShapeType="1" noTextEdit="1"/>
        </xdr:cNvSpPr>
      </xdr:nvSpPr>
      <xdr:spPr bwMode="auto">
        <a:xfrm>
          <a:off x="488098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13</xdr:row>
      <xdr:rowOff>122886</xdr:rowOff>
    </xdr:from>
    <xdr:to>
      <xdr:col>16</xdr:col>
      <xdr:colOff>3756</xdr:colOff>
      <xdr:row>14</xdr:row>
      <xdr:rowOff>97683</xdr:rowOff>
    </xdr:to>
    <xdr:sp macro="" textlink="">
      <xdr:nvSpPr>
        <xdr:cNvPr id="6145" name="WordArt 6"/>
        <xdr:cNvSpPr>
          <a:spLocks noChangeArrowheads="1" noChangeShapeType="1" noTextEdit="1"/>
        </xdr:cNvSpPr>
      </xdr:nvSpPr>
      <xdr:spPr bwMode="auto">
        <a:xfrm>
          <a:off x="488098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6146"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6147"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6148"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6149"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6150"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6151"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6152"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6153"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6154"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6155"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6156"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6157"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17</xdr:row>
      <xdr:rowOff>111125</xdr:rowOff>
    </xdr:from>
    <xdr:to>
      <xdr:col>16</xdr:col>
      <xdr:colOff>1012243</xdr:colOff>
      <xdr:row>18</xdr:row>
      <xdr:rowOff>82550</xdr:rowOff>
    </xdr:to>
    <xdr:sp macro="" textlink="">
      <xdr:nvSpPr>
        <xdr:cNvPr id="6158" name="WordArt 5"/>
        <xdr:cNvSpPr>
          <a:spLocks noChangeArrowheads="1" noChangeShapeType="1" noTextEdit="1"/>
        </xdr:cNvSpPr>
      </xdr:nvSpPr>
      <xdr:spPr bwMode="auto">
        <a:xfrm>
          <a:off x="49818343"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123825</xdr:rowOff>
    </xdr:from>
    <xdr:to>
      <xdr:col>16</xdr:col>
      <xdr:colOff>1012243</xdr:colOff>
      <xdr:row>16</xdr:row>
      <xdr:rowOff>98623</xdr:rowOff>
    </xdr:to>
    <xdr:sp macro="" textlink="">
      <xdr:nvSpPr>
        <xdr:cNvPr id="6159" name="WordArt 6"/>
        <xdr:cNvSpPr>
          <a:spLocks noChangeArrowheads="1" noChangeShapeType="1" noTextEdit="1"/>
        </xdr:cNvSpPr>
      </xdr:nvSpPr>
      <xdr:spPr bwMode="auto">
        <a:xfrm>
          <a:off x="49818343"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6160"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6161"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109246</xdr:rowOff>
    </xdr:from>
    <xdr:to>
      <xdr:col>16</xdr:col>
      <xdr:colOff>1012243</xdr:colOff>
      <xdr:row>16</xdr:row>
      <xdr:rowOff>90857</xdr:rowOff>
    </xdr:to>
    <xdr:sp macro="" textlink="">
      <xdr:nvSpPr>
        <xdr:cNvPr id="6162" name="WordArt 5"/>
        <xdr:cNvSpPr>
          <a:spLocks noChangeArrowheads="1" noChangeShapeType="1" noTextEdit="1"/>
        </xdr:cNvSpPr>
      </xdr:nvSpPr>
      <xdr:spPr bwMode="auto">
        <a:xfrm>
          <a:off x="49818343"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13</xdr:row>
      <xdr:rowOff>121947</xdr:rowOff>
    </xdr:from>
    <xdr:to>
      <xdr:col>16</xdr:col>
      <xdr:colOff>1012243</xdr:colOff>
      <xdr:row>14</xdr:row>
      <xdr:rowOff>96744</xdr:rowOff>
    </xdr:to>
    <xdr:sp macro="" textlink="">
      <xdr:nvSpPr>
        <xdr:cNvPr id="6163" name="WordArt 6"/>
        <xdr:cNvSpPr>
          <a:spLocks noChangeArrowheads="1" noChangeShapeType="1" noTextEdit="1"/>
        </xdr:cNvSpPr>
      </xdr:nvSpPr>
      <xdr:spPr bwMode="auto">
        <a:xfrm>
          <a:off x="49818343"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6164"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110186</xdr:rowOff>
    </xdr:from>
    <xdr:to>
      <xdr:col>16</xdr:col>
      <xdr:colOff>1012243</xdr:colOff>
      <xdr:row>17</xdr:row>
      <xdr:rowOff>91796</xdr:rowOff>
    </xdr:to>
    <xdr:sp macro="" textlink="">
      <xdr:nvSpPr>
        <xdr:cNvPr id="6165" name="WordArt 5"/>
        <xdr:cNvSpPr>
          <a:spLocks noChangeArrowheads="1" noChangeShapeType="1" noTextEdit="1"/>
        </xdr:cNvSpPr>
      </xdr:nvSpPr>
      <xdr:spPr bwMode="auto">
        <a:xfrm>
          <a:off x="49818343"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16</xdr:row>
      <xdr:rowOff>111125</xdr:rowOff>
    </xdr:from>
    <xdr:to>
      <xdr:col>16</xdr:col>
      <xdr:colOff>3756</xdr:colOff>
      <xdr:row>17</xdr:row>
      <xdr:rowOff>82550</xdr:rowOff>
    </xdr:to>
    <xdr:sp macro="" textlink="">
      <xdr:nvSpPr>
        <xdr:cNvPr id="6166" name="WordArt 5"/>
        <xdr:cNvSpPr>
          <a:spLocks noChangeArrowheads="1" noChangeShapeType="1" noTextEdit="1"/>
        </xdr:cNvSpPr>
      </xdr:nvSpPr>
      <xdr:spPr bwMode="auto">
        <a:xfrm>
          <a:off x="488098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14</xdr:row>
      <xdr:rowOff>123825</xdr:rowOff>
    </xdr:from>
    <xdr:to>
      <xdr:col>16</xdr:col>
      <xdr:colOff>3756</xdr:colOff>
      <xdr:row>15</xdr:row>
      <xdr:rowOff>98623</xdr:rowOff>
    </xdr:to>
    <xdr:sp macro="" textlink="">
      <xdr:nvSpPr>
        <xdr:cNvPr id="6167" name="WordArt 6"/>
        <xdr:cNvSpPr>
          <a:spLocks noChangeArrowheads="1" noChangeShapeType="1" noTextEdit="1"/>
        </xdr:cNvSpPr>
      </xdr:nvSpPr>
      <xdr:spPr bwMode="auto">
        <a:xfrm>
          <a:off x="488098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14</xdr:row>
      <xdr:rowOff>109246</xdr:rowOff>
    </xdr:from>
    <xdr:to>
      <xdr:col>16</xdr:col>
      <xdr:colOff>3756</xdr:colOff>
      <xdr:row>15</xdr:row>
      <xdr:rowOff>90857</xdr:rowOff>
    </xdr:to>
    <xdr:sp macro="" textlink="">
      <xdr:nvSpPr>
        <xdr:cNvPr id="6168" name="WordArt 5"/>
        <xdr:cNvSpPr>
          <a:spLocks noChangeArrowheads="1" noChangeShapeType="1" noTextEdit="1"/>
        </xdr:cNvSpPr>
      </xdr:nvSpPr>
      <xdr:spPr bwMode="auto">
        <a:xfrm>
          <a:off x="488098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12</xdr:row>
      <xdr:rowOff>121947</xdr:rowOff>
    </xdr:from>
    <xdr:to>
      <xdr:col>16</xdr:col>
      <xdr:colOff>3756</xdr:colOff>
      <xdr:row>13</xdr:row>
      <xdr:rowOff>96744</xdr:rowOff>
    </xdr:to>
    <xdr:sp macro="" textlink="">
      <xdr:nvSpPr>
        <xdr:cNvPr id="6169" name="WordArt 6"/>
        <xdr:cNvSpPr>
          <a:spLocks noChangeArrowheads="1" noChangeShapeType="1" noTextEdit="1"/>
        </xdr:cNvSpPr>
      </xdr:nvSpPr>
      <xdr:spPr bwMode="auto">
        <a:xfrm>
          <a:off x="488098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3756</xdr:colOff>
      <xdr:row>15</xdr:row>
      <xdr:rowOff>110186</xdr:rowOff>
    </xdr:from>
    <xdr:to>
      <xdr:col>16</xdr:col>
      <xdr:colOff>3756</xdr:colOff>
      <xdr:row>16</xdr:row>
      <xdr:rowOff>91796</xdr:rowOff>
    </xdr:to>
    <xdr:sp macro="" textlink="">
      <xdr:nvSpPr>
        <xdr:cNvPr id="6170" name="WordArt 5"/>
        <xdr:cNvSpPr>
          <a:spLocks noChangeArrowheads="1" noChangeShapeType="1" noTextEdit="1"/>
        </xdr:cNvSpPr>
      </xdr:nvSpPr>
      <xdr:spPr bwMode="auto">
        <a:xfrm>
          <a:off x="488098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3756</xdr:colOff>
      <xdr:row>13</xdr:row>
      <xdr:rowOff>122886</xdr:rowOff>
    </xdr:from>
    <xdr:to>
      <xdr:col>16</xdr:col>
      <xdr:colOff>3756</xdr:colOff>
      <xdr:row>14</xdr:row>
      <xdr:rowOff>97683</xdr:rowOff>
    </xdr:to>
    <xdr:sp macro="" textlink="">
      <xdr:nvSpPr>
        <xdr:cNvPr id="6171" name="WordArt 6"/>
        <xdr:cNvSpPr>
          <a:spLocks noChangeArrowheads="1" noChangeShapeType="1" noTextEdit="1"/>
        </xdr:cNvSpPr>
      </xdr:nvSpPr>
      <xdr:spPr bwMode="auto">
        <a:xfrm>
          <a:off x="488098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6172"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6173"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6174"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6175"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6176"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6177"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6178"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6179"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6180"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6181"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xdr:col>
      <xdr:colOff>3756</xdr:colOff>
      <xdr:row>7</xdr:row>
      <xdr:rowOff>121947</xdr:rowOff>
    </xdr:from>
    <xdr:to>
      <xdr:col>4</xdr:col>
      <xdr:colOff>3756</xdr:colOff>
      <xdr:row>8</xdr:row>
      <xdr:rowOff>96744</xdr:rowOff>
    </xdr:to>
    <xdr:sp macro="" textlink="">
      <xdr:nvSpPr>
        <xdr:cNvPr id="7742" name="WordArt 6"/>
        <xdr:cNvSpPr>
          <a:spLocks noChangeArrowheads="1" noChangeShapeType="1" noTextEdit="1"/>
        </xdr:cNvSpPr>
      </xdr:nvSpPr>
      <xdr:spPr bwMode="auto">
        <a:xfrm>
          <a:off x="70903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7</xdr:row>
      <xdr:rowOff>121947</xdr:rowOff>
    </xdr:from>
    <xdr:to>
      <xdr:col>5</xdr:col>
      <xdr:colOff>3756</xdr:colOff>
      <xdr:row>8</xdr:row>
      <xdr:rowOff>96744</xdr:rowOff>
    </xdr:to>
    <xdr:sp macro="" textlink="">
      <xdr:nvSpPr>
        <xdr:cNvPr id="7743" name="WordArt 6"/>
        <xdr:cNvSpPr>
          <a:spLocks noChangeArrowheads="1" noChangeShapeType="1" noTextEdit="1"/>
        </xdr:cNvSpPr>
      </xdr:nvSpPr>
      <xdr:spPr bwMode="auto">
        <a:xfrm>
          <a:off x="84619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7</xdr:row>
      <xdr:rowOff>121947</xdr:rowOff>
    </xdr:from>
    <xdr:to>
      <xdr:col>3</xdr:col>
      <xdr:colOff>3756</xdr:colOff>
      <xdr:row>8</xdr:row>
      <xdr:rowOff>96744</xdr:rowOff>
    </xdr:to>
    <xdr:sp macro="" textlink="">
      <xdr:nvSpPr>
        <xdr:cNvPr id="7744" name="WordArt 6"/>
        <xdr:cNvSpPr>
          <a:spLocks noChangeArrowheads="1" noChangeShapeType="1" noTextEdit="1"/>
        </xdr:cNvSpPr>
      </xdr:nvSpPr>
      <xdr:spPr bwMode="auto">
        <a:xfrm>
          <a:off x="5690181"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7745"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7746"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7747"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7748"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xdr:col>
      <xdr:colOff>3756</xdr:colOff>
      <xdr:row>7</xdr:row>
      <xdr:rowOff>121947</xdr:rowOff>
    </xdr:from>
    <xdr:to>
      <xdr:col>4</xdr:col>
      <xdr:colOff>3756</xdr:colOff>
      <xdr:row>8</xdr:row>
      <xdr:rowOff>96744</xdr:rowOff>
    </xdr:to>
    <xdr:sp macro="" textlink="">
      <xdr:nvSpPr>
        <xdr:cNvPr id="7749" name="WordArt 6"/>
        <xdr:cNvSpPr>
          <a:spLocks noChangeArrowheads="1" noChangeShapeType="1" noTextEdit="1"/>
        </xdr:cNvSpPr>
      </xdr:nvSpPr>
      <xdr:spPr bwMode="auto">
        <a:xfrm>
          <a:off x="70903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7</xdr:row>
      <xdr:rowOff>121947</xdr:rowOff>
    </xdr:from>
    <xdr:to>
      <xdr:col>5</xdr:col>
      <xdr:colOff>3756</xdr:colOff>
      <xdr:row>8</xdr:row>
      <xdr:rowOff>96744</xdr:rowOff>
    </xdr:to>
    <xdr:sp macro="" textlink="">
      <xdr:nvSpPr>
        <xdr:cNvPr id="7750" name="WordArt 6"/>
        <xdr:cNvSpPr>
          <a:spLocks noChangeArrowheads="1" noChangeShapeType="1" noTextEdit="1"/>
        </xdr:cNvSpPr>
      </xdr:nvSpPr>
      <xdr:spPr bwMode="auto">
        <a:xfrm>
          <a:off x="84619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7</xdr:row>
      <xdr:rowOff>121947</xdr:rowOff>
    </xdr:from>
    <xdr:to>
      <xdr:col>3</xdr:col>
      <xdr:colOff>3756</xdr:colOff>
      <xdr:row>8</xdr:row>
      <xdr:rowOff>96744</xdr:rowOff>
    </xdr:to>
    <xdr:sp macro="" textlink="">
      <xdr:nvSpPr>
        <xdr:cNvPr id="7751" name="WordArt 6"/>
        <xdr:cNvSpPr>
          <a:spLocks noChangeArrowheads="1" noChangeShapeType="1" noTextEdit="1"/>
        </xdr:cNvSpPr>
      </xdr:nvSpPr>
      <xdr:spPr bwMode="auto">
        <a:xfrm>
          <a:off x="5690181"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7752"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7753"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7754"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7755"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7756"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7757"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7758"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7759"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7760"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1107493</xdr:colOff>
      <xdr:row>12</xdr:row>
      <xdr:rowOff>121947</xdr:rowOff>
    </xdr:from>
    <xdr:to>
      <xdr:col>8</xdr:col>
      <xdr:colOff>1107493</xdr:colOff>
      <xdr:row>13</xdr:row>
      <xdr:rowOff>96744</xdr:rowOff>
    </xdr:to>
    <xdr:sp macro="" textlink="">
      <xdr:nvSpPr>
        <xdr:cNvPr id="7761" name="WordArt 6"/>
        <xdr:cNvSpPr>
          <a:spLocks noChangeArrowheads="1" noChangeShapeType="1" noTextEdit="1"/>
        </xdr:cNvSpPr>
      </xdr:nvSpPr>
      <xdr:spPr bwMode="auto">
        <a:xfrm>
          <a:off x="367786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7762"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12</xdr:row>
      <xdr:rowOff>121947</xdr:rowOff>
    </xdr:from>
    <xdr:to>
      <xdr:col>8</xdr:col>
      <xdr:colOff>1012243</xdr:colOff>
      <xdr:row>13</xdr:row>
      <xdr:rowOff>96744</xdr:rowOff>
    </xdr:to>
    <xdr:sp macro="" textlink="">
      <xdr:nvSpPr>
        <xdr:cNvPr id="7763"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7764"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7765"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7766"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7767"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16</xdr:row>
      <xdr:rowOff>111125</xdr:rowOff>
    </xdr:from>
    <xdr:to>
      <xdr:col>8</xdr:col>
      <xdr:colOff>1012243</xdr:colOff>
      <xdr:row>17</xdr:row>
      <xdr:rowOff>82550</xdr:rowOff>
    </xdr:to>
    <xdr:sp macro="" textlink="">
      <xdr:nvSpPr>
        <xdr:cNvPr id="7768" name="WordArt 5"/>
        <xdr:cNvSpPr>
          <a:spLocks noChangeArrowheads="1" noChangeShapeType="1" noTextEdit="1"/>
        </xdr:cNvSpPr>
      </xdr:nvSpPr>
      <xdr:spPr bwMode="auto">
        <a:xfrm>
          <a:off x="366833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14</xdr:row>
      <xdr:rowOff>123825</xdr:rowOff>
    </xdr:from>
    <xdr:to>
      <xdr:col>8</xdr:col>
      <xdr:colOff>1012243</xdr:colOff>
      <xdr:row>15</xdr:row>
      <xdr:rowOff>98623</xdr:rowOff>
    </xdr:to>
    <xdr:sp macro="" textlink="">
      <xdr:nvSpPr>
        <xdr:cNvPr id="7769" name="WordArt 6"/>
        <xdr:cNvSpPr>
          <a:spLocks noChangeArrowheads="1" noChangeShapeType="1" noTextEdit="1"/>
        </xdr:cNvSpPr>
      </xdr:nvSpPr>
      <xdr:spPr bwMode="auto">
        <a:xfrm>
          <a:off x="366833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7770"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12</xdr:row>
      <xdr:rowOff>121947</xdr:rowOff>
    </xdr:from>
    <xdr:to>
      <xdr:col>8</xdr:col>
      <xdr:colOff>1012243</xdr:colOff>
      <xdr:row>13</xdr:row>
      <xdr:rowOff>96744</xdr:rowOff>
    </xdr:to>
    <xdr:sp macro="" textlink="">
      <xdr:nvSpPr>
        <xdr:cNvPr id="7771"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14</xdr:row>
      <xdr:rowOff>109246</xdr:rowOff>
    </xdr:from>
    <xdr:to>
      <xdr:col>8</xdr:col>
      <xdr:colOff>1012243</xdr:colOff>
      <xdr:row>15</xdr:row>
      <xdr:rowOff>90857</xdr:rowOff>
    </xdr:to>
    <xdr:sp macro="" textlink="">
      <xdr:nvSpPr>
        <xdr:cNvPr id="7772" name="WordArt 5"/>
        <xdr:cNvSpPr>
          <a:spLocks noChangeArrowheads="1" noChangeShapeType="1" noTextEdit="1"/>
        </xdr:cNvSpPr>
      </xdr:nvSpPr>
      <xdr:spPr bwMode="auto">
        <a:xfrm>
          <a:off x="366833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12</xdr:row>
      <xdr:rowOff>121947</xdr:rowOff>
    </xdr:from>
    <xdr:to>
      <xdr:col>8</xdr:col>
      <xdr:colOff>1012243</xdr:colOff>
      <xdr:row>13</xdr:row>
      <xdr:rowOff>96744</xdr:rowOff>
    </xdr:to>
    <xdr:sp macro="" textlink="">
      <xdr:nvSpPr>
        <xdr:cNvPr id="7773" name="WordArt 6"/>
        <xdr:cNvSpPr>
          <a:spLocks noChangeArrowheads="1" noChangeShapeType="1" noTextEdit="1"/>
        </xdr:cNvSpPr>
      </xdr:nvSpPr>
      <xdr:spPr bwMode="auto">
        <a:xfrm>
          <a:off x="366833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7774"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xdr:col>
      <xdr:colOff>1012243</xdr:colOff>
      <xdr:row>15</xdr:row>
      <xdr:rowOff>110186</xdr:rowOff>
    </xdr:from>
    <xdr:to>
      <xdr:col>8</xdr:col>
      <xdr:colOff>1012243</xdr:colOff>
      <xdr:row>16</xdr:row>
      <xdr:rowOff>91796</xdr:rowOff>
    </xdr:to>
    <xdr:sp macro="" textlink="">
      <xdr:nvSpPr>
        <xdr:cNvPr id="7775" name="WordArt 5"/>
        <xdr:cNvSpPr>
          <a:spLocks noChangeArrowheads="1" noChangeShapeType="1" noTextEdit="1"/>
        </xdr:cNvSpPr>
      </xdr:nvSpPr>
      <xdr:spPr bwMode="auto">
        <a:xfrm>
          <a:off x="366833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7776"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7777"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7778"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7779"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7780"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1107493</xdr:colOff>
      <xdr:row>12</xdr:row>
      <xdr:rowOff>121947</xdr:rowOff>
    </xdr:from>
    <xdr:to>
      <xdr:col>9</xdr:col>
      <xdr:colOff>1107493</xdr:colOff>
      <xdr:row>13</xdr:row>
      <xdr:rowOff>96744</xdr:rowOff>
    </xdr:to>
    <xdr:sp macro="" textlink="">
      <xdr:nvSpPr>
        <xdr:cNvPr id="7781" name="WordArt 6"/>
        <xdr:cNvSpPr>
          <a:spLocks noChangeArrowheads="1" noChangeShapeType="1" noTextEdit="1"/>
        </xdr:cNvSpPr>
      </xdr:nvSpPr>
      <xdr:spPr bwMode="auto">
        <a:xfrm>
          <a:off x="382168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7782"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7783"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7784"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7785"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7786"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7787"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7788"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7789"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7790"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7791"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7792"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7793"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7794"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7795"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7796"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7797"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7798"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7799"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7800"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1107493</xdr:colOff>
      <xdr:row>12</xdr:row>
      <xdr:rowOff>121947</xdr:rowOff>
    </xdr:from>
    <xdr:to>
      <xdr:col>10</xdr:col>
      <xdr:colOff>1107493</xdr:colOff>
      <xdr:row>13</xdr:row>
      <xdr:rowOff>96744</xdr:rowOff>
    </xdr:to>
    <xdr:sp macro="" textlink="">
      <xdr:nvSpPr>
        <xdr:cNvPr id="7801" name="WordArt 6"/>
        <xdr:cNvSpPr>
          <a:spLocks noChangeArrowheads="1" noChangeShapeType="1" noTextEdit="1"/>
        </xdr:cNvSpPr>
      </xdr:nvSpPr>
      <xdr:spPr bwMode="auto">
        <a:xfrm>
          <a:off x="396837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7802"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12</xdr:row>
      <xdr:rowOff>121947</xdr:rowOff>
    </xdr:from>
    <xdr:to>
      <xdr:col>10</xdr:col>
      <xdr:colOff>1012243</xdr:colOff>
      <xdr:row>13</xdr:row>
      <xdr:rowOff>96744</xdr:rowOff>
    </xdr:to>
    <xdr:sp macro="" textlink="">
      <xdr:nvSpPr>
        <xdr:cNvPr id="7803"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7804"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7805"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7806"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7807"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16</xdr:row>
      <xdr:rowOff>111125</xdr:rowOff>
    </xdr:from>
    <xdr:to>
      <xdr:col>10</xdr:col>
      <xdr:colOff>1012243</xdr:colOff>
      <xdr:row>17</xdr:row>
      <xdr:rowOff>82550</xdr:rowOff>
    </xdr:to>
    <xdr:sp macro="" textlink="">
      <xdr:nvSpPr>
        <xdr:cNvPr id="7808" name="WordArt 5"/>
        <xdr:cNvSpPr>
          <a:spLocks noChangeArrowheads="1" noChangeShapeType="1" noTextEdit="1"/>
        </xdr:cNvSpPr>
      </xdr:nvSpPr>
      <xdr:spPr bwMode="auto">
        <a:xfrm>
          <a:off x="395884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14</xdr:row>
      <xdr:rowOff>123825</xdr:rowOff>
    </xdr:from>
    <xdr:to>
      <xdr:col>10</xdr:col>
      <xdr:colOff>1012243</xdr:colOff>
      <xdr:row>15</xdr:row>
      <xdr:rowOff>98623</xdr:rowOff>
    </xdr:to>
    <xdr:sp macro="" textlink="">
      <xdr:nvSpPr>
        <xdr:cNvPr id="7809" name="WordArt 6"/>
        <xdr:cNvSpPr>
          <a:spLocks noChangeArrowheads="1" noChangeShapeType="1" noTextEdit="1"/>
        </xdr:cNvSpPr>
      </xdr:nvSpPr>
      <xdr:spPr bwMode="auto">
        <a:xfrm>
          <a:off x="395884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7810"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12</xdr:row>
      <xdr:rowOff>121947</xdr:rowOff>
    </xdr:from>
    <xdr:to>
      <xdr:col>10</xdr:col>
      <xdr:colOff>1012243</xdr:colOff>
      <xdr:row>13</xdr:row>
      <xdr:rowOff>96744</xdr:rowOff>
    </xdr:to>
    <xdr:sp macro="" textlink="">
      <xdr:nvSpPr>
        <xdr:cNvPr id="7811"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14</xdr:row>
      <xdr:rowOff>109246</xdr:rowOff>
    </xdr:from>
    <xdr:to>
      <xdr:col>10</xdr:col>
      <xdr:colOff>1012243</xdr:colOff>
      <xdr:row>15</xdr:row>
      <xdr:rowOff>90857</xdr:rowOff>
    </xdr:to>
    <xdr:sp macro="" textlink="">
      <xdr:nvSpPr>
        <xdr:cNvPr id="7812" name="WordArt 5"/>
        <xdr:cNvSpPr>
          <a:spLocks noChangeArrowheads="1" noChangeShapeType="1" noTextEdit="1"/>
        </xdr:cNvSpPr>
      </xdr:nvSpPr>
      <xdr:spPr bwMode="auto">
        <a:xfrm>
          <a:off x="395884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12</xdr:row>
      <xdr:rowOff>121947</xdr:rowOff>
    </xdr:from>
    <xdr:to>
      <xdr:col>10</xdr:col>
      <xdr:colOff>1012243</xdr:colOff>
      <xdr:row>13</xdr:row>
      <xdr:rowOff>96744</xdr:rowOff>
    </xdr:to>
    <xdr:sp macro="" textlink="">
      <xdr:nvSpPr>
        <xdr:cNvPr id="7813" name="WordArt 6"/>
        <xdr:cNvSpPr>
          <a:spLocks noChangeArrowheads="1" noChangeShapeType="1" noTextEdit="1"/>
        </xdr:cNvSpPr>
      </xdr:nvSpPr>
      <xdr:spPr bwMode="auto">
        <a:xfrm>
          <a:off x="395884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7814"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10</xdr:col>
      <xdr:colOff>1012243</xdr:colOff>
      <xdr:row>15</xdr:row>
      <xdr:rowOff>110186</xdr:rowOff>
    </xdr:from>
    <xdr:to>
      <xdr:col>10</xdr:col>
      <xdr:colOff>1012243</xdr:colOff>
      <xdr:row>16</xdr:row>
      <xdr:rowOff>91796</xdr:rowOff>
    </xdr:to>
    <xdr:sp macro="" textlink="">
      <xdr:nvSpPr>
        <xdr:cNvPr id="7815" name="WordArt 5"/>
        <xdr:cNvSpPr>
          <a:spLocks noChangeArrowheads="1" noChangeShapeType="1" noTextEdit="1"/>
        </xdr:cNvSpPr>
      </xdr:nvSpPr>
      <xdr:spPr bwMode="auto">
        <a:xfrm>
          <a:off x="395884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7816"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7817"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7818"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7819"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7820"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1107493</xdr:colOff>
      <xdr:row>12</xdr:row>
      <xdr:rowOff>121947</xdr:rowOff>
    </xdr:from>
    <xdr:to>
      <xdr:col>12</xdr:col>
      <xdr:colOff>1107493</xdr:colOff>
      <xdr:row>13</xdr:row>
      <xdr:rowOff>96744</xdr:rowOff>
    </xdr:to>
    <xdr:sp macro="" textlink="">
      <xdr:nvSpPr>
        <xdr:cNvPr id="7821" name="WordArt 6"/>
        <xdr:cNvSpPr>
          <a:spLocks noChangeArrowheads="1" noChangeShapeType="1" noTextEdit="1"/>
        </xdr:cNvSpPr>
      </xdr:nvSpPr>
      <xdr:spPr bwMode="auto">
        <a:xfrm>
          <a:off x="42722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7822"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7823"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7824"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7825"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7826"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7827"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7828"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7829"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7830"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7831"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7832"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7833"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7834"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7835"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7836"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7837"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7838"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7839"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7840"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1107493</xdr:colOff>
      <xdr:row>12</xdr:row>
      <xdr:rowOff>121947</xdr:rowOff>
    </xdr:from>
    <xdr:to>
      <xdr:col>13</xdr:col>
      <xdr:colOff>1107493</xdr:colOff>
      <xdr:row>13</xdr:row>
      <xdr:rowOff>96744</xdr:rowOff>
    </xdr:to>
    <xdr:sp macro="" textlink="">
      <xdr:nvSpPr>
        <xdr:cNvPr id="7841" name="WordArt 6"/>
        <xdr:cNvSpPr>
          <a:spLocks noChangeArrowheads="1" noChangeShapeType="1" noTextEdit="1"/>
        </xdr:cNvSpPr>
      </xdr:nvSpPr>
      <xdr:spPr bwMode="auto">
        <a:xfrm>
          <a:off x="446938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7842"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7843"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7844"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7845"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7846"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7847"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7848"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7849"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7850"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7851"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7852"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7853"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7854"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7855"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7856"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7857"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7858"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7859"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7860"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1107493</xdr:colOff>
      <xdr:row>12</xdr:row>
      <xdr:rowOff>121947</xdr:rowOff>
    </xdr:from>
    <xdr:to>
      <xdr:col>14</xdr:col>
      <xdr:colOff>1107493</xdr:colOff>
      <xdr:row>13</xdr:row>
      <xdr:rowOff>96744</xdr:rowOff>
    </xdr:to>
    <xdr:sp macro="" textlink="">
      <xdr:nvSpPr>
        <xdr:cNvPr id="7861" name="WordArt 6"/>
        <xdr:cNvSpPr>
          <a:spLocks noChangeArrowheads="1" noChangeShapeType="1" noTextEdit="1"/>
        </xdr:cNvSpPr>
      </xdr:nvSpPr>
      <xdr:spPr bwMode="auto">
        <a:xfrm>
          <a:off x="464274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7862"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7863"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7864"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7865"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7866"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7867"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7868"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7869"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7870"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7871"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7872"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7873"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7874"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7875"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7876"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7877"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7878"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7879"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7880"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1107493</xdr:colOff>
      <xdr:row>12</xdr:row>
      <xdr:rowOff>121947</xdr:rowOff>
    </xdr:from>
    <xdr:to>
      <xdr:col>15</xdr:col>
      <xdr:colOff>1107493</xdr:colOff>
      <xdr:row>13</xdr:row>
      <xdr:rowOff>96744</xdr:rowOff>
    </xdr:to>
    <xdr:sp macro="" textlink="">
      <xdr:nvSpPr>
        <xdr:cNvPr id="7881" name="WordArt 6"/>
        <xdr:cNvSpPr>
          <a:spLocks noChangeArrowheads="1" noChangeShapeType="1" noTextEdit="1"/>
        </xdr:cNvSpPr>
      </xdr:nvSpPr>
      <xdr:spPr bwMode="auto">
        <a:xfrm>
          <a:off x="478847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7882"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7883"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7884"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7885"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7886"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7887"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7888"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7889"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7890"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7891"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7892"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7893"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7894"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7895"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7896"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7897"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7898"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7899"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7900"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1107493</xdr:colOff>
      <xdr:row>12</xdr:row>
      <xdr:rowOff>121947</xdr:rowOff>
    </xdr:from>
    <xdr:to>
      <xdr:col>16</xdr:col>
      <xdr:colOff>1107493</xdr:colOff>
      <xdr:row>13</xdr:row>
      <xdr:rowOff>96744</xdr:rowOff>
    </xdr:to>
    <xdr:sp macro="" textlink="">
      <xdr:nvSpPr>
        <xdr:cNvPr id="7901" name="WordArt 6"/>
        <xdr:cNvSpPr>
          <a:spLocks noChangeArrowheads="1" noChangeShapeType="1" noTextEdit="1"/>
        </xdr:cNvSpPr>
      </xdr:nvSpPr>
      <xdr:spPr bwMode="auto">
        <a:xfrm>
          <a:off x="499135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7902"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7903"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7904"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7905"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7906"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7907"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7908"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7909"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7910"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7911"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7912"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7913"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7914"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7915"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16</xdr:row>
      <xdr:rowOff>111125</xdr:rowOff>
    </xdr:from>
    <xdr:to>
      <xdr:col>9</xdr:col>
      <xdr:colOff>3756</xdr:colOff>
      <xdr:row>17</xdr:row>
      <xdr:rowOff>82550</xdr:rowOff>
    </xdr:to>
    <xdr:sp macro="" textlink="">
      <xdr:nvSpPr>
        <xdr:cNvPr id="8840" name="WordArt 5"/>
        <xdr:cNvSpPr>
          <a:spLocks noChangeArrowheads="1" noChangeShapeType="1" noTextEdit="1"/>
        </xdr:cNvSpPr>
      </xdr:nvSpPr>
      <xdr:spPr bwMode="auto">
        <a:xfrm>
          <a:off x="37113156"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14</xdr:row>
      <xdr:rowOff>123825</xdr:rowOff>
    </xdr:from>
    <xdr:to>
      <xdr:col>9</xdr:col>
      <xdr:colOff>3756</xdr:colOff>
      <xdr:row>15</xdr:row>
      <xdr:rowOff>98623</xdr:rowOff>
    </xdr:to>
    <xdr:sp macro="" textlink="">
      <xdr:nvSpPr>
        <xdr:cNvPr id="8841" name="WordArt 6"/>
        <xdr:cNvSpPr>
          <a:spLocks noChangeArrowheads="1" noChangeShapeType="1" noTextEdit="1"/>
        </xdr:cNvSpPr>
      </xdr:nvSpPr>
      <xdr:spPr bwMode="auto">
        <a:xfrm>
          <a:off x="37113156"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3756</xdr:colOff>
      <xdr:row>14</xdr:row>
      <xdr:rowOff>109246</xdr:rowOff>
    </xdr:from>
    <xdr:to>
      <xdr:col>9</xdr:col>
      <xdr:colOff>3756</xdr:colOff>
      <xdr:row>15</xdr:row>
      <xdr:rowOff>90857</xdr:rowOff>
    </xdr:to>
    <xdr:sp macro="" textlink="">
      <xdr:nvSpPr>
        <xdr:cNvPr id="8842" name="WordArt 5"/>
        <xdr:cNvSpPr>
          <a:spLocks noChangeArrowheads="1" noChangeShapeType="1" noTextEdit="1"/>
        </xdr:cNvSpPr>
      </xdr:nvSpPr>
      <xdr:spPr bwMode="auto">
        <a:xfrm>
          <a:off x="37113156"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12</xdr:row>
      <xdr:rowOff>121947</xdr:rowOff>
    </xdr:from>
    <xdr:to>
      <xdr:col>9</xdr:col>
      <xdr:colOff>3756</xdr:colOff>
      <xdr:row>13</xdr:row>
      <xdr:rowOff>96744</xdr:rowOff>
    </xdr:to>
    <xdr:sp macro="" textlink="">
      <xdr:nvSpPr>
        <xdr:cNvPr id="8843" name="WordArt 6"/>
        <xdr:cNvSpPr>
          <a:spLocks noChangeArrowheads="1" noChangeShapeType="1" noTextEdit="1"/>
        </xdr:cNvSpPr>
      </xdr:nvSpPr>
      <xdr:spPr bwMode="auto">
        <a:xfrm>
          <a:off x="37113156"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3756</xdr:colOff>
      <xdr:row>15</xdr:row>
      <xdr:rowOff>110186</xdr:rowOff>
    </xdr:from>
    <xdr:to>
      <xdr:col>9</xdr:col>
      <xdr:colOff>3756</xdr:colOff>
      <xdr:row>16</xdr:row>
      <xdr:rowOff>91796</xdr:rowOff>
    </xdr:to>
    <xdr:sp macro="" textlink="">
      <xdr:nvSpPr>
        <xdr:cNvPr id="8844" name="WordArt 5"/>
        <xdr:cNvSpPr>
          <a:spLocks noChangeArrowheads="1" noChangeShapeType="1" noTextEdit="1"/>
        </xdr:cNvSpPr>
      </xdr:nvSpPr>
      <xdr:spPr bwMode="auto">
        <a:xfrm>
          <a:off x="37113156"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3756</xdr:colOff>
      <xdr:row>13</xdr:row>
      <xdr:rowOff>122886</xdr:rowOff>
    </xdr:from>
    <xdr:to>
      <xdr:col>9</xdr:col>
      <xdr:colOff>3756</xdr:colOff>
      <xdr:row>14</xdr:row>
      <xdr:rowOff>97683</xdr:rowOff>
    </xdr:to>
    <xdr:sp macro="" textlink="">
      <xdr:nvSpPr>
        <xdr:cNvPr id="8845" name="WordArt 6"/>
        <xdr:cNvSpPr>
          <a:spLocks noChangeArrowheads="1" noChangeShapeType="1" noTextEdit="1"/>
        </xdr:cNvSpPr>
      </xdr:nvSpPr>
      <xdr:spPr bwMode="auto">
        <a:xfrm>
          <a:off x="37113156"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8846"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8847"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16</xdr:row>
      <xdr:rowOff>111125</xdr:rowOff>
    </xdr:from>
    <xdr:to>
      <xdr:col>9</xdr:col>
      <xdr:colOff>1012243</xdr:colOff>
      <xdr:row>17</xdr:row>
      <xdr:rowOff>82550</xdr:rowOff>
    </xdr:to>
    <xdr:sp macro="" textlink="">
      <xdr:nvSpPr>
        <xdr:cNvPr id="8848" name="WordArt 5"/>
        <xdr:cNvSpPr>
          <a:spLocks noChangeArrowheads="1" noChangeShapeType="1" noTextEdit="1"/>
        </xdr:cNvSpPr>
      </xdr:nvSpPr>
      <xdr:spPr bwMode="auto">
        <a:xfrm>
          <a:off x="38121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14</xdr:row>
      <xdr:rowOff>123825</xdr:rowOff>
    </xdr:from>
    <xdr:to>
      <xdr:col>9</xdr:col>
      <xdr:colOff>1012243</xdr:colOff>
      <xdr:row>15</xdr:row>
      <xdr:rowOff>98623</xdr:rowOff>
    </xdr:to>
    <xdr:sp macro="" textlink="">
      <xdr:nvSpPr>
        <xdr:cNvPr id="8849" name="WordArt 6"/>
        <xdr:cNvSpPr>
          <a:spLocks noChangeArrowheads="1" noChangeShapeType="1" noTextEdit="1"/>
        </xdr:cNvSpPr>
      </xdr:nvSpPr>
      <xdr:spPr bwMode="auto">
        <a:xfrm>
          <a:off x="38121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8850"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8851"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14</xdr:row>
      <xdr:rowOff>109246</xdr:rowOff>
    </xdr:from>
    <xdr:to>
      <xdr:col>9</xdr:col>
      <xdr:colOff>1012243</xdr:colOff>
      <xdr:row>15</xdr:row>
      <xdr:rowOff>90857</xdr:rowOff>
    </xdr:to>
    <xdr:sp macro="" textlink="">
      <xdr:nvSpPr>
        <xdr:cNvPr id="8852" name="WordArt 5"/>
        <xdr:cNvSpPr>
          <a:spLocks noChangeArrowheads="1" noChangeShapeType="1" noTextEdit="1"/>
        </xdr:cNvSpPr>
      </xdr:nvSpPr>
      <xdr:spPr bwMode="auto">
        <a:xfrm>
          <a:off x="38121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12</xdr:row>
      <xdr:rowOff>121947</xdr:rowOff>
    </xdr:from>
    <xdr:to>
      <xdr:col>9</xdr:col>
      <xdr:colOff>1012243</xdr:colOff>
      <xdr:row>13</xdr:row>
      <xdr:rowOff>96744</xdr:rowOff>
    </xdr:to>
    <xdr:sp macro="" textlink="">
      <xdr:nvSpPr>
        <xdr:cNvPr id="8853" name="WordArt 6"/>
        <xdr:cNvSpPr>
          <a:spLocks noChangeArrowheads="1" noChangeShapeType="1" noTextEdit="1"/>
        </xdr:cNvSpPr>
      </xdr:nvSpPr>
      <xdr:spPr bwMode="auto">
        <a:xfrm>
          <a:off x="38121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8854"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9</xdr:col>
      <xdr:colOff>1012243</xdr:colOff>
      <xdr:row>15</xdr:row>
      <xdr:rowOff>110186</xdr:rowOff>
    </xdr:from>
    <xdr:to>
      <xdr:col>9</xdr:col>
      <xdr:colOff>1012243</xdr:colOff>
      <xdr:row>16</xdr:row>
      <xdr:rowOff>91796</xdr:rowOff>
    </xdr:to>
    <xdr:sp macro="" textlink="">
      <xdr:nvSpPr>
        <xdr:cNvPr id="8855" name="WordArt 5"/>
        <xdr:cNvSpPr>
          <a:spLocks noChangeArrowheads="1" noChangeShapeType="1" noTextEdit="1"/>
        </xdr:cNvSpPr>
      </xdr:nvSpPr>
      <xdr:spPr bwMode="auto">
        <a:xfrm>
          <a:off x="38121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8856"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8857"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8858"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8859"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8860"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8861"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8862"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8863"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8864"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8865"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8866"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8867"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8868"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8869"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8870"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8871"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8872"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8873"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8874"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8875"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8876"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8877"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8878"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8879"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8880"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1107493</xdr:colOff>
      <xdr:row>12</xdr:row>
      <xdr:rowOff>121947</xdr:rowOff>
    </xdr:from>
    <xdr:to>
      <xdr:col>15</xdr:col>
      <xdr:colOff>1107493</xdr:colOff>
      <xdr:row>13</xdr:row>
      <xdr:rowOff>96744</xdr:rowOff>
    </xdr:to>
    <xdr:sp macro="" textlink="">
      <xdr:nvSpPr>
        <xdr:cNvPr id="8881" name="WordArt 6"/>
        <xdr:cNvSpPr>
          <a:spLocks noChangeArrowheads="1" noChangeShapeType="1" noTextEdit="1"/>
        </xdr:cNvSpPr>
      </xdr:nvSpPr>
      <xdr:spPr bwMode="auto">
        <a:xfrm>
          <a:off x="478847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8882"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8883"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8884"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8885"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8886"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8887"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8888"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8889"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8890"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8891"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8892"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8893"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8894"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8895"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10371"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10372"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16</xdr:row>
      <xdr:rowOff>111125</xdr:rowOff>
    </xdr:from>
    <xdr:to>
      <xdr:col>13</xdr:col>
      <xdr:colOff>1012243</xdr:colOff>
      <xdr:row>17</xdr:row>
      <xdr:rowOff>82550</xdr:rowOff>
    </xdr:to>
    <xdr:sp macro="" textlink="">
      <xdr:nvSpPr>
        <xdr:cNvPr id="10373" name="WordArt 5"/>
        <xdr:cNvSpPr>
          <a:spLocks noChangeArrowheads="1" noChangeShapeType="1" noTextEdit="1"/>
        </xdr:cNvSpPr>
      </xdr:nvSpPr>
      <xdr:spPr bwMode="auto">
        <a:xfrm>
          <a:off x="445986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14</xdr:row>
      <xdr:rowOff>123825</xdr:rowOff>
    </xdr:from>
    <xdr:to>
      <xdr:col>13</xdr:col>
      <xdr:colOff>1012243</xdr:colOff>
      <xdr:row>15</xdr:row>
      <xdr:rowOff>98623</xdr:rowOff>
    </xdr:to>
    <xdr:sp macro="" textlink="">
      <xdr:nvSpPr>
        <xdr:cNvPr id="10374" name="WordArt 6"/>
        <xdr:cNvSpPr>
          <a:spLocks noChangeArrowheads="1" noChangeShapeType="1" noTextEdit="1"/>
        </xdr:cNvSpPr>
      </xdr:nvSpPr>
      <xdr:spPr bwMode="auto">
        <a:xfrm>
          <a:off x="445986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10375"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10376"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14</xdr:row>
      <xdr:rowOff>109246</xdr:rowOff>
    </xdr:from>
    <xdr:to>
      <xdr:col>13</xdr:col>
      <xdr:colOff>1012243</xdr:colOff>
      <xdr:row>15</xdr:row>
      <xdr:rowOff>90857</xdr:rowOff>
    </xdr:to>
    <xdr:sp macro="" textlink="">
      <xdr:nvSpPr>
        <xdr:cNvPr id="10377" name="WordArt 5"/>
        <xdr:cNvSpPr>
          <a:spLocks noChangeArrowheads="1" noChangeShapeType="1" noTextEdit="1"/>
        </xdr:cNvSpPr>
      </xdr:nvSpPr>
      <xdr:spPr bwMode="auto">
        <a:xfrm>
          <a:off x="445986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12</xdr:row>
      <xdr:rowOff>121947</xdr:rowOff>
    </xdr:from>
    <xdr:to>
      <xdr:col>13</xdr:col>
      <xdr:colOff>1012243</xdr:colOff>
      <xdr:row>13</xdr:row>
      <xdr:rowOff>96744</xdr:rowOff>
    </xdr:to>
    <xdr:sp macro="" textlink="">
      <xdr:nvSpPr>
        <xdr:cNvPr id="10378" name="WordArt 6"/>
        <xdr:cNvSpPr>
          <a:spLocks noChangeArrowheads="1" noChangeShapeType="1" noTextEdit="1"/>
        </xdr:cNvSpPr>
      </xdr:nvSpPr>
      <xdr:spPr bwMode="auto">
        <a:xfrm>
          <a:off x="445986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10379"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1012243</xdr:colOff>
      <xdr:row>15</xdr:row>
      <xdr:rowOff>110186</xdr:rowOff>
    </xdr:from>
    <xdr:to>
      <xdr:col>13</xdr:col>
      <xdr:colOff>1012243</xdr:colOff>
      <xdr:row>16</xdr:row>
      <xdr:rowOff>91796</xdr:rowOff>
    </xdr:to>
    <xdr:sp macro="" textlink="">
      <xdr:nvSpPr>
        <xdr:cNvPr id="10380" name="WordArt 5"/>
        <xdr:cNvSpPr>
          <a:spLocks noChangeArrowheads="1" noChangeShapeType="1" noTextEdit="1"/>
        </xdr:cNvSpPr>
      </xdr:nvSpPr>
      <xdr:spPr bwMode="auto">
        <a:xfrm>
          <a:off x="445986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10381"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10382"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16</xdr:row>
      <xdr:rowOff>111125</xdr:rowOff>
    </xdr:from>
    <xdr:to>
      <xdr:col>14</xdr:col>
      <xdr:colOff>1012243</xdr:colOff>
      <xdr:row>17</xdr:row>
      <xdr:rowOff>82550</xdr:rowOff>
    </xdr:to>
    <xdr:sp macro="" textlink="">
      <xdr:nvSpPr>
        <xdr:cNvPr id="10383" name="WordArt 5"/>
        <xdr:cNvSpPr>
          <a:spLocks noChangeArrowheads="1" noChangeShapeType="1" noTextEdit="1"/>
        </xdr:cNvSpPr>
      </xdr:nvSpPr>
      <xdr:spPr bwMode="auto">
        <a:xfrm>
          <a:off x="4633219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14</xdr:row>
      <xdr:rowOff>123825</xdr:rowOff>
    </xdr:from>
    <xdr:to>
      <xdr:col>14</xdr:col>
      <xdr:colOff>1012243</xdr:colOff>
      <xdr:row>15</xdr:row>
      <xdr:rowOff>98623</xdr:rowOff>
    </xdr:to>
    <xdr:sp macro="" textlink="">
      <xdr:nvSpPr>
        <xdr:cNvPr id="10384" name="WordArt 6"/>
        <xdr:cNvSpPr>
          <a:spLocks noChangeArrowheads="1" noChangeShapeType="1" noTextEdit="1"/>
        </xdr:cNvSpPr>
      </xdr:nvSpPr>
      <xdr:spPr bwMode="auto">
        <a:xfrm>
          <a:off x="4633219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10385"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10386"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14</xdr:row>
      <xdr:rowOff>109246</xdr:rowOff>
    </xdr:from>
    <xdr:to>
      <xdr:col>14</xdr:col>
      <xdr:colOff>1012243</xdr:colOff>
      <xdr:row>15</xdr:row>
      <xdr:rowOff>90857</xdr:rowOff>
    </xdr:to>
    <xdr:sp macro="" textlink="">
      <xdr:nvSpPr>
        <xdr:cNvPr id="10387" name="WordArt 5"/>
        <xdr:cNvSpPr>
          <a:spLocks noChangeArrowheads="1" noChangeShapeType="1" noTextEdit="1"/>
        </xdr:cNvSpPr>
      </xdr:nvSpPr>
      <xdr:spPr bwMode="auto">
        <a:xfrm>
          <a:off x="4633219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12</xdr:row>
      <xdr:rowOff>121947</xdr:rowOff>
    </xdr:from>
    <xdr:to>
      <xdr:col>14</xdr:col>
      <xdr:colOff>1012243</xdr:colOff>
      <xdr:row>13</xdr:row>
      <xdr:rowOff>96744</xdr:rowOff>
    </xdr:to>
    <xdr:sp macro="" textlink="">
      <xdr:nvSpPr>
        <xdr:cNvPr id="10388" name="WordArt 6"/>
        <xdr:cNvSpPr>
          <a:spLocks noChangeArrowheads="1" noChangeShapeType="1" noTextEdit="1"/>
        </xdr:cNvSpPr>
      </xdr:nvSpPr>
      <xdr:spPr bwMode="auto">
        <a:xfrm>
          <a:off x="463321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10389"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14</xdr:col>
      <xdr:colOff>1012243</xdr:colOff>
      <xdr:row>15</xdr:row>
      <xdr:rowOff>110186</xdr:rowOff>
    </xdr:from>
    <xdr:to>
      <xdr:col>14</xdr:col>
      <xdr:colOff>1012243</xdr:colOff>
      <xdr:row>16</xdr:row>
      <xdr:rowOff>91796</xdr:rowOff>
    </xdr:to>
    <xdr:sp macro="" textlink="">
      <xdr:nvSpPr>
        <xdr:cNvPr id="10390" name="WordArt 5"/>
        <xdr:cNvSpPr>
          <a:spLocks noChangeArrowheads="1" noChangeShapeType="1" noTextEdit="1"/>
        </xdr:cNvSpPr>
      </xdr:nvSpPr>
      <xdr:spPr bwMode="auto">
        <a:xfrm>
          <a:off x="4633219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10391"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10392"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16</xdr:row>
      <xdr:rowOff>111125</xdr:rowOff>
    </xdr:from>
    <xdr:to>
      <xdr:col>15</xdr:col>
      <xdr:colOff>1012243</xdr:colOff>
      <xdr:row>17</xdr:row>
      <xdr:rowOff>82550</xdr:rowOff>
    </xdr:to>
    <xdr:sp macro="" textlink="">
      <xdr:nvSpPr>
        <xdr:cNvPr id="10393" name="WordArt 5"/>
        <xdr:cNvSpPr>
          <a:spLocks noChangeArrowheads="1" noChangeShapeType="1" noTextEdit="1"/>
        </xdr:cNvSpPr>
      </xdr:nvSpPr>
      <xdr:spPr bwMode="auto">
        <a:xfrm>
          <a:off x="477895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14</xdr:row>
      <xdr:rowOff>123825</xdr:rowOff>
    </xdr:from>
    <xdr:to>
      <xdr:col>15</xdr:col>
      <xdr:colOff>1012243</xdr:colOff>
      <xdr:row>15</xdr:row>
      <xdr:rowOff>98623</xdr:rowOff>
    </xdr:to>
    <xdr:sp macro="" textlink="">
      <xdr:nvSpPr>
        <xdr:cNvPr id="10394" name="WordArt 6"/>
        <xdr:cNvSpPr>
          <a:spLocks noChangeArrowheads="1" noChangeShapeType="1" noTextEdit="1"/>
        </xdr:cNvSpPr>
      </xdr:nvSpPr>
      <xdr:spPr bwMode="auto">
        <a:xfrm>
          <a:off x="477895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10395"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10396"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14</xdr:row>
      <xdr:rowOff>109246</xdr:rowOff>
    </xdr:from>
    <xdr:to>
      <xdr:col>15</xdr:col>
      <xdr:colOff>1012243</xdr:colOff>
      <xdr:row>15</xdr:row>
      <xdr:rowOff>90857</xdr:rowOff>
    </xdr:to>
    <xdr:sp macro="" textlink="">
      <xdr:nvSpPr>
        <xdr:cNvPr id="10397" name="WordArt 5"/>
        <xdr:cNvSpPr>
          <a:spLocks noChangeArrowheads="1" noChangeShapeType="1" noTextEdit="1"/>
        </xdr:cNvSpPr>
      </xdr:nvSpPr>
      <xdr:spPr bwMode="auto">
        <a:xfrm>
          <a:off x="477895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12</xdr:row>
      <xdr:rowOff>121947</xdr:rowOff>
    </xdr:from>
    <xdr:to>
      <xdr:col>15</xdr:col>
      <xdr:colOff>1012243</xdr:colOff>
      <xdr:row>13</xdr:row>
      <xdr:rowOff>96744</xdr:rowOff>
    </xdr:to>
    <xdr:sp macro="" textlink="">
      <xdr:nvSpPr>
        <xdr:cNvPr id="10398" name="WordArt 6"/>
        <xdr:cNvSpPr>
          <a:spLocks noChangeArrowheads="1" noChangeShapeType="1" noTextEdit="1"/>
        </xdr:cNvSpPr>
      </xdr:nvSpPr>
      <xdr:spPr bwMode="auto">
        <a:xfrm>
          <a:off x="477895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10399"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15</xdr:col>
      <xdr:colOff>1012243</xdr:colOff>
      <xdr:row>15</xdr:row>
      <xdr:rowOff>110186</xdr:rowOff>
    </xdr:from>
    <xdr:to>
      <xdr:col>15</xdr:col>
      <xdr:colOff>1012243</xdr:colOff>
      <xdr:row>16</xdr:row>
      <xdr:rowOff>91796</xdr:rowOff>
    </xdr:to>
    <xdr:sp macro="" textlink="">
      <xdr:nvSpPr>
        <xdr:cNvPr id="10400" name="WordArt 5"/>
        <xdr:cNvSpPr>
          <a:spLocks noChangeArrowheads="1" noChangeShapeType="1" noTextEdit="1"/>
        </xdr:cNvSpPr>
      </xdr:nvSpPr>
      <xdr:spPr bwMode="auto">
        <a:xfrm>
          <a:off x="477895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10401"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10402"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10403"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10404"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10405"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10406"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10407"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10408"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10409"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10410"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xdr:col>
      <xdr:colOff>3756</xdr:colOff>
      <xdr:row>7</xdr:row>
      <xdr:rowOff>121947</xdr:rowOff>
    </xdr:from>
    <xdr:to>
      <xdr:col>4</xdr:col>
      <xdr:colOff>3756</xdr:colOff>
      <xdr:row>8</xdr:row>
      <xdr:rowOff>96744</xdr:rowOff>
    </xdr:to>
    <xdr:sp macro="" textlink="">
      <xdr:nvSpPr>
        <xdr:cNvPr id="10421" name="WordArt 6"/>
        <xdr:cNvSpPr>
          <a:spLocks noChangeArrowheads="1" noChangeShapeType="1" noTextEdit="1"/>
        </xdr:cNvSpPr>
      </xdr:nvSpPr>
      <xdr:spPr bwMode="auto">
        <a:xfrm>
          <a:off x="70903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7</xdr:row>
      <xdr:rowOff>121947</xdr:rowOff>
    </xdr:from>
    <xdr:to>
      <xdr:col>5</xdr:col>
      <xdr:colOff>3756</xdr:colOff>
      <xdr:row>8</xdr:row>
      <xdr:rowOff>96744</xdr:rowOff>
    </xdr:to>
    <xdr:sp macro="" textlink="">
      <xdr:nvSpPr>
        <xdr:cNvPr id="10422" name="WordArt 6"/>
        <xdr:cNvSpPr>
          <a:spLocks noChangeArrowheads="1" noChangeShapeType="1" noTextEdit="1"/>
        </xdr:cNvSpPr>
      </xdr:nvSpPr>
      <xdr:spPr bwMode="auto">
        <a:xfrm>
          <a:off x="84619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7</xdr:row>
      <xdr:rowOff>121947</xdr:rowOff>
    </xdr:from>
    <xdr:to>
      <xdr:col>3</xdr:col>
      <xdr:colOff>3756</xdr:colOff>
      <xdr:row>8</xdr:row>
      <xdr:rowOff>96744</xdr:rowOff>
    </xdr:to>
    <xdr:sp macro="" textlink="">
      <xdr:nvSpPr>
        <xdr:cNvPr id="10423" name="WordArt 6"/>
        <xdr:cNvSpPr>
          <a:spLocks noChangeArrowheads="1" noChangeShapeType="1" noTextEdit="1"/>
        </xdr:cNvSpPr>
      </xdr:nvSpPr>
      <xdr:spPr bwMode="auto">
        <a:xfrm>
          <a:off x="5690181"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10424"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10425"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10426"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10427"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xdr:col>
      <xdr:colOff>3756</xdr:colOff>
      <xdr:row>7</xdr:row>
      <xdr:rowOff>121947</xdr:rowOff>
    </xdr:from>
    <xdr:to>
      <xdr:col>4</xdr:col>
      <xdr:colOff>3756</xdr:colOff>
      <xdr:row>8</xdr:row>
      <xdr:rowOff>96744</xdr:rowOff>
    </xdr:to>
    <xdr:sp macro="" textlink="">
      <xdr:nvSpPr>
        <xdr:cNvPr id="10428" name="WordArt 6"/>
        <xdr:cNvSpPr>
          <a:spLocks noChangeArrowheads="1" noChangeShapeType="1" noTextEdit="1"/>
        </xdr:cNvSpPr>
      </xdr:nvSpPr>
      <xdr:spPr bwMode="auto">
        <a:xfrm>
          <a:off x="70903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3756</xdr:colOff>
      <xdr:row>7</xdr:row>
      <xdr:rowOff>121947</xdr:rowOff>
    </xdr:from>
    <xdr:to>
      <xdr:col>5</xdr:col>
      <xdr:colOff>3756</xdr:colOff>
      <xdr:row>8</xdr:row>
      <xdr:rowOff>96744</xdr:rowOff>
    </xdr:to>
    <xdr:sp macro="" textlink="">
      <xdr:nvSpPr>
        <xdr:cNvPr id="10429" name="WordArt 6"/>
        <xdr:cNvSpPr>
          <a:spLocks noChangeArrowheads="1" noChangeShapeType="1" noTextEdit="1"/>
        </xdr:cNvSpPr>
      </xdr:nvSpPr>
      <xdr:spPr bwMode="auto">
        <a:xfrm>
          <a:off x="846195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3756</xdr:colOff>
      <xdr:row>7</xdr:row>
      <xdr:rowOff>121947</xdr:rowOff>
    </xdr:from>
    <xdr:to>
      <xdr:col>3</xdr:col>
      <xdr:colOff>3756</xdr:colOff>
      <xdr:row>8</xdr:row>
      <xdr:rowOff>96744</xdr:rowOff>
    </xdr:to>
    <xdr:sp macro="" textlink="">
      <xdr:nvSpPr>
        <xdr:cNvPr id="10430" name="WordArt 6"/>
        <xdr:cNvSpPr>
          <a:spLocks noChangeArrowheads="1" noChangeShapeType="1" noTextEdit="1"/>
        </xdr:cNvSpPr>
      </xdr:nvSpPr>
      <xdr:spPr bwMode="auto">
        <a:xfrm>
          <a:off x="5690181"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10431"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xdr:col>
      <xdr:colOff>1012243</xdr:colOff>
      <xdr:row>7</xdr:row>
      <xdr:rowOff>121947</xdr:rowOff>
    </xdr:from>
    <xdr:to>
      <xdr:col>3</xdr:col>
      <xdr:colOff>1012243</xdr:colOff>
      <xdr:row>8</xdr:row>
      <xdr:rowOff>96744</xdr:rowOff>
    </xdr:to>
    <xdr:sp macro="" textlink="">
      <xdr:nvSpPr>
        <xdr:cNvPr id="10432" name="WordArt 6"/>
        <xdr:cNvSpPr>
          <a:spLocks noChangeArrowheads="1" noChangeShapeType="1" noTextEdit="1"/>
        </xdr:cNvSpPr>
      </xdr:nvSpPr>
      <xdr:spPr bwMode="auto">
        <a:xfrm>
          <a:off x="6698668"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10433"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xdr:col>
      <xdr:colOff>1012243</xdr:colOff>
      <xdr:row>7</xdr:row>
      <xdr:rowOff>121947</xdr:rowOff>
    </xdr:from>
    <xdr:to>
      <xdr:col>5</xdr:col>
      <xdr:colOff>1012243</xdr:colOff>
      <xdr:row>8</xdr:row>
      <xdr:rowOff>96744</xdr:rowOff>
    </xdr:to>
    <xdr:sp macro="" textlink="">
      <xdr:nvSpPr>
        <xdr:cNvPr id="10434" name="WordArt 6"/>
        <xdr:cNvSpPr>
          <a:spLocks noChangeArrowheads="1" noChangeShapeType="1" noTextEdit="1"/>
        </xdr:cNvSpPr>
      </xdr:nvSpPr>
      <xdr:spPr bwMode="auto">
        <a:xfrm>
          <a:off x="947044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10435"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10436"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10437"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10438"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10439"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1107493</xdr:colOff>
      <xdr:row>12</xdr:row>
      <xdr:rowOff>121947</xdr:rowOff>
    </xdr:from>
    <xdr:to>
      <xdr:col>16</xdr:col>
      <xdr:colOff>1107493</xdr:colOff>
      <xdr:row>13</xdr:row>
      <xdr:rowOff>96744</xdr:rowOff>
    </xdr:to>
    <xdr:sp macro="" textlink="">
      <xdr:nvSpPr>
        <xdr:cNvPr id="10440" name="WordArt 6"/>
        <xdr:cNvSpPr>
          <a:spLocks noChangeArrowheads="1" noChangeShapeType="1" noTextEdit="1"/>
        </xdr:cNvSpPr>
      </xdr:nvSpPr>
      <xdr:spPr bwMode="auto">
        <a:xfrm>
          <a:off x="4991359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10441"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10442"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10443"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10444"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10445"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10446"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16</xdr:row>
      <xdr:rowOff>111125</xdr:rowOff>
    </xdr:from>
    <xdr:to>
      <xdr:col>16</xdr:col>
      <xdr:colOff>1012243</xdr:colOff>
      <xdr:row>17</xdr:row>
      <xdr:rowOff>82550</xdr:rowOff>
    </xdr:to>
    <xdr:sp macro="" textlink="">
      <xdr:nvSpPr>
        <xdr:cNvPr id="10447" name="WordArt 5"/>
        <xdr:cNvSpPr>
          <a:spLocks noChangeArrowheads="1" noChangeShapeType="1" noTextEdit="1"/>
        </xdr:cNvSpPr>
      </xdr:nvSpPr>
      <xdr:spPr bwMode="auto">
        <a:xfrm>
          <a:off x="49818343"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14</xdr:row>
      <xdr:rowOff>123825</xdr:rowOff>
    </xdr:from>
    <xdr:to>
      <xdr:col>16</xdr:col>
      <xdr:colOff>1012243</xdr:colOff>
      <xdr:row>15</xdr:row>
      <xdr:rowOff>98623</xdr:rowOff>
    </xdr:to>
    <xdr:sp macro="" textlink="">
      <xdr:nvSpPr>
        <xdr:cNvPr id="10448" name="WordArt 6"/>
        <xdr:cNvSpPr>
          <a:spLocks noChangeArrowheads="1" noChangeShapeType="1" noTextEdit="1"/>
        </xdr:cNvSpPr>
      </xdr:nvSpPr>
      <xdr:spPr bwMode="auto">
        <a:xfrm>
          <a:off x="49818343"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10449"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10450"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14</xdr:row>
      <xdr:rowOff>109246</xdr:rowOff>
    </xdr:from>
    <xdr:to>
      <xdr:col>16</xdr:col>
      <xdr:colOff>1012243</xdr:colOff>
      <xdr:row>15</xdr:row>
      <xdr:rowOff>90857</xdr:rowOff>
    </xdr:to>
    <xdr:sp macro="" textlink="">
      <xdr:nvSpPr>
        <xdr:cNvPr id="10451" name="WordArt 5"/>
        <xdr:cNvSpPr>
          <a:spLocks noChangeArrowheads="1" noChangeShapeType="1" noTextEdit="1"/>
        </xdr:cNvSpPr>
      </xdr:nvSpPr>
      <xdr:spPr bwMode="auto">
        <a:xfrm>
          <a:off x="49818343"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12</xdr:row>
      <xdr:rowOff>121947</xdr:rowOff>
    </xdr:from>
    <xdr:to>
      <xdr:col>16</xdr:col>
      <xdr:colOff>1012243</xdr:colOff>
      <xdr:row>13</xdr:row>
      <xdr:rowOff>96744</xdr:rowOff>
    </xdr:to>
    <xdr:sp macro="" textlink="">
      <xdr:nvSpPr>
        <xdr:cNvPr id="10452" name="WordArt 6"/>
        <xdr:cNvSpPr>
          <a:spLocks noChangeArrowheads="1" noChangeShapeType="1" noTextEdit="1"/>
        </xdr:cNvSpPr>
      </xdr:nvSpPr>
      <xdr:spPr bwMode="auto">
        <a:xfrm>
          <a:off x="49818343"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10453"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16</xdr:col>
      <xdr:colOff>1012243</xdr:colOff>
      <xdr:row>15</xdr:row>
      <xdr:rowOff>110186</xdr:rowOff>
    </xdr:from>
    <xdr:to>
      <xdr:col>16</xdr:col>
      <xdr:colOff>1012243</xdr:colOff>
      <xdr:row>16</xdr:row>
      <xdr:rowOff>91796</xdr:rowOff>
    </xdr:to>
    <xdr:sp macro="" textlink="">
      <xdr:nvSpPr>
        <xdr:cNvPr id="10454" name="WordArt 5"/>
        <xdr:cNvSpPr>
          <a:spLocks noChangeArrowheads="1" noChangeShapeType="1" noTextEdit="1"/>
        </xdr:cNvSpPr>
      </xdr:nvSpPr>
      <xdr:spPr bwMode="auto">
        <a:xfrm>
          <a:off x="49818343"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14310"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14311"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14312"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14313"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14314"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14315"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14316"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14317"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14318"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14319"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14320"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14321"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16</xdr:row>
      <xdr:rowOff>111125</xdr:rowOff>
    </xdr:from>
    <xdr:to>
      <xdr:col>12</xdr:col>
      <xdr:colOff>1012243</xdr:colOff>
      <xdr:row>17</xdr:row>
      <xdr:rowOff>82550</xdr:rowOff>
    </xdr:to>
    <xdr:sp macro="" textlink="">
      <xdr:nvSpPr>
        <xdr:cNvPr id="14322" name="WordArt 5"/>
        <xdr:cNvSpPr>
          <a:spLocks noChangeArrowheads="1" noChangeShapeType="1" noTextEdit="1"/>
        </xdr:cNvSpPr>
      </xdr:nvSpPr>
      <xdr:spPr bwMode="auto">
        <a:xfrm>
          <a:off x="4262696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14</xdr:row>
      <xdr:rowOff>123825</xdr:rowOff>
    </xdr:from>
    <xdr:to>
      <xdr:col>12</xdr:col>
      <xdr:colOff>1012243</xdr:colOff>
      <xdr:row>15</xdr:row>
      <xdr:rowOff>98623</xdr:rowOff>
    </xdr:to>
    <xdr:sp macro="" textlink="">
      <xdr:nvSpPr>
        <xdr:cNvPr id="14323" name="WordArt 6"/>
        <xdr:cNvSpPr>
          <a:spLocks noChangeArrowheads="1" noChangeShapeType="1" noTextEdit="1"/>
        </xdr:cNvSpPr>
      </xdr:nvSpPr>
      <xdr:spPr bwMode="auto">
        <a:xfrm>
          <a:off x="4262696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14324"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14325"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14</xdr:row>
      <xdr:rowOff>109246</xdr:rowOff>
    </xdr:from>
    <xdr:to>
      <xdr:col>12</xdr:col>
      <xdr:colOff>1012243</xdr:colOff>
      <xdr:row>15</xdr:row>
      <xdr:rowOff>90857</xdr:rowOff>
    </xdr:to>
    <xdr:sp macro="" textlink="">
      <xdr:nvSpPr>
        <xdr:cNvPr id="14326" name="WordArt 5"/>
        <xdr:cNvSpPr>
          <a:spLocks noChangeArrowheads="1" noChangeShapeType="1" noTextEdit="1"/>
        </xdr:cNvSpPr>
      </xdr:nvSpPr>
      <xdr:spPr bwMode="auto">
        <a:xfrm>
          <a:off x="4262696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12</xdr:row>
      <xdr:rowOff>121947</xdr:rowOff>
    </xdr:from>
    <xdr:to>
      <xdr:col>12</xdr:col>
      <xdr:colOff>1012243</xdr:colOff>
      <xdr:row>13</xdr:row>
      <xdr:rowOff>96744</xdr:rowOff>
    </xdr:to>
    <xdr:sp macro="" textlink="">
      <xdr:nvSpPr>
        <xdr:cNvPr id="14327" name="WordArt 6"/>
        <xdr:cNvSpPr>
          <a:spLocks noChangeArrowheads="1" noChangeShapeType="1" noTextEdit="1"/>
        </xdr:cNvSpPr>
      </xdr:nvSpPr>
      <xdr:spPr bwMode="auto">
        <a:xfrm>
          <a:off x="426269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14328"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12</xdr:col>
      <xdr:colOff>1012243</xdr:colOff>
      <xdr:row>15</xdr:row>
      <xdr:rowOff>110186</xdr:rowOff>
    </xdr:from>
    <xdr:to>
      <xdr:col>12</xdr:col>
      <xdr:colOff>1012243</xdr:colOff>
      <xdr:row>16</xdr:row>
      <xdr:rowOff>91796</xdr:rowOff>
    </xdr:to>
    <xdr:sp macro="" textlink="">
      <xdr:nvSpPr>
        <xdr:cNvPr id="14329" name="WordArt 5"/>
        <xdr:cNvSpPr>
          <a:spLocks noChangeArrowheads="1" noChangeShapeType="1" noTextEdit="1"/>
        </xdr:cNvSpPr>
      </xdr:nvSpPr>
      <xdr:spPr bwMode="auto">
        <a:xfrm>
          <a:off x="4262696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27"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28"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29"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0"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1"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2"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3"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4"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5"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6"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37"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38"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39"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40"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41"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42"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43"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44"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45"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3756</xdr:colOff>
      <xdr:row>7</xdr:row>
      <xdr:rowOff>121947</xdr:rowOff>
    </xdr:from>
    <xdr:to>
      <xdr:col>2</xdr:col>
      <xdr:colOff>3756</xdr:colOff>
      <xdr:row>8</xdr:row>
      <xdr:rowOff>96744</xdr:rowOff>
    </xdr:to>
    <xdr:sp macro="" textlink="">
      <xdr:nvSpPr>
        <xdr:cNvPr id="19046" name="WordArt 6"/>
        <xdr:cNvSpPr>
          <a:spLocks noChangeArrowheads="1" noChangeShapeType="1" noTextEdit="1"/>
        </xdr:cNvSpPr>
      </xdr:nvSpPr>
      <xdr:spPr bwMode="auto">
        <a:xfrm>
          <a:off x="4213806"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47"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xdr:col>
      <xdr:colOff>1012243</xdr:colOff>
      <xdr:row>7</xdr:row>
      <xdr:rowOff>121947</xdr:rowOff>
    </xdr:from>
    <xdr:to>
      <xdr:col>2</xdr:col>
      <xdr:colOff>1012243</xdr:colOff>
      <xdr:row>8</xdr:row>
      <xdr:rowOff>96744</xdr:rowOff>
    </xdr:to>
    <xdr:sp macro="" textlink="">
      <xdr:nvSpPr>
        <xdr:cNvPr id="19048" name="WordArt 6"/>
        <xdr:cNvSpPr>
          <a:spLocks noChangeArrowheads="1" noChangeShapeType="1" noTextEdit="1"/>
        </xdr:cNvSpPr>
      </xdr:nvSpPr>
      <xdr:spPr bwMode="auto">
        <a:xfrm>
          <a:off x="5222293" y="1769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049"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050"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051"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052"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053"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054"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055"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056"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057"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058"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17</xdr:row>
      <xdr:rowOff>111125</xdr:rowOff>
    </xdr:from>
    <xdr:to>
      <xdr:col>11</xdr:col>
      <xdr:colOff>1012243</xdr:colOff>
      <xdr:row>18</xdr:row>
      <xdr:rowOff>82550</xdr:rowOff>
    </xdr:to>
    <xdr:sp macro="" textlink="">
      <xdr:nvSpPr>
        <xdr:cNvPr id="19059" name="WordArt 5"/>
        <xdr:cNvSpPr>
          <a:spLocks noChangeArrowheads="1" noChangeShapeType="1" noTextEdit="1"/>
        </xdr:cNvSpPr>
      </xdr:nvSpPr>
      <xdr:spPr bwMode="auto">
        <a:xfrm>
          <a:off x="411982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123825</xdr:rowOff>
    </xdr:from>
    <xdr:to>
      <xdr:col>11</xdr:col>
      <xdr:colOff>1012243</xdr:colOff>
      <xdr:row>16</xdr:row>
      <xdr:rowOff>98623</xdr:rowOff>
    </xdr:to>
    <xdr:sp macro="" textlink="">
      <xdr:nvSpPr>
        <xdr:cNvPr id="19060" name="WordArt 6"/>
        <xdr:cNvSpPr>
          <a:spLocks noChangeArrowheads="1" noChangeShapeType="1" noTextEdit="1"/>
        </xdr:cNvSpPr>
      </xdr:nvSpPr>
      <xdr:spPr bwMode="auto">
        <a:xfrm>
          <a:off x="411982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17</xdr:row>
      <xdr:rowOff>111125</xdr:rowOff>
    </xdr:from>
    <xdr:to>
      <xdr:col>11</xdr:col>
      <xdr:colOff>1012243</xdr:colOff>
      <xdr:row>18</xdr:row>
      <xdr:rowOff>82550</xdr:rowOff>
    </xdr:to>
    <xdr:sp macro="" textlink="">
      <xdr:nvSpPr>
        <xdr:cNvPr id="19061" name="WordArt 5"/>
        <xdr:cNvSpPr>
          <a:spLocks noChangeArrowheads="1" noChangeShapeType="1" noTextEdit="1"/>
        </xdr:cNvSpPr>
      </xdr:nvSpPr>
      <xdr:spPr bwMode="auto">
        <a:xfrm>
          <a:off x="411982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123825</xdr:rowOff>
    </xdr:from>
    <xdr:to>
      <xdr:col>11</xdr:col>
      <xdr:colOff>1012243</xdr:colOff>
      <xdr:row>16</xdr:row>
      <xdr:rowOff>98623</xdr:rowOff>
    </xdr:to>
    <xdr:sp macro="" textlink="">
      <xdr:nvSpPr>
        <xdr:cNvPr id="19062" name="WordArt 6"/>
        <xdr:cNvSpPr>
          <a:spLocks noChangeArrowheads="1" noChangeShapeType="1" noTextEdit="1"/>
        </xdr:cNvSpPr>
      </xdr:nvSpPr>
      <xdr:spPr bwMode="auto">
        <a:xfrm>
          <a:off x="411982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109246</xdr:rowOff>
    </xdr:from>
    <xdr:to>
      <xdr:col>11</xdr:col>
      <xdr:colOff>1012243</xdr:colOff>
      <xdr:row>16</xdr:row>
      <xdr:rowOff>90857</xdr:rowOff>
    </xdr:to>
    <xdr:sp macro="" textlink="">
      <xdr:nvSpPr>
        <xdr:cNvPr id="19063" name="WordArt 5"/>
        <xdr:cNvSpPr>
          <a:spLocks noChangeArrowheads="1" noChangeShapeType="1" noTextEdit="1"/>
        </xdr:cNvSpPr>
      </xdr:nvSpPr>
      <xdr:spPr bwMode="auto">
        <a:xfrm>
          <a:off x="411982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13</xdr:row>
      <xdr:rowOff>121947</xdr:rowOff>
    </xdr:from>
    <xdr:to>
      <xdr:col>11</xdr:col>
      <xdr:colOff>1012243</xdr:colOff>
      <xdr:row>14</xdr:row>
      <xdr:rowOff>96744</xdr:rowOff>
    </xdr:to>
    <xdr:sp macro="" textlink="">
      <xdr:nvSpPr>
        <xdr:cNvPr id="19064" name="WordArt 6"/>
        <xdr:cNvSpPr>
          <a:spLocks noChangeArrowheads="1" noChangeShapeType="1" noTextEdit="1"/>
        </xdr:cNvSpPr>
      </xdr:nvSpPr>
      <xdr:spPr bwMode="auto">
        <a:xfrm>
          <a:off x="411982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109246</xdr:rowOff>
    </xdr:from>
    <xdr:to>
      <xdr:col>11</xdr:col>
      <xdr:colOff>1012243</xdr:colOff>
      <xdr:row>16</xdr:row>
      <xdr:rowOff>90857</xdr:rowOff>
    </xdr:to>
    <xdr:sp macro="" textlink="">
      <xdr:nvSpPr>
        <xdr:cNvPr id="19065" name="WordArt 5"/>
        <xdr:cNvSpPr>
          <a:spLocks noChangeArrowheads="1" noChangeShapeType="1" noTextEdit="1"/>
        </xdr:cNvSpPr>
      </xdr:nvSpPr>
      <xdr:spPr bwMode="auto">
        <a:xfrm>
          <a:off x="411982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13</xdr:row>
      <xdr:rowOff>121947</xdr:rowOff>
    </xdr:from>
    <xdr:to>
      <xdr:col>11</xdr:col>
      <xdr:colOff>1012243</xdr:colOff>
      <xdr:row>14</xdr:row>
      <xdr:rowOff>96744</xdr:rowOff>
    </xdr:to>
    <xdr:sp macro="" textlink="">
      <xdr:nvSpPr>
        <xdr:cNvPr id="19066" name="WordArt 6"/>
        <xdr:cNvSpPr>
          <a:spLocks noChangeArrowheads="1" noChangeShapeType="1" noTextEdit="1"/>
        </xdr:cNvSpPr>
      </xdr:nvSpPr>
      <xdr:spPr bwMode="auto">
        <a:xfrm>
          <a:off x="411982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110186</xdr:rowOff>
    </xdr:from>
    <xdr:to>
      <xdr:col>11</xdr:col>
      <xdr:colOff>1012243</xdr:colOff>
      <xdr:row>17</xdr:row>
      <xdr:rowOff>91796</xdr:rowOff>
    </xdr:to>
    <xdr:sp macro="" textlink="">
      <xdr:nvSpPr>
        <xdr:cNvPr id="19067" name="WordArt 5"/>
        <xdr:cNvSpPr>
          <a:spLocks noChangeArrowheads="1" noChangeShapeType="1" noTextEdit="1"/>
        </xdr:cNvSpPr>
      </xdr:nvSpPr>
      <xdr:spPr bwMode="auto">
        <a:xfrm>
          <a:off x="411982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16</xdr:row>
      <xdr:rowOff>110186</xdr:rowOff>
    </xdr:from>
    <xdr:to>
      <xdr:col>11</xdr:col>
      <xdr:colOff>1012243</xdr:colOff>
      <xdr:row>17</xdr:row>
      <xdr:rowOff>91796</xdr:rowOff>
    </xdr:to>
    <xdr:sp macro="" textlink="">
      <xdr:nvSpPr>
        <xdr:cNvPr id="19068" name="WordArt 5"/>
        <xdr:cNvSpPr>
          <a:spLocks noChangeArrowheads="1" noChangeShapeType="1" noTextEdit="1"/>
        </xdr:cNvSpPr>
      </xdr:nvSpPr>
      <xdr:spPr bwMode="auto">
        <a:xfrm>
          <a:off x="411982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16</xdr:row>
      <xdr:rowOff>111125</xdr:rowOff>
    </xdr:from>
    <xdr:to>
      <xdr:col>11</xdr:col>
      <xdr:colOff>3756</xdr:colOff>
      <xdr:row>17</xdr:row>
      <xdr:rowOff>82550</xdr:rowOff>
    </xdr:to>
    <xdr:sp macro="" textlink="">
      <xdr:nvSpPr>
        <xdr:cNvPr id="19069" name="WordArt 5"/>
        <xdr:cNvSpPr>
          <a:spLocks noChangeArrowheads="1" noChangeShapeType="1" noTextEdit="1"/>
        </xdr:cNvSpPr>
      </xdr:nvSpPr>
      <xdr:spPr bwMode="auto">
        <a:xfrm>
          <a:off x="4018973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14</xdr:row>
      <xdr:rowOff>123825</xdr:rowOff>
    </xdr:from>
    <xdr:to>
      <xdr:col>11</xdr:col>
      <xdr:colOff>3756</xdr:colOff>
      <xdr:row>15</xdr:row>
      <xdr:rowOff>98623</xdr:rowOff>
    </xdr:to>
    <xdr:sp macro="" textlink="">
      <xdr:nvSpPr>
        <xdr:cNvPr id="19070" name="WordArt 6"/>
        <xdr:cNvSpPr>
          <a:spLocks noChangeArrowheads="1" noChangeShapeType="1" noTextEdit="1"/>
        </xdr:cNvSpPr>
      </xdr:nvSpPr>
      <xdr:spPr bwMode="auto">
        <a:xfrm>
          <a:off x="4018973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14</xdr:row>
      <xdr:rowOff>109246</xdr:rowOff>
    </xdr:from>
    <xdr:to>
      <xdr:col>11</xdr:col>
      <xdr:colOff>3756</xdr:colOff>
      <xdr:row>15</xdr:row>
      <xdr:rowOff>90857</xdr:rowOff>
    </xdr:to>
    <xdr:sp macro="" textlink="">
      <xdr:nvSpPr>
        <xdr:cNvPr id="19071" name="WordArt 5"/>
        <xdr:cNvSpPr>
          <a:spLocks noChangeArrowheads="1" noChangeShapeType="1" noTextEdit="1"/>
        </xdr:cNvSpPr>
      </xdr:nvSpPr>
      <xdr:spPr bwMode="auto">
        <a:xfrm>
          <a:off x="4018973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12</xdr:row>
      <xdr:rowOff>121947</xdr:rowOff>
    </xdr:from>
    <xdr:to>
      <xdr:col>11</xdr:col>
      <xdr:colOff>3756</xdr:colOff>
      <xdr:row>13</xdr:row>
      <xdr:rowOff>96744</xdr:rowOff>
    </xdr:to>
    <xdr:sp macro="" textlink="">
      <xdr:nvSpPr>
        <xdr:cNvPr id="19072" name="WordArt 6"/>
        <xdr:cNvSpPr>
          <a:spLocks noChangeArrowheads="1" noChangeShapeType="1" noTextEdit="1"/>
        </xdr:cNvSpPr>
      </xdr:nvSpPr>
      <xdr:spPr bwMode="auto">
        <a:xfrm>
          <a:off x="4018973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15</xdr:row>
      <xdr:rowOff>110186</xdr:rowOff>
    </xdr:from>
    <xdr:to>
      <xdr:col>11</xdr:col>
      <xdr:colOff>3756</xdr:colOff>
      <xdr:row>16</xdr:row>
      <xdr:rowOff>91796</xdr:rowOff>
    </xdr:to>
    <xdr:sp macro="" textlink="">
      <xdr:nvSpPr>
        <xdr:cNvPr id="19073" name="WordArt 5"/>
        <xdr:cNvSpPr>
          <a:spLocks noChangeArrowheads="1" noChangeShapeType="1" noTextEdit="1"/>
        </xdr:cNvSpPr>
      </xdr:nvSpPr>
      <xdr:spPr bwMode="auto">
        <a:xfrm>
          <a:off x="4018973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13</xdr:row>
      <xdr:rowOff>122886</xdr:rowOff>
    </xdr:from>
    <xdr:to>
      <xdr:col>11</xdr:col>
      <xdr:colOff>3756</xdr:colOff>
      <xdr:row>14</xdr:row>
      <xdr:rowOff>97683</xdr:rowOff>
    </xdr:to>
    <xdr:sp macro="" textlink="">
      <xdr:nvSpPr>
        <xdr:cNvPr id="19074" name="WordArt 6"/>
        <xdr:cNvSpPr>
          <a:spLocks noChangeArrowheads="1" noChangeShapeType="1" noTextEdit="1"/>
        </xdr:cNvSpPr>
      </xdr:nvSpPr>
      <xdr:spPr bwMode="auto">
        <a:xfrm>
          <a:off x="4018973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075"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076"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077"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078"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079"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080"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081"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082"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083"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084"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17</xdr:row>
      <xdr:rowOff>111125</xdr:rowOff>
    </xdr:from>
    <xdr:to>
      <xdr:col>11</xdr:col>
      <xdr:colOff>1012243</xdr:colOff>
      <xdr:row>18</xdr:row>
      <xdr:rowOff>82550</xdr:rowOff>
    </xdr:to>
    <xdr:sp macro="" textlink="">
      <xdr:nvSpPr>
        <xdr:cNvPr id="19085" name="WordArt 5"/>
        <xdr:cNvSpPr>
          <a:spLocks noChangeArrowheads="1" noChangeShapeType="1" noTextEdit="1"/>
        </xdr:cNvSpPr>
      </xdr:nvSpPr>
      <xdr:spPr bwMode="auto">
        <a:xfrm>
          <a:off x="411982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123825</xdr:rowOff>
    </xdr:from>
    <xdr:to>
      <xdr:col>11</xdr:col>
      <xdr:colOff>1012243</xdr:colOff>
      <xdr:row>16</xdr:row>
      <xdr:rowOff>98623</xdr:rowOff>
    </xdr:to>
    <xdr:sp macro="" textlink="">
      <xdr:nvSpPr>
        <xdr:cNvPr id="19086" name="WordArt 6"/>
        <xdr:cNvSpPr>
          <a:spLocks noChangeArrowheads="1" noChangeShapeType="1" noTextEdit="1"/>
        </xdr:cNvSpPr>
      </xdr:nvSpPr>
      <xdr:spPr bwMode="auto">
        <a:xfrm>
          <a:off x="411982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17</xdr:row>
      <xdr:rowOff>111125</xdr:rowOff>
    </xdr:from>
    <xdr:to>
      <xdr:col>11</xdr:col>
      <xdr:colOff>1012243</xdr:colOff>
      <xdr:row>18</xdr:row>
      <xdr:rowOff>82550</xdr:rowOff>
    </xdr:to>
    <xdr:sp macro="" textlink="">
      <xdr:nvSpPr>
        <xdr:cNvPr id="19087" name="WordArt 5"/>
        <xdr:cNvSpPr>
          <a:spLocks noChangeArrowheads="1" noChangeShapeType="1" noTextEdit="1"/>
        </xdr:cNvSpPr>
      </xdr:nvSpPr>
      <xdr:spPr bwMode="auto">
        <a:xfrm>
          <a:off x="411982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123825</xdr:rowOff>
    </xdr:from>
    <xdr:to>
      <xdr:col>11</xdr:col>
      <xdr:colOff>1012243</xdr:colOff>
      <xdr:row>16</xdr:row>
      <xdr:rowOff>98623</xdr:rowOff>
    </xdr:to>
    <xdr:sp macro="" textlink="">
      <xdr:nvSpPr>
        <xdr:cNvPr id="19088" name="WordArt 6"/>
        <xdr:cNvSpPr>
          <a:spLocks noChangeArrowheads="1" noChangeShapeType="1" noTextEdit="1"/>
        </xdr:cNvSpPr>
      </xdr:nvSpPr>
      <xdr:spPr bwMode="auto">
        <a:xfrm>
          <a:off x="411982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109246</xdr:rowOff>
    </xdr:from>
    <xdr:to>
      <xdr:col>11</xdr:col>
      <xdr:colOff>1012243</xdr:colOff>
      <xdr:row>16</xdr:row>
      <xdr:rowOff>90857</xdr:rowOff>
    </xdr:to>
    <xdr:sp macro="" textlink="">
      <xdr:nvSpPr>
        <xdr:cNvPr id="19089" name="WordArt 5"/>
        <xdr:cNvSpPr>
          <a:spLocks noChangeArrowheads="1" noChangeShapeType="1" noTextEdit="1"/>
        </xdr:cNvSpPr>
      </xdr:nvSpPr>
      <xdr:spPr bwMode="auto">
        <a:xfrm>
          <a:off x="411982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13</xdr:row>
      <xdr:rowOff>121947</xdr:rowOff>
    </xdr:from>
    <xdr:to>
      <xdr:col>11</xdr:col>
      <xdr:colOff>1012243</xdr:colOff>
      <xdr:row>14</xdr:row>
      <xdr:rowOff>96744</xdr:rowOff>
    </xdr:to>
    <xdr:sp macro="" textlink="">
      <xdr:nvSpPr>
        <xdr:cNvPr id="19090" name="WordArt 6"/>
        <xdr:cNvSpPr>
          <a:spLocks noChangeArrowheads="1" noChangeShapeType="1" noTextEdit="1"/>
        </xdr:cNvSpPr>
      </xdr:nvSpPr>
      <xdr:spPr bwMode="auto">
        <a:xfrm>
          <a:off x="411982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109246</xdr:rowOff>
    </xdr:from>
    <xdr:to>
      <xdr:col>11</xdr:col>
      <xdr:colOff>1012243</xdr:colOff>
      <xdr:row>16</xdr:row>
      <xdr:rowOff>90857</xdr:rowOff>
    </xdr:to>
    <xdr:sp macro="" textlink="">
      <xdr:nvSpPr>
        <xdr:cNvPr id="19091" name="WordArt 5"/>
        <xdr:cNvSpPr>
          <a:spLocks noChangeArrowheads="1" noChangeShapeType="1" noTextEdit="1"/>
        </xdr:cNvSpPr>
      </xdr:nvSpPr>
      <xdr:spPr bwMode="auto">
        <a:xfrm>
          <a:off x="411982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13</xdr:row>
      <xdr:rowOff>121947</xdr:rowOff>
    </xdr:from>
    <xdr:to>
      <xdr:col>11</xdr:col>
      <xdr:colOff>1012243</xdr:colOff>
      <xdr:row>14</xdr:row>
      <xdr:rowOff>96744</xdr:rowOff>
    </xdr:to>
    <xdr:sp macro="" textlink="">
      <xdr:nvSpPr>
        <xdr:cNvPr id="19092" name="WordArt 6"/>
        <xdr:cNvSpPr>
          <a:spLocks noChangeArrowheads="1" noChangeShapeType="1" noTextEdit="1"/>
        </xdr:cNvSpPr>
      </xdr:nvSpPr>
      <xdr:spPr bwMode="auto">
        <a:xfrm>
          <a:off x="411982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110186</xdr:rowOff>
    </xdr:from>
    <xdr:to>
      <xdr:col>11</xdr:col>
      <xdr:colOff>1012243</xdr:colOff>
      <xdr:row>17</xdr:row>
      <xdr:rowOff>91796</xdr:rowOff>
    </xdr:to>
    <xdr:sp macro="" textlink="">
      <xdr:nvSpPr>
        <xdr:cNvPr id="19093" name="WordArt 5"/>
        <xdr:cNvSpPr>
          <a:spLocks noChangeArrowheads="1" noChangeShapeType="1" noTextEdit="1"/>
        </xdr:cNvSpPr>
      </xdr:nvSpPr>
      <xdr:spPr bwMode="auto">
        <a:xfrm>
          <a:off x="411982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16</xdr:row>
      <xdr:rowOff>110186</xdr:rowOff>
    </xdr:from>
    <xdr:to>
      <xdr:col>11</xdr:col>
      <xdr:colOff>1012243</xdr:colOff>
      <xdr:row>17</xdr:row>
      <xdr:rowOff>91796</xdr:rowOff>
    </xdr:to>
    <xdr:sp macro="" textlink="">
      <xdr:nvSpPr>
        <xdr:cNvPr id="19094" name="WordArt 5"/>
        <xdr:cNvSpPr>
          <a:spLocks noChangeArrowheads="1" noChangeShapeType="1" noTextEdit="1"/>
        </xdr:cNvSpPr>
      </xdr:nvSpPr>
      <xdr:spPr bwMode="auto">
        <a:xfrm>
          <a:off x="411982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16</xdr:row>
      <xdr:rowOff>111125</xdr:rowOff>
    </xdr:from>
    <xdr:to>
      <xdr:col>11</xdr:col>
      <xdr:colOff>3756</xdr:colOff>
      <xdr:row>17</xdr:row>
      <xdr:rowOff>82550</xdr:rowOff>
    </xdr:to>
    <xdr:sp macro="" textlink="">
      <xdr:nvSpPr>
        <xdr:cNvPr id="19095" name="WordArt 5"/>
        <xdr:cNvSpPr>
          <a:spLocks noChangeArrowheads="1" noChangeShapeType="1" noTextEdit="1"/>
        </xdr:cNvSpPr>
      </xdr:nvSpPr>
      <xdr:spPr bwMode="auto">
        <a:xfrm>
          <a:off x="4018973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14</xdr:row>
      <xdr:rowOff>123825</xdr:rowOff>
    </xdr:from>
    <xdr:to>
      <xdr:col>11</xdr:col>
      <xdr:colOff>3756</xdr:colOff>
      <xdr:row>15</xdr:row>
      <xdr:rowOff>98623</xdr:rowOff>
    </xdr:to>
    <xdr:sp macro="" textlink="">
      <xdr:nvSpPr>
        <xdr:cNvPr id="19096" name="WordArt 6"/>
        <xdr:cNvSpPr>
          <a:spLocks noChangeArrowheads="1" noChangeShapeType="1" noTextEdit="1"/>
        </xdr:cNvSpPr>
      </xdr:nvSpPr>
      <xdr:spPr bwMode="auto">
        <a:xfrm>
          <a:off x="4018973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14</xdr:row>
      <xdr:rowOff>109246</xdr:rowOff>
    </xdr:from>
    <xdr:to>
      <xdr:col>11</xdr:col>
      <xdr:colOff>3756</xdr:colOff>
      <xdr:row>15</xdr:row>
      <xdr:rowOff>90857</xdr:rowOff>
    </xdr:to>
    <xdr:sp macro="" textlink="">
      <xdr:nvSpPr>
        <xdr:cNvPr id="19097" name="WordArt 5"/>
        <xdr:cNvSpPr>
          <a:spLocks noChangeArrowheads="1" noChangeShapeType="1" noTextEdit="1"/>
        </xdr:cNvSpPr>
      </xdr:nvSpPr>
      <xdr:spPr bwMode="auto">
        <a:xfrm>
          <a:off x="4018973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12</xdr:row>
      <xdr:rowOff>121947</xdr:rowOff>
    </xdr:from>
    <xdr:to>
      <xdr:col>11</xdr:col>
      <xdr:colOff>3756</xdr:colOff>
      <xdr:row>13</xdr:row>
      <xdr:rowOff>96744</xdr:rowOff>
    </xdr:to>
    <xdr:sp macro="" textlink="">
      <xdr:nvSpPr>
        <xdr:cNvPr id="19098" name="WordArt 6"/>
        <xdr:cNvSpPr>
          <a:spLocks noChangeArrowheads="1" noChangeShapeType="1" noTextEdit="1"/>
        </xdr:cNvSpPr>
      </xdr:nvSpPr>
      <xdr:spPr bwMode="auto">
        <a:xfrm>
          <a:off x="4018973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15</xdr:row>
      <xdr:rowOff>110186</xdr:rowOff>
    </xdr:from>
    <xdr:to>
      <xdr:col>11</xdr:col>
      <xdr:colOff>3756</xdr:colOff>
      <xdr:row>16</xdr:row>
      <xdr:rowOff>91796</xdr:rowOff>
    </xdr:to>
    <xdr:sp macro="" textlink="">
      <xdr:nvSpPr>
        <xdr:cNvPr id="19099" name="WordArt 5"/>
        <xdr:cNvSpPr>
          <a:spLocks noChangeArrowheads="1" noChangeShapeType="1" noTextEdit="1"/>
        </xdr:cNvSpPr>
      </xdr:nvSpPr>
      <xdr:spPr bwMode="auto">
        <a:xfrm>
          <a:off x="4018973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13</xdr:row>
      <xdr:rowOff>122886</xdr:rowOff>
    </xdr:from>
    <xdr:to>
      <xdr:col>11</xdr:col>
      <xdr:colOff>3756</xdr:colOff>
      <xdr:row>14</xdr:row>
      <xdr:rowOff>97683</xdr:rowOff>
    </xdr:to>
    <xdr:sp macro="" textlink="">
      <xdr:nvSpPr>
        <xdr:cNvPr id="19100" name="WordArt 6"/>
        <xdr:cNvSpPr>
          <a:spLocks noChangeArrowheads="1" noChangeShapeType="1" noTextEdit="1"/>
        </xdr:cNvSpPr>
      </xdr:nvSpPr>
      <xdr:spPr bwMode="auto">
        <a:xfrm>
          <a:off x="4018973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01"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02"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03"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04"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05"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106"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07"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108"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09"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10"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17</xdr:row>
      <xdr:rowOff>111125</xdr:rowOff>
    </xdr:from>
    <xdr:to>
      <xdr:col>11</xdr:col>
      <xdr:colOff>1012243</xdr:colOff>
      <xdr:row>18</xdr:row>
      <xdr:rowOff>82550</xdr:rowOff>
    </xdr:to>
    <xdr:sp macro="" textlink="">
      <xdr:nvSpPr>
        <xdr:cNvPr id="19111" name="WordArt 5"/>
        <xdr:cNvSpPr>
          <a:spLocks noChangeArrowheads="1" noChangeShapeType="1" noTextEdit="1"/>
        </xdr:cNvSpPr>
      </xdr:nvSpPr>
      <xdr:spPr bwMode="auto">
        <a:xfrm>
          <a:off x="411982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123825</xdr:rowOff>
    </xdr:from>
    <xdr:to>
      <xdr:col>11</xdr:col>
      <xdr:colOff>1012243</xdr:colOff>
      <xdr:row>16</xdr:row>
      <xdr:rowOff>98623</xdr:rowOff>
    </xdr:to>
    <xdr:sp macro="" textlink="">
      <xdr:nvSpPr>
        <xdr:cNvPr id="19112" name="WordArt 6"/>
        <xdr:cNvSpPr>
          <a:spLocks noChangeArrowheads="1" noChangeShapeType="1" noTextEdit="1"/>
        </xdr:cNvSpPr>
      </xdr:nvSpPr>
      <xdr:spPr bwMode="auto">
        <a:xfrm>
          <a:off x="411982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17</xdr:row>
      <xdr:rowOff>111125</xdr:rowOff>
    </xdr:from>
    <xdr:to>
      <xdr:col>11</xdr:col>
      <xdr:colOff>1012243</xdr:colOff>
      <xdr:row>18</xdr:row>
      <xdr:rowOff>82550</xdr:rowOff>
    </xdr:to>
    <xdr:sp macro="" textlink="">
      <xdr:nvSpPr>
        <xdr:cNvPr id="19113" name="WordArt 5"/>
        <xdr:cNvSpPr>
          <a:spLocks noChangeArrowheads="1" noChangeShapeType="1" noTextEdit="1"/>
        </xdr:cNvSpPr>
      </xdr:nvSpPr>
      <xdr:spPr bwMode="auto">
        <a:xfrm>
          <a:off x="41198218" y="73596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123825</xdr:rowOff>
    </xdr:from>
    <xdr:to>
      <xdr:col>11</xdr:col>
      <xdr:colOff>1012243</xdr:colOff>
      <xdr:row>16</xdr:row>
      <xdr:rowOff>98623</xdr:rowOff>
    </xdr:to>
    <xdr:sp macro="" textlink="">
      <xdr:nvSpPr>
        <xdr:cNvPr id="19114" name="WordArt 6"/>
        <xdr:cNvSpPr>
          <a:spLocks noChangeArrowheads="1" noChangeShapeType="1" noTextEdit="1"/>
        </xdr:cNvSpPr>
      </xdr:nvSpPr>
      <xdr:spPr bwMode="auto">
        <a:xfrm>
          <a:off x="41198218" y="69151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109246</xdr:rowOff>
    </xdr:from>
    <xdr:to>
      <xdr:col>11</xdr:col>
      <xdr:colOff>1012243</xdr:colOff>
      <xdr:row>16</xdr:row>
      <xdr:rowOff>90857</xdr:rowOff>
    </xdr:to>
    <xdr:sp macro="" textlink="">
      <xdr:nvSpPr>
        <xdr:cNvPr id="19115" name="WordArt 5"/>
        <xdr:cNvSpPr>
          <a:spLocks noChangeArrowheads="1" noChangeShapeType="1" noTextEdit="1"/>
        </xdr:cNvSpPr>
      </xdr:nvSpPr>
      <xdr:spPr bwMode="auto">
        <a:xfrm>
          <a:off x="411982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13</xdr:row>
      <xdr:rowOff>121947</xdr:rowOff>
    </xdr:from>
    <xdr:to>
      <xdr:col>11</xdr:col>
      <xdr:colOff>1012243</xdr:colOff>
      <xdr:row>14</xdr:row>
      <xdr:rowOff>96744</xdr:rowOff>
    </xdr:to>
    <xdr:sp macro="" textlink="">
      <xdr:nvSpPr>
        <xdr:cNvPr id="19116" name="WordArt 6"/>
        <xdr:cNvSpPr>
          <a:spLocks noChangeArrowheads="1" noChangeShapeType="1" noTextEdit="1"/>
        </xdr:cNvSpPr>
      </xdr:nvSpPr>
      <xdr:spPr bwMode="auto">
        <a:xfrm>
          <a:off x="411982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109246</xdr:rowOff>
    </xdr:from>
    <xdr:to>
      <xdr:col>11</xdr:col>
      <xdr:colOff>1012243</xdr:colOff>
      <xdr:row>16</xdr:row>
      <xdr:rowOff>90857</xdr:rowOff>
    </xdr:to>
    <xdr:sp macro="" textlink="">
      <xdr:nvSpPr>
        <xdr:cNvPr id="19117" name="WordArt 5"/>
        <xdr:cNvSpPr>
          <a:spLocks noChangeArrowheads="1" noChangeShapeType="1" noTextEdit="1"/>
        </xdr:cNvSpPr>
      </xdr:nvSpPr>
      <xdr:spPr bwMode="auto">
        <a:xfrm>
          <a:off x="41198218" y="69005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13</xdr:row>
      <xdr:rowOff>121947</xdr:rowOff>
    </xdr:from>
    <xdr:to>
      <xdr:col>11</xdr:col>
      <xdr:colOff>1012243</xdr:colOff>
      <xdr:row>14</xdr:row>
      <xdr:rowOff>96744</xdr:rowOff>
    </xdr:to>
    <xdr:sp macro="" textlink="">
      <xdr:nvSpPr>
        <xdr:cNvPr id="19118" name="WordArt 6"/>
        <xdr:cNvSpPr>
          <a:spLocks noChangeArrowheads="1" noChangeShapeType="1" noTextEdit="1"/>
        </xdr:cNvSpPr>
      </xdr:nvSpPr>
      <xdr:spPr bwMode="auto">
        <a:xfrm>
          <a:off x="41198218" y="64560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110186</xdr:rowOff>
    </xdr:from>
    <xdr:to>
      <xdr:col>11</xdr:col>
      <xdr:colOff>1012243</xdr:colOff>
      <xdr:row>17</xdr:row>
      <xdr:rowOff>91796</xdr:rowOff>
    </xdr:to>
    <xdr:sp macro="" textlink="">
      <xdr:nvSpPr>
        <xdr:cNvPr id="19119" name="WordArt 5"/>
        <xdr:cNvSpPr>
          <a:spLocks noChangeArrowheads="1" noChangeShapeType="1" noTextEdit="1"/>
        </xdr:cNvSpPr>
      </xdr:nvSpPr>
      <xdr:spPr bwMode="auto">
        <a:xfrm>
          <a:off x="411982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16</xdr:row>
      <xdr:rowOff>110186</xdr:rowOff>
    </xdr:from>
    <xdr:to>
      <xdr:col>11</xdr:col>
      <xdr:colOff>1012243</xdr:colOff>
      <xdr:row>17</xdr:row>
      <xdr:rowOff>91796</xdr:rowOff>
    </xdr:to>
    <xdr:sp macro="" textlink="">
      <xdr:nvSpPr>
        <xdr:cNvPr id="19120" name="WordArt 5"/>
        <xdr:cNvSpPr>
          <a:spLocks noChangeArrowheads="1" noChangeShapeType="1" noTextEdit="1"/>
        </xdr:cNvSpPr>
      </xdr:nvSpPr>
      <xdr:spPr bwMode="auto">
        <a:xfrm>
          <a:off x="41198218" y="71301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16</xdr:row>
      <xdr:rowOff>111125</xdr:rowOff>
    </xdr:from>
    <xdr:to>
      <xdr:col>11</xdr:col>
      <xdr:colOff>3756</xdr:colOff>
      <xdr:row>17</xdr:row>
      <xdr:rowOff>82550</xdr:rowOff>
    </xdr:to>
    <xdr:sp macro="" textlink="">
      <xdr:nvSpPr>
        <xdr:cNvPr id="19121" name="WordArt 5"/>
        <xdr:cNvSpPr>
          <a:spLocks noChangeArrowheads="1" noChangeShapeType="1" noTextEdit="1"/>
        </xdr:cNvSpPr>
      </xdr:nvSpPr>
      <xdr:spPr bwMode="auto">
        <a:xfrm>
          <a:off x="40189731"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14</xdr:row>
      <xdr:rowOff>123825</xdr:rowOff>
    </xdr:from>
    <xdr:to>
      <xdr:col>11</xdr:col>
      <xdr:colOff>3756</xdr:colOff>
      <xdr:row>15</xdr:row>
      <xdr:rowOff>98623</xdr:rowOff>
    </xdr:to>
    <xdr:sp macro="" textlink="">
      <xdr:nvSpPr>
        <xdr:cNvPr id="19122" name="WordArt 6"/>
        <xdr:cNvSpPr>
          <a:spLocks noChangeArrowheads="1" noChangeShapeType="1" noTextEdit="1"/>
        </xdr:cNvSpPr>
      </xdr:nvSpPr>
      <xdr:spPr bwMode="auto">
        <a:xfrm>
          <a:off x="40189731"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14</xdr:row>
      <xdr:rowOff>109246</xdr:rowOff>
    </xdr:from>
    <xdr:to>
      <xdr:col>11</xdr:col>
      <xdr:colOff>3756</xdr:colOff>
      <xdr:row>15</xdr:row>
      <xdr:rowOff>90857</xdr:rowOff>
    </xdr:to>
    <xdr:sp macro="" textlink="">
      <xdr:nvSpPr>
        <xdr:cNvPr id="19123" name="WordArt 5"/>
        <xdr:cNvSpPr>
          <a:spLocks noChangeArrowheads="1" noChangeShapeType="1" noTextEdit="1"/>
        </xdr:cNvSpPr>
      </xdr:nvSpPr>
      <xdr:spPr bwMode="auto">
        <a:xfrm>
          <a:off x="40189731"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12</xdr:row>
      <xdr:rowOff>121947</xdr:rowOff>
    </xdr:from>
    <xdr:to>
      <xdr:col>11</xdr:col>
      <xdr:colOff>3756</xdr:colOff>
      <xdr:row>13</xdr:row>
      <xdr:rowOff>96744</xdr:rowOff>
    </xdr:to>
    <xdr:sp macro="" textlink="">
      <xdr:nvSpPr>
        <xdr:cNvPr id="19124" name="WordArt 6"/>
        <xdr:cNvSpPr>
          <a:spLocks noChangeArrowheads="1" noChangeShapeType="1" noTextEdit="1"/>
        </xdr:cNvSpPr>
      </xdr:nvSpPr>
      <xdr:spPr bwMode="auto">
        <a:xfrm>
          <a:off x="40189731"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3756</xdr:colOff>
      <xdr:row>15</xdr:row>
      <xdr:rowOff>110186</xdr:rowOff>
    </xdr:from>
    <xdr:to>
      <xdr:col>11</xdr:col>
      <xdr:colOff>3756</xdr:colOff>
      <xdr:row>16</xdr:row>
      <xdr:rowOff>91796</xdr:rowOff>
    </xdr:to>
    <xdr:sp macro="" textlink="">
      <xdr:nvSpPr>
        <xdr:cNvPr id="19125" name="WordArt 5"/>
        <xdr:cNvSpPr>
          <a:spLocks noChangeArrowheads="1" noChangeShapeType="1" noTextEdit="1"/>
        </xdr:cNvSpPr>
      </xdr:nvSpPr>
      <xdr:spPr bwMode="auto">
        <a:xfrm>
          <a:off x="40189731"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3756</xdr:colOff>
      <xdr:row>13</xdr:row>
      <xdr:rowOff>122886</xdr:rowOff>
    </xdr:from>
    <xdr:to>
      <xdr:col>11</xdr:col>
      <xdr:colOff>3756</xdr:colOff>
      <xdr:row>14</xdr:row>
      <xdr:rowOff>97683</xdr:rowOff>
    </xdr:to>
    <xdr:sp macro="" textlink="">
      <xdr:nvSpPr>
        <xdr:cNvPr id="19126" name="WordArt 6"/>
        <xdr:cNvSpPr>
          <a:spLocks noChangeArrowheads="1" noChangeShapeType="1" noTextEdit="1"/>
        </xdr:cNvSpPr>
      </xdr:nvSpPr>
      <xdr:spPr bwMode="auto">
        <a:xfrm>
          <a:off x="40189731" y="6457011"/>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27"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28"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29"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30"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31"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132"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33"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134"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35"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36"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37"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38"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39"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40"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41"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1107493</xdr:colOff>
      <xdr:row>12</xdr:row>
      <xdr:rowOff>121947</xdr:rowOff>
    </xdr:from>
    <xdr:to>
      <xdr:col>11</xdr:col>
      <xdr:colOff>1107493</xdr:colOff>
      <xdr:row>13</xdr:row>
      <xdr:rowOff>96744</xdr:rowOff>
    </xdr:to>
    <xdr:sp macro="" textlink="">
      <xdr:nvSpPr>
        <xdr:cNvPr id="19142" name="WordArt 6"/>
        <xdr:cNvSpPr>
          <a:spLocks noChangeArrowheads="1" noChangeShapeType="1" noTextEdit="1"/>
        </xdr:cNvSpPr>
      </xdr:nvSpPr>
      <xdr:spPr bwMode="auto">
        <a:xfrm>
          <a:off x="4129346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43"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144"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45"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46"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47"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48"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49"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50"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51"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152"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53"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154"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55"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56"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57"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58"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59"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60"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61"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162"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63"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164"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65"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66"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67"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68"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16</xdr:row>
      <xdr:rowOff>111125</xdr:rowOff>
    </xdr:from>
    <xdr:to>
      <xdr:col>11</xdr:col>
      <xdr:colOff>1012243</xdr:colOff>
      <xdr:row>17</xdr:row>
      <xdr:rowOff>82550</xdr:rowOff>
    </xdr:to>
    <xdr:sp macro="" textlink="">
      <xdr:nvSpPr>
        <xdr:cNvPr id="19169" name="WordArt 5"/>
        <xdr:cNvSpPr>
          <a:spLocks noChangeArrowheads="1" noChangeShapeType="1" noTextEdit="1"/>
        </xdr:cNvSpPr>
      </xdr:nvSpPr>
      <xdr:spPr bwMode="auto">
        <a:xfrm>
          <a:off x="41198218" y="7131050"/>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14</xdr:row>
      <xdr:rowOff>123825</xdr:rowOff>
    </xdr:from>
    <xdr:to>
      <xdr:col>11</xdr:col>
      <xdr:colOff>1012243</xdr:colOff>
      <xdr:row>15</xdr:row>
      <xdr:rowOff>98623</xdr:rowOff>
    </xdr:to>
    <xdr:sp macro="" textlink="">
      <xdr:nvSpPr>
        <xdr:cNvPr id="19170" name="WordArt 6"/>
        <xdr:cNvSpPr>
          <a:spLocks noChangeArrowheads="1" noChangeShapeType="1" noTextEdit="1"/>
        </xdr:cNvSpPr>
      </xdr:nvSpPr>
      <xdr:spPr bwMode="auto">
        <a:xfrm>
          <a:off x="41198218" y="6686550"/>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71"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172"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14</xdr:row>
      <xdr:rowOff>109246</xdr:rowOff>
    </xdr:from>
    <xdr:to>
      <xdr:col>11</xdr:col>
      <xdr:colOff>1012243</xdr:colOff>
      <xdr:row>15</xdr:row>
      <xdr:rowOff>90857</xdr:rowOff>
    </xdr:to>
    <xdr:sp macro="" textlink="">
      <xdr:nvSpPr>
        <xdr:cNvPr id="19173" name="WordArt 5"/>
        <xdr:cNvSpPr>
          <a:spLocks noChangeArrowheads="1" noChangeShapeType="1" noTextEdit="1"/>
        </xdr:cNvSpPr>
      </xdr:nvSpPr>
      <xdr:spPr bwMode="auto">
        <a:xfrm>
          <a:off x="41198218" y="6671971"/>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12</xdr:row>
      <xdr:rowOff>121947</xdr:rowOff>
    </xdr:from>
    <xdr:to>
      <xdr:col>11</xdr:col>
      <xdr:colOff>1012243</xdr:colOff>
      <xdr:row>13</xdr:row>
      <xdr:rowOff>96744</xdr:rowOff>
    </xdr:to>
    <xdr:sp macro="" textlink="">
      <xdr:nvSpPr>
        <xdr:cNvPr id="19174" name="WordArt 6"/>
        <xdr:cNvSpPr>
          <a:spLocks noChangeArrowheads="1" noChangeShapeType="1" noTextEdit="1"/>
        </xdr:cNvSpPr>
      </xdr:nvSpPr>
      <xdr:spPr bwMode="auto">
        <a:xfrm>
          <a:off x="41198218" y="622747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75"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11</xdr:col>
      <xdr:colOff>1012243</xdr:colOff>
      <xdr:row>15</xdr:row>
      <xdr:rowOff>110186</xdr:rowOff>
    </xdr:from>
    <xdr:to>
      <xdr:col>11</xdr:col>
      <xdr:colOff>1012243</xdr:colOff>
      <xdr:row>16</xdr:row>
      <xdr:rowOff>91796</xdr:rowOff>
    </xdr:to>
    <xdr:sp macro="" textlink="">
      <xdr:nvSpPr>
        <xdr:cNvPr id="19176" name="WordArt 5"/>
        <xdr:cNvSpPr>
          <a:spLocks noChangeArrowheads="1" noChangeShapeType="1" noTextEdit="1"/>
        </xdr:cNvSpPr>
      </xdr:nvSpPr>
      <xdr:spPr bwMode="auto">
        <a:xfrm>
          <a:off x="41198218" y="6901511"/>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13</xdr:col>
      <xdr:colOff>1257881</xdr:colOff>
      <xdr:row>22</xdr:row>
      <xdr:rowOff>28575</xdr:rowOff>
    </xdr:from>
    <xdr:to>
      <xdr:col>13</xdr:col>
      <xdr:colOff>1257881</xdr:colOff>
      <xdr:row>23</xdr:row>
      <xdr:rowOff>3373</xdr:rowOff>
    </xdr:to>
    <xdr:sp macro="" textlink="">
      <xdr:nvSpPr>
        <xdr:cNvPr id="19883" name="WordArt 6"/>
        <xdr:cNvSpPr>
          <a:spLocks noChangeArrowheads="1" noChangeShapeType="1" noTextEdit="1"/>
        </xdr:cNvSpPr>
      </xdr:nvSpPr>
      <xdr:spPr bwMode="auto">
        <a:xfrm>
          <a:off x="44844281" y="8420100"/>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31</xdr:row>
      <xdr:rowOff>121947</xdr:rowOff>
    </xdr:from>
    <xdr:to>
      <xdr:col>69</xdr:col>
      <xdr:colOff>3756</xdr:colOff>
      <xdr:row>32</xdr:row>
      <xdr:rowOff>96744</xdr:rowOff>
    </xdr:to>
    <xdr:sp macro="" textlink="">
      <xdr:nvSpPr>
        <xdr:cNvPr id="5286" name="WordArt 6"/>
        <xdr:cNvSpPr>
          <a:spLocks noChangeArrowheads="1" noChangeShapeType="1" noTextEdit="1"/>
        </xdr:cNvSpPr>
      </xdr:nvSpPr>
      <xdr:spPr bwMode="auto">
        <a:xfrm>
          <a:off x="877290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287"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5288" name="WordArt 6"/>
        <xdr:cNvSpPr>
          <a:spLocks noChangeArrowheads="1" noChangeShapeType="1" noTextEdit="1"/>
        </xdr:cNvSpPr>
      </xdr:nvSpPr>
      <xdr:spPr bwMode="auto">
        <a:xfrm>
          <a:off x="915771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31</xdr:row>
      <xdr:rowOff>121947</xdr:rowOff>
    </xdr:from>
    <xdr:to>
      <xdr:col>70</xdr:col>
      <xdr:colOff>1012243</xdr:colOff>
      <xdr:row>32</xdr:row>
      <xdr:rowOff>96744</xdr:rowOff>
    </xdr:to>
    <xdr:sp macro="" textlink="">
      <xdr:nvSpPr>
        <xdr:cNvPr id="5289"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31</xdr:row>
      <xdr:rowOff>121947</xdr:rowOff>
    </xdr:from>
    <xdr:to>
      <xdr:col>70</xdr:col>
      <xdr:colOff>1012243</xdr:colOff>
      <xdr:row>32</xdr:row>
      <xdr:rowOff>96744</xdr:rowOff>
    </xdr:to>
    <xdr:sp macro="" textlink="">
      <xdr:nvSpPr>
        <xdr:cNvPr id="5290"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31</xdr:row>
      <xdr:rowOff>121947</xdr:rowOff>
    </xdr:from>
    <xdr:to>
      <xdr:col>69</xdr:col>
      <xdr:colOff>3756</xdr:colOff>
      <xdr:row>32</xdr:row>
      <xdr:rowOff>96744</xdr:rowOff>
    </xdr:to>
    <xdr:sp macro="" textlink="">
      <xdr:nvSpPr>
        <xdr:cNvPr id="5291" name="WordArt 6"/>
        <xdr:cNvSpPr>
          <a:spLocks noChangeArrowheads="1" noChangeShapeType="1" noTextEdit="1"/>
        </xdr:cNvSpPr>
      </xdr:nvSpPr>
      <xdr:spPr bwMode="auto">
        <a:xfrm>
          <a:off x="877290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292"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5293" name="WordArt 6"/>
        <xdr:cNvSpPr>
          <a:spLocks noChangeArrowheads="1" noChangeShapeType="1" noTextEdit="1"/>
        </xdr:cNvSpPr>
      </xdr:nvSpPr>
      <xdr:spPr bwMode="auto">
        <a:xfrm>
          <a:off x="915771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31</xdr:row>
      <xdr:rowOff>121947</xdr:rowOff>
    </xdr:from>
    <xdr:to>
      <xdr:col>70</xdr:col>
      <xdr:colOff>1012243</xdr:colOff>
      <xdr:row>32</xdr:row>
      <xdr:rowOff>96744</xdr:rowOff>
    </xdr:to>
    <xdr:sp macro="" textlink="">
      <xdr:nvSpPr>
        <xdr:cNvPr id="5294"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31</xdr:row>
      <xdr:rowOff>121947</xdr:rowOff>
    </xdr:from>
    <xdr:to>
      <xdr:col>70</xdr:col>
      <xdr:colOff>1012243</xdr:colOff>
      <xdr:row>32</xdr:row>
      <xdr:rowOff>96744</xdr:rowOff>
    </xdr:to>
    <xdr:sp macro="" textlink="">
      <xdr:nvSpPr>
        <xdr:cNvPr id="5295"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5296"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5297"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5298"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5299"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5300"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31</xdr:row>
      <xdr:rowOff>121947</xdr:rowOff>
    </xdr:from>
    <xdr:to>
      <xdr:col>68</xdr:col>
      <xdr:colOff>3756</xdr:colOff>
      <xdr:row>32</xdr:row>
      <xdr:rowOff>96744</xdr:rowOff>
    </xdr:to>
    <xdr:sp macro="" textlink="">
      <xdr:nvSpPr>
        <xdr:cNvPr id="5301"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302"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303"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304"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305"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306"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31</xdr:row>
      <xdr:rowOff>121947</xdr:rowOff>
    </xdr:from>
    <xdr:to>
      <xdr:col>70</xdr:col>
      <xdr:colOff>3756</xdr:colOff>
      <xdr:row>32</xdr:row>
      <xdr:rowOff>96744</xdr:rowOff>
    </xdr:to>
    <xdr:sp macro="" textlink="">
      <xdr:nvSpPr>
        <xdr:cNvPr id="5307"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09"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31</xdr:row>
      <xdr:rowOff>121947</xdr:rowOff>
    </xdr:from>
    <xdr:to>
      <xdr:col>82</xdr:col>
      <xdr:colOff>3756</xdr:colOff>
      <xdr:row>32</xdr:row>
      <xdr:rowOff>96744</xdr:rowOff>
    </xdr:to>
    <xdr:sp macro="" textlink="">
      <xdr:nvSpPr>
        <xdr:cNvPr id="5310" name="WordArt 6"/>
        <xdr:cNvSpPr>
          <a:spLocks noChangeArrowheads="1" noChangeShapeType="1" noTextEdit="1"/>
        </xdr:cNvSpPr>
      </xdr:nvSpPr>
      <xdr:spPr bwMode="auto">
        <a:xfrm>
          <a:off x="915771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31</xdr:row>
      <xdr:rowOff>121947</xdr:rowOff>
    </xdr:from>
    <xdr:to>
      <xdr:col>81</xdr:col>
      <xdr:colOff>1012243</xdr:colOff>
      <xdr:row>32</xdr:row>
      <xdr:rowOff>96744</xdr:rowOff>
    </xdr:to>
    <xdr:sp macro="" textlink="">
      <xdr:nvSpPr>
        <xdr:cNvPr id="5311"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31</xdr:row>
      <xdr:rowOff>121947</xdr:rowOff>
    </xdr:from>
    <xdr:to>
      <xdr:col>81</xdr:col>
      <xdr:colOff>1012243</xdr:colOff>
      <xdr:row>32</xdr:row>
      <xdr:rowOff>96744</xdr:rowOff>
    </xdr:to>
    <xdr:sp macro="" textlink="">
      <xdr:nvSpPr>
        <xdr:cNvPr id="5312"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14"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3756</xdr:colOff>
      <xdr:row>31</xdr:row>
      <xdr:rowOff>121947</xdr:rowOff>
    </xdr:from>
    <xdr:to>
      <xdr:col>82</xdr:col>
      <xdr:colOff>3756</xdr:colOff>
      <xdr:row>32</xdr:row>
      <xdr:rowOff>96744</xdr:rowOff>
    </xdr:to>
    <xdr:sp macro="" textlink="">
      <xdr:nvSpPr>
        <xdr:cNvPr id="5315" name="WordArt 6"/>
        <xdr:cNvSpPr>
          <a:spLocks noChangeArrowheads="1" noChangeShapeType="1" noTextEdit="1"/>
        </xdr:cNvSpPr>
      </xdr:nvSpPr>
      <xdr:spPr bwMode="auto">
        <a:xfrm>
          <a:off x="915771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31</xdr:row>
      <xdr:rowOff>121947</xdr:rowOff>
    </xdr:from>
    <xdr:to>
      <xdr:col>81</xdr:col>
      <xdr:colOff>1012243</xdr:colOff>
      <xdr:row>32</xdr:row>
      <xdr:rowOff>96744</xdr:rowOff>
    </xdr:to>
    <xdr:sp macro="" textlink="">
      <xdr:nvSpPr>
        <xdr:cNvPr id="5316"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31</xdr:row>
      <xdr:rowOff>121947</xdr:rowOff>
    </xdr:from>
    <xdr:to>
      <xdr:col>81</xdr:col>
      <xdr:colOff>1012243</xdr:colOff>
      <xdr:row>32</xdr:row>
      <xdr:rowOff>96744</xdr:rowOff>
    </xdr:to>
    <xdr:sp macro="" textlink="">
      <xdr:nvSpPr>
        <xdr:cNvPr id="5317" name="WordArt 6"/>
        <xdr:cNvSpPr>
          <a:spLocks noChangeArrowheads="1" noChangeShapeType="1" noTextEdit="1"/>
        </xdr:cNvSpPr>
      </xdr:nvSpPr>
      <xdr:spPr bwMode="auto">
        <a:xfrm>
          <a:off x="90966343"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31</xdr:row>
      <xdr:rowOff>121947</xdr:rowOff>
    </xdr:from>
    <xdr:to>
      <xdr:col>80</xdr:col>
      <xdr:colOff>3756</xdr:colOff>
      <xdr:row>32</xdr:row>
      <xdr:rowOff>96744</xdr:rowOff>
    </xdr:to>
    <xdr:sp macro="" textlink="">
      <xdr:nvSpPr>
        <xdr:cNvPr id="5318"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31</xdr:row>
      <xdr:rowOff>121947</xdr:rowOff>
    </xdr:from>
    <xdr:to>
      <xdr:col>80</xdr:col>
      <xdr:colOff>3756</xdr:colOff>
      <xdr:row>32</xdr:row>
      <xdr:rowOff>96744</xdr:rowOff>
    </xdr:to>
    <xdr:sp macro="" textlink="">
      <xdr:nvSpPr>
        <xdr:cNvPr id="5319"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31</xdr:row>
      <xdr:rowOff>121947</xdr:rowOff>
    </xdr:from>
    <xdr:to>
      <xdr:col>80</xdr:col>
      <xdr:colOff>3756</xdr:colOff>
      <xdr:row>32</xdr:row>
      <xdr:rowOff>96744</xdr:rowOff>
    </xdr:to>
    <xdr:sp macro="" textlink="">
      <xdr:nvSpPr>
        <xdr:cNvPr id="5320"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31</xdr:row>
      <xdr:rowOff>121947</xdr:rowOff>
    </xdr:from>
    <xdr:to>
      <xdr:col>80</xdr:col>
      <xdr:colOff>3756</xdr:colOff>
      <xdr:row>32</xdr:row>
      <xdr:rowOff>96744</xdr:rowOff>
    </xdr:to>
    <xdr:sp macro="" textlink="">
      <xdr:nvSpPr>
        <xdr:cNvPr id="5321"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31</xdr:row>
      <xdr:rowOff>121947</xdr:rowOff>
    </xdr:from>
    <xdr:to>
      <xdr:col>80</xdr:col>
      <xdr:colOff>3756</xdr:colOff>
      <xdr:row>32</xdr:row>
      <xdr:rowOff>96744</xdr:rowOff>
    </xdr:to>
    <xdr:sp macro="" textlink="">
      <xdr:nvSpPr>
        <xdr:cNvPr id="5322"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31</xdr:row>
      <xdr:rowOff>121947</xdr:rowOff>
    </xdr:from>
    <xdr:to>
      <xdr:col>80</xdr:col>
      <xdr:colOff>3756</xdr:colOff>
      <xdr:row>32</xdr:row>
      <xdr:rowOff>96744</xdr:rowOff>
    </xdr:to>
    <xdr:sp macro="" textlink="">
      <xdr:nvSpPr>
        <xdr:cNvPr id="5323" name="WordArt 6"/>
        <xdr:cNvSpPr>
          <a:spLocks noChangeArrowheads="1" noChangeShapeType="1" noTextEdit="1"/>
        </xdr:cNvSpPr>
      </xdr:nvSpPr>
      <xdr:spPr bwMode="auto">
        <a:xfrm>
          <a:off x="860335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24"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25"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26"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30"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34"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3756</xdr:colOff>
      <xdr:row>31</xdr:row>
      <xdr:rowOff>121947</xdr:rowOff>
    </xdr:from>
    <xdr:to>
      <xdr:col>81</xdr:col>
      <xdr:colOff>3756</xdr:colOff>
      <xdr:row>32</xdr:row>
      <xdr:rowOff>96744</xdr:rowOff>
    </xdr:to>
    <xdr:sp macro="" textlink="">
      <xdr:nvSpPr>
        <xdr:cNvPr id="5387" name="WordArt 6"/>
        <xdr:cNvSpPr>
          <a:spLocks noChangeArrowheads="1" noChangeShapeType="1" noTextEdit="1"/>
        </xdr:cNvSpPr>
      </xdr:nvSpPr>
      <xdr:spPr bwMode="auto">
        <a:xfrm>
          <a:off x="8995785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37</xdr:row>
      <xdr:rowOff>0</xdr:rowOff>
    </xdr:from>
    <xdr:to>
      <xdr:col>66</xdr:col>
      <xdr:colOff>1012243</xdr:colOff>
      <xdr:row>37</xdr:row>
      <xdr:rowOff>91796</xdr:rowOff>
    </xdr:to>
    <xdr:sp macro="" textlink="">
      <xdr:nvSpPr>
        <xdr:cNvPr id="5394" name="WordArt 5"/>
        <xdr:cNvSpPr>
          <a:spLocks noChangeArrowheads="1" noChangeShapeType="1" noTextEdit="1"/>
        </xdr:cNvSpPr>
      </xdr:nvSpPr>
      <xdr:spPr bwMode="auto">
        <a:xfrm>
          <a:off x="46313143" y="162877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37</xdr:row>
      <xdr:rowOff>0</xdr:rowOff>
    </xdr:from>
    <xdr:to>
      <xdr:col>66</xdr:col>
      <xdr:colOff>1012243</xdr:colOff>
      <xdr:row>37</xdr:row>
      <xdr:rowOff>91796</xdr:rowOff>
    </xdr:to>
    <xdr:sp macro="" textlink="">
      <xdr:nvSpPr>
        <xdr:cNvPr id="5400" name="WordArt 5"/>
        <xdr:cNvSpPr>
          <a:spLocks noChangeArrowheads="1" noChangeShapeType="1" noTextEdit="1"/>
        </xdr:cNvSpPr>
      </xdr:nvSpPr>
      <xdr:spPr bwMode="auto">
        <a:xfrm>
          <a:off x="46313143" y="162877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37</xdr:row>
      <xdr:rowOff>0</xdr:rowOff>
    </xdr:from>
    <xdr:to>
      <xdr:col>67</xdr:col>
      <xdr:colOff>3756</xdr:colOff>
      <xdr:row>37</xdr:row>
      <xdr:rowOff>96744</xdr:rowOff>
    </xdr:to>
    <xdr:sp macro="" textlink="">
      <xdr:nvSpPr>
        <xdr:cNvPr id="5401" name="WordArt 6"/>
        <xdr:cNvSpPr>
          <a:spLocks noChangeArrowheads="1" noChangeShapeType="1" noTextEdit="1"/>
        </xdr:cNvSpPr>
      </xdr:nvSpPr>
      <xdr:spPr bwMode="auto">
        <a:xfrm>
          <a:off x="46771506" y="162877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37</xdr:row>
      <xdr:rowOff>0</xdr:rowOff>
    </xdr:from>
    <xdr:to>
      <xdr:col>68</xdr:col>
      <xdr:colOff>1012243</xdr:colOff>
      <xdr:row>37</xdr:row>
      <xdr:rowOff>91796</xdr:rowOff>
    </xdr:to>
    <xdr:sp macro="" textlink="">
      <xdr:nvSpPr>
        <xdr:cNvPr id="5402" name="WordArt 5"/>
        <xdr:cNvSpPr>
          <a:spLocks noChangeArrowheads="1" noChangeShapeType="1" noTextEdit="1"/>
        </xdr:cNvSpPr>
      </xdr:nvSpPr>
      <xdr:spPr bwMode="auto">
        <a:xfrm>
          <a:off x="49551643" y="162877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37</xdr:row>
      <xdr:rowOff>0</xdr:rowOff>
    </xdr:from>
    <xdr:to>
      <xdr:col>68</xdr:col>
      <xdr:colOff>1012243</xdr:colOff>
      <xdr:row>37</xdr:row>
      <xdr:rowOff>91796</xdr:rowOff>
    </xdr:to>
    <xdr:sp macro="" textlink="">
      <xdr:nvSpPr>
        <xdr:cNvPr id="5403" name="WordArt 5"/>
        <xdr:cNvSpPr>
          <a:spLocks noChangeArrowheads="1" noChangeShapeType="1" noTextEdit="1"/>
        </xdr:cNvSpPr>
      </xdr:nvSpPr>
      <xdr:spPr bwMode="auto">
        <a:xfrm>
          <a:off x="49551643" y="16287750"/>
          <a:ext cx="0" cy="917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3756</xdr:colOff>
      <xdr:row>37</xdr:row>
      <xdr:rowOff>0</xdr:rowOff>
    </xdr:from>
    <xdr:to>
      <xdr:col>69</xdr:col>
      <xdr:colOff>3756</xdr:colOff>
      <xdr:row>37</xdr:row>
      <xdr:rowOff>96744</xdr:rowOff>
    </xdr:to>
    <xdr:sp macro="" textlink="">
      <xdr:nvSpPr>
        <xdr:cNvPr id="5404" name="WordArt 6"/>
        <xdr:cNvSpPr>
          <a:spLocks noChangeArrowheads="1" noChangeShapeType="1" noTextEdit="1"/>
        </xdr:cNvSpPr>
      </xdr:nvSpPr>
      <xdr:spPr bwMode="auto">
        <a:xfrm>
          <a:off x="50200506" y="162877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5405" name="WordArt 6"/>
        <xdr:cNvSpPr>
          <a:spLocks noChangeArrowheads="1" noChangeShapeType="1" noTextEdit="1"/>
        </xdr:cNvSpPr>
      </xdr:nvSpPr>
      <xdr:spPr bwMode="auto">
        <a:xfrm>
          <a:off x="877290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44</xdr:row>
      <xdr:rowOff>121947</xdr:rowOff>
    </xdr:from>
    <xdr:to>
      <xdr:col>70</xdr:col>
      <xdr:colOff>3756</xdr:colOff>
      <xdr:row>45</xdr:row>
      <xdr:rowOff>96744</xdr:rowOff>
    </xdr:to>
    <xdr:sp macro="" textlink="">
      <xdr:nvSpPr>
        <xdr:cNvPr id="5406" name="WordArt 6"/>
        <xdr:cNvSpPr>
          <a:spLocks noChangeArrowheads="1" noChangeShapeType="1" noTextEdit="1"/>
        </xdr:cNvSpPr>
      </xdr:nvSpPr>
      <xdr:spPr bwMode="auto">
        <a:xfrm>
          <a:off x="899578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44</xdr:row>
      <xdr:rowOff>121947</xdr:rowOff>
    </xdr:from>
    <xdr:to>
      <xdr:col>71</xdr:col>
      <xdr:colOff>3756</xdr:colOff>
      <xdr:row>45</xdr:row>
      <xdr:rowOff>96744</xdr:rowOff>
    </xdr:to>
    <xdr:sp macro="" textlink="">
      <xdr:nvSpPr>
        <xdr:cNvPr id="5407" name="WordArt 6"/>
        <xdr:cNvSpPr>
          <a:spLocks noChangeArrowheads="1" noChangeShapeType="1" noTextEdit="1"/>
        </xdr:cNvSpPr>
      </xdr:nvSpPr>
      <xdr:spPr bwMode="auto">
        <a:xfrm>
          <a:off x="91577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44</xdr:row>
      <xdr:rowOff>121947</xdr:rowOff>
    </xdr:from>
    <xdr:to>
      <xdr:col>67</xdr:col>
      <xdr:colOff>3756</xdr:colOff>
      <xdr:row>45</xdr:row>
      <xdr:rowOff>96744</xdr:rowOff>
    </xdr:to>
    <xdr:sp macro="" textlink="">
      <xdr:nvSpPr>
        <xdr:cNvPr id="5408" name="WordArt 6"/>
        <xdr:cNvSpPr>
          <a:spLocks noChangeArrowheads="1" noChangeShapeType="1" noTextEdit="1"/>
        </xdr:cNvSpPr>
      </xdr:nvSpPr>
      <xdr:spPr bwMode="auto">
        <a:xfrm>
          <a:off x="84338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44</xdr:row>
      <xdr:rowOff>121947</xdr:rowOff>
    </xdr:from>
    <xdr:to>
      <xdr:col>66</xdr:col>
      <xdr:colOff>1012243</xdr:colOff>
      <xdr:row>45</xdr:row>
      <xdr:rowOff>96744</xdr:rowOff>
    </xdr:to>
    <xdr:sp macro="" textlink="">
      <xdr:nvSpPr>
        <xdr:cNvPr id="5409"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44</xdr:row>
      <xdr:rowOff>121947</xdr:rowOff>
    </xdr:from>
    <xdr:to>
      <xdr:col>66</xdr:col>
      <xdr:colOff>1012243</xdr:colOff>
      <xdr:row>45</xdr:row>
      <xdr:rowOff>96744</xdr:rowOff>
    </xdr:to>
    <xdr:sp macro="" textlink="">
      <xdr:nvSpPr>
        <xdr:cNvPr id="5410"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44</xdr:row>
      <xdr:rowOff>121947</xdr:rowOff>
    </xdr:from>
    <xdr:to>
      <xdr:col>60</xdr:col>
      <xdr:colOff>3756</xdr:colOff>
      <xdr:row>45</xdr:row>
      <xdr:rowOff>96744</xdr:rowOff>
    </xdr:to>
    <xdr:sp macro="" textlink="">
      <xdr:nvSpPr>
        <xdr:cNvPr id="5411"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974143</xdr:colOff>
      <xdr:row>44</xdr:row>
      <xdr:rowOff>121947</xdr:rowOff>
    </xdr:from>
    <xdr:to>
      <xdr:col>67</xdr:col>
      <xdr:colOff>974143</xdr:colOff>
      <xdr:row>45</xdr:row>
      <xdr:rowOff>96744</xdr:rowOff>
    </xdr:to>
    <xdr:sp macro="" textlink="">
      <xdr:nvSpPr>
        <xdr:cNvPr id="5412" name="WordArt 6"/>
        <xdr:cNvSpPr>
          <a:spLocks noChangeArrowheads="1" noChangeShapeType="1" noTextEdit="1"/>
        </xdr:cNvSpPr>
      </xdr:nvSpPr>
      <xdr:spPr bwMode="auto">
        <a:xfrm>
          <a:off x="853084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44</xdr:row>
      <xdr:rowOff>121947</xdr:rowOff>
    </xdr:from>
    <xdr:to>
      <xdr:col>67</xdr:col>
      <xdr:colOff>1012243</xdr:colOff>
      <xdr:row>45</xdr:row>
      <xdr:rowOff>96744</xdr:rowOff>
    </xdr:to>
    <xdr:sp macro="" textlink="">
      <xdr:nvSpPr>
        <xdr:cNvPr id="5413"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44</xdr:row>
      <xdr:rowOff>121947</xdr:rowOff>
    </xdr:from>
    <xdr:to>
      <xdr:col>67</xdr:col>
      <xdr:colOff>1012243</xdr:colOff>
      <xdr:row>45</xdr:row>
      <xdr:rowOff>96744</xdr:rowOff>
    </xdr:to>
    <xdr:sp macro="" textlink="">
      <xdr:nvSpPr>
        <xdr:cNvPr id="5414"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44</xdr:row>
      <xdr:rowOff>121947</xdr:rowOff>
    </xdr:from>
    <xdr:to>
      <xdr:col>67</xdr:col>
      <xdr:colOff>1012243</xdr:colOff>
      <xdr:row>45</xdr:row>
      <xdr:rowOff>96744</xdr:rowOff>
    </xdr:to>
    <xdr:sp macro="" textlink="">
      <xdr:nvSpPr>
        <xdr:cNvPr id="5415"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44</xdr:row>
      <xdr:rowOff>121947</xdr:rowOff>
    </xdr:from>
    <xdr:to>
      <xdr:col>60</xdr:col>
      <xdr:colOff>1012243</xdr:colOff>
      <xdr:row>45</xdr:row>
      <xdr:rowOff>96744</xdr:rowOff>
    </xdr:to>
    <xdr:sp macro="" textlink="">
      <xdr:nvSpPr>
        <xdr:cNvPr id="5416"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44</xdr:row>
      <xdr:rowOff>121947</xdr:rowOff>
    </xdr:from>
    <xdr:to>
      <xdr:col>60</xdr:col>
      <xdr:colOff>1012243</xdr:colOff>
      <xdr:row>45</xdr:row>
      <xdr:rowOff>96744</xdr:rowOff>
    </xdr:to>
    <xdr:sp macro="" textlink="">
      <xdr:nvSpPr>
        <xdr:cNvPr id="5417"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44</xdr:row>
      <xdr:rowOff>121947</xdr:rowOff>
    </xdr:from>
    <xdr:to>
      <xdr:col>61</xdr:col>
      <xdr:colOff>1012243</xdr:colOff>
      <xdr:row>45</xdr:row>
      <xdr:rowOff>96744</xdr:rowOff>
    </xdr:to>
    <xdr:sp macro="" textlink="">
      <xdr:nvSpPr>
        <xdr:cNvPr id="5418"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44</xdr:row>
      <xdr:rowOff>121947</xdr:rowOff>
    </xdr:from>
    <xdr:to>
      <xdr:col>61</xdr:col>
      <xdr:colOff>1012243</xdr:colOff>
      <xdr:row>45</xdr:row>
      <xdr:rowOff>96744</xdr:rowOff>
    </xdr:to>
    <xdr:sp macro="" textlink="">
      <xdr:nvSpPr>
        <xdr:cNvPr id="5419"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44</xdr:row>
      <xdr:rowOff>121947</xdr:rowOff>
    </xdr:from>
    <xdr:to>
      <xdr:col>70</xdr:col>
      <xdr:colOff>1012243</xdr:colOff>
      <xdr:row>45</xdr:row>
      <xdr:rowOff>96744</xdr:rowOff>
    </xdr:to>
    <xdr:sp macro="" textlink="">
      <xdr:nvSpPr>
        <xdr:cNvPr id="5420"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44</xdr:row>
      <xdr:rowOff>121947</xdr:rowOff>
    </xdr:from>
    <xdr:to>
      <xdr:col>70</xdr:col>
      <xdr:colOff>1012243</xdr:colOff>
      <xdr:row>45</xdr:row>
      <xdr:rowOff>96744</xdr:rowOff>
    </xdr:to>
    <xdr:sp macro="" textlink="">
      <xdr:nvSpPr>
        <xdr:cNvPr id="5421"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44</xdr:row>
      <xdr:rowOff>121947</xdr:rowOff>
    </xdr:from>
    <xdr:to>
      <xdr:col>69</xdr:col>
      <xdr:colOff>3756</xdr:colOff>
      <xdr:row>45</xdr:row>
      <xdr:rowOff>96744</xdr:rowOff>
    </xdr:to>
    <xdr:sp macro="" textlink="">
      <xdr:nvSpPr>
        <xdr:cNvPr id="5422" name="WordArt 6"/>
        <xdr:cNvSpPr>
          <a:spLocks noChangeArrowheads="1" noChangeShapeType="1" noTextEdit="1"/>
        </xdr:cNvSpPr>
      </xdr:nvSpPr>
      <xdr:spPr bwMode="auto">
        <a:xfrm>
          <a:off x="877290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44</xdr:row>
      <xdr:rowOff>121947</xdr:rowOff>
    </xdr:from>
    <xdr:to>
      <xdr:col>70</xdr:col>
      <xdr:colOff>3756</xdr:colOff>
      <xdr:row>45</xdr:row>
      <xdr:rowOff>96744</xdr:rowOff>
    </xdr:to>
    <xdr:sp macro="" textlink="">
      <xdr:nvSpPr>
        <xdr:cNvPr id="5423" name="WordArt 6"/>
        <xdr:cNvSpPr>
          <a:spLocks noChangeArrowheads="1" noChangeShapeType="1" noTextEdit="1"/>
        </xdr:cNvSpPr>
      </xdr:nvSpPr>
      <xdr:spPr bwMode="auto">
        <a:xfrm>
          <a:off x="899578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44</xdr:row>
      <xdr:rowOff>121947</xdr:rowOff>
    </xdr:from>
    <xdr:to>
      <xdr:col>71</xdr:col>
      <xdr:colOff>3756</xdr:colOff>
      <xdr:row>45</xdr:row>
      <xdr:rowOff>96744</xdr:rowOff>
    </xdr:to>
    <xdr:sp macro="" textlink="">
      <xdr:nvSpPr>
        <xdr:cNvPr id="5424" name="WordArt 6"/>
        <xdr:cNvSpPr>
          <a:spLocks noChangeArrowheads="1" noChangeShapeType="1" noTextEdit="1"/>
        </xdr:cNvSpPr>
      </xdr:nvSpPr>
      <xdr:spPr bwMode="auto">
        <a:xfrm>
          <a:off x="91577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44</xdr:row>
      <xdr:rowOff>121947</xdr:rowOff>
    </xdr:from>
    <xdr:to>
      <xdr:col>67</xdr:col>
      <xdr:colOff>3756</xdr:colOff>
      <xdr:row>45</xdr:row>
      <xdr:rowOff>96744</xdr:rowOff>
    </xdr:to>
    <xdr:sp macro="" textlink="">
      <xdr:nvSpPr>
        <xdr:cNvPr id="5436" name="WordArt 6"/>
        <xdr:cNvSpPr>
          <a:spLocks noChangeArrowheads="1" noChangeShapeType="1" noTextEdit="1"/>
        </xdr:cNvSpPr>
      </xdr:nvSpPr>
      <xdr:spPr bwMode="auto">
        <a:xfrm>
          <a:off x="84338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44</xdr:row>
      <xdr:rowOff>121947</xdr:rowOff>
    </xdr:from>
    <xdr:to>
      <xdr:col>66</xdr:col>
      <xdr:colOff>1012243</xdr:colOff>
      <xdr:row>45</xdr:row>
      <xdr:rowOff>96744</xdr:rowOff>
    </xdr:to>
    <xdr:sp macro="" textlink="">
      <xdr:nvSpPr>
        <xdr:cNvPr id="5437"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44</xdr:row>
      <xdr:rowOff>121947</xdr:rowOff>
    </xdr:from>
    <xdr:to>
      <xdr:col>66</xdr:col>
      <xdr:colOff>1012243</xdr:colOff>
      <xdr:row>45</xdr:row>
      <xdr:rowOff>96744</xdr:rowOff>
    </xdr:to>
    <xdr:sp macro="" textlink="">
      <xdr:nvSpPr>
        <xdr:cNvPr id="5480"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44</xdr:row>
      <xdr:rowOff>121947</xdr:rowOff>
    </xdr:from>
    <xdr:to>
      <xdr:col>60</xdr:col>
      <xdr:colOff>3756</xdr:colOff>
      <xdr:row>45</xdr:row>
      <xdr:rowOff>96744</xdr:rowOff>
    </xdr:to>
    <xdr:sp macro="" textlink="">
      <xdr:nvSpPr>
        <xdr:cNvPr id="5484"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44</xdr:row>
      <xdr:rowOff>121947</xdr:rowOff>
    </xdr:from>
    <xdr:to>
      <xdr:col>67</xdr:col>
      <xdr:colOff>1012243</xdr:colOff>
      <xdr:row>45</xdr:row>
      <xdr:rowOff>96744</xdr:rowOff>
    </xdr:to>
    <xdr:sp macro="" textlink="">
      <xdr:nvSpPr>
        <xdr:cNvPr id="5497"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44</xdr:row>
      <xdr:rowOff>121947</xdr:rowOff>
    </xdr:from>
    <xdr:to>
      <xdr:col>67</xdr:col>
      <xdr:colOff>1012243</xdr:colOff>
      <xdr:row>45</xdr:row>
      <xdr:rowOff>96744</xdr:rowOff>
    </xdr:to>
    <xdr:sp macro="" textlink="">
      <xdr:nvSpPr>
        <xdr:cNvPr id="5499"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44</xdr:row>
      <xdr:rowOff>121947</xdr:rowOff>
    </xdr:from>
    <xdr:to>
      <xdr:col>67</xdr:col>
      <xdr:colOff>1012243</xdr:colOff>
      <xdr:row>45</xdr:row>
      <xdr:rowOff>96744</xdr:rowOff>
    </xdr:to>
    <xdr:sp macro="" textlink="">
      <xdr:nvSpPr>
        <xdr:cNvPr id="5501"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44</xdr:row>
      <xdr:rowOff>121947</xdr:rowOff>
    </xdr:from>
    <xdr:to>
      <xdr:col>67</xdr:col>
      <xdr:colOff>1012243</xdr:colOff>
      <xdr:row>45</xdr:row>
      <xdr:rowOff>96744</xdr:rowOff>
    </xdr:to>
    <xdr:sp macro="" textlink="">
      <xdr:nvSpPr>
        <xdr:cNvPr id="5502"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44</xdr:row>
      <xdr:rowOff>121947</xdr:rowOff>
    </xdr:from>
    <xdr:to>
      <xdr:col>60</xdr:col>
      <xdr:colOff>1012243</xdr:colOff>
      <xdr:row>45</xdr:row>
      <xdr:rowOff>96744</xdr:rowOff>
    </xdr:to>
    <xdr:sp macro="" textlink="">
      <xdr:nvSpPr>
        <xdr:cNvPr id="5507"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44</xdr:row>
      <xdr:rowOff>121947</xdr:rowOff>
    </xdr:from>
    <xdr:to>
      <xdr:col>60</xdr:col>
      <xdr:colOff>1012243</xdr:colOff>
      <xdr:row>45</xdr:row>
      <xdr:rowOff>96744</xdr:rowOff>
    </xdr:to>
    <xdr:sp macro="" textlink="">
      <xdr:nvSpPr>
        <xdr:cNvPr id="5509"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44</xdr:row>
      <xdr:rowOff>121947</xdr:rowOff>
    </xdr:from>
    <xdr:to>
      <xdr:col>61</xdr:col>
      <xdr:colOff>1012243</xdr:colOff>
      <xdr:row>45</xdr:row>
      <xdr:rowOff>96744</xdr:rowOff>
    </xdr:to>
    <xdr:sp macro="" textlink="">
      <xdr:nvSpPr>
        <xdr:cNvPr id="5511"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44</xdr:row>
      <xdr:rowOff>121947</xdr:rowOff>
    </xdr:from>
    <xdr:to>
      <xdr:col>61</xdr:col>
      <xdr:colOff>1012243</xdr:colOff>
      <xdr:row>45</xdr:row>
      <xdr:rowOff>96744</xdr:rowOff>
    </xdr:to>
    <xdr:sp macro="" textlink="">
      <xdr:nvSpPr>
        <xdr:cNvPr id="5512"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44</xdr:row>
      <xdr:rowOff>121947</xdr:rowOff>
    </xdr:from>
    <xdr:to>
      <xdr:col>70</xdr:col>
      <xdr:colOff>1012243</xdr:colOff>
      <xdr:row>45</xdr:row>
      <xdr:rowOff>96744</xdr:rowOff>
    </xdr:to>
    <xdr:sp macro="" textlink="">
      <xdr:nvSpPr>
        <xdr:cNvPr id="5674"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44</xdr:row>
      <xdr:rowOff>121947</xdr:rowOff>
    </xdr:from>
    <xdr:to>
      <xdr:col>70</xdr:col>
      <xdr:colOff>1012243</xdr:colOff>
      <xdr:row>45</xdr:row>
      <xdr:rowOff>96744</xdr:rowOff>
    </xdr:to>
    <xdr:sp macro="" textlink="">
      <xdr:nvSpPr>
        <xdr:cNvPr id="5675"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44</xdr:row>
      <xdr:rowOff>121947</xdr:rowOff>
    </xdr:from>
    <xdr:to>
      <xdr:col>45</xdr:col>
      <xdr:colOff>3756</xdr:colOff>
      <xdr:row>45</xdr:row>
      <xdr:rowOff>96744</xdr:rowOff>
    </xdr:to>
    <xdr:sp macro="" textlink="">
      <xdr:nvSpPr>
        <xdr:cNvPr id="6192" name="WordArt 6"/>
        <xdr:cNvSpPr>
          <a:spLocks noChangeArrowheads="1" noChangeShapeType="1" noTextEdit="1"/>
        </xdr:cNvSpPr>
      </xdr:nvSpPr>
      <xdr:spPr bwMode="auto">
        <a:xfrm>
          <a:off x="877290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44</xdr:row>
      <xdr:rowOff>121947</xdr:rowOff>
    </xdr:from>
    <xdr:to>
      <xdr:col>46</xdr:col>
      <xdr:colOff>3756</xdr:colOff>
      <xdr:row>45</xdr:row>
      <xdr:rowOff>96744</xdr:rowOff>
    </xdr:to>
    <xdr:sp macro="" textlink="">
      <xdr:nvSpPr>
        <xdr:cNvPr id="6193" name="WordArt 6"/>
        <xdr:cNvSpPr>
          <a:spLocks noChangeArrowheads="1" noChangeShapeType="1" noTextEdit="1"/>
        </xdr:cNvSpPr>
      </xdr:nvSpPr>
      <xdr:spPr bwMode="auto">
        <a:xfrm>
          <a:off x="899578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44</xdr:row>
      <xdr:rowOff>121947</xdr:rowOff>
    </xdr:from>
    <xdr:to>
      <xdr:col>47</xdr:col>
      <xdr:colOff>3756</xdr:colOff>
      <xdr:row>45</xdr:row>
      <xdr:rowOff>96744</xdr:rowOff>
    </xdr:to>
    <xdr:sp macro="" textlink="">
      <xdr:nvSpPr>
        <xdr:cNvPr id="6194" name="WordArt 6"/>
        <xdr:cNvSpPr>
          <a:spLocks noChangeArrowheads="1" noChangeShapeType="1" noTextEdit="1"/>
        </xdr:cNvSpPr>
      </xdr:nvSpPr>
      <xdr:spPr bwMode="auto">
        <a:xfrm>
          <a:off x="91577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44</xdr:row>
      <xdr:rowOff>121947</xdr:rowOff>
    </xdr:from>
    <xdr:to>
      <xdr:col>43</xdr:col>
      <xdr:colOff>3756</xdr:colOff>
      <xdr:row>45</xdr:row>
      <xdr:rowOff>96744</xdr:rowOff>
    </xdr:to>
    <xdr:sp macro="" textlink="">
      <xdr:nvSpPr>
        <xdr:cNvPr id="6195" name="WordArt 6"/>
        <xdr:cNvSpPr>
          <a:spLocks noChangeArrowheads="1" noChangeShapeType="1" noTextEdit="1"/>
        </xdr:cNvSpPr>
      </xdr:nvSpPr>
      <xdr:spPr bwMode="auto">
        <a:xfrm>
          <a:off x="84338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6196"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6197"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44</xdr:row>
      <xdr:rowOff>121947</xdr:rowOff>
    </xdr:from>
    <xdr:to>
      <xdr:col>33</xdr:col>
      <xdr:colOff>3756</xdr:colOff>
      <xdr:row>45</xdr:row>
      <xdr:rowOff>96744</xdr:rowOff>
    </xdr:to>
    <xdr:sp macro="" textlink="">
      <xdr:nvSpPr>
        <xdr:cNvPr id="6198"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974143</xdr:colOff>
      <xdr:row>44</xdr:row>
      <xdr:rowOff>121947</xdr:rowOff>
    </xdr:from>
    <xdr:to>
      <xdr:col>43</xdr:col>
      <xdr:colOff>974143</xdr:colOff>
      <xdr:row>45</xdr:row>
      <xdr:rowOff>96744</xdr:rowOff>
    </xdr:to>
    <xdr:sp macro="" textlink="">
      <xdr:nvSpPr>
        <xdr:cNvPr id="6199" name="WordArt 6"/>
        <xdr:cNvSpPr>
          <a:spLocks noChangeArrowheads="1" noChangeShapeType="1" noTextEdit="1"/>
        </xdr:cNvSpPr>
      </xdr:nvSpPr>
      <xdr:spPr bwMode="auto">
        <a:xfrm>
          <a:off x="853084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44</xdr:row>
      <xdr:rowOff>121947</xdr:rowOff>
    </xdr:from>
    <xdr:to>
      <xdr:col>43</xdr:col>
      <xdr:colOff>1012243</xdr:colOff>
      <xdr:row>45</xdr:row>
      <xdr:rowOff>96744</xdr:rowOff>
    </xdr:to>
    <xdr:sp macro="" textlink="">
      <xdr:nvSpPr>
        <xdr:cNvPr id="6200"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44</xdr:row>
      <xdr:rowOff>121947</xdr:rowOff>
    </xdr:from>
    <xdr:to>
      <xdr:col>43</xdr:col>
      <xdr:colOff>1012243</xdr:colOff>
      <xdr:row>45</xdr:row>
      <xdr:rowOff>96744</xdr:rowOff>
    </xdr:to>
    <xdr:sp macro="" textlink="">
      <xdr:nvSpPr>
        <xdr:cNvPr id="6201"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44</xdr:row>
      <xdr:rowOff>121947</xdr:rowOff>
    </xdr:from>
    <xdr:to>
      <xdr:col>43</xdr:col>
      <xdr:colOff>1012243</xdr:colOff>
      <xdr:row>45</xdr:row>
      <xdr:rowOff>96744</xdr:rowOff>
    </xdr:to>
    <xdr:sp macro="" textlink="">
      <xdr:nvSpPr>
        <xdr:cNvPr id="6202"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612193</xdr:colOff>
      <xdr:row>44</xdr:row>
      <xdr:rowOff>102897</xdr:rowOff>
    </xdr:from>
    <xdr:to>
      <xdr:col>37</xdr:col>
      <xdr:colOff>612193</xdr:colOff>
      <xdr:row>45</xdr:row>
      <xdr:rowOff>77694</xdr:rowOff>
    </xdr:to>
    <xdr:sp macro="" textlink="">
      <xdr:nvSpPr>
        <xdr:cNvPr id="6203" name="WordArt 6"/>
        <xdr:cNvSpPr>
          <a:spLocks noChangeArrowheads="1" noChangeShapeType="1" noTextEdit="1"/>
        </xdr:cNvSpPr>
      </xdr:nvSpPr>
      <xdr:spPr bwMode="auto">
        <a:xfrm>
          <a:off x="56828743" y="213245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44</xdr:row>
      <xdr:rowOff>121947</xdr:rowOff>
    </xdr:from>
    <xdr:to>
      <xdr:col>33</xdr:col>
      <xdr:colOff>1012243</xdr:colOff>
      <xdr:row>45</xdr:row>
      <xdr:rowOff>96744</xdr:rowOff>
    </xdr:to>
    <xdr:sp macro="" textlink="">
      <xdr:nvSpPr>
        <xdr:cNvPr id="6204"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44</xdr:row>
      <xdr:rowOff>121947</xdr:rowOff>
    </xdr:from>
    <xdr:to>
      <xdr:col>37</xdr:col>
      <xdr:colOff>1012243</xdr:colOff>
      <xdr:row>45</xdr:row>
      <xdr:rowOff>96744</xdr:rowOff>
    </xdr:to>
    <xdr:sp macro="" textlink="">
      <xdr:nvSpPr>
        <xdr:cNvPr id="6205"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44</xdr:row>
      <xdr:rowOff>121947</xdr:rowOff>
    </xdr:from>
    <xdr:to>
      <xdr:col>37</xdr:col>
      <xdr:colOff>1012243</xdr:colOff>
      <xdr:row>45</xdr:row>
      <xdr:rowOff>96744</xdr:rowOff>
    </xdr:to>
    <xdr:sp macro="" textlink="">
      <xdr:nvSpPr>
        <xdr:cNvPr id="6206"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44</xdr:row>
      <xdr:rowOff>121947</xdr:rowOff>
    </xdr:from>
    <xdr:to>
      <xdr:col>46</xdr:col>
      <xdr:colOff>1012243</xdr:colOff>
      <xdr:row>45</xdr:row>
      <xdr:rowOff>96744</xdr:rowOff>
    </xdr:to>
    <xdr:sp macro="" textlink="">
      <xdr:nvSpPr>
        <xdr:cNvPr id="6207"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44</xdr:row>
      <xdr:rowOff>121947</xdr:rowOff>
    </xdr:from>
    <xdr:to>
      <xdr:col>46</xdr:col>
      <xdr:colOff>1012243</xdr:colOff>
      <xdr:row>45</xdr:row>
      <xdr:rowOff>96744</xdr:rowOff>
    </xdr:to>
    <xdr:sp macro="" textlink="">
      <xdr:nvSpPr>
        <xdr:cNvPr id="6208"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3756</xdr:colOff>
      <xdr:row>44</xdr:row>
      <xdr:rowOff>121947</xdr:rowOff>
    </xdr:from>
    <xdr:to>
      <xdr:col>45</xdr:col>
      <xdr:colOff>3756</xdr:colOff>
      <xdr:row>45</xdr:row>
      <xdr:rowOff>96744</xdr:rowOff>
    </xdr:to>
    <xdr:sp macro="" textlink="">
      <xdr:nvSpPr>
        <xdr:cNvPr id="6209" name="WordArt 6"/>
        <xdr:cNvSpPr>
          <a:spLocks noChangeArrowheads="1" noChangeShapeType="1" noTextEdit="1"/>
        </xdr:cNvSpPr>
      </xdr:nvSpPr>
      <xdr:spPr bwMode="auto">
        <a:xfrm>
          <a:off x="877290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3756</xdr:colOff>
      <xdr:row>44</xdr:row>
      <xdr:rowOff>121947</xdr:rowOff>
    </xdr:from>
    <xdr:to>
      <xdr:col>46</xdr:col>
      <xdr:colOff>3756</xdr:colOff>
      <xdr:row>45</xdr:row>
      <xdr:rowOff>96744</xdr:rowOff>
    </xdr:to>
    <xdr:sp macro="" textlink="">
      <xdr:nvSpPr>
        <xdr:cNvPr id="6210" name="WordArt 6"/>
        <xdr:cNvSpPr>
          <a:spLocks noChangeArrowheads="1" noChangeShapeType="1" noTextEdit="1"/>
        </xdr:cNvSpPr>
      </xdr:nvSpPr>
      <xdr:spPr bwMode="auto">
        <a:xfrm>
          <a:off x="899578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44</xdr:row>
      <xdr:rowOff>121947</xdr:rowOff>
    </xdr:from>
    <xdr:to>
      <xdr:col>47</xdr:col>
      <xdr:colOff>3756</xdr:colOff>
      <xdr:row>45</xdr:row>
      <xdr:rowOff>96744</xdr:rowOff>
    </xdr:to>
    <xdr:sp macro="" textlink="">
      <xdr:nvSpPr>
        <xdr:cNvPr id="6211" name="WordArt 6"/>
        <xdr:cNvSpPr>
          <a:spLocks noChangeArrowheads="1" noChangeShapeType="1" noTextEdit="1"/>
        </xdr:cNvSpPr>
      </xdr:nvSpPr>
      <xdr:spPr bwMode="auto">
        <a:xfrm>
          <a:off x="91577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44</xdr:row>
      <xdr:rowOff>121947</xdr:rowOff>
    </xdr:from>
    <xdr:to>
      <xdr:col>43</xdr:col>
      <xdr:colOff>3756</xdr:colOff>
      <xdr:row>45</xdr:row>
      <xdr:rowOff>96744</xdr:rowOff>
    </xdr:to>
    <xdr:sp macro="" textlink="">
      <xdr:nvSpPr>
        <xdr:cNvPr id="6212" name="WordArt 6"/>
        <xdr:cNvSpPr>
          <a:spLocks noChangeArrowheads="1" noChangeShapeType="1" noTextEdit="1"/>
        </xdr:cNvSpPr>
      </xdr:nvSpPr>
      <xdr:spPr bwMode="auto">
        <a:xfrm>
          <a:off x="843381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6213"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42</xdr:col>
      <xdr:colOff>1012243</xdr:colOff>
      <xdr:row>44</xdr:row>
      <xdr:rowOff>121947</xdr:rowOff>
    </xdr:from>
    <xdr:to>
      <xdr:col>42</xdr:col>
      <xdr:colOff>1012243</xdr:colOff>
      <xdr:row>45</xdr:row>
      <xdr:rowOff>96744</xdr:rowOff>
    </xdr:to>
    <xdr:sp macro="" textlink="">
      <xdr:nvSpPr>
        <xdr:cNvPr id="6214" name="WordArt 6"/>
        <xdr:cNvSpPr>
          <a:spLocks noChangeArrowheads="1" noChangeShapeType="1" noTextEdit="1"/>
        </xdr:cNvSpPr>
      </xdr:nvSpPr>
      <xdr:spPr bwMode="auto">
        <a:xfrm>
          <a:off x="836892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3756</xdr:colOff>
      <xdr:row>44</xdr:row>
      <xdr:rowOff>121947</xdr:rowOff>
    </xdr:from>
    <xdr:to>
      <xdr:col>33</xdr:col>
      <xdr:colOff>3756</xdr:colOff>
      <xdr:row>45</xdr:row>
      <xdr:rowOff>96744</xdr:rowOff>
    </xdr:to>
    <xdr:sp macro="" textlink="">
      <xdr:nvSpPr>
        <xdr:cNvPr id="6215"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44</xdr:row>
      <xdr:rowOff>121947</xdr:rowOff>
    </xdr:from>
    <xdr:to>
      <xdr:col>43</xdr:col>
      <xdr:colOff>1012243</xdr:colOff>
      <xdr:row>45</xdr:row>
      <xdr:rowOff>96744</xdr:rowOff>
    </xdr:to>
    <xdr:sp macro="" textlink="">
      <xdr:nvSpPr>
        <xdr:cNvPr id="6216"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44</xdr:row>
      <xdr:rowOff>121947</xdr:rowOff>
    </xdr:from>
    <xdr:to>
      <xdr:col>43</xdr:col>
      <xdr:colOff>1012243</xdr:colOff>
      <xdr:row>45</xdr:row>
      <xdr:rowOff>96744</xdr:rowOff>
    </xdr:to>
    <xdr:sp macro="" textlink="">
      <xdr:nvSpPr>
        <xdr:cNvPr id="6217"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44</xdr:row>
      <xdr:rowOff>121947</xdr:rowOff>
    </xdr:from>
    <xdr:to>
      <xdr:col>43</xdr:col>
      <xdr:colOff>1012243</xdr:colOff>
      <xdr:row>45</xdr:row>
      <xdr:rowOff>96744</xdr:rowOff>
    </xdr:to>
    <xdr:sp macro="" textlink="">
      <xdr:nvSpPr>
        <xdr:cNvPr id="6218"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44</xdr:row>
      <xdr:rowOff>121947</xdr:rowOff>
    </xdr:from>
    <xdr:to>
      <xdr:col>43</xdr:col>
      <xdr:colOff>1012243</xdr:colOff>
      <xdr:row>45</xdr:row>
      <xdr:rowOff>96744</xdr:rowOff>
    </xdr:to>
    <xdr:sp macro="" textlink="">
      <xdr:nvSpPr>
        <xdr:cNvPr id="6219" name="WordArt 6"/>
        <xdr:cNvSpPr>
          <a:spLocks noChangeArrowheads="1" noChangeShapeType="1" noTextEdit="1"/>
        </xdr:cNvSpPr>
      </xdr:nvSpPr>
      <xdr:spPr bwMode="auto">
        <a:xfrm>
          <a:off x="853465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44</xdr:row>
      <xdr:rowOff>121947</xdr:rowOff>
    </xdr:from>
    <xdr:to>
      <xdr:col>33</xdr:col>
      <xdr:colOff>1012243</xdr:colOff>
      <xdr:row>45</xdr:row>
      <xdr:rowOff>96744</xdr:rowOff>
    </xdr:to>
    <xdr:sp macro="" textlink="">
      <xdr:nvSpPr>
        <xdr:cNvPr id="6220"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44</xdr:row>
      <xdr:rowOff>121947</xdr:rowOff>
    </xdr:from>
    <xdr:to>
      <xdr:col>33</xdr:col>
      <xdr:colOff>1012243</xdr:colOff>
      <xdr:row>45</xdr:row>
      <xdr:rowOff>96744</xdr:rowOff>
    </xdr:to>
    <xdr:sp macro="" textlink="">
      <xdr:nvSpPr>
        <xdr:cNvPr id="6221"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44</xdr:row>
      <xdr:rowOff>121947</xdr:rowOff>
    </xdr:from>
    <xdr:to>
      <xdr:col>37</xdr:col>
      <xdr:colOff>1012243</xdr:colOff>
      <xdr:row>45</xdr:row>
      <xdr:rowOff>96744</xdr:rowOff>
    </xdr:to>
    <xdr:sp macro="" textlink="">
      <xdr:nvSpPr>
        <xdr:cNvPr id="6222"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44</xdr:row>
      <xdr:rowOff>121947</xdr:rowOff>
    </xdr:from>
    <xdr:to>
      <xdr:col>37</xdr:col>
      <xdr:colOff>1012243</xdr:colOff>
      <xdr:row>45</xdr:row>
      <xdr:rowOff>96744</xdr:rowOff>
    </xdr:to>
    <xdr:sp macro="" textlink="">
      <xdr:nvSpPr>
        <xdr:cNvPr id="6223" name="WordArt 6"/>
        <xdr:cNvSpPr>
          <a:spLocks noChangeArrowheads="1" noChangeShapeType="1" noTextEdit="1"/>
        </xdr:cNvSpPr>
      </xdr:nvSpPr>
      <xdr:spPr bwMode="auto">
        <a:xfrm>
          <a:off x="75421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44</xdr:row>
      <xdr:rowOff>121947</xdr:rowOff>
    </xdr:from>
    <xdr:to>
      <xdr:col>46</xdr:col>
      <xdr:colOff>1012243</xdr:colOff>
      <xdr:row>45</xdr:row>
      <xdr:rowOff>96744</xdr:rowOff>
    </xdr:to>
    <xdr:sp macro="" textlink="">
      <xdr:nvSpPr>
        <xdr:cNvPr id="6224"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44</xdr:row>
      <xdr:rowOff>121947</xdr:rowOff>
    </xdr:from>
    <xdr:to>
      <xdr:col>46</xdr:col>
      <xdr:colOff>1012243</xdr:colOff>
      <xdr:row>45</xdr:row>
      <xdr:rowOff>96744</xdr:rowOff>
    </xdr:to>
    <xdr:sp macro="" textlink="">
      <xdr:nvSpPr>
        <xdr:cNvPr id="6225" name="WordArt 6"/>
        <xdr:cNvSpPr>
          <a:spLocks noChangeArrowheads="1" noChangeShapeType="1" noTextEdit="1"/>
        </xdr:cNvSpPr>
      </xdr:nvSpPr>
      <xdr:spPr bwMode="auto">
        <a:xfrm>
          <a:off x="909663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xdr:col>
      <xdr:colOff>3756</xdr:colOff>
      <xdr:row>44</xdr:row>
      <xdr:rowOff>121947</xdr:rowOff>
    </xdr:from>
    <xdr:to>
      <xdr:col>1</xdr:col>
      <xdr:colOff>3756</xdr:colOff>
      <xdr:row>45</xdr:row>
      <xdr:rowOff>96744</xdr:rowOff>
    </xdr:to>
    <xdr:sp macro="" textlink="">
      <xdr:nvSpPr>
        <xdr:cNvPr id="6226" name="WordArt 6"/>
        <xdr:cNvSpPr>
          <a:spLocks noChangeArrowheads="1" noChangeShapeType="1" noTextEdit="1"/>
        </xdr:cNvSpPr>
      </xdr:nvSpPr>
      <xdr:spPr bwMode="auto">
        <a:xfrm>
          <a:off x="546010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xdr:col>
      <xdr:colOff>1012243</xdr:colOff>
      <xdr:row>44</xdr:row>
      <xdr:rowOff>121947</xdr:rowOff>
    </xdr:from>
    <xdr:to>
      <xdr:col>1</xdr:col>
      <xdr:colOff>1012243</xdr:colOff>
      <xdr:row>45</xdr:row>
      <xdr:rowOff>96744</xdr:rowOff>
    </xdr:to>
    <xdr:sp macro="" textlink="">
      <xdr:nvSpPr>
        <xdr:cNvPr id="6227" name="WordArt 6"/>
        <xdr:cNvSpPr>
          <a:spLocks noChangeArrowheads="1" noChangeShapeType="1" noTextEdit="1"/>
        </xdr:cNvSpPr>
      </xdr:nvSpPr>
      <xdr:spPr bwMode="auto">
        <a:xfrm>
          <a:off x="55609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xdr:col>
      <xdr:colOff>1012243</xdr:colOff>
      <xdr:row>44</xdr:row>
      <xdr:rowOff>121947</xdr:rowOff>
    </xdr:from>
    <xdr:to>
      <xdr:col>1</xdr:col>
      <xdr:colOff>1012243</xdr:colOff>
      <xdr:row>45</xdr:row>
      <xdr:rowOff>96744</xdr:rowOff>
    </xdr:to>
    <xdr:sp macro="" textlink="">
      <xdr:nvSpPr>
        <xdr:cNvPr id="6228" name="WordArt 6"/>
        <xdr:cNvSpPr>
          <a:spLocks noChangeArrowheads="1" noChangeShapeType="1" noTextEdit="1"/>
        </xdr:cNvSpPr>
      </xdr:nvSpPr>
      <xdr:spPr bwMode="auto">
        <a:xfrm>
          <a:off x="55609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xdr:col>
      <xdr:colOff>3756</xdr:colOff>
      <xdr:row>44</xdr:row>
      <xdr:rowOff>121947</xdr:rowOff>
    </xdr:from>
    <xdr:to>
      <xdr:col>1</xdr:col>
      <xdr:colOff>3756</xdr:colOff>
      <xdr:row>45</xdr:row>
      <xdr:rowOff>96744</xdr:rowOff>
    </xdr:to>
    <xdr:sp macro="" textlink="">
      <xdr:nvSpPr>
        <xdr:cNvPr id="6229" name="WordArt 6"/>
        <xdr:cNvSpPr>
          <a:spLocks noChangeArrowheads="1" noChangeShapeType="1" noTextEdit="1"/>
        </xdr:cNvSpPr>
      </xdr:nvSpPr>
      <xdr:spPr bwMode="auto">
        <a:xfrm>
          <a:off x="546010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xdr:col>
      <xdr:colOff>1012243</xdr:colOff>
      <xdr:row>44</xdr:row>
      <xdr:rowOff>121947</xdr:rowOff>
    </xdr:from>
    <xdr:to>
      <xdr:col>1</xdr:col>
      <xdr:colOff>1012243</xdr:colOff>
      <xdr:row>45</xdr:row>
      <xdr:rowOff>96744</xdr:rowOff>
    </xdr:to>
    <xdr:sp macro="" textlink="">
      <xdr:nvSpPr>
        <xdr:cNvPr id="6230" name="WordArt 6"/>
        <xdr:cNvSpPr>
          <a:spLocks noChangeArrowheads="1" noChangeShapeType="1" noTextEdit="1"/>
        </xdr:cNvSpPr>
      </xdr:nvSpPr>
      <xdr:spPr bwMode="auto">
        <a:xfrm>
          <a:off x="55609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1</xdr:col>
      <xdr:colOff>1012243</xdr:colOff>
      <xdr:row>44</xdr:row>
      <xdr:rowOff>121947</xdr:rowOff>
    </xdr:from>
    <xdr:to>
      <xdr:col>1</xdr:col>
      <xdr:colOff>1012243</xdr:colOff>
      <xdr:row>45</xdr:row>
      <xdr:rowOff>96744</xdr:rowOff>
    </xdr:to>
    <xdr:sp macro="" textlink="">
      <xdr:nvSpPr>
        <xdr:cNvPr id="6231" name="WordArt 6"/>
        <xdr:cNvSpPr>
          <a:spLocks noChangeArrowheads="1" noChangeShapeType="1" noTextEdit="1"/>
        </xdr:cNvSpPr>
      </xdr:nvSpPr>
      <xdr:spPr bwMode="auto">
        <a:xfrm>
          <a:off x="556095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6232" name="WordArt 6"/>
        <xdr:cNvSpPr>
          <a:spLocks noChangeArrowheads="1" noChangeShapeType="1" noTextEdit="1"/>
        </xdr:cNvSpPr>
      </xdr:nvSpPr>
      <xdr:spPr bwMode="auto">
        <a:xfrm>
          <a:off x="877290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53</xdr:row>
      <xdr:rowOff>121947</xdr:rowOff>
    </xdr:from>
    <xdr:to>
      <xdr:col>70</xdr:col>
      <xdr:colOff>3756</xdr:colOff>
      <xdr:row>54</xdr:row>
      <xdr:rowOff>96744</xdr:rowOff>
    </xdr:to>
    <xdr:sp macro="" textlink="">
      <xdr:nvSpPr>
        <xdr:cNvPr id="6233" name="WordArt 6"/>
        <xdr:cNvSpPr>
          <a:spLocks noChangeArrowheads="1" noChangeShapeType="1" noTextEdit="1"/>
        </xdr:cNvSpPr>
      </xdr:nvSpPr>
      <xdr:spPr bwMode="auto">
        <a:xfrm>
          <a:off x="8995785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53</xdr:row>
      <xdr:rowOff>121947</xdr:rowOff>
    </xdr:from>
    <xdr:to>
      <xdr:col>71</xdr:col>
      <xdr:colOff>3756</xdr:colOff>
      <xdr:row>54</xdr:row>
      <xdr:rowOff>96744</xdr:rowOff>
    </xdr:to>
    <xdr:sp macro="" textlink="">
      <xdr:nvSpPr>
        <xdr:cNvPr id="6234" name="WordArt 6"/>
        <xdr:cNvSpPr>
          <a:spLocks noChangeArrowheads="1" noChangeShapeType="1" noTextEdit="1"/>
        </xdr:cNvSpPr>
      </xdr:nvSpPr>
      <xdr:spPr bwMode="auto">
        <a:xfrm>
          <a:off x="915771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53</xdr:row>
      <xdr:rowOff>121947</xdr:rowOff>
    </xdr:from>
    <xdr:to>
      <xdr:col>67</xdr:col>
      <xdr:colOff>3756</xdr:colOff>
      <xdr:row>54</xdr:row>
      <xdr:rowOff>96744</xdr:rowOff>
    </xdr:to>
    <xdr:sp macro="" textlink="">
      <xdr:nvSpPr>
        <xdr:cNvPr id="6235" name="WordArt 6"/>
        <xdr:cNvSpPr>
          <a:spLocks noChangeArrowheads="1" noChangeShapeType="1" noTextEdit="1"/>
        </xdr:cNvSpPr>
      </xdr:nvSpPr>
      <xdr:spPr bwMode="auto">
        <a:xfrm>
          <a:off x="843381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53</xdr:row>
      <xdr:rowOff>121947</xdr:rowOff>
    </xdr:from>
    <xdr:to>
      <xdr:col>66</xdr:col>
      <xdr:colOff>1012243</xdr:colOff>
      <xdr:row>54</xdr:row>
      <xdr:rowOff>96744</xdr:rowOff>
    </xdr:to>
    <xdr:sp macro="" textlink="">
      <xdr:nvSpPr>
        <xdr:cNvPr id="6236" name="WordArt 6"/>
        <xdr:cNvSpPr>
          <a:spLocks noChangeArrowheads="1" noChangeShapeType="1" noTextEdit="1"/>
        </xdr:cNvSpPr>
      </xdr:nvSpPr>
      <xdr:spPr bwMode="auto">
        <a:xfrm>
          <a:off x="836892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53</xdr:row>
      <xdr:rowOff>121947</xdr:rowOff>
    </xdr:from>
    <xdr:to>
      <xdr:col>66</xdr:col>
      <xdr:colOff>1012243</xdr:colOff>
      <xdr:row>54</xdr:row>
      <xdr:rowOff>96744</xdr:rowOff>
    </xdr:to>
    <xdr:sp macro="" textlink="">
      <xdr:nvSpPr>
        <xdr:cNvPr id="6237" name="WordArt 6"/>
        <xdr:cNvSpPr>
          <a:spLocks noChangeArrowheads="1" noChangeShapeType="1" noTextEdit="1"/>
        </xdr:cNvSpPr>
      </xdr:nvSpPr>
      <xdr:spPr bwMode="auto">
        <a:xfrm>
          <a:off x="836892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53</xdr:row>
      <xdr:rowOff>121947</xdr:rowOff>
    </xdr:from>
    <xdr:to>
      <xdr:col>60</xdr:col>
      <xdr:colOff>3756</xdr:colOff>
      <xdr:row>54</xdr:row>
      <xdr:rowOff>96744</xdr:rowOff>
    </xdr:to>
    <xdr:sp macro="" textlink="">
      <xdr:nvSpPr>
        <xdr:cNvPr id="6238" name="WordArt 6"/>
        <xdr:cNvSpPr>
          <a:spLocks noChangeArrowheads="1" noChangeShapeType="1" noTextEdit="1"/>
        </xdr:cNvSpPr>
      </xdr:nvSpPr>
      <xdr:spPr bwMode="auto">
        <a:xfrm>
          <a:off x="7300335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974143</xdr:colOff>
      <xdr:row>53</xdr:row>
      <xdr:rowOff>121947</xdr:rowOff>
    </xdr:from>
    <xdr:to>
      <xdr:col>67</xdr:col>
      <xdr:colOff>974143</xdr:colOff>
      <xdr:row>54</xdr:row>
      <xdr:rowOff>96744</xdr:rowOff>
    </xdr:to>
    <xdr:sp macro="" textlink="">
      <xdr:nvSpPr>
        <xdr:cNvPr id="6239" name="WordArt 6"/>
        <xdr:cNvSpPr>
          <a:spLocks noChangeArrowheads="1" noChangeShapeType="1" noTextEdit="1"/>
        </xdr:cNvSpPr>
      </xdr:nvSpPr>
      <xdr:spPr bwMode="auto">
        <a:xfrm>
          <a:off x="853084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53</xdr:row>
      <xdr:rowOff>121947</xdr:rowOff>
    </xdr:from>
    <xdr:to>
      <xdr:col>67</xdr:col>
      <xdr:colOff>1012243</xdr:colOff>
      <xdr:row>54</xdr:row>
      <xdr:rowOff>96744</xdr:rowOff>
    </xdr:to>
    <xdr:sp macro="" textlink="">
      <xdr:nvSpPr>
        <xdr:cNvPr id="6240" name="WordArt 6"/>
        <xdr:cNvSpPr>
          <a:spLocks noChangeArrowheads="1" noChangeShapeType="1" noTextEdit="1"/>
        </xdr:cNvSpPr>
      </xdr:nvSpPr>
      <xdr:spPr bwMode="auto">
        <a:xfrm>
          <a:off x="853465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53</xdr:row>
      <xdr:rowOff>121947</xdr:rowOff>
    </xdr:from>
    <xdr:to>
      <xdr:col>67</xdr:col>
      <xdr:colOff>1012243</xdr:colOff>
      <xdr:row>54</xdr:row>
      <xdr:rowOff>96744</xdr:rowOff>
    </xdr:to>
    <xdr:sp macro="" textlink="">
      <xdr:nvSpPr>
        <xdr:cNvPr id="6241" name="WordArt 6"/>
        <xdr:cNvSpPr>
          <a:spLocks noChangeArrowheads="1" noChangeShapeType="1" noTextEdit="1"/>
        </xdr:cNvSpPr>
      </xdr:nvSpPr>
      <xdr:spPr bwMode="auto">
        <a:xfrm>
          <a:off x="853465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53</xdr:row>
      <xdr:rowOff>121947</xdr:rowOff>
    </xdr:from>
    <xdr:to>
      <xdr:col>67</xdr:col>
      <xdr:colOff>1012243</xdr:colOff>
      <xdr:row>54</xdr:row>
      <xdr:rowOff>96744</xdr:rowOff>
    </xdr:to>
    <xdr:sp macro="" textlink="">
      <xdr:nvSpPr>
        <xdr:cNvPr id="6242" name="WordArt 6"/>
        <xdr:cNvSpPr>
          <a:spLocks noChangeArrowheads="1" noChangeShapeType="1" noTextEdit="1"/>
        </xdr:cNvSpPr>
      </xdr:nvSpPr>
      <xdr:spPr bwMode="auto">
        <a:xfrm>
          <a:off x="853465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53</xdr:row>
      <xdr:rowOff>121947</xdr:rowOff>
    </xdr:from>
    <xdr:to>
      <xdr:col>60</xdr:col>
      <xdr:colOff>1012243</xdr:colOff>
      <xdr:row>54</xdr:row>
      <xdr:rowOff>96744</xdr:rowOff>
    </xdr:to>
    <xdr:sp macro="" textlink="">
      <xdr:nvSpPr>
        <xdr:cNvPr id="6243" name="WordArt 6"/>
        <xdr:cNvSpPr>
          <a:spLocks noChangeArrowheads="1" noChangeShapeType="1" noTextEdit="1"/>
        </xdr:cNvSpPr>
      </xdr:nvSpPr>
      <xdr:spPr bwMode="auto">
        <a:xfrm>
          <a:off x="740118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53</xdr:row>
      <xdr:rowOff>121947</xdr:rowOff>
    </xdr:from>
    <xdr:to>
      <xdr:col>60</xdr:col>
      <xdr:colOff>1012243</xdr:colOff>
      <xdr:row>54</xdr:row>
      <xdr:rowOff>96744</xdr:rowOff>
    </xdr:to>
    <xdr:sp macro="" textlink="">
      <xdr:nvSpPr>
        <xdr:cNvPr id="6244" name="WordArt 6"/>
        <xdr:cNvSpPr>
          <a:spLocks noChangeArrowheads="1" noChangeShapeType="1" noTextEdit="1"/>
        </xdr:cNvSpPr>
      </xdr:nvSpPr>
      <xdr:spPr bwMode="auto">
        <a:xfrm>
          <a:off x="740118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53</xdr:row>
      <xdr:rowOff>121947</xdr:rowOff>
    </xdr:from>
    <xdr:to>
      <xdr:col>61</xdr:col>
      <xdr:colOff>1012243</xdr:colOff>
      <xdr:row>54</xdr:row>
      <xdr:rowOff>96744</xdr:rowOff>
    </xdr:to>
    <xdr:sp macro="" textlink="">
      <xdr:nvSpPr>
        <xdr:cNvPr id="6245" name="WordArt 6"/>
        <xdr:cNvSpPr>
          <a:spLocks noChangeArrowheads="1" noChangeShapeType="1" noTextEdit="1"/>
        </xdr:cNvSpPr>
      </xdr:nvSpPr>
      <xdr:spPr bwMode="auto">
        <a:xfrm>
          <a:off x="754215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53</xdr:row>
      <xdr:rowOff>121947</xdr:rowOff>
    </xdr:from>
    <xdr:to>
      <xdr:col>61</xdr:col>
      <xdr:colOff>1012243</xdr:colOff>
      <xdr:row>54</xdr:row>
      <xdr:rowOff>96744</xdr:rowOff>
    </xdr:to>
    <xdr:sp macro="" textlink="">
      <xdr:nvSpPr>
        <xdr:cNvPr id="6246" name="WordArt 6"/>
        <xdr:cNvSpPr>
          <a:spLocks noChangeArrowheads="1" noChangeShapeType="1" noTextEdit="1"/>
        </xdr:cNvSpPr>
      </xdr:nvSpPr>
      <xdr:spPr bwMode="auto">
        <a:xfrm>
          <a:off x="754215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53</xdr:row>
      <xdr:rowOff>121947</xdr:rowOff>
    </xdr:from>
    <xdr:to>
      <xdr:col>70</xdr:col>
      <xdr:colOff>1012243</xdr:colOff>
      <xdr:row>54</xdr:row>
      <xdr:rowOff>96744</xdr:rowOff>
    </xdr:to>
    <xdr:sp macro="" textlink="">
      <xdr:nvSpPr>
        <xdr:cNvPr id="6247" name="WordArt 6"/>
        <xdr:cNvSpPr>
          <a:spLocks noChangeArrowheads="1" noChangeShapeType="1" noTextEdit="1"/>
        </xdr:cNvSpPr>
      </xdr:nvSpPr>
      <xdr:spPr bwMode="auto">
        <a:xfrm>
          <a:off x="909663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53</xdr:row>
      <xdr:rowOff>121947</xdr:rowOff>
    </xdr:from>
    <xdr:to>
      <xdr:col>70</xdr:col>
      <xdr:colOff>1012243</xdr:colOff>
      <xdr:row>54</xdr:row>
      <xdr:rowOff>96744</xdr:rowOff>
    </xdr:to>
    <xdr:sp macro="" textlink="">
      <xdr:nvSpPr>
        <xdr:cNvPr id="6248" name="WordArt 6"/>
        <xdr:cNvSpPr>
          <a:spLocks noChangeArrowheads="1" noChangeShapeType="1" noTextEdit="1"/>
        </xdr:cNvSpPr>
      </xdr:nvSpPr>
      <xdr:spPr bwMode="auto">
        <a:xfrm>
          <a:off x="909663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53</xdr:row>
      <xdr:rowOff>121947</xdr:rowOff>
    </xdr:from>
    <xdr:to>
      <xdr:col>69</xdr:col>
      <xdr:colOff>3756</xdr:colOff>
      <xdr:row>54</xdr:row>
      <xdr:rowOff>96744</xdr:rowOff>
    </xdr:to>
    <xdr:sp macro="" textlink="">
      <xdr:nvSpPr>
        <xdr:cNvPr id="6249" name="WordArt 6"/>
        <xdr:cNvSpPr>
          <a:spLocks noChangeArrowheads="1" noChangeShapeType="1" noTextEdit="1"/>
        </xdr:cNvSpPr>
      </xdr:nvSpPr>
      <xdr:spPr bwMode="auto">
        <a:xfrm>
          <a:off x="877290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53</xdr:row>
      <xdr:rowOff>121947</xdr:rowOff>
    </xdr:from>
    <xdr:to>
      <xdr:col>70</xdr:col>
      <xdr:colOff>3756</xdr:colOff>
      <xdr:row>54</xdr:row>
      <xdr:rowOff>96744</xdr:rowOff>
    </xdr:to>
    <xdr:sp macro="" textlink="">
      <xdr:nvSpPr>
        <xdr:cNvPr id="6250" name="WordArt 6"/>
        <xdr:cNvSpPr>
          <a:spLocks noChangeArrowheads="1" noChangeShapeType="1" noTextEdit="1"/>
        </xdr:cNvSpPr>
      </xdr:nvSpPr>
      <xdr:spPr bwMode="auto">
        <a:xfrm>
          <a:off x="8995785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53</xdr:row>
      <xdr:rowOff>121947</xdr:rowOff>
    </xdr:from>
    <xdr:to>
      <xdr:col>71</xdr:col>
      <xdr:colOff>3756</xdr:colOff>
      <xdr:row>54</xdr:row>
      <xdr:rowOff>96744</xdr:rowOff>
    </xdr:to>
    <xdr:sp macro="" textlink="">
      <xdr:nvSpPr>
        <xdr:cNvPr id="6251" name="WordArt 6"/>
        <xdr:cNvSpPr>
          <a:spLocks noChangeArrowheads="1" noChangeShapeType="1" noTextEdit="1"/>
        </xdr:cNvSpPr>
      </xdr:nvSpPr>
      <xdr:spPr bwMode="auto">
        <a:xfrm>
          <a:off x="915771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53</xdr:row>
      <xdr:rowOff>121947</xdr:rowOff>
    </xdr:from>
    <xdr:to>
      <xdr:col>67</xdr:col>
      <xdr:colOff>3756</xdr:colOff>
      <xdr:row>54</xdr:row>
      <xdr:rowOff>96744</xdr:rowOff>
    </xdr:to>
    <xdr:sp macro="" textlink="">
      <xdr:nvSpPr>
        <xdr:cNvPr id="6252" name="WordArt 6"/>
        <xdr:cNvSpPr>
          <a:spLocks noChangeArrowheads="1" noChangeShapeType="1" noTextEdit="1"/>
        </xdr:cNvSpPr>
      </xdr:nvSpPr>
      <xdr:spPr bwMode="auto">
        <a:xfrm>
          <a:off x="843381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53</xdr:row>
      <xdr:rowOff>121947</xdr:rowOff>
    </xdr:from>
    <xdr:to>
      <xdr:col>66</xdr:col>
      <xdr:colOff>1012243</xdr:colOff>
      <xdr:row>54</xdr:row>
      <xdr:rowOff>96744</xdr:rowOff>
    </xdr:to>
    <xdr:sp macro="" textlink="">
      <xdr:nvSpPr>
        <xdr:cNvPr id="6253" name="WordArt 6"/>
        <xdr:cNvSpPr>
          <a:spLocks noChangeArrowheads="1" noChangeShapeType="1" noTextEdit="1"/>
        </xdr:cNvSpPr>
      </xdr:nvSpPr>
      <xdr:spPr bwMode="auto">
        <a:xfrm>
          <a:off x="836892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53</xdr:row>
      <xdr:rowOff>121947</xdr:rowOff>
    </xdr:from>
    <xdr:to>
      <xdr:col>66</xdr:col>
      <xdr:colOff>1012243</xdr:colOff>
      <xdr:row>54</xdr:row>
      <xdr:rowOff>96744</xdr:rowOff>
    </xdr:to>
    <xdr:sp macro="" textlink="">
      <xdr:nvSpPr>
        <xdr:cNvPr id="6254" name="WordArt 6"/>
        <xdr:cNvSpPr>
          <a:spLocks noChangeArrowheads="1" noChangeShapeType="1" noTextEdit="1"/>
        </xdr:cNvSpPr>
      </xdr:nvSpPr>
      <xdr:spPr bwMode="auto">
        <a:xfrm>
          <a:off x="836892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53</xdr:row>
      <xdr:rowOff>121947</xdr:rowOff>
    </xdr:from>
    <xdr:to>
      <xdr:col>60</xdr:col>
      <xdr:colOff>3756</xdr:colOff>
      <xdr:row>54</xdr:row>
      <xdr:rowOff>96744</xdr:rowOff>
    </xdr:to>
    <xdr:sp macro="" textlink="">
      <xdr:nvSpPr>
        <xdr:cNvPr id="6255" name="WordArt 6"/>
        <xdr:cNvSpPr>
          <a:spLocks noChangeArrowheads="1" noChangeShapeType="1" noTextEdit="1"/>
        </xdr:cNvSpPr>
      </xdr:nvSpPr>
      <xdr:spPr bwMode="auto">
        <a:xfrm>
          <a:off x="7300335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53</xdr:row>
      <xdr:rowOff>121947</xdr:rowOff>
    </xdr:from>
    <xdr:to>
      <xdr:col>67</xdr:col>
      <xdr:colOff>1012243</xdr:colOff>
      <xdr:row>54</xdr:row>
      <xdr:rowOff>96744</xdr:rowOff>
    </xdr:to>
    <xdr:sp macro="" textlink="">
      <xdr:nvSpPr>
        <xdr:cNvPr id="6256" name="WordArt 6"/>
        <xdr:cNvSpPr>
          <a:spLocks noChangeArrowheads="1" noChangeShapeType="1" noTextEdit="1"/>
        </xdr:cNvSpPr>
      </xdr:nvSpPr>
      <xdr:spPr bwMode="auto">
        <a:xfrm>
          <a:off x="853465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53</xdr:row>
      <xdr:rowOff>121947</xdr:rowOff>
    </xdr:from>
    <xdr:to>
      <xdr:col>67</xdr:col>
      <xdr:colOff>1012243</xdr:colOff>
      <xdr:row>54</xdr:row>
      <xdr:rowOff>96744</xdr:rowOff>
    </xdr:to>
    <xdr:sp macro="" textlink="">
      <xdr:nvSpPr>
        <xdr:cNvPr id="6257" name="WordArt 6"/>
        <xdr:cNvSpPr>
          <a:spLocks noChangeArrowheads="1" noChangeShapeType="1" noTextEdit="1"/>
        </xdr:cNvSpPr>
      </xdr:nvSpPr>
      <xdr:spPr bwMode="auto">
        <a:xfrm>
          <a:off x="853465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53</xdr:row>
      <xdr:rowOff>121947</xdr:rowOff>
    </xdr:from>
    <xdr:to>
      <xdr:col>67</xdr:col>
      <xdr:colOff>1012243</xdr:colOff>
      <xdr:row>54</xdr:row>
      <xdr:rowOff>96744</xdr:rowOff>
    </xdr:to>
    <xdr:sp macro="" textlink="">
      <xdr:nvSpPr>
        <xdr:cNvPr id="6258" name="WordArt 6"/>
        <xdr:cNvSpPr>
          <a:spLocks noChangeArrowheads="1" noChangeShapeType="1" noTextEdit="1"/>
        </xdr:cNvSpPr>
      </xdr:nvSpPr>
      <xdr:spPr bwMode="auto">
        <a:xfrm>
          <a:off x="853465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53</xdr:row>
      <xdr:rowOff>121947</xdr:rowOff>
    </xdr:from>
    <xdr:to>
      <xdr:col>67</xdr:col>
      <xdr:colOff>1012243</xdr:colOff>
      <xdr:row>54</xdr:row>
      <xdr:rowOff>96744</xdr:rowOff>
    </xdr:to>
    <xdr:sp macro="" textlink="">
      <xdr:nvSpPr>
        <xdr:cNvPr id="6259" name="WordArt 6"/>
        <xdr:cNvSpPr>
          <a:spLocks noChangeArrowheads="1" noChangeShapeType="1" noTextEdit="1"/>
        </xdr:cNvSpPr>
      </xdr:nvSpPr>
      <xdr:spPr bwMode="auto">
        <a:xfrm>
          <a:off x="853465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53</xdr:row>
      <xdr:rowOff>121947</xdr:rowOff>
    </xdr:from>
    <xdr:to>
      <xdr:col>60</xdr:col>
      <xdr:colOff>1012243</xdr:colOff>
      <xdr:row>54</xdr:row>
      <xdr:rowOff>96744</xdr:rowOff>
    </xdr:to>
    <xdr:sp macro="" textlink="">
      <xdr:nvSpPr>
        <xdr:cNvPr id="6260" name="WordArt 6"/>
        <xdr:cNvSpPr>
          <a:spLocks noChangeArrowheads="1" noChangeShapeType="1" noTextEdit="1"/>
        </xdr:cNvSpPr>
      </xdr:nvSpPr>
      <xdr:spPr bwMode="auto">
        <a:xfrm>
          <a:off x="740118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53</xdr:row>
      <xdr:rowOff>121947</xdr:rowOff>
    </xdr:from>
    <xdr:to>
      <xdr:col>60</xdr:col>
      <xdr:colOff>1012243</xdr:colOff>
      <xdr:row>54</xdr:row>
      <xdr:rowOff>96744</xdr:rowOff>
    </xdr:to>
    <xdr:sp macro="" textlink="">
      <xdr:nvSpPr>
        <xdr:cNvPr id="6261" name="WordArt 6"/>
        <xdr:cNvSpPr>
          <a:spLocks noChangeArrowheads="1" noChangeShapeType="1" noTextEdit="1"/>
        </xdr:cNvSpPr>
      </xdr:nvSpPr>
      <xdr:spPr bwMode="auto">
        <a:xfrm>
          <a:off x="740118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53</xdr:row>
      <xdr:rowOff>121947</xdr:rowOff>
    </xdr:from>
    <xdr:to>
      <xdr:col>61</xdr:col>
      <xdr:colOff>1012243</xdr:colOff>
      <xdr:row>54</xdr:row>
      <xdr:rowOff>96744</xdr:rowOff>
    </xdr:to>
    <xdr:sp macro="" textlink="">
      <xdr:nvSpPr>
        <xdr:cNvPr id="6262" name="WordArt 6"/>
        <xdr:cNvSpPr>
          <a:spLocks noChangeArrowheads="1" noChangeShapeType="1" noTextEdit="1"/>
        </xdr:cNvSpPr>
      </xdr:nvSpPr>
      <xdr:spPr bwMode="auto">
        <a:xfrm>
          <a:off x="754215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53</xdr:row>
      <xdr:rowOff>121947</xdr:rowOff>
    </xdr:from>
    <xdr:to>
      <xdr:col>61</xdr:col>
      <xdr:colOff>1012243</xdr:colOff>
      <xdr:row>54</xdr:row>
      <xdr:rowOff>96744</xdr:rowOff>
    </xdr:to>
    <xdr:sp macro="" textlink="">
      <xdr:nvSpPr>
        <xdr:cNvPr id="6263" name="WordArt 6"/>
        <xdr:cNvSpPr>
          <a:spLocks noChangeArrowheads="1" noChangeShapeType="1" noTextEdit="1"/>
        </xdr:cNvSpPr>
      </xdr:nvSpPr>
      <xdr:spPr bwMode="auto">
        <a:xfrm>
          <a:off x="754215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53</xdr:row>
      <xdr:rowOff>121947</xdr:rowOff>
    </xdr:from>
    <xdr:to>
      <xdr:col>70</xdr:col>
      <xdr:colOff>1012243</xdr:colOff>
      <xdr:row>54</xdr:row>
      <xdr:rowOff>96744</xdr:rowOff>
    </xdr:to>
    <xdr:sp macro="" textlink="">
      <xdr:nvSpPr>
        <xdr:cNvPr id="6264" name="WordArt 6"/>
        <xdr:cNvSpPr>
          <a:spLocks noChangeArrowheads="1" noChangeShapeType="1" noTextEdit="1"/>
        </xdr:cNvSpPr>
      </xdr:nvSpPr>
      <xdr:spPr bwMode="auto">
        <a:xfrm>
          <a:off x="909663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53</xdr:row>
      <xdr:rowOff>121947</xdr:rowOff>
    </xdr:from>
    <xdr:to>
      <xdr:col>70</xdr:col>
      <xdr:colOff>1012243</xdr:colOff>
      <xdr:row>54</xdr:row>
      <xdr:rowOff>96744</xdr:rowOff>
    </xdr:to>
    <xdr:sp macro="" textlink="">
      <xdr:nvSpPr>
        <xdr:cNvPr id="6265" name="WordArt 6"/>
        <xdr:cNvSpPr>
          <a:spLocks noChangeArrowheads="1" noChangeShapeType="1" noTextEdit="1"/>
        </xdr:cNvSpPr>
      </xdr:nvSpPr>
      <xdr:spPr bwMode="auto">
        <a:xfrm>
          <a:off x="9096634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6266" name="WordArt 6"/>
        <xdr:cNvSpPr>
          <a:spLocks noChangeArrowheads="1" noChangeShapeType="1" noTextEdit="1"/>
        </xdr:cNvSpPr>
      </xdr:nvSpPr>
      <xdr:spPr bwMode="auto">
        <a:xfrm>
          <a:off x="877290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6267"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59</xdr:row>
      <xdr:rowOff>121947</xdr:rowOff>
    </xdr:from>
    <xdr:to>
      <xdr:col>71</xdr:col>
      <xdr:colOff>3756</xdr:colOff>
      <xdr:row>60</xdr:row>
      <xdr:rowOff>96744</xdr:rowOff>
    </xdr:to>
    <xdr:sp macro="" textlink="">
      <xdr:nvSpPr>
        <xdr:cNvPr id="6268" name="WordArt 6"/>
        <xdr:cNvSpPr>
          <a:spLocks noChangeArrowheads="1" noChangeShapeType="1" noTextEdit="1"/>
        </xdr:cNvSpPr>
      </xdr:nvSpPr>
      <xdr:spPr bwMode="auto">
        <a:xfrm>
          <a:off x="915771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6269" name="WordArt 6"/>
        <xdr:cNvSpPr>
          <a:spLocks noChangeArrowheads="1" noChangeShapeType="1" noTextEdit="1"/>
        </xdr:cNvSpPr>
      </xdr:nvSpPr>
      <xdr:spPr bwMode="auto">
        <a:xfrm>
          <a:off x="730033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59</xdr:row>
      <xdr:rowOff>121947</xdr:rowOff>
    </xdr:from>
    <xdr:to>
      <xdr:col>66</xdr:col>
      <xdr:colOff>1012243</xdr:colOff>
      <xdr:row>60</xdr:row>
      <xdr:rowOff>96744</xdr:rowOff>
    </xdr:to>
    <xdr:sp macro="" textlink="">
      <xdr:nvSpPr>
        <xdr:cNvPr id="6270" name="WordArt 6"/>
        <xdr:cNvSpPr>
          <a:spLocks noChangeArrowheads="1" noChangeShapeType="1" noTextEdit="1"/>
        </xdr:cNvSpPr>
      </xdr:nvSpPr>
      <xdr:spPr bwMode="auto">
        <a:xfrm>
          <a:off x="836892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59</xdr:row>
      <xdr:rowOff>121947</xdr:rowOff>
    </xdr:from>
    <xdr:to>
      <xdr:col>66</xdr:col>
      <xdr:colOff>1012243</xdr:colOff>
      <xdr:row>60</xdr:row>
      <xdr:rowOff>96744</xdr:rowOff>
    </xdr:to>
    <xdr:sp macro="" textlink="">
      <xdr:nvSpPr>
        <xdr:cNvPr id="6271" name="WordArt 6"/>
        <xdr:cNvSpPr>
          <a:spLocks noChangeArrowheads="1" noChangeShapeType="1" noTextEdit="1"/>
        </xdr:cNvSpPr>
      </xdr:nvSpPr>
      <xdr:spPr bwMode="auto">
        <a:xfrm>
          <a:off x="836892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1642056</xdr:colOff>
      <xdr:row>59</xdr:row>
      <xdr:rowOff>121947</xdr:rowOff>
    </xdr:from>
    <xdr:to>
      <xdr:col>67</xdr:col>
      <xdr:colOff>1642056</xdr:colOff>
      <xdr:row>60</xdr:row>
      <xdr:rowOff>96744</xdr:rowOff>
    </xdr:to>
    <xdr:sp macro="" textlink="">
      <xdr:nvSpPr>
        <xdr:cNvPr id="6272" name="WordArt 6"/>
        <xdr:cNvSpPr>
          <a:spLocks noChangeArrowheads="1" noChangeShapeType="1" noTextEdit="1"/>
        </xdr:cNvSpPr>
      </xdr:nvSpPr>
      <xdr:spPr bwMode="auto">
        <a:xfrm>
          <a:off x="85976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974143</xdr:colOff>
      <xdr:row>59</xdr:row>
      <xdr:rowOff>121947</xdr:rowOff>
    </xdr:from>
    <xdr:to>
      <xdr:col>60</xdr:col>
      <xdr:colOff>974143</xdr:colOff>
      <xdr:row>60</xdr:row>
      <xdr:rowOff>96744</xdr:rowOff>
    </xdr:to>
    <xdr:sp macro="" textlink="">
      <xdr:nvSpPr>
        <xdr:cNvPr id="6273" name="WordArt 6"/>
        <xdr:cNvSpPr>
          <a:spLocks noChangeArrowheads="1" noChangeShapeType="1" noTextEdit="1"/>
        </xdr:cNvSpPr>
      </xdr:nvSpPr>
      <xdr:spPr bwMode="auto">
        <a:xfrm>
          <a:off x="739737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59</xdr:row>
      <xdr:rowOff>121947</xdr:rowOff>
    </xdr:from>
    <xdr:to>
      <xdr:col>60</xdr:col>
      <xdr:colOff>1012243</xdr:colOff>
      <xdr:row>60</xdr:row>
      <xdr:rowOff>96744</xdr:rowOff>
    </xdr:to>
    <xdr:sp macro="" textlink="">
      <xdr:nvSpPr>
        <xdr:cNvPr id="6274" name="WordArt 6"/>
        <xdr:cNvSpPr>
          <a:spLocks noChangeArrowheads="1" noChangeShapeType="1" noTextEdit="1"/>
        </xdr:cNvSpPr>
      </xdr:nvSpPr>
      <xdr:spPr bwMode="auto">
        <a:xfrm>
          <a:off x="740118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59</xdr:row>
      <xdr:rowOff>121947</xdr:rowOff>
    </xdr:from>
    <xdr:to>
      <xdr:col>60</xdr:col>
      <xdr:colOff>1012243</xdr:colOff>
      <xdr:row>60</xdr:row>
      <xdr:rowOff>96744</xdr:rowOff>
    </xdr:to>
    <xdr:sp macro="" textlink="">
      <xdr:nvSpPr>
        <xdr:cNvPr id="6275" name="WordArt 6"/>
        <xdr:cNvSpPr>
          <a:spLocks noChangeArrowheads="1" noChangeShapeType="1" noTextEdit="1"/>
        </xdr:cNvSpPr>
      </xdr:nvSpPr>
      <xdr:spPr bwMode="auto">
        <a:xfrm>
          <a:off x="740118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59</xdr:row>
      <xdr:rowOff>121947</xdr:rowOff>
    </xdr:from>
    <xdr:to>
      <xdr:col>60</xdr:col>
      <xdr:colOff>1012243</xdr:colOff>
      <xdr:row>60</xdr:row>
      <xdr:rowOff>96744</xdr:rowOff>
    </xdr:to>
    <xdr:sp macro="" textlink="">
      <xdr:nvSpPr>
        <xdr:cNvPr id="6276" name="WordArt 6"/>
        <xdr:cNvSpPr>
          <a:spLocks noChangeArrowheads="1" noChangeShapeType="1" noTextEdit="1"/>
        </xdr:cNvSpPr>
      </xdr:nvSpPr>
      <xdr:spPr bwMode="auto">
        <a:xfrm>
          <a:off x="740118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59</xdr:row>
      <xdr:rowOff>121947</xdr:rowOff>
    </xdr:from>
    <xdr:to>
      <xdr:col>68</xdr:col>
      <xdr:colOff>1012243</xdr:colOff>
      <xdr:row>60</xdr:row>
      <xdr:rowOff>96744</xdr:rowOff>
    </xdr:to>
    <xdr:sp macro="" textlink="">
      <xdr:nvSpPr>
        <xdr:cNvPr id="6277" name="WordArt 6"/>
        <xdr:cNvSpPr>
          <a:spLocks noChangeArrowheads="1" noChangeShapeType="1" noTextEdit="1"/>
        </xdr:cNvSpPr>
      </xdr:nvSpPr>
      <xdr:spPr bwMode="auto">
        <a:xfrm>
          <a:off x="870420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59</xdr:row>
      <xdr:rowOff>121947</xdr:rowOff>
    </xdr:from>
    <xdr:to>
      <xdr:col>68</xdr:col>
      <xdr:colOff>1012243</xdr:colOff>
      <xdr:row>60</xdr:row>
      <xdr:rowOff>96744</xdr:rowOff>
    </xdr:to>
    <xdr:sp macro="" textlink="">
      <xdr:nvSpPr>
        <xdr:cNvPr id="6278" name="WordArt 6"/>
        <xdr:cNvSpPr>
          <a:spLocks noChangeArrowheads="1" noChangeShapeType="1" noTextEdit="1"/>
        </xdr:cNvSpPr>
      </xdr:nvSpPr>
      <xdr:spPr bwMode="auto">
        <a:xfrm>
          <a:off x="870420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59</xdr:row>
      <xdr:rowOff>121947</xdr:rowOff>
    </xdr:from>
    <xdr:to>
      <xdr:col>61</xdr:col>
      <xdr:colOff>1012243</xdr:colOff>
      <xdr:row>60</xdr:row>
      <xdr:rowOff>96744</xdr:rowOff>
    </xdr:to>
    <xdr:sp macro="" textlink="">
      <xdr:nvSpPr>
        <xdr:cNvPr id="6279" name="WordArt 6"/>
        <xdr:cNvSpPr>
          <a:spLocks noChangeArrowheads="1" noChangeShapeType="1" noTextEdit="1"/>
        </xdr:cNvSpPr>
      </xdr:nvSpPr>
      <xdr:spPr bwMode="auto">
        <a:xfrm>
          <a:off x="75421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59</xdr:row>
      <xdr:rowOff>121947</xdr:rowOff>
    </xdr:from>
    <xdr:to>
      <xdr:col>61</xdr:col>
      <xdr:colOff>1012243</xdr:colOff>
      <xdr:row>60</xdr:row>
      <xdr:rowOff>96744</xdr:rowOff>
    </xdr:to>
    <xdr:sp macro="" textlink="">
      <xdr:nvSpPr>
        <xdr:cNvPr id="6280" name="WordArt 6"/>
        <xdr:cNvSpPr>
          <a:spLocks noChangeArrowheads="1" noChangeShapeType="1" noTextEdit="1"/>
        </xdr:cNvSpPr>
      </xdr:nvSpPr>
      <xdr:spPr bwMode="auto">
        <a:xfrm>
          <a:off x="75421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59</xdr:row>
      <xdr:rowOff>121947</xdr:rowOff>
    </xdr:from>
    <xdr:to>
      <xdr:col>70</xdr:col>
      <xdr:colOff>1012243</xdr:colOff>
      <xdr:row>60</xdr:row>
      <xdr:rowOff>96744</xdr:rowOff>
    </xdr:to>
    <xdr:sp macro="" textlink="">
      <xdr:nvSpPr>
        <xdr:cNvPr id="6281"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59</xdr:row>
      <xdr:rowOff>121947</xdr:rowOff>
    </xdr:from>
    <xdr:to>
      <xdr:col>70</xdr:col>
      <xdr:colOff>1012243</xdr:colOff>
      <xdr:row>60</xdr:row>
      <xdr:rowOff>96744</xdr:rowOff>
    </xdr:to>
    <xdr:sp macro="" textlink="">
      <xdr:nvSpPr>
        <xdr:cNvPr id="6282"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6283" name="WordArt 6"/>
        <xdr:cNvSpPr>
          <a:spLocks noChangeArrowheads="1" noChangeShapeType="1" noTextEdit="1"/>
        </xdr:cNvSpPr>
      </xdr:nvSpPr>
      <xdr:spPr bwMode="auto">
        <a:xfrm>
          <a:off x="877290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6284"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59</xdr:row>
      <xdr:rowOff>121947</xdr:rowOff>
    </xdr:from>
    <xdr:to>
      <xdr:col>71</xdr:col>
      <xdr:colOff>3756</xdr:colOff>
      <xdr:row>60</xdr:row>
      <xdr:rowOff>96744</xdr:rowOff>
    </xdr:to>
    <xdr:sp macro="" textlink="">
      <xdr:nvSpPr>
        <xdr:cNvPr id="6285" name="WordArt 6"/>
        <xdr:cNvSpPr>
          <a:spLocks noChangeArrowheads="1" noChangeShapeType="1" noTextEdit="1"/>
        </xdr:cNvSpPr>
      </xdr:nvSpPr>
      <xdr:spPr bwMode="auto">
        <a:xfrm>
          <a:off x="915771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59</xdr:row>
      <xdr:rowOff>121947</xdr:rowOff>
    </xdr:from>
    <xdr:to>
      <xdr:col>60</xdr:col>
      <xdr:colOff>3756</xdr:colOff>
      <xdr:row>60</xdr:row>
      <xdr:rowOff>96744</xdr:rowOff>
    </xdr:to>
    <xdr:sp macro="" textlink="">
      <xdr:nvSpPr>
        <xdr:cNvPr id="6286" name="WordArt 6"/>
        <xdr:cNvSpPr>
          <a:spLocks noChangeArrowheads="1" noChangeShapeType="1" noTextEdit="1"/>
        </xdr:cNvSpPr>
      </xdr:nvSpPr>
      <xdr:spPr bwMode="auto">
        <a:xfrm>
          <a:off x="730033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59</xdr:row>
      <xdr:rowOff>121947</xdr:rowOff>
    </xdr:from>
    <xdr:to>
      <xdr:col>66</xdr:col>
      <xdr:colOff>1012243</xdr:colOff>
      <xdr:row>60</xdr:row>
      <xdr:rowOff>96744</xdr:rowOff>
    </xdr:to>
    <xdr:sp macro="" textlink="">
      <xdr:nvSpPr>
        <xdr:cNvPr id="6287" name="WordArt 6"/>
        <xdr:cNvSpPr>
          <a:spLocks noChangeArrowheads="1" noChangeShapeType="1" noTextEdit="1"/>
        </xdr:cNvSpPr>
      </xdr:nvSpPr>
      <xdr:spPr bwMode="auto">
        <a:xfrm>
          <a:off x="836892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59</xdr:row>
      <xdr:rowOff>121947</xdr:rowOff>
    </xdr:from>
    <xdr:to>
      <xdr:col>66</xdr:col>
      <xdr:colOff>1012243</xdr:colOff>
      <xdr:row>60</xdr:row>
      <xdr:rowOff>96744</xdr:rowOff>
    </xdr:to>
    <xdr:sp macro="" textlink="">
      <xdr:nvSpPr>
        <xdr:cNvPr id="6288" name="WordArt 6"/>
        <xdr:cNvSpPr>
          <a:spLocks noChangeArrowheads="1" noChangeShapeType="1" noTextEdit="1"/>
        </xdr:cNvSpPr>
      </xdr:nvSpPr>
      <xdr:spPr bwMode="auto">
        <a:xfrm>
          <a:off x="836892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59</xdr:row>
      <xdr:rowOff>121947</xdr:rowOff>
    </xdr:from>
    <xdr:to>
      <xdr:col>68</xdr:col>
      <xdr:colOff>3756</xdr:colOff>
      <xdr:row>60</xdr:row>
      <xdr:rowOff>96744</xdr:rowOff>
    </xdr:to>
    <xdr:sp macro="" textlink="">
      <xdr:nvSpPr>
        <xdr:cNvPr id="6289" name="WordArt 6"/>
        <xdr:cNvSpPr>
          <a:spLocks noChangeArrowheads="1" noChangeShapeType="1" noTextEdit="1"/>
        </xdr:cNvSpPr>
      </xdr:nvSpPr>
      <xdr:spPr bwMode="auto">
        <a:xfrm>
          <a:off x="860335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59</xdr:row>
      <xdr:rowOff>121947</xdr:rowOff>
    </xdr:from>
    <xdr:to>
      <xdr:col>60</xdr:col>
      <xdr:colOff>1012243</xdr:colOff>
      <xdr:row>60</xdr:row>
      <xdr:rowOff>96744</xdr:rowOff>
    </xdr:to>
    <xdr:sp macro="" textlink="">
      <xdr:nvSpPr>
        <xdr:cNvPr id="6290" name="WordArt 6"/>
        <xdr:cNvSpPr>
          <a:spLocks noChangeArrowheads="1" noChangeShapeType="1" noTextEdit="1"/>
        </xdr:cNvSpPr>
      </xdr:nvSpPr>
      <xdr:spPr bwMode="auto">
        <a:xfrm>
          <a:off x="740118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59</xdr:row>
      <xdr:rowOff>121947</xdr:rowOff>
    </xdr:from>
    <xdr:to>
      <xdr:col>60</xdr:col>
      <xdr:colOff>1012243</xdr:colOff>
      <xdr:row>60</xdr:row>
      <xdr:rowOff>96744</xdr:rowOff>
    </xdr:to>
    <xdr:sp macro="" textlink="">
      <xdr:nvSpPr>
        <xdr:cNvPr id="6291" name="WordArt 6"/>
        <xdr:cNvSpPr>
          <a:spLocks noChangeArrowheads="1" noChangeShapeType="1" noTextEdit="1"/>
        </xdr:cNvSpPr>
      </xdr:nvSpPr>
      <xdr:spPr bwMode="auto">
        <a:xfrm>
          <a:off x="740118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59</xdr:row>
      <xdr:rowOff>121947</xdr:rowOff>
    </xdr:from>
    <xdr:to>
      <xdr:col>60</xdr:col>
      <xdr:colOff>1012243</xdr:colOff>
      <xdr:row>60</xdr:row>
      <xdr:rowOff>96744</xdr:rowOff>
    </xdr:to>
    <xdr:sp macro="" textlink="">
      <xdr:nvSpPr>
        <xdr:cNvPr id="6292" name="WordArt 6"/>
        <xdr:cNvSpPr>
          <a:spLocks noChangeArrowheads="1" noChangeShapeType="1" noTextEdit="1"/>
        </xdr:cNvSpPr>
      </xdr:nvSpPr>
      <xdr:spPr bwMode="auto">
        <a:xfrm>
          <a:off x="740118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59</xdr:row>
      <xdr:rowOff>121947</xdr:rowOff>
    </xdr:from>
    <xdr:to>
      <xdr:col>60</xdr:col>
      <xdr:colOff>1012243</xdr:colOff>
      <xdr:row>60</xdr:row>
      <xdr:rowOff>96744</xdr:rowOff>
    </xdr:to>
    <xdr:sp macro="" textlink="">
      <xdr:nvSpPr>
        <xdr:cNvPr id="6293" name="WordArt 6"/>
        <xdr:cNvSpPr>
          <a:spLocks noChangeArrowheads="1" noChangeShapeType="1" noTextEdit="1"/>
        </xdr:cNvSpPr>
      </xdr:nvSpPr>
      <xdr:spPr bwMode="auto">
        <a:xfrm>
          <a:off x="740118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59</xdr:row>
      <xdr:rowOff>121947</xdr:rowOff>
    </xdr:from>
    <xdr:to>
      <xdr:col>68</xdr:col>
      <xdr:colOff>1012243</xdr:colOff>
      <xdr:row>60</xdr:row>
      <xdr:rowOff>96744</xdr:rowOff>
    </xdr:to>
    <xdr:sp macro="" textlink="">
      <xdr:nvSpPr>
        <xdr:cNvPr id="6294" name="WordArt 6"/>
        <xdr:cNvSpPr>
          <a:spLocks noChangeArrowheads="1" noChangeShapeType="1" noTextEdit="1"/>
        </xdr:cNvSpPr>
      </xdr:nvSpPr>
      <xdr:spPr bwMode="auto">
        <a:xfrm>
          <a:off x="870420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59</xdr:row>
      <xdr:rowOff>121947</xdr:rowOff>
    </xdr:from>
    <xdr:to>
      <xdr:col>68</xdr:col>
      <xdr:colOff>1012243</xdr:colOff>
      <xdr:row>60</xdr:row>
      <xdr:rowOff>96744</xdr:rowOff>
    </xdr:to>
    <xdr:sp macro="" textlink="">
      <xdr:nvSpPr>
        <xdr:cNvPr id="6295" name="WordArt 6"/>
        <xdr:cNvSpPr>
          <a:spLocks noChangeArrowheads="1" noChangeShapeType="1" noTextEdit="1"/>
        </xdr:cNvSpPr>
      </xdr:nvSpPr>
      <xdr:spPr bwMode="auto">
        <a:xfrm>
          <a:off x="870420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59</xdr:row>
      <xdr:rowOff>121947</xdr:rowOff>
    </xdr:from>
    <xdr:to>
      <xdr:col>61</xdr:col>
      <xdr:colOff>1012243</xdr:colOff>
      <xdr:row>60</xdr:row>
      <xdr:rowOff>96744</xdr:rowOff>
    </xdr:to>
    <xdr:sp macro="" textlink="">
      <xdr:nvSpPr>
        <xdr:cNvPr id="6296" name="WordArt 6"/>
        <xdr:cNvSpPr>
          <a:spLocks noChangeArrowheads="1" noChangeShapeType="1" noTextEdit="1"/>
        </xdr:cNvSpPr>
      </xdr:nvSpPr>
      <xdr:spPr bwMode="auto">
        <a:xfrm>
          <a:off x="75421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59</xdr:row>
      <xdr:rowOff>121947</xdr:rowOff>
    </xdr:from>
    <xdr:to>
      <xdr:col>61</xdr:col>
      <xdr:colOff>1012243</xdr:colOff>
      <xdr:row>60</xdr:row>
      <xdr:rowOff>96744</xdr:rowOff>
    </xdr:to>
    <xdr:sp macro="" textlink="">
      <xdr:nvSpPr>
        <xdr:cNvPr id="6297" name="WordArt 6"/>
        <xdr:cNvSpPr>
          <a:spLocks noChangeArrowheads="1" noChangeShapeType="1" noTextEdit="1"/>
        </xdr:cNvSpPr>
      </xdr:nvSpPr>
      <xdr:spPr bwMode="auto">
        <a:xfrm>
          <a:off x="75421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59</xdr:row>
      <xdr:rowOff>121947</xdr:rowOff>
    </xdr:from>
    <xdr:to>
      <xdr:col>70</xdr:col>
      <xdr:colOff>1012243</xdr:colOff>
      <xdr:row>60</xdr:row>
      <xdr:rowOff>96744</xdr:rowOff>
    </xdr:to>
    <xdr:sp macro="" textlink="">
      <xdr:nvSpPr>
        <xdr:cNvPr id="6298"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59</xdr:row>
      <xdr:rowOff>121947</xdr:rowOff>
    </xdr:from>
    <xdr:to>
      <xdr:col>70</xdr:col>
      <xdr:colOff>1012243</xdr:colOff>
      <xdr:row>60</xdr:row>
      <xdr:rowOff>96744</xdr:rowOff>
    </xdr:to>
    <xdr:sp macro="" textlink="">
      <xdr:nvSpPr>
        <xdr:cNvPr id="6299"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6300" name="WordArt 6"/>
        <xdr:cNvSpPr>
          <a:spLocks noChangeArrowheads="1" noChangeShapeType="1" noTextEdit="1"/>
        </xdr:cNvSpPr>
      </xdr:nvSpPr>
      <xdr:spPr bwMode="auto">
        <a:xfrm>
          <a:off x="877290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6301"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59</xdr:row>
      <xdr:rowOff>121947</xdr:rowOff>
    </xdr:from>
    <xdr:to>
      <xdr:col>71</xdr:col>
      <xdr:colOff>3756</xdr:colOff>
      <xdr:row>60</xdr:row>
      <xdr:rowOff>96744</xdr:rowOff>
    </xdr:to>
    <xdr:sp macro="" textlink="">
      <xdr:nvSpPr>
        <xdr:cNvPr id="6302" name="WordArt 6"/>
        <xdr:cNvSpPr>
          <a:spLocks noChangeArrowheads="1" noChangeShapeType="1" noTextEdit="1"/>
        </xdr:cNvSpPr>
      </xdr:nvSpPr>
      <xdr:spPr bwMode="auto">
        <a:xfrm>
          <a:off x="915771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59</xdr:row>
      <xdr:rowOff>121947</xdr:rowOff>
    </xdr:from>
    <xdr:to>
      <xdr:col>70</xdr:col>
      <xdr:colOff>1012243</xdr:colOff>
      <xdr:row>60</xdr:row>
      <xdr:rowOff>96744</xdr:rowOff>
    </xdr:to>
    <xdr:sp macro="" textlink="">
      <xdr:nvSpPr>
        <xdr:cNvPr id="6303"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59</xdr:row>
      <xdr:rowOff>121947</xdr:rowOff>
    </xdr:from>
    <xdr:to>
      <xdr:col>70</xdr:col>
      <xdr:colOff>1012243</xdr:colOff>
      <xdr:row>60</xdr:row>
      <xdr:rowOff>96744</xdr:rowOff>
    </xdr:to>
    <xdr:sp macro="" textlink="">
      <xdr:nvSpPr>
        <xdr:cNvPr id="6304"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59</xdr:row>
      <xdr:rowOff>121947</xdr:rowOff>
    </xdr:from>
    <xdr:to>
      <xdr:col>69</xdr:col>
      <xdr:colOff>3756</xdr:colOff>
      <xdr:row>60</xdr:row>
      <xdr:rowOff>96744</xdr:rowOff>
    </xdr:to>
    <xdr:sp macro="" textlink="">
      <xdr:nvSpPr>
        <xdr:cNvPr id="6305" name="WordArt 6"/>
        <xdr:cNvSpPr>
          <a:spLocks noChangeArrowheads="1" noChangeShapeType="1" noTextEdit="1"/>
        </xdr:cNvSpPr>
      </xdr:nvSpPr>
      <xdr:spPr bwMode="auto">
        <a:xfrm>
          <a:off x="877290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6306"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59</xdr:row>
      <xdr:rowOff>121947</xdr:rowOff>
    </xdr:from>
    <xdr:to>
      <xdr:col>71</xdr:col>
      <xdr:colOff>3756</xdr:colOff>
      <xdr:row>60</xdr:row>
      <xdr:rowOff>96744</xdr:rowOff>
    </xdr:to>
    <xdr:sp macro="" textlink="">
      <xdr:nvSpPr>
        <xdr:cNvPr id="6307" name="WordArt 6"/>
        <xdr:cNvSpPr>
          <a:spLocks noChangeArrowheads="1" noChangeShapeType="1" noTextEdit="1"/>
        </xdr:cNvSpPr>
      </xdr:nvSpPr>
      <xdr:spPr bwMode="auto">
        <a:xfrm>
          <a:off x="915771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59</xdr:row>
      <xdr:rowOff>121947</xdr:rowOff>
    </xdr:from>
    <xdr:to>
      <xdr:col>70</xdr:col>
      <xdr:colOff>1012243</xdr:colOff>
      <xdr:row>60</xdr:row>
      <xdr:rowOff>96744</xdr:rowOff>
    </xdr:to>
    <xdr:sp macro="" textlink="">
      <xdr:nvSpPr>
        <xdr:cNvPr id="6308"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59</xdr:row>
      <xdr:rowOff>121947</xdr:rowOff>
    </xdr:from>
    <xdr:to>
      <xdr:col>70</xdr:col>
      <xdr:colOff>1012243</xdr:colOff>
      <xdr:row>60</xdr:row>
      <xdr:rowOff>96744</xdr:rowOff>
    </xdr:to>
    <xdr:sp macro="" textlink="">
      <xdr:nvSpPr>
        <xdr:cNvPr id="6309" name="WordArt 6"/>
        <xdr:cNvSpPr>
          <a:spLocks noChangeArrowheads="1" noChangeShapeType="1" noTextEdit="1"/>
        </xdr:cNvSpPr>
      </xdr:nvSpPr>
      <xdr:spPr bwMode="auto">
        <a:xfrm>
          <a:off x="909663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59</xdr:row>
      <xdr:rowOff>121947</xdr:rowOff>
    </xdr:from>
    <xdr:to>
      <xdr:col>68</xdr:col>
      <xdr:colOff>3756</xdr:colOff>
      <xdr:row>60</xdr:row>
      <xdr:rowOff>96744</xdr:rowOff>
    </xdr:to>
    <xdr:sp macro="" textlink="">
      <xdr:nvSpPr>
        <xdr:cNvPr id="6310" name="WordArt 6"/>
        <xdr:cNvSpPr>
          <a:spLocks noChangeArrowheads="1" noChangeShapeType="1" noTextEdit="1"/>
        </xdr:cNvSpPr>
      </xdr:nvSpPr>
      <xdr:spPr bwMode="auto">
        <a:xfrm>
          <a:off x="860335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59</xdr:row>
      <xdr:rowOff>121947</xdr:rowOff>
    </xdr:from>
    <xdr:to>
      <xdr:col>68</xdr:col>
      <xdr:colOff>3756</xdr:colOff>
      <xdr:row>60</xdr:row>
      <xdr:rowOff>96744</xdr:rowOff>
    </xdr:to>
    <xdr:sp macro="" textlink="">
      <xdr:nvSpPr>
        <xdr:cNvPr id="6311" name="WordArt 6"/>
        <xdr:cNvSpPr>
          <a:spLocks noChangeArrowheads="1" noChangeShapeType="1" noTextEdit="1"/>
        </xdr:cNvSpPr>
      </xdr:nvSpPr>
      <xdr:spPr bwMode="auto">
        <a:xfrm>
          <a:off x="860335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59</xdr:row>
      <xdr:rowOff>121947</xdr:rowOff>
    </xdr:from>
    <xdr:to>
      <xdr:col>68</xdr:col>
      <xdr:colOff>3756</xdr:colOff>
      <xdr:row>60</xdr:row>
      <xdr:rowOff>96744</xdr:rowOff>
    </xdr:to>
    <xdr:sp macro="" textlink="">
      <xdr:nvSpPr>
        <xdr:cNvPr id="6312" name="WordArt 6"/>
        <xdr:cNvSpPr>
          <a:spLocks noChangeArrowheads="1" noChangeShapeType="1" noTextEdit="1"/>
        </xdr:cNvSpPr>
      </xdr:nvSpPr>
      <xdr:spPr bwMode="auto">
        <a:xfrm>
          <a:off x="860335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59</xdr:row>
      <xdr:rowOff>121947</xdr:rowOff>
    </xdr:from>
    <xdr:to>
      <xdr:col>68</xdr:col>
      <xdr:colOff>3756</xdr:colOff>
      <xdr:row>60</xdr:row>
      <xdr:rowOff>96744</xdr:rowOff>
    </xdr:to>
    <xdr:sp macro="" textlink="">
      <xdr:nvSpPr>
        <xdr:cNvPr id="6313" name="WordArt 6"/>
        <xdr:cNvSpPr>
          <a:spLocks noChangeArrowheads="1" noChangeShapeType="1" noTextEdit="1"/>
        </xdr:cNvSpPr>
      </xdr:nvSpPr>
      <xdr:spPr bwMode="auto">
        <a:xfrm>
          <a:off x="860335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59</xdr:row>
      <xdr:rowOff>121947</xdr:rowOff>
    </xdr:from>
    <xdr:to>
      <xdr:col>68</xdr:col>
      <xdr:colOff>3756</xdr:colOff>
      <xdr:row>60</xdr:row>
      <xdr:rowOff>96744</xdr:rowOff>
    </xdr:to>
    <xdr:sp macro="" textlink="">
      <xdr:nvSpPr>
        <xdr:cNvPr id="6314" name="WordArt 6"/>
        <xdr:cNvSpPr>
          <a:spLocks noChangeArrowheads="1" noChangeShapeType="1" noTextEdit="1"/>
        </xdr:cNvSpPr>
      </xdr:nvSpPr>
      <xdr:spPr bwMode="auto">
        <a:xfrm>
          <a:off x="860335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59</xdr:row>
      <xdr:rowOff>121947</xdr:rowOff>
    </xdr:from>
    <xdr:to>
      <xdr:col>68</xdr:col>
      <xdr:colOff>3756</xdr:colOff>
      <xdr:row>60</xdr:row>
      <xdr:rowOff>96744</xdr:rowOff>
    </xdr:to>
    <xdr:sp macro="" textlink="">
      <xdr:nvSpPr>
        <xdr:cNvPr id="6315" name="WordArt 6"/>
        <xdr:cNvSpPr>
          <a:spLocks noChangeArrowheads="1" noChangeShapeType="1" noTextEdit="1"/>
        </xdr:cNvSpPr>
      </xdr:nvSpPr>
      <xdr:spPr bwMode="auto">
        <a:xfrm>
          <a:off x="860335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6316"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6317"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6318"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6319"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6320"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59</xdr:row>
      <xdr:rowOff>121947</xdr:rowOff>
    </xdr:from>
    <xdr:to>
      <xdr:col>70</xdr:col>
      <xdr:colOff>3756</xdr:colOff>
      <xdr:row>60</xdr:row>
      <xdr:rowOff>96744</xdr:rowOff>
    </xdr:to>
    <xdr:sp macro="" textlink="">
      <xdr:nvSpPr>
        <xdr:cNvPr id="6321" name="WordArt 6"/>
        <xdr:cNvSpPr>
          <a:spLocks noChangeArrowheads="1" noChangeShapeType="1" noTextEdit="1"/>
        </xdr:cNvSpPr>
      </xdr:nvSpPr>
      <xdr:spPr bwMode="auto">
        <a:xfrm>
          <a:off x="899578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31</xdr:row>
      <xdr:rowOff>121947</xdr:rowOff>
    </xdr:from>
    <xdr:to>
      <xdr:col>65</xdr:col>
      <xdr:colOff>3756</xdr:colOff>
      <xdr:row>32</xdr:row>
      <xdr:rowOff>96744</xdr:rowOff>
    </xdr:to>
    <xdr:sp macro="" textlink="">
      <xdr:nvSpPr>
        <xdr:cNvPr id="4455"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31</xdr:row>
      <xdr:rowOff>121947</xdr:rowOff>
    </xdr:from>
    <xdr:to>
      <xdr:col>65</xdr:col>
      <xdr:colOff>3756</xdr:colOff>
      <xdr:row>32</xdr:row>
      <xdr:rowOff>96744</xdr:rowOff>
    </xdr:to>
    <xdr:sp macro="" textlink="">
      <xdr:nvSpPr>
        <xdr:cNvPr id="4456"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31</xdr:row>
      <xdr:rowOff>121947</xdr:rowOff>
    </xdr:from>
    <xdr:to>
      <xdr:col>65</xdr:col>
      <xdr:colOff>3756</xdr:colOff>
      <xdr:row>32</xdr:row>
      <xdr:rowOff>96744</xdr:rowOff>
    </xdr:to>
    <xdr:sp macro="" textlink="">
      <xdr:nvSpPr>
        <xdr:cNvPr id="4457"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31</xdr:row>
      <xdr:rowOff>121947</xdr:rowOff>
    </xdr:from>
    <xdr:to>
      <xdr:col>65</xdr:col>
      <xdr:colOff>3756</xdr:colOff>
      <xdr:row>32</xdr:row>
      <xdr:rowOff>96744</xdr:rowOff>
    </xdr:to>
    <xdr:sp macro="" textlink="">
      <xdr:nvSpPr>
        <xdr:cNvPr id="4458"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31</xdr:row>
      <xdr:rowOff>121947</xdr:rowOff>
    </xdr:from>
    <xdr:to>
      <xdr:col>65</xdr:col>
      <xdr:colOff>3756</xdr:colOff>
      <xdr:row>32</xdr:row>
      <xdr:rowOff>96744</xdr:rowOff>
    </xdr:to>
    <xdr:sp macro="" textlink="">
      <xdr:nvSpPr>
        <xdr:cNvPr id="4459"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31</xdr:row>
      <xdr:rowOff>121947</xdr:rowOff>
    </xdr:from>
    <xdr:to>
      <xdr:col>65</xdr:col>
      <xdr:colOff>3756</xdr:colOff>
      <xdr:row>32</xdr:row>
      <xdr:rowOff>96744</xdr:rowOff>
    </xdr:to>
    <xdr:sp macro="" textlink="">
      <xdr:nvSpPr>
        <xdr:cNvPr id="4460"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31</xdr:row>
      <xdr:rowOff>121947</xdr:rowOff>
    </xdr:from>
    <xdr:to>
      <xdr:col>65</xdr:col>
      <xdr:colOff>3756</xdr:colOff>
      <xdr:row>32</xdr:row>
      <xdr:rowOff>96744</xdr:rowOff>
    </xdr:to>
    <xdr:sp macro="" textlink="">
      <xdr:nvSpPr>
        <xdr:cNvPr id="4461"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31</xdr:row>
      <xdr:rowOff>121947</xdr:rowOff>
    </xdr:from>
    <xdr:to>
      <xdr:col>65</xdr:col>
      <xdr:colOff>3756</xdr:colOff>
      <xdr:row>32</xdr:row>
      <xdr:rowOff>96744</xdr:rowOff>
    </xdr:to>
    <xdr:sp macro="" textlink="">
      <xdr:nvSpPr>
        <xdr:cNvPr id="4462"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31</xdr:row>
      <xdr:rowOff>121947</xdr:rowOff>
    </xdr:from>
    <xdr:to>
      <xdr:col>65</xdr:col>
      <xdr:colOff>3756</xdr:colOff>
      <xdr:row>32</xdr:row>
      <xdr:rowOff>96744</xdr:rowOff>
    </xdr:to>
    <xdr:sp macro="" textlink="">
      <xdr:nvSpPr>
        <xdr:cNvPr id="4463"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31</xdr:row>
      <xdr:rowOff>121947</xdr:rowOff>
    </xdr:from>
    <xdr:to>
      <xdr:col>65</xdr:col>
      <xdr:colOff>3756</xdr:colOff>
      <xdr:row>32</xdr:row>
      <xdr:rowOff>96744</xdr:rowOff>
    </xdr:to>
    <xdr:sp macro="" textlink="">
      <xdr:nvSpPr>
        <xdr:cNvPr id="4464" name="WordArt 6"/>
        <xdr:cNvSpPr>
          <a:spLocks noChangeArrowheads="1" noChangeShapeType="1" noTextEdit="1"/>
        </xdr:cNvSpPr>
      </xdr:nvSpPr>
      <xdr:spPr bwMode="auto">
        <a:xfrm>
          <a:off x="93215406" y="121615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65"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66"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37</xdr:row>
      <xdr:rowOff>121947</xdr:rowOff>
    </xdr:from>
    <xdr:to>
      <xdr:col>49</xdr:col>
      <xdr:colOff>1012243</xdr:colOff>
      <xdr:row>38</xdr:row>
      <xdr:rowOff>96744</xdr:rowOff>
    </xdr:to>
    <xdr:sp macro="" textlink="">
      <xdr:nvSpPr>
        <xdr:cNvPr id="4467" name="WordArt 6"/>
        <xdr:cNvSpPr>
          <a:spLocks noChangeArrowheads="1" noChangeShapeType="1" noTextEdit="1"/>
        </xdr:cNvSpPr>
      </xdr:nvSpPr>
      <xdr:spPr bwMode="auto">
        <a:xfrm>
          <a:off x="114131143"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37</xdr:row>
      <xdr:rowOff>121947</xdr:rowOff>
    </xdr:from>
    <xdr:to>
      <xdr:col>49</xdr:col>
      <xdr:colOff>1012243</xdr:colOff>
      <xdr:row>38</xdr:row>
      <xdr:rowOff>96744</xdr:rowOff>
    </xdr:to>
    <xdr:sp macro="" textlink="">
      <xdr:nvSpPr>
        <xdr:cNvPr id="4468" name="WordArt 6"/>
        <xdr:cNvSpPr>
          <a:spLocks noChangeArrowheads="1" noChangeShapeType="1" noTextEdit="1"/>
        </xdr:cNvSpPr>
      </xdr:nvSpPr>
      <xdr:spPr bwMode="auto">
        <a:xfrm>
          <a:off x="114131143"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69"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70"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71"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72"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73"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474"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683"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684"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685"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37</xdr:row>
      <xdr:rowOff>121947</xdr:rowOff>
    </xdr:from>
    <xdr:to>
      <xdr:col>49</xdr:col>
      <xdr:colOff>3756</xdr:colOff>
      <xdr:row>38</xdr:row>
      <xdr:rowOff>96744</xdr:rowOff>
    </xdr:to>
    <xdr:sp macro="" textlink="">
      <xdr:nvSpPr>
        <xdr:cNvPr id="4686" name="WordArt 6"/>
        <xdr:cNvSpPr>
          <a:spLocks noChangeArrowheads="1" noChangeShapeType="1" noTextEdit="1"/>
        </xdr:cNvSpPr>
      </xdr:nvSpPr>
      <xdr:spPr bwMode="auto">
        <a:xfrm>
          <a:off x="113122656" y="1640969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688"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689"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690"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691"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692"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693"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694"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695"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696"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697"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698"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699"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700"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701"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702"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703"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704"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705"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706"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707"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708"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709"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710"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711"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712"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713"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714"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44</xdr:row>
      <xdr:rowOff>121947</xdr:rowOff>
    </xdr:from>
    <xdr:to>
      <xdr:col>65</xdr:col>
      <xdr:colOff>3756</xdr:colOff>
      <xdr:row>45</xdr:row>
      <xdr:rowOff>96744</xdr:rowOff>
    </xdr:to>
    <xdr:sp macro="" textlink="">
      <xdr:nvSpPr>
        <xdr:cNvPr id="4715" name="WordArt 6"/>
        <xdr:cNvSpPr>
          <a:spLocks noChangeArrowheads="1" noChangeShapeType="1" noTextEdit="1"/>
        </xdr:cNvSpPr>
      </xdr:nvSpPr>
      <xdr:spPr bwMode="auto">
        <a:xfrm>
          <a:off x="1131226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716"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44</xdr:row>
      <xdr:rowOff>121947</xdr:rowOff>
    </xdr:from>
    <xdr:to>
      <xdr:col>65</xdr:col>
      <xdr:colOff>1012243</xdr:colOff>
      <xdr:row>45</xdr:row>
      <xdr:rowOff>96744</xdr:rowOff>
    </xdr:to>
    <xdr:sp macro="" textlink="">
      <xdr:nvSpPr>
        <xdr:cNvPr id="4717" name="WordArt 6"/>
        <xdr:cNvSpPr>
          <a:spLocks noChangeArrowheads="1" noChangeShapeType="1" noTextEdit="1"/>
        </xdr:cNvSpPr>
      </xdr:nvSpPr>
      <xdr:spPr bwMode="auto">
        <a:xfrm>
          <a:off x="1141311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18"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19"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20"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21"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22"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23"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24"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25"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26"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27" name="WordArt 6"/>
        <xdr:cNvSpPr>
          <a:spLocks noChangeArrowheads="1" noChangeShapeType="1" noTextEdit="1"/>
        </xdr:cNvSpPr>
      </xdr:nvSpPr>
      <xdr:spPr bwMode="auto">
        <a:xfrm>
          <a:off x="7300335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28"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29" name="WordArt 6"/>
        <xdr:cNvSpPr>
          <a:spLocks noChangeArrowheads="1" noChangeShapeType="1" noTextEdit="1"/>
        </xdr:cNvSpPr>
      </xdr:nvSpPr>
      <xdr:spPr bwMode="auto">
        <a:xfrm>
          <a:off x="7401184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30"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31"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32"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33"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34"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35"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36"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37"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38"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39" name="WordArt 6"/>
        <xdr:cNvSpPr>
          <a:spLocks noChangeArrowheads="1" noChangeShapeType="1" noTextEdit="1"/>
        </xdr:cNvSpPr>
      </xdr:nvSpPr>
      <xdr:spPr bwMode="auto">
        <a:xfrm>
          <a:off x="942238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40" name="WordArt 6"/>
        <xdr:cNvSpPr>
          <a:spLocks noChangeArrowheads="1" noChangeShapeType="1" noTextEdit="1"/>
        </xdr:cNvSpPr>
      </xdr:nvSpPr>
      <xdr:spPr bwMode="auto">
        <a:xfrm>
          <a:off x="942238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44</xdr:row>
      <xdr:rowOff>121947</xdr:rowOff>
    </xdr:from>
    <xdr:to>
      <xdr:col>49</xdr:col>
      <xdr:colOff>3756</xdr:colOff>
      <xdr:row>45</xdr:row>
      <xdr:rowOff>96744</xdr:rowOff>
    </xdr:to>
    <xdr:sp macro="" textlink="">
      <xdr:nvSpPr>
        <xdr:cNvPr id="4741" name="WordArt 6"/>
        <xdr:cNvSpPr>
          <a:spLocks noChangeArrowheads="1" noChangeShapeType="1" noTextEdit="1"/>
        </xdr:cNvSpPr>
      </xdr:nvSpPr>
      <xdr:spPr bwMode="auto">
        <a:xfrm>
          <a:off x="93215406"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42" name="WordArt 6"/>
        <xdr:cNvSpPr>
          <a:spLocks noChangeArrowheads="1" noChangeShapeType="1" noTextEdit="1"/>
        </xdr:cNvSpPr>
      </xdr:nvSpPr>
      <xdr:spPr bwMode="auto">
        <a:xfrm>
          <a:off x="942238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44</xdr:row>
      <xdr:rowOff>121947</xdr:rowOff>
    </xdr:from>
    <xdr:to>
      <xdr:col>49</xdr:col>
      <xdr:colOff>1012243</xdr:colOff>
      <xdr:row>45</xdr:row>
      <xdr:rowOff>96744</xdr:rowOff>
    </xdr:to>
    <xdr:sp macro="" textlink="">
      <xdr:nvSpPr>
        <xdr:cNvPr id="4743" name="WordArt 6"/>
        <xdr:cNvSpPr>
          <a:spLocks noChangeArrowheads="1" noChangeShapeType="1" noTextEdit="1"/>
        </xdr:cNvSpPr>
      </xdr:nvSpPr>
      <xdr:spPr bwMode="auto">
        <a:xfrm>
          <a:off x="94223893" y="21343647"/>
          <a:ext cx="0" cy="2795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53</xdr:row>
      <xdr:rowOff>0</xdr:rowOff>
    </xdr:from>
    <xdr:to>
      <xdr:col>49</xdr:col>
      <xdr:colOff>3756</xdr:colOff>
      <xdr:row>53</xdr:row>
      <xdr:rowOff>96744</xdr:rowOff>
    </xdr:to>
    <xdr:sp macro="" textlink="">
      <xdr:nvSpPr>
        <xdr:cNvPr id="4744" name="WordArt 6"/>
        <xdr:cNvSpPr>
          <a:spLocks noChangeArrowheads="1" noChangeShapeType="1" noTextEdit="1"/>
        </xdr:cNvSpPr>
      </xdr:nvSpPr>
      <xdr:spPr bwMode="auto">
        <a:xfrm>
          <a:off x="50200506" y="26384250"/>
          <a:ext cx="0" cy="9674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4745"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4746"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4747"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4748"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4749"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4750"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4751"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4752"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4753"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53</xdr:row>
      <xdr:rowOff>121947</xdr:rowOff>
    </xdr:from>
    <xdr:to>
      <xdr:col>65</xdr:col>
      <xdr:colOff>1012243</xdr:colOff>
      <xdr:row>54</xdr:row>
      <xdr:rowOff>96744</xdr:rowOff>
    </xdr:to>
    <xdr:sp macro="" textlink="">
      <xdr:nvSpPr>
        <xdr:cNvPr id="4754" name="WordArt 6"/>
        <xdr:cNvSpPr>
          <a:spLocks noChangeArrowheads="1" noChangeShapeType="1" noTextEdit="1"/>
        </xdr:cNvSpPr>
      </xdr:nvSpPr>
      <xdr:spPr bwMode="auto">
        <a:xfrm>
          <a:off x="942238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53</xdr:row>
      <xdr:rowOff>121947</xdr:rowOff>
    </xdr:from>
    <xdr:to>
      <xdr:col>65</xdr:col>
      <xdr:colOff>1012243</xdr:colOff>
      <xdr:row>54</xdr:row>
      <xdr:rowOff>96744</xdr:rowOff>
    </xdr:to>
    <xdr:sp macro="" textlink="">
      <xdr:nvSpPr>
        <xdr:cNvPr id="4755" name="WordArt 6"/>
        <xdr:cNvSpPr>
          <a:spLocks noChangeArrowheads="1" noChangeShapeType="1" noTextEdit="1"/>
        </xdr:cNvSpPr>
      </xdr:nvSpPr>
      <xdr:spPr bwMode="auto">
        <a:xfrm>
          <a:off x="942238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53</xdr:row>
      <xdr:rowOff>121947</xdr:rowOff>
    </xdr:from>
    <xdr:to>
      <xdr:col>65</xdr:col>
      <xdr:colOff>3756</xdr:colOff>
      <xdr:row>54</xdr:row>
      <xdr:rowOff>96744</xdr:rowOff>
    </xdr:to>
    <xdr:sp macro="" textlink="">
      <xdr:nvSpPr>
        <xdr:cNvPr id="4756" name="WordArt 6"/>
        <xdr:cNvSpPr>
          <a:spLocks noChangeArrowheads="1" noChangeShapeType="1" noTextEdit="1"/>
        </xdr:cNvSpPr>
      </xdr:nvSpPr>
      <xdr:spPr bwMode="auto">
        <a:xfrm>
          <a:off x="93215406"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53</xdr:row>
      <xdr:rowOff>121947</xdr:rowOff>
    </xdr:from>
    <xdr:to>
      <xdr:col>65</xdr:col>
      <xdr:colOff>1012243</xdr:colOff>
      <xdr:row>54</xdr:row>
      <xdr:rowOff>96744</xdr:rowOff>
    </xdr:to>
    <xdr:sp macro="" textlink="">
      <xdr:nvSpPr>
        <xdr:cNvPr id="4757" name="WordArt 6"/>
        <xdr:cNvSpPr>
          <a:spLocks noChangeArrowheads="1" noChangeShapeType="1" noTextEdit="1"/>
        </xdr:cNvSpPr>
      </xdr:nvSpPr>
      <xdr:spPr bwMode="auto">
        <a:xfrm>
          <a:off x="942238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53</xdr:row>
      <xdr:rowOff>121947</xdr:rowOff>
    </xdr:from>
    <xdr:to>
      <xdr:col>65</xdr:col>
      <xdr:colOff>1012243</xdr:colOff>
      <xdr:row>54</xdr:row>
      <xdr:rowOff>96744</xdr:rowOff>
    </xdr:to>
    <xdr:sp macro="" textlink="">
      <xdr:nvSpPr>
        <xdr:cNvPr id="4758" name="WordArt 6"/>
        <xdr:cNvSpPr>
          <a:spLocks noChangeArrowheads="1" noChangeShapeType="1" noTextEdit="1"/>
        </xdr:cNvSpPr>
      </xdr:nvSpPr>
      <xdr:spPr bwMode="auto">
        <a:xfrm>
          <a:off x="94223893" y="2650619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59</xdr:row>
      <xdr:rowOff>121947</xdr:rowOff>
    </xdr:from>
    <xdr:to>
      <xdr:col>33</xdr:col>
      <xdr:colOff>1012243</xdr:colOff>
      <xdr:row>60</xdr:row>
      <xdr:rowOff>96744</xdr:rowOff>
    </xdr:to>
    <xdr:sp macro="" textlink="">
      <xdr:nvSpPr>
        <xdr:cNvPr id="4759" name="WordArt 6"/>
        <xdr:cNvSpPr>
          <a:spLocks noChangeArrowheads="1" noChangeShapeType="1" noTextEdit="1"/>
        </xdr:cNvSpPr>
      </xdr:nvSpPr>
      <xdr:spPr bwMode="auto">
        <a:xfrm>
          <a:off x="366357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59</xdr:row>
      <xdr:rowOff>121947</xdr:rowOff>
    </xdr:from>
    <xdr:to>
      <xdr:col>33</xdr:col>
      <xdr:colOff>1012243</xdr:colOff>
      <xdr:row>60</xdr:row>
      <xdr:rowOff>96744</xdr:rowOff>
    </xdr:to>
    <xdr:sp macro="" textlink="">
      <xdr:nvSpPr>
        <xdr:cNvPr id="4760" name="WordArt 6"/>
        <xdr:cNvSpPr>
          <a:spLocks noChangeArrowheads="1" noChangeShapeType="1" noTextEdit="1"/>
        </xdr:cNvSpPr>
      </xdr:nvSpPr>
      <xdr:spPr bwMode="auto">
        <a:xfrm>
          <a:off x="366357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59</xdr:row>
      <xdr:rowOff>121947</xdr:rowOff>
    </xdr:from>
    <xdr:to>
      <xdr:col>33</xdr:col>
      <xdr:colOff>1012243</xdr:colOff>
      <xdr:row>60</xdr:row>
      <xdr:rowOff>96744</xdr:rowOff>
    </xdr:to>
    <xdr:sp macro="" textlink="">
      <xdr:nvSpPr>
        <xdr:cNvPr id="4761" name="WordArt 6"/>
        <xdr:cNvSpPr>
          <a:spLocks noChangeArrowheads="1" noChangeShapeType="1" noTextEdit="1"/>
        </xdr:cNvSpPr>
      </xdr:nvSpPr>
      <xdr:spPr bwMode="auto">
        <a:xfrm>
          <a:off x="366357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59</xdr:row>
      <xdr:rowOff>121947</xdr:rowOff>
    </xdr:from>
    <xdr:to>
      <xdr:col>33</xdr:col>
      <xdr:colOff>1012243</xdr:colOff>
      <xdr:row>60</xdr:row>
      <xdr:rowOff>96744</xdr:rowOff>
    </xdr:to>
    <xdr:sp macro="" textlink="">
      <xdr:nvSpPr>
        <xdr:cNvPr id="4762" name="WordArt 6"/>
        <xdr:cNvSpPr>
          <a:spLocks noChangeArrowheads="1" noChangeShapeType="1" noTextEdit="1"/>
        </xdr:cNvSpPr>
      </xdr:nvSpPr>
      <xdr:spPr bwMode="auto">
        <a:xfrm>
          <a:off x="366357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59</xdr:row>
      <xdr:rowOff>121947</xdr:rowOff>
    </xdr:from>
    <xdr:to>
      <xdr:col>49</xdr:col>
      <xdr:colOff>3756</xdr:colOff>
      <xdr:row>60</xdr:row>
      <xdr:rowOff>96744</xdr:rowOff>
    </xdr:to>
    <xdr:sp macro="" textlink="">
      <xdr:nvSpPr>
        <xdr:cNvPr id="4763" name="WordArt 6"/>
        <xdr:cNvSpPr>
          <a:spLocks noChangeArrowheads="1" noChangeShapeType="1" noTextEdit="1"/>
        </xdr:cNvSpPr>
      </xdr:nvSpPr>
      <xdr:spPr bwMode="auto">
        <a:xfrm>
          <a:off x="546010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64"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65"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66"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67"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59</xdr:row>
      <xdr:rowOff>121947</xdr:rowOff>
    </xdr:from>
    <xdr:to>
      <xdr:col>49</xdr:col>
      <xdr:colOff>3756</xdr:colOff>
      <xdr:row>60</xdr:row>
      <xdr:rowOff>96744</xdr:rowOff>
    </xdr:to>
    <xdr:sp macro="" textlink="">
      <xdr:nvSpPr>
        <xdr:cNvPr id="4768" name="WordArt 6"/>
        <xdr:cNvSpPr>
          <a:spLocks noChangeArrowheads="1" noChangeShapeType="1" noTextEdit="1"/>
        </xdr:cNvSpPr>
      </xdr:nvSpPr>
      <xdr:spPr bwMode="auto">
        <a:xfrm>
          <a:off x="5460105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69"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70"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71"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72"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73"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74"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75"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59</xdr:row>
      <xdr:rowOff>121947</xdr:rowOff>
    </xdr:from>
    <xdr:to>
      <xdr:col>49</xdr:col>
      <xdr:colOff>1012243</xdr:colOff>
      <xdr:row>60</xdr:row>
      <xdr:rowOff>96744</xdr:rowOff>
    </xdr:to>
    <xdr:sp macro="" textlink="">
      <xdr:nvSpPr>
        <xdr:cNvPr id="4776" name="WordArt 6"/>
        <xdr:cNvSpPr>
          <a:spLocks noChangeArrowheads="1" noChangeShapeType="1" noTextEdit="1"/>
        </xdr:cNvSpPr>
      </xdr:nvSpPr>
      <xdr:spPr bwMode="auto">
        <a:xfrm>
          <a:off x="5560954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777"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778"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779"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780"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781"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782"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783"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784"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785"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786"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831"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832"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833"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894"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895"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974143</xdr:colOff>
      <xdr:row>59</xdr:row>
      <xdr:rowOff>121947</xdr:rowOff>
    </xdr:from>
    <xdr:to>
      <xdr:col>65</xdr:col>
      <xdr:colOff>974143</xdr:colOff>
      <xdr:row>60</xdr:row>
      <xdr:rowOff>96744</xdr:rowOff>
    </xdr:to>
    <xdr:sp macro="" textlink="">
      <xdr:nvSpPr>
        <xdr:cNvPr id="4896" name="WordArt 6"/>
        <xdr:cNvSpPr>
          <a:spLocks noChangeArrowheads="1" noChangeShapeType="1" noTextEdit="1"/>
        </xdr:cNvSpPr>
      </xdr:nvSpPr>
      <xdr:spPr bwMode="auto">
        <a:xfrm>
          <a:off x="941857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59</xdr:row>
      <xdr:rowOff>121947</xdr:rowOff>
    </xdr:from>
    <xdr:to>
      <xdr:col>65</xdr:col>
      <xdr:colOff>1012243</xdr:colOff>
      <xdr:row>60</xdr:row>
      <xdr:rowOff>96744</xdr:rowOff>
    </xdr:to>
    <xdr:sp macro="" textlink="">
      <xdr:nvSpPr>
        <xdr:cNvPr id="4897" name="WordArt 6"/>
        <xdr:cNvSpPr>
          <a:spLocks noChangeArrowheads="1" noChangeShapeType="1" noTextEdit="1"/>
        </xdr:cNvSpPr>
      </xdr:nvSpPr>
      <xdr:spPr bwMode="auto">
        <a:xfrm>
          <a:off x="942238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59</xdr:row>
      <xdr:rowOff>121947</xdr:rowOff>
    </xdr:from>
    <xdr:to>
      <xdr:col>65</xdr:col>
      <xdr:colOff>1012243</xdr:colOff>
      <xdr:row>60</xdr:row>
      <xdr:rowOff>96744</xdr:rowOff>
    </xdr:to>
    <xdr:sp macro="" textlink="">
      <xdr:nvSpPr>
        <xdr:cNvPr id="4898" name="WordArt 6"/>
        <xdr:cNvSpPr>
          <a:spLocks noChangeArrowheads="1" noChangeShapeType="1" noTextEdit="1"/>
        </xdr:cNvSpPr>
      </xdr:nvSpPr>
      <xdr:spPr bwMode="auto">
        <a:xfrm>
          <a:off x="942238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59</xdr:row>
      <xdr:rowOff>121947</xdr:rowOff>
    </xdr:from>
    <xdr:to>
      <xdr:col>65</xdr:col>
      <xdr:colOff>1012243</xdr:colOff>
      <xdr:row>60</xdr:row>
      <xdr:rowOff>96744</xdr:rowOff>
    </xdr:to>
    <xdr:sp macro="" textlink="">
      <xdr:nvSpPr>
        <xdr:cNvPr id="4899" name="WordArt 6"/>
        <xdr:cNvSpPr>
          <a:spLocks noChangeArrowheads="1" noChangeShapeType="1" noTextEdit="1"/>
        </xdr:cNvSpPr>
      </xdr:nvSpPr>
      <xdr:spPr bwMode="auto">
        <a:xfrm>
          <a:off x="942238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59</xdr:row>
      <xdr:rowOff>121947</xdr:rowOff>
    </xdr:from>
    <xdr:to>
      <xdr:col>65</xdr:col>
      <xdr:colOff>3756</xdr:colOff>
      <xdr:row>60</xdr:row>
      <xdr:rowOff>96744</xdr:rowOff>
    </xdr:to>
    <xdr:sp macro="" textlink="">
      <xdr:nvSpPr>
        <xdr:cNvPr id="4900" name="WordArt 6"/>
        <xdr:cNvSpPr>
          <a:spLocks noChangeArrowheads="1" noChangeShapeType="1" noTextEdit="1"/>
        </xdr:cNvSpPr>
      </xdr:nvSpPr>
      <xdr:spPr bwMode="auto">
        <a:xfrm>
          <a:off x="93215406"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59</xdr:row>
      <xdr:rowOff>121947</xdr:rowOff>
    </xdr:from>
    <xdr:to>
      <xdr:col>65</xdr:col>
      <xdr:colOff>1012243</xdr:colOff>
      <xdr:row>60</xdr:row>
      <xdr:rowOff>96744</xdr:rowOff>
    </xdr:to>
    <xdr:sp macro="" textlink="">
      <xdr:nvSpPr>
        <xdr:cNvPr id="4901" name="WordArt 6"/>
        <xdr:cNvSpPr>
          <a:spLocks noChangeArrowheads="1" noChangeShapeType="1" noTextEdit="1"/>
        </xdr:cNvSpPr>
      </xdr:nvSpPr>
      <xdr:spPr bwMode="auto">
        <a:xfrm>
          <a:off x="942238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59</xdr:row>
      <xdr:rowOff>121947</xdr:rowOff>
    </xdr:from>
    <xdr:to>
      <xdr:col>65</xdr:col>
      <xdr:colOff>1012243</xdr:colOff>
      <xdr:row>60</xdr:row>
      <xdr:rowOff>96744</xdr:rowOff>
    </xdr:to>
    <xdr:sp macro="" textlink="">
      <xdr:nvSpPr>
        <xdr:cNvPr id="4902" name="WordArt 6"/>
        <xdr:cNvSpPr>
          <a:spLocks noChangeArrowheads="1" noChangeShapeType="1" noTextEdit="1"/>
        </xdr:cNvSpPr>
      </xdr:nvSpPr>
      <xdr:spPr bwMode="auto">
        <a:xfrm>
          <a:off x="942238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59</xdr:row>
      <xdr:rowOff>121947</xdr:rowOff>
    </xdr:from>
    <xdr:to>
      <xdr:col>65</xdr:col>
      <xdr:colOff>1012243</xdr:colOff>
      <xdr:row>60</xdr:row>
      <xdr:rowOff>96744</xdr:rowOff>
    </xdr:to>
    <xdr:sp macro="" textlink="">
      <xdr:nvSpPr>
        <xdr:cNvPr id="4903" name="WordArt 6"/>
        <xdr:cNvSpPr>
          <a:spLocks noChangeArrowheads="1" noChangeShapeType="1" noTextEdit="1"/>
        </xdr:cNvSpPr>
      </xdr:nvSpPr>
      <xdr:spPr bwMode="auto">
        <a:xfrm>
          <a:off x="942238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59</xdr:row>
      <xdr:rowOff>121947</xdr:rowOff>
    </xdr:from>
    <xdr:to>
      <xdr:col>65</xdr:col>
      <xdr:colOff>1012243</xdr:colOff>
      <xdr:row>60</xdr:row>
      <xdr:rowOff>96744</xdr:rowOff>
    </xdr:to>
    <xdr:sp macro="" textlink="">
      <xdr:nvSpPr>
        <xdr:cNvPr id="4904" name="WordArt 6"/>
        <xdr:cNvSpPr>
          <a:spLocks noChangeArrowheads="1" noChangeShapeType="1" noTextEdit="1"/>
        </xdr:cNvSpPr>
      </xdr:nvSpPr>
      <xdr:spPr bwMode="auto">
        <a:xfrm>
          <a:off x="94223893" y="30525747"/>
          <a:ext cx="0" cy="2986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P%20Data\2007\SAFETY\ED_Sept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Economic_Metrics_Mast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tilities_SC\2010\Utility\LOB'sCurrentScoreCard\2010_ED_ScoreCar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GreenEnergy_Metrics_Mast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GreenEnergy_Metrics_Mas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tilities_SC\2009\Utility\LOB'sCurrentScoreCard\2009_COps_ScoreCar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tilities_SC\2009\Utility\LOB'sCurrentScoreCard\2009_ED_ScoreCar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tilities_SC\2009\Utility\LOB'sCurrentScoreCard\2009_Gas_ScoreCar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People_Metrics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tilities_SC\2009\Utility\LOB'sCurrentScoreCard\2009_RES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Distrib%20Month%20Rpt%20Pack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People_Metrics_MasterSamp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tilities_SC\2010\Utility\LOB'sCurrentScoreCard\2010_GD_ScoreCar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SafeReliable_Metrics_Maste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2009_PSE&amp;G_BS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2010_PSE&amp;G_B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4\Account%20Recs\Dec%202014\UPS%20Dec%202014%20TC10%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tdsjs\Local%20Settings\Temporary%20Internet%20Files\OLK770\YE%20Forecast%20CWIP%20AFUDCSummary_April13%20FINAL%20SUBMIS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tilities_SC\2010\Utility\LOB'sCurrentScoreCard\2010_CO_ScoreC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SafeReliable_Metrics_Master%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1.bin"/><Relationship Id="rId3" Type="http://schemas.openxmlformats.org/officeDocument/2006/relationships/printerSettings" Target="../printerSettings/printerSettings26.bin"/><Relationship Id="rId7" Type="http://schemas.openxmlformats.org/officeDocument/2006/relationships/printerSettings" Target="../printerSettings/printerSettings30.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10" Type="http://schemas.openxmlformats.org/officeDocument/2006/relationships/printerSettings" Target="../printerSettings/printerSettings33.bin"/><Relationship Id="rId4" Type="http://schemas.openxmlformats.org/officeDocument/2006/relationships/printerSettings" Target="../printerSettings/printerSettings27.bin"/><Relationship Id="rId9"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1.bin"/><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5" Type="http://schemas.openxmlformats.org/officeDocument/2006/relationships/printerSettings" Target="../printerSettings/printerSettings38.bin"/><Relationship Id="rId10" Type="http://schemas.openxmlformats.org/officeDocument/2006/relationships/printerSettings" Target="../printerSettings/printerSettings43.bin"/><Relationship Id="rId4" Type="http://schemas.openxmlformats.org/officeDocument/2006/relationships/printerSettings" Target="../printerSettings/printerSettings37.bin"/><Relationship Id="rId9" Type="http://schemas.openxmlformats.org/officeDocument/2006/relationships/printerSettings" Target="../printerSettings/printerSettings4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1092"/>
  <sheetViews>
    <sheetView showGridLines="0" tabSelected="1" zoomScale="50" zoomScaleNormal="50" workbookViewId="0"/>
  </sheetViews>
  <sheetFormatPr defaultRowHeight="20.25"/>
  <cols>
    <col min="1" max="1" width="8.5703125" style="964" customWidth="1"/>
    <col min="2" max="2" width="3.42578125" style="935" customWidth="1"/>
    <col min="3" max="3" width="68.7109375" style="935" customWidth="1"/>
    <col min="4" max="4" width="50.140625" style="935" customWidth="1"/>
    <col min="5" max="5" width="39.5703125" style="965" customWidth="1"/>
    <col min="6" max="6" width="46.7109375" style="900" customWidth="1"/>
    <col min="7" max="7" width="19.28515625" style="900" customWidth="1"/>
    <col min="8" max="8" width="30.140625" style="900" customWidth="1"/>
    <col min="9" max="9" width="36" style="1382" customWidth="1"/>
    <col min="10" max="10" width="10.7109375" style="51" bestFit="1" customWidth="1"/>
    <col min="11" max="16384" width="9.140625" style="51"/>
  </cols>
  <sheetData>
    <row r="1" spans="1:10">
      <c r="G1" s="889"/>
      <c r="H1" s="889"/>
    </row>
    <row r="2" spans="1:10" ht="25.5" customHeight="1" thickBot="1">
      <c r="B2" s="966"/>
      <c r="C2" s="967"/>
      <c r="D2" s="1392"/>
      <c r="E2" s="1392"/>
      <c r="F2" s="1392"/>
      <c r="G2" s="889"/>
      <c r="H2" s="889"/>
    </row>
    <row r="3" spans="1:10" ht="30" customHeight="1">
      <c r="A3" s="968" t="s">
        <v>366</v>
      </c>
      <c r="B3" s="969"/>
      <c r="C3" s="969"/>
      <c r="D3" s="1393"/>
      <c r="E3" s="1393"/>
      <c r="F3" s="1394"/>
      <c r="G3" s="890"/>
      <c r="H3" s="889"/>
    </row>
    <row r="4" spans="1:10" ht="45" customHeight="1" thickBot="1">
      <c r="A4" s="970" t="s">
        <v>367</v>
      </c>
      <c r="B4" s="971"/>
      <c r="C4" s="971"/>
      <c r="D4" s="972"/>
      <c r="E4" s="972"/>
      <c r="F4" s="973"/>
      <c r="G4" s="890"/>
      <c r="H4" s="1254"/>
    </row>
    <row r="5" spans="1:10" s="56" customFormat="1" ht="67.5" customHeight="1" thickBot="1">
      <c r="A5" s="974" t="s">
        <v>388</v>
      </c>
      <c r="B5" s="975"/>
      <c r="C5" s="975"/>
      <c r="D5" s="975"/>
      <c r="E5" s="976" t="s">
        <v>246</v>
      </c>
      <c r="F5" s="977" t="s">
        <v>554</v>
      </c>
      <c r="G5" s="978"/>
      <c r="H5" s="891" t="s">
        <v>878</v>
      </c>
      <c r="I5" s="1383"/>
    </row>
    <row r="6" spans="1:10" s="55" customFormat="1" ht="23.25" customHeight="1">
      <c r="A6" s="979" t="s">
        <v>656</v>
      </c>
      <c r="B6" s="980"/>
      <c r="C6" s="980"/>
      <c r="D6" s="980"/>
      <c r="E6" s="961"/>
      <c r="F6" s="892"/>
      <c r="G6" s="978"/>
      <c r="H6" s="892"/>
      <c r="I6" s="1384"/>
    </row>
    <row r="7" spans="1:10" s="52" customFormat="1">
      <c r="A7" s="981" t="s">
        <v>141</v>
      </c>
      <c r="B7" s="982"/>
      <c r="C7" s="983"/>
      <c r="D7" s="983"/>
      <c r="E7" s="984"/>
      <c r="F7" s="985"/>
      <c r="G7" s="985"/>
      <c r="H7" s="893"/>
      <c r="I7" s="1385"/>
    </row>
    <row r="8" spans="1:10" s="52" customFormat="1">
      <c r="A8" s="986"/>
      <c r="B8" s="987"/>
      <c r="C8" s="987"/>
      <c r="D8" s="987"/>
      <c r="E8" s="961"/>
      <c r="F8" s="890"/>
      <c r="G8" s="890"/>
      <c r="H8" s="894"/>
      <c r="I8" s="1385"/>
    </row>
    <row r="9" spans="1:10">
      <c r="A9" s="988"/>
      <c r="B9" s="989" t="s">
        <v>146</v>
      </c>
      <c r="E9" s="910"/>
      <c r="F9" s="896"/>
      <c r="G9" s="895"/>
      <c r="H9" s="895"/>
    </row>
    <row r="10" spans="1:10">
      <c r="A10" s="990">
        <v>1</v>
      </c>
      <c r="B10" s="990"/>
      <c r="C10" s="890" t="s">
        <v>102</v>
      </c>
      <c r="D10" s="991"/>
      <c r="E10" s="992" t="str">
        <f>"(Note "&amp;B$305&amp;")"</f>
        <v>(Note O)</v>
      </c>
      <c r="F10" s="896" t="s">
        <v>661</v>
      </c>
      <c r="G10" s="935"/>
      <c r="H10" s="896">
        <f>+'5 - Cost Support'!T39</f>
        <v>33000000</v>
      </c>
      <c r="J10" s="1380"/>
    </row>
    <row r="11" spans="1:10">
      <c r="A11" s="965"/>
      <c r="F11" s="889"/>
      <c r="H11" s="889"/>
      <c r="J11" s="1380"/>
    </row>
    <row r="12" spans="1:10">
      <c r="A12" s="990">
        <f>+A10+1</f>
        <v>2</v>
      </c>
      <c r="B12" s="990"/>
      <c r="C12" s="890" t="s">
        <v>103</v>
      </c>
      <c r="D12" s="890"/>
      <c r="E12" s="992" t="str">
        <f>"(Note "&amp;B$305&amp;")"</f>
        <v>(Note O)</v>
      </c>
      <c r="F12" s="890" t="s">
        <v>661</v>
      </c>
      <c r="G12" s="935"/>
      <c r="H12" s="896">
        <f>+'5 - Cost Support'!T37</f>
        <v>207904692.54339999</v>
      </c>
      <c r="J12" s="1380"/>
    </row>
    <row r="13" spans="1:10">
      <c r="A13" s="990">
        <f>+A12+1</f>
        <v>3</v>
      </c>
      <c r="B13" s="990"/>
      <c r="C13" s="890" t="s">
        <v>142</v>
      </c>
      <c r="D13" s="890"/>
      <c r="E13" s="992" t="str">
        <f>"(Note "&amp;B$305&amp;")"</f>
        <v>(Note O)</v>
      </c>
      <c r="F13" s="890" t="s">
        <v>661</v>
      </c>
      <c r="G13" s="935"/>
      <c r="H13" s="896">
        <f>+'5 - Cost Support'!T38</f>
        <v>7904692.5433999998</v>
      </c>
      <c r="J13" s="1380"/>
    </row>
    <row r="14" spans="1:10">
      <c r="A14" s="990">
        <f>+A13+1</f>
        <v>4</v>
      </c>
      <c r="B14" s="990"/>
      <c r="C14" s="993" t="s">
        <v>337</v>
      </c>
      <c r="D14" s="897"/>
      <c r="E14" s="994"/>
      <c r="F14" s="906" t="str">
        <f>"(Line "&amp;A12&amp;" - Line "&amp;A13&amp;")"</f>
        <v>(Line 2 - Line 3)</v>
      </c>
      <c r="G14" s="995"/>
      <c r="H14" s="897">
        <f>H12-H13</f>
        <v>200000000</v>
      </c>
      <c r="J14" s="1380"/>
    </row>
    <row r="15" spans="1:10">
      <c r="A15" s="990"/>
      <c r="B15" s="990"/>
      <c r="C15" s="996"/>
      <c r="E15" s="910"/>
      <c r="F15" s="966"/>
      <c r="G15" s="935"/>
      <c r="H15" s="895"/>
      <c r="J15" s="1380"/>
    </row>
    <row r="16" spans="1:10" ht="21" thickBot="1">
      <c r="A16" s="990">
        <v>5</v>
      </c>
      <c r="B16" s="997" t="s">
        <v>213</v>
      </c>
      <c r="C16" s="997"/>
      <c r="D16" s="998"/>
      <c r="E16" s="999"/>
      <c r="F16" s="1000" t="str">
        <f>"(Line "&amp;A10&amp;" / Line "&amp;A14&amp;")"</f>
        <v>(Line 1 / Line 4)</v>
      </c>
      <c r="G16" s="1001"/>
      <c r="H16" s="898">
        <f>H10/H14</f>
        <v>0.16500000000000001</v>
      </c>
      <c r="J16" s="1380"/>
    </row>
    <row r="17" spans="1:10" ht="21" thickTop="1">
      <c r="A17" s="990"/>
      <c r="B17" s="990"/>
      <c r="C17" s="989"/>
      <c r="D17" s="966"/>
      <c r="E17" s="1002"/>
      <c r="F17" s="966"/>
      <c r="G17" s="935"/>
      <c r="H17" s="899"/>
      <c r="J17" s="1380"/>
    </row>
    <row r="18" spans="1:10">
      <c r="A18" s="965"/>
      <c r="B18" s="989" t="s">
        <v>227</v>
      </c>
      <c r="D18" s="900"/>
      <c r="F18" s="889"/>
      <c r="J18" s="1380"/>
    </row>
    <row r="19" spans="1:10">
      <c r="A19" s="1003">
        <f>+A16+1</f>
        <v>6</v>
      </c>
      <c r="B19" s="900"/>
      <c r="C19" s="890" t="s">
        <v>236</v>
      </c>
      <c r="E19" s="992" t="str">
        <f>"(Note "&amp;B$280&amp;")"</f>
        <v>(Note B)</v>
      </c>
      <c r="F19" s="890" t="s">
        <v>661</v>
      </c>
      <c r="H19" s="896">
        <f>+'5 - Cost Support'!T9</f>
        <v>22375394715.782978</v>
      </c>
      <c r="J19" s="1380"/>
    </row>
    <row r="20" spans="1:10">
      <c r="A20" s="1003">
        <f>+A19+1</f>
        <v>7</v>
      </c>
      <c r="B20" s="900"/>
      <c r="C20" s="1004" t="s">
        <v>349</v>
      </c>
      <c r="D20" s="1005"/>
      <c r="E20" s="1006"/>
      <c r="F20" s="901" t="str">
        <f>"(Line "&amp;A44&amp;")"</f>
        <v>(Line 22)</v>
      </c>
      <c r="G20" s="1007"/>
      <c r="H20" s="901">
        <f>+H44</f>
        <v>228215832.10858563</v>
      </c>
      <c r="J20" s="1380"/>
    </row>
    <row r="21" spans="1:10">
      <c r="A21" s="1003">
        <f>+A20+1</f>
        <v>8</v>
      </c>
      <c r="B21" s="900"/>
      <c r="C21" s="890" t="s">
        <v>355</v>
      </c>
      <c r="E21" s="1008"/>
      <c r="F21" s="890" t="s">
        <v>282</v>
      </c>
      <c r="H21" s="896">
        <f>SUM(H19:H20)</f>
        <v>22603610547.891563</v>
      </c>
      <c r="J21" s="1380"/>
    </row>
    <row r="22" spans="1:10">
      <c r="A22" s="1003"/>
      <c r="B22" s="900"/>
      <c r="C22" s="890"/>
      <c r="E22" s="1008"/>
      <c r="F22" s="890"/>
      <c r="H22" s="896"/>
      <c r="J22" s="1380"/>
    </row>
    <row r="23" spans="1:10">
      <c r="A23" s="1003">
        <f>+A21+1</f>
        <v>9</v>
      </c>
      <c r="B23" s="900"/>
      <c r="C23" s="890" t="s">
        <v>100</v>
      </c>
      <c r="E23" s="992" t="str">
        <f>"(Note "&amp;B$280&amp;" &amp; "&amp;B$289&amp;")"</f>
        <v>(Note B &amp; J)</v>
      </c>
      <c r="F23" s="890" t="s">
        <v>661</v>
      </c>
      <c r="H23" s="896">
        <f>+'5 - Cost Support'!T11</f>
        <v>4054244062.7387838</v>
      </c>
      <c r="J23" s="1380"/>
    </row>
    <row r="24" spans="1:10">
      <c r="A24" s="1003">
        <f>+A23+1</f>
        <v>10</v>
      </c>
      <c r="B24" s="900"/>
      <c r="C24" s="890" t="s">
        <v>310</v>
      </c>
      <c r="E24" s="992" t="str">
        <f>"(Note "&amp;B$280&amp;")"</f>
        <v>(Note B)</v>
      </c>
      <c r="F24" s="896" t="s">
        <v>661</v>
      </c>
      <c r="H24" s="896">
        <f>+'5 - Cost Support'!T12</f>
        <v>6208456.581146636</v>
      </c>
      <c r="J24" s="1380"/>
    </row>
    <row r="25" spans="1:10">
      <c r="A25" s="1003">
        <f>+A24+1</f>
        <v>11</v>
      </c>
      <c r="B25" s="900"/>
      <c r="C25" s="890" t="s">
        <v>313</v>
      </c>
      <c r="E25" s="992" t="str">
        <f>"(Note "&amp;B$280&amp;" &amp; "&amp;B$289&amp;")"</f>
        <v>(Note B &amp; J)</v>
      </c>
      <c r="F25" s="896" t="s">
        <v>661</v>
      </c>
      <c r="H25" s="896">
        <f>+'5 - Cost Support'!T13</f>
        <v>43587119.401094683</v>
      </c>
      <c r="J25" s="1380"/>
    </row>
    <row r="26" spans="1:10">
      <c r="A26" s="1003">
        <f>+A25+1</f>
        <v>12</v>
      </c>
      <c r="B26" s="900"/>
      <c r="C26" s="890" t="s">
        <v>357</v>
      </c>
      <c r="E26" s="992" t="str">
        <f>"(Note "&amp;B$280&amp;")"</f>
        <v>(Note B)</v>
      </c>
      <c r="F26" s="901" t="s">
        <v>661</v>
      </c>
      <c r="G26" s="1007"/>
      <c r="H26" s="901">
        <f>+'5 - Cost Support'!T14</f>
        <v>53591920.600148678</v>
      </c>
      <c r="J26" s="1380"/>
    </row>
    <row r="27" spans="1:10">
      <c r="A27" s="1003">
        <f>+A26+1</f>
        <v>13</v>
      </c>
      <c r="C27" s="1009" t="s">
        <v>145</v>
      </c>
      <c r="D27" s="995"/>
      <c r="E27" s="1010"/>
      <c r="F27" s="902" t="str">
        <f>"(Line "&amp;A23&amp;" + Line "&amp;A24&amp;" + Line "&amp;A25&amp;" + Line "&amp;A26&amp;")"</f>
        <v>(Line 9 + Line 10 + Line 11 + Line 12)</v>
      </c>
      <c r="G27" s="1011"/>
      <c r="H27" s="902">
        <f>SUM(H23:H26)</f>
        <v>4157631559.3211741</v>
      </c>
      <c r="J27" s="1380"/>
    </row>
    <row r="28" spans="1:10" ht="17.25" customHeight="1">
      <c r="A28" s="965"/>
      <c r="C28" s="987"/>
      <c r="D28" s="1012"/>
      <c r="E28" s="1013"/>
      <c r="F28" s="902"/>
      <c r="G28" s="1011"/>
      <c r="H28" s="903"/>
      <c r="J28" s="1380"/>
    </row>
    <row r="29" spans="1:10">
      <c r="A29" s="990">
        <f>+A27+1</f>
        <v>14</v>
      </c>
      <c r="B29" s="900"/>
      <c r="C29" s="890" t="s">
        <v>221</v>
      </c>
      <c r="D29" s="1011"/>
      <c r="E29" s="1013"/>
      <c r="F29" s="902" t="str">
        <f>"(Line "&amp;A21&amp;" - Line "&amp;A27&amp;")"</f>
        <v>(Line 8 - Line 13)</v>
      </c>
      <c r="G29" s="1011"/>
      <c r="H29" s="904">
        <f>H21-H27</f>
        <v>18445978988.570389</v>
      </c>
      <c r="J29" s="1380"/>
    </row>
    <row r="30" spans="1:10">
      <c r="A30" s="965"/>
      <c r="B30" s="900"/>
      <c r="C30" s="889"/>
      <c r="D30" s="900"/>
      <c r="F30" s="889"/>
      <c r="J30" s="1380"/>
    </row>
    <row r="31" spans="1:10">
      <c r="A31" s="1003">
        <f>+A29+1</f>
        <v>15</v>
      </c>
      <c r="B31" s="900"/>
      <c r="C31" s="889" t="s">
        <v>143</v>
      </c>
      <c r="D31" s="900"/>
      <c r="F31" s="901" t="str">
        <f>"(Line "&amp;A54&amp;")"</f>
        <v>(Line 31)</v>
      </c>
      <c r="H31" s="905">
        <f>H54</f>
        <v>12356298171.680513</v>
      </c>
      <c r="J31" s="1380"/>
    </row>
    <row r="32" spans="1:10" ht="21" thickBot="1">
      <c r="A32" s="990">
        <f>+A31+1</f>
        <v>16</v>
      </c>
      <c r="B32" s="1014" t="s">
        <v>92</v>
      </c>
      <c r="C32" s="1015"/>
      <c r="D32" s="1016"/>
      <c r="E32" s="1017"/>
      <c r="F32" s="1000" t="str">
        <f>"(Line "&amp;A31&amp;" / Line "&amp;A21&amp;")"</f>
        <v>(Line 15 / Line 8)</v>
      </c>
      <c r="G32" s="1016"/>
      <c r="H32" s="898">
        <f>H31/H21</f>
        <v>0.54665152478629542</v>
      </c>
      <c r="J32" s="1380"/>
    </row>
    <row r="33" spans="1:10" ht="21" thickTop="1">
      <c r="A33" s="965"/>
      <c r="C33" s="966"/>
      <c r="F33" s="889"/>
      <c r="J33" s="1380"/>
    </row>
    <row r="34" spans="1:10">
      <c r="A34" s="1003">
        <f>+A32+1</f>
        <v>17</v>
      </c>
      <c r="B34" s="990"/>
      <c r="C34" s="1018" t="s">
        <v>144</v>
      </c>
      <c r="D34" s="966"/>
      <c r="E34" s="1002"/>
      <c r="F34" s="901" t="str">
        <f>"(Line "&amp;A72&amp;")"</f>
        <v>(Line 43)</v>
      </c>
      <c r="G34" s="935"/>
      <c r="H34" s="905">
        <f>H72</f>
        <v>11166342138.296389</v>
      </c>
      <c r="J34" s="1380"/>
    </row>
    <row r="35" spans="1:10" ht="21" thickBot="1">
      <c r="A35" s="990">
        <f>+A34+1</f>
        <v>18</v>
      </c>
      <c r="B35" s="1014" t="s">
        <v>222</v>
      </c>
      <c r="C35" s="1015"/>
      <c r="D35" s="1016"/>
      <c r="E35" s="1017"/>
      <c r="F35" s="1000" t="str">
        <f>"(Line "&amp;A34&amp;" / Line "&amp;A29&amp;")"</f>
        <v>(Line 17 / Line 14)</v>
      </c>
      <c r="G35" s="1016"/>
      <c r="H35" s="898">
        <f>H34/H29</f>
        <v>0.60535372750968364</v>
      </c>
      <c r="J35" s="1380"/>
    </row>
    <row r="36" spans="1:10" ht="21" thickTop="1">
      <c r="A36" s="1019"/>
      <c r="B36" s="990"/>
      <c r="C36" s="989"/>
      <c r="D36" s="966"/>
      <c r="E36" s="1002"/>
      <c r="F36" s="935"/>
      <c r="G36" s="935"/>
      <c r="H36" s="899"/>
      <c r="J36" s="1380"/>
    </row>
    <row r="37" spans="1:10" s="52" customFormat="1">
      <c r="A37" s="981" t="s">
        <v>220</v>
      </c>
      <c r="B37" s="982"/>
      <c r="C37" s="983"/>
      <c r="D37" s="983"/>
      <c r="E37" s="984"/>
      <c r="F37" s="985"/>
      <c r="G37" s="985"/>
      <c r="H37" s="893"/>
      <c r="I37" s="1385"/>
      <c r="J37" s="1380"/>
    </row>
    <row r="38" spans="1:10" s="52" customFormat="1">
      <c r="A38" s="1020"/>
      <c r="B38" s="1021"/>
      <c r="C38" s="987"/>
      <c r="D38" s="987"/>
      <c r="E38" s="961"/>
      <c r="F38" s="890"/>
      <c r="G38" s="890"/>
      <c r="H38" s="894"/>
      <c r="I38" s="1385"/>
      <c r="J38" s="1380"/>
    </row>
    <row r="39" spans="1:10">
      <c r="A39" s="965"/>
      <c r="B39" s="989" t="s">
        <v>148</v>
      </c>
      <c r="C39" s="966"/>
      <c r="E39" s="1002"/>
      <c r="F39" s="896"/>
      <c r="G39" s="988"/>
      <c r="H39" s="895"/>
      <c r="J39" s="1380"/>
    </row>
    <row r="40" spans="1:10">
      <c r="A40" s="1003">
        <f>+A35+1</f>
        <v>19</v>
      </c>
      <c r="B40" s="1003"/>
      <c r="C40" s="1018" t="s">
        <v>219</v>
      </c>
      <c r="D40" s="966"/>
      <c r="E40" s="992" t="str">
        <f>"(Note "&amp;B$280&amp;")"</f>
        <v>(Note B)</v>
      </c>
      <c r="F40" s="896" t="s">
        <v>661</v>
      </c>
      <c r="G40" s="935"/>
      <c r="H40" s="896">
        <f>+'5 - Cost Support'!T18</f>
        <v>12258566554.544971</v>
      </c>
      <c r="J40" s="1380"/>
    </row>
    <row r="41" spans="1:10" s="52" customFormat="1">
      <c r="A41" s="1003"/>
      <c r="B41" s="1003"/>
      <c r="C41" s="1018"/>
      <c r="D41" s="966"/>
      <c r="E41" s="1022"/>
      <c r="F41" s="896"/>
      <c r="G41" s="966"/>
      <c r="H41" s="896"/>
      <c r="I41" s="1385"/>
      <c r="J41" s="1380"/>
    </row>
    <row r="42" spans="1:10">
      <c r="A42" s="1003">
        <f>+A40+1</f>
        <v>20</v>
      </c>
      <c r="B42" s="1003"/>
      <c r="C42" s="1018" t="s">
        <v>399</v>
      </c>
      <c r="D42" s="966"/>
      <c r="E42" s="992" t="str">
        <f t="shared" ref="E42:E47" si="0">"(Note "&amp;B$280&amp;")"</f>
        <v>(Note B)</v>
      </c>
      <c r="F42" s="896" t="s">
        <v>661</v>
      </c>
      <c r="G42" s="966"/>
      <c r="H42" s="896">
        <f>+'5 - Cost Support'!T19</f>
        <v>331405373.85936522</v>
      </c>
      <c r="J42" s="1380"/>
    </row>
    <row r="43" spans="1:10">
      <c r="A43" s="1003">
        <f>A42+1</f>
        <v>21</v>
      </c>
      <c r="B43" s="1003"/>
      <c r="C43" s="1018" t="s">
        <v>314</v>
      </c>
      <c r="D43" s="966"/>
      <c r="E43" s="992" t="str">
        <f t="shared" si="0"/>
        <v>(Note B)</v>
      </c>
      <c r="F43" s="986" t="s">
        <v>661</v>
      </c>
      <c r="G43" s="966"/>
      <c r="H43" s="896">
        <f>+'5 - Cost Support'!T20</f>
        <v>11451939.883076228</v>
      </c>
      <c r="J43" s="1380"/>
    </row>
    <row r="44" spans="1:10">
      <c r="A44" s="1003">
        <f>A43+1</f>
        <v>22</v>
      </c>
      <c r="B44" s="1003"/>
      <c r="C44" s="1018" t="s">
        <v>358</v>
      </c>
      <c r="D44" s="966"/>
      <c r="E44" s="992" t="str">
        <f t="shared" si="0"/>
        <v>(Note B)</v>
      </c>
      <c r="F44" s="1023" t="s">
        <v>661</v>
      </c>
      <c r="G44" s="966"/>
      <c r="H44" s="896">
        <f>+'5 - Cost Support'!T21</f>
        <v>228215832.10858563</v>
      </c>
      <c r="J44" s="1380"/>
    </row>
    <row r="45" spans="1:10">
      <c r="A45" s="1003">
        <f t="shared" ref="A45:A52" si="1">A44+1</f>
        <v>23</v>
      </c>
      <c r="B45" s="1003"/>
      <c r="C45" s="993" t="s">
        <v>360</v>
      </c>
      <c r="D45" s="1024"/>
      <c r="E45" s="1025"/>
      <c r="F45" s="902" t="str">
        <f>"(Line "&amp;A42&amp;" + Line "&amp;A43&amp;" + Line "&amp;A44&amp;")"</f>
        <v>(Line 20 + Line 21 + Line 22)</v>
      </c>
      <c r="G45" s="1024"/>
      <c r="H45" s="906">
        <f>SUM(H42:H44)</f>
        <v>571073145.85102713</v>
      </c>
      <c r="J45" s="1380"/>
    </row>
    <row r="46" spans="1:10">
      <c r="A46" s="1003">
        <f t="shared" si="1"/>
        <v>24</v>
      </c>
      <c r="B46" s="1003"/>
      <c r="C46" s="1026" t="s">
        <v>397</v>
      </c>
      <c r="D46" s="987"/>
      <c r="E46" s="992" t="str">
        <f t="shared" si="0"/>
        <v>(Note B)</v>
      </c>
      <c r="F46" s="902" t="s">
        <v>661</v>
      </c>
      <c r="G46" s="987"/>
      <c r="H46" s="902">
        <f>+'5 - Cost Support'!T22</f>
        <v>18700575.055013776</v>
      </c>
      <c r="J46" s="1380"/>
    </row>
    <row r="47" spans="1:10">
      <c r="A47" s="1003">
        <f t="shared" si="1"/>
        <v>25</v>
      </c>
      <c r="B47" s="1003"/>
      <c r="C47" s="1027" t="s">
        <v>361</v>
      </c>
      <c r="D47" s="1028"/>
      <c r="E47" s="1006" t="str">
        <f t="shared" si="0"/>
        <v>(Note B)</v>
      </c>
      <c r="F47" s="901" t="s">
        <v>661</v>
      </c>
      <c r="G47" s="1028"/>
      <c r="H47" s="901">
        <f>+'5 - Cost Support'!T23</f>
        <v>29203705.066460546</v>
      </c>
      <c r="J47" s="1380"/>
    </row>
    <row r="48" spans="1:10">
      <c r="A48" s="1003">
        <f t="shared" si="1"/>
        <v>26</v>
      </c>
      <c r="B48" s="1003"/>
      <c r="C48" s="1026" t="s">
        <v>511</v>
      </c>
      <c r="D48" s="987"/>
      <c r="E48" s="1008"/>
      <c r="F48" s="902" t="str">
        <f>"(Line "&amp;A45&amp;" -  Line "&amp;A46&amp;" - Line "&amp;A47&amp;")"</f>
        <v>(Line 23 -  Line 24 - Line 25)</v>
      </c>
      <c r="G48" s="987"/>
      <c r="H48" s="902">
        <f>H45-H46-H47</f>
        <v>523168865.72955281</v>
      </c>
      <c r="J48" s="1380"/>
    </row>
    <row r="49" spans="1:10">
      <c r="A49" s="1003">
        <f t="shared" si="1"/>
        <v>27</v>
      </c>
      <c r="B49" s="1003"/>
      <c r="C49" s="1029" t="s">
        <v>339</v>
      </c>
      <c r="D49" s="1018"/>
      <c r="E49" s="1002"/>
      <c r="F49" s="901" t="str">
        <f>"(Line "&amp;A$16&amp;")"</f>
        <v>(Line 5)</v>
      </c>
      <c r="G49" s="1030"/>
      <c r="H49" s="907">
        <f>H16</f>
        <v>0.16500000000000001</v>
      </c>
      <c r="J49" s="1380"/>
    </row>
    <row r="50" spans="1:10">
      <c r="A50" s="1003">
        <f t="shared" si="1"/>
        <v>28</v>
      </c>
      <c r="B50" s="889"/>
      <c r="C50" s="993" t="s">
        <v>512</v>
      </c>
      <c r="D50" s="1009"/>
      <c r="E50" s="1031"/>
      <c r="F50" s="902" t="str">
        <f>"(Line "&amp;A48&amp;" * Line "&amp;A49&amp;")"</f>
        <v>(Line 26 * Line 27)</v>
      </c>
      <c r="G50" s="1009"/>
      <c r="H50" s="906">
        <f>H48*H49</f>
        <v>86322862.845376223</v>
      </c>
      <c r="J50" s="1380"/>
    </row>
    <row r="51" spans="1:10">
      <c r="A51" s="1003">
        <f t="shared" si="1"/>
        <v>29</v>
      </c>
      <c r="B51" s="889"/>
      <c r="C51" s="1027" t="s">
        <v>398</v>
      </c>
      <c r="D51" s="1004"/>
      <c r="E51" s="1006" t="str">
        <f>"(Note "&amp;B$280&amp;")"</f>
        <v>(Note B)</v>
      </c>
      <c r="F51" s="901" t="s">
        <v>661</v>
      </c>
      <c r="G51" s="1004"/>
      <c r="H51" s="901">
        <f>+'5 - Cost Support'!T24</f>
        <v>11408754.290166093</v>
      </c>
      <c r="J51" s="1380"/>
    </row>
    <row r="52" spans="1:10">
      <c r="A52" s="1003">
        <f t="shared" si="1"/>
        <v>30</v>
      </c>
      <c r="B52" s="889"/>
      <c r="C52" s="1026" t="s">
        <v>513</v>
      </c>
      <c r="D52" s="890"/>
      <c r="E52" s="1032"/>
      <c r="F52" s="902" t="str">
        <f>"(Line "&amp;A50&amp;" + Line "&amp;A51&amp;")"</f>
        <v>(Line 28 + Line 29)</v>
      </c>
      <c r="G52" s="890"/>
      <c r="H52" s="902">
        <f>H50+H51</f>
        <v>97731617.135542318</v>
      </c>
      <c r="J52" s="1380"/>
    </row>
    <row r="53" spans="1:10">
      <c r="A53" s="1022"/>
      <c r="B53" s="900"/>
      <c r="C53" s="989"/>
      <c r="D53" s="889"/>
      <c r="E53" s="1022"/>
      <c r="F53" s="889"/>
      <c r="H53" s="904"/>
      <c r="J53" s="1380"/>
    </row>
    <row r="54" spans="1:10" s="56" customFormat="1" ht="21" thickBot="1">
      <c r="A54" s="1003">
        <f>+A52+1</f>
        <v>31</v>
      </c>
      <c r="B54" s="1014" t="s">
        <v>669</v>
      </c>
      <c r="C54" s="1015"/>
      <c r="D54" s="1015"/>
      <c r="E54" s="1033"/>
      <c r="F54" s="1000" t="str">
        <f>"(Line "&amp;A40&amp;" + Line "&amp;A52&amp;")"</f>
        <v>(Line 19 + Line 30)</v>
      </c>
      <c r="G54" s="1014"/>
      <c r="H54" s="908">
        <f>+H40+H52</f>
        <v>12356298171.680513</v>
      </c>
      <c r="I54" s="1383"/>
      <c r="J54" s="1380"/>
    </row>
    <row r="55" spans="1:10" ht="21" thickTop="1">
      <c r="A55" s="1022"/>
      <c r="B55" s="900"/>
      <c r="C55" s="889"/>
      <c r="D55" s="889"/>
      <c r="E55" s="1022"/>
      <c r="J55" s="1380"/>
    </row>
    <row r="56" spans="1:10">
      <c r="A56" s="1003"/>
      <c r="B56" s="989" t="s">
        <v>138</v>
      </c>
      <c r="C56" s="989"/>
      <c r="D56" s="896"/>
      <c r="E56" s="992"/>
      <c r="F56" s="895"/>
      <c r="G56" s="1034"/>
      <c r="H56" s="896"/>
      <c r="J56" s="1380"/>
    </row>
    <row r="57" spans="1:10">
      <c r="A57" s="1022"/>
      <c r="B57" s="966"/>
      <c r="C57" s="966"/>
      <c r="D57" s="966"/>
      <c r="E57" s="1022"/>
      <c r="F57" s="896"/>
      <c r="G57" s="895"/>
      <c r="H57" s="895"/>
      <c r="J57" s="1380"/>
    </row>
    <row r="58" spans="1:10">
      <c r="A58" s="1003">
        <f>+A54+1</f>
        <v>32</v>
      </c>
      <c r="B58" s="1003"/>
      <c r="C58" s="1018" t="s">
        <v>235</v>
      </c>
      <c r="D58" s="966"/>
      <c r="E58" s="992" t="str">
        <f>"(Note "&amp;B$280&amp;" &amp; "&amp;B$289&amp;")"</f>
        <v>(Note B &amp; J)</v>
      </c>
      <c r="F58" s="896" t="s">
        <v>661</v>
      </c>
      <c r="G58" s="966"/>
      <c r="H58" s="896">
        <f>+'5 - Cost Support'!T27</f>
        <v>1136185566.5859225</v>
      </c>
      <c r="J58" s="1380"/>
    </row>
    <row r="59" spans="1:10">
      <c r="A59" s="1003"/>
      <c r="B59" s="1003"/>
      <c r="C59" s="1026"/>
      <c r="D59" s="987"/>
      <c r="E59" s="992"/>
      <c r="F59" s="902"/>
      <c r="G59" s="987"/>
      <c r="H59" s="902"/>
      <c r="J59" s="1380"/>
    </row>
    <row r="60" spans="1:10">
      <c r="A60" s="1003">
        <f>A58+1</f>
        <v>33</v>
      </c>
      <c r="B60" s="1003"/>
      <c r="C60" s="1026" t="s">
        <v>269</v>
      </c>
      <c r="D60" s="987"/>
      <c r="E60" s="992" t="str">
        <f>"(Note "&amp;B$280&amp;" &amp; "&amp;B$289&amp;")"</f>
        <v>(Note B &amp; J)</v>
      </c>
      <c r="F60" s="902" t="s">
        <v>661</v>
      </c>
      <c r="G60" s="987"/>
      <c r="H60" s="902">
        <f>+'5 - Cost Support'!T28</f>
        <v>171880645.16466171</v>
      </c>
      <c r="J60" s="1380"/>
    </row>
    <row r="61" spans="1:10">
      <c r="A61" s="1003">
        <f>1+A60</f>
        <v>34</v>
      </c>
      <c r="B61" s="1003"/>
      <c r="C61" s="890" t="s">
        <v>356</v>
      </c>
      <c r="D61" s="987"/>
      <c r="E61" s="992" t="str">
        <f>"(Note "&amp;B$280&amp;" &amp; "&amp;B$289&amp;")"</f>
        <v>(Note B &amp; J)</v>
      </c>
      <c r="F61" s="902" t="s">
        <v>661</v>
      </c>
      <c r="G61" s="987"/>
      <c r="H61" s="902">
        <f>+'5 - Cost Support'!T29</f>
        <v>97179040.001243338</v>
      </c>
      <c r="J61" s="1380"/>
    </row>
    <row r="62" spans="1:10">
      <c r="A62" s="1003">
        <f>+A61+1</f>
        <v>35</v>
      </c>
      <c r="B62" s="1003"/>
      <c r="C62" s="1027" t="s">
        <v>578</v>
      </c>
      <c r="D62" s="1028"/>
      <c r="E62" s="1006" t="str">
        <f>"(Note "&amp;B$280&amp;" &amp; "&amp;B$289&amp;")"</f>
        <v>(Note B &amp; J)</v>
      </c>
      <c r="F62" s="901" t="s">
        <v>661</v>
      </c>
      <c r="G62" s="1028"/>
      <c r="H62" s="901">
        <f>+'5 - Cost Support'!T30</f>
        <v>23357434.809645172</v>
      </c>
      <c r="J62" s="1380"/>
    </row>
    <row r="63" spans="1:10">
      <c r="A63" s="1003">
        <f t="shared" ref="A63:A68" si="2">+A62+1</f>
        <v>36</v>
      </c>
      <c r="B63" s="1003"/>
      <c r="C63" s="1018" t="s">
        <v>400</v>
      </c>
      <c r="D63" s="966"/>
      <c r="E63" s="1035"/>
      <c r="F63" s="902" t="str">
        <f>"(Line "&amp;A60&amp;" + Line "&amp;A61&amp;" - Line "&amp;A62&amp;")"</f>
        <v>(Line 33 + Line 34 - Line 35)</v>
      </c>
      <c r="G63" s="966"/>
      <c r="H63" s="896">
        <f>H60+H61-H62</f>
        <v>245702250.35625988</v>
      </c>
      <c r="J63" s="1380"/>
    </row>
    <row r="64" spans="1:10">
      <c r="A64" s="1003">
        <f t="shared" si="2"/>
        <v>37</v>
      </c>
      <c r="B64" s="1003"/>
      <c r="C64" s="1027" t="str">
        <f>+C24</f>
        <v>Accumulated Intangible Amortization - Electric</v>
      </c>
      <c r="D64" s="1028"/>
      <c r="E64" s="1006" t="str">
        <f>"(Note "&amp;B$280&amp;")"</f>
        <v>(Note B)</v>
      </c>
      <c r="F64" s="901" t="str">
        <f>"(Line "&amp;A$24&amp;")"</f>
        <v>(Line 10)</v>
      </c>
      <c r="G64" s="1028"/>
      <c r="H64" s="901">
        <f>H24</f>
        <v>6208456.581146636</v>
      </c>
      <c r="J64" s="1380"/>
    </row>
    <row r="65" spans="1:10">
      <c r="A65" s="1003">
        <f t="shared" si="2"/>
        <v>38</v>
      </c>
      <c r="B65" s="1003"/>
      <c r="C65" s="1026" t="s">
        <v>509</v>
      </c>
      <c r="D65" s="987"/>
      <c r="E65" s="1032"/>
      <c r="F65" s="902" t="str">
        <f>"(Line "&amp;A63&amp;" + "&amp;A64&amp;")"</f>
        <v>(Line 36 + 37)</v>
      </c>
      <c r="G65" s="902"/>
      <c r="H65" s="902">
        <f>SUM(H63:H64)</f>
        <v>251910706.93740651</v>
      </c>
      <c r="J65" s="1380"/>
    </row>
    <row r="66" spans="1:10">
      <c r="A66" s="1003">
        <f t="shared" si="2"/>
        <v>39</v>
      </c>
      <c r="B66" s="1003"/>
      <c r="C66" s="1026" t="str">
        <f>+C49</f>
        <v>Wage &amp; Salary Allocator</v>
      </c>
      <c r="D66" s="987"/>
      <c r="E66" s="1032"/>
      <c r="F66" s="901" t="str">
        <f>"(Line "&amp;A$16&amp;")"</f>
        <v>(Line 5)</v>
      </c>
      <c r="G66" s="902"/>
      <c r="H66" s="909">
        <f>H16</f>
        <v>0.16500000000000001</v>
      </c>
      <c r="J66" s="1380"/>
    </row>
    <row r="67" spans="1:10">
      <c r="A67" s="1003">
        <f t="shared" si="2"/>
        <v>40</v>
      </c>
      <c r="B67" s="889"/>
      <c r="C67" s="993" t="s">
        <v>510</v>
      </c>
      <c r="D67" s="1009"/>
      <c r="E67" s="1025"/>
      <c r="F67" s="902" t="str">
        <f>"(Line "&amp;A65&amp;" * Line "&amp;A66&amp;")"</f>
        <v>(Line 38 * Line 39)</v>
      </c>
      <c r="G67" s="1009"/>
      <c r="H67" s="906">
        <f>H65*H66</f>
        <v>41565266.644672073</v>
      </c>
      <c r="J67" s="1380"/>
    </row>
    <row r="68" spans="1:10">
      <c r="A68" s="1003">
        <f t="shared" si="2"/>
        <v>41</v>
      </c>
      <c r="B68" s="889"/>
      <c r="C68" s="1026" t="s">
        <v>291</v>
      </c>
      <c r="D68" s="890"/>
      <c r="E68" s="992" t="str">
        <f>"(Note "&amp;B$280&amp;" &amp; "&amp;B$289&amp;")"</f>
        <v>(Note B &amp; J)</v>
      </c>
      <c r="F68" s="902" t="s">
        <v>661</v>
      </c>
      <c r="G68" s="890"/>
      <c r="H68" s="902">
        <f>+'5 - Cost Support'!T31</f>
        <v>12205200.153530648</v>
      </c>
      <c r="J68" s="1380"/>
    </row>
    <row r="69" spans="1:10">
      <c r="A69" s="1022"/>
      <c r="B69" s="900"/>
      <c r="C69" s="900"/>
      <c r="D69" s="900"/>
      <c r="F69" s="965"/>
      <c r="G69" s="965"/>
      <c r="H69" s="910"/>
      <c r="J69" s="1380"/>
    </row>
    <row r="70" spans="1:10" ht="21" thickBot="1">
      <c r="A70" s="1003">
        <f>A68+1</f>
        <v>42</v>
      </c>
      <c r="B70" s="1014" t="s">
        <v>145</v>
      </c>
      <c r="C70" s="1014"/>
      <c r="D70" s="1014"/>
      <c r="E70" s="1036"/>
      <c r="F70" s="1037" t="str">
        <f>"(Lines "&amp;A58&amp;" + "&amp;A67&amp;" + "&amp;A68&amp;")"</f>
        <v>(Lines 32 + 40 + 41)</v>
      </c>
      <c r="G70" s="1038"/>
      <c r="H70" s="908">
        <f>H58+H67+H68</f>
        <v>1189956033.3841252</v>
      </c>
      <c r="J70" s="1380"/>
    </row>
    <row r="71" spans="1:10" ht="21" thickTop="1">
      <c r="A71" s="1022"/>
      <c r="B71" s="900"/>
      <c r="C71" s="900"/>
      <c r="D71" s="900"/>
      <c r="F71" s="889"/>
      <c r="G71" s="935"/>
      <c r="J71" s="1380"/>
    </row>
    <row r="72" spans="1:10" ht="21" thickBot="1">
      <c r="A72" s="1003">
        <f>+A70+1</f>
        <v>43</v>
      </c>
      <c r="B72" s="1014" t="s">
        <v>333</v>
      </c>
      <c r="C72" s="1014"/>
      <c r="D72" s="1014"/>
      <c r="E72" s="1036"/>
      <c r="F72" s="1000" t="str">
        <f>"(Line "&amp;A54&amp;" - Line "&amp;A70&amp;")"</f>
        <v>(Line 31 - Line 42)</v>
      </c>
      <c r="G72" s="1014"/>
      <c r="H72" s="908">
        <f>H54-H70</f>
        <v>11166342138.296389</v>
      </c>
      <c r="J72" s="1380"/>
    </row>
    <row r="73" spans="1:10" ht="21" thickTop="1">
      <c r="A73" s="965"/>
      <c r="B73" s="900"/>
      <c r="C73" s="900"/>
      <c r="D73" s="900"/>
      <c r="F73" s="889"/>
      <c r="J73" s="1380"/>
    </row>
    <row r="74" spans="1:10">
      <c r="A74" s="981" t="s">
        <v>147</v>
      </c>
      <c r="B74" s="983"/>
      <c r="C74" s="983"/>
      <c r="D74" s="983"/>
      <c r="E74" s="984"/>
      <c r="F74" s="985"/>
      <c r="G74" s="985"/>
      <c r="H74" s="911"/>
      <c r="J74" s="1380"/>
    </row>
    <row r="75" spans="1:10">
      <c r="A75" s="1039"/>
      <c r="B75" s="1040"/>
      <c r="C75" s="1040"/>
      <c r="D75" s="1040"/>
      <c r="J75" s="1380"/>
    </row>
    <row r="76" spans="1:10">
      <c r="A76" s="1022"/>
      <c r="B76" s="1041" t="s">
        <v>419</v>
      </c>
      <c r="D76" s="889"/>
      <c r="E76" s="1042"/>
      <c r="H76" s="895"/>
      <c r="J76" s="1380"/>
    </row>
    <row r="77" spans="1:10">
      <c r="A77" s="1022">
        <f>+A72+1</f>
        <v>44</v>
      </c>
      <c r="B77" s="1041"/>
      <c r="C77" s="1043" t="s">
        <v>444</v>
      </c>
      <c r="D77" s="1044"/>
      <c r="E77" s="992" t="str">
        <f>"(Note  "&amp;B$309&amp;")"</f>
        <v>(Note  Q)</v>
      </c>
      <c r="F77" s="962" t="s">
        <v>660</v>
      </c>
      <c r="H77" s="902">
        <f>'ATT1A-ADIT '!F18</f>
        <v>-2644123356.856041</v>
      </c>
      <c r="J77" s="1380"/>
    </row>
    <row r="78" spans="1:10">
      <c r="A78" s="1022"/>
      <c r="B78" s="889"/>
      <c r="C78" s="1041"/>
      <c r="D78" s="890"/>
      <c r="E78" s="1008"/>
      <c r="F78" s="890"/>
      <c r="G78" s="1011"/>
      <c r="H78" s="912"/>
      <c r="J78" s="1380"/>
    </row>
    <row r="79" spans="1:10">
      <c r="A79" s="1003"/>
      <c r="B79" s="1045" t="s">
        <v>666</v>
      </c>
      <c r="C79" s="889"/>
      <c r="D79" s="889"/>
      <c r="E79" s="889"/>
      <c r="F79" s="966"/>
      <c r="G79" s="889"/>
      <c r="H79" s="889"/>
      <c r="J79" s="1380"/>
    </row>
    <row r="80" spans="1:10">
      <c r="A80" s="1003">
        <f>A77+1</f>
        <v>45</v>
      </c>
      <c r="B80" s="988"/>
      <c r="C80" s="1026" t="s">
        <v>667</v>
      </c>
      <c r="D80" s="992"/>
      <c r="E80" s="992" t="str">
        <f>"(Note "&amp;B$280&amp;" &amp; "&amp;B$286&amp;")"</f>
        <v>(Note B &amp; H)</v>
      </c>
      <c r="F80" s="986" t="s">
        <v>658</v>
      </c>
      <c r="G80" s="890"/>
      <c r="H80" s="902">
        <v>0</v>
      </c>
      <c r="J80" s="1380"/>
    </row>
    <row r="81" spans="1:10">
      <c r="A81" s="1003"/>
      <c r="B81" s="988"/>
      <c r="C81" s="1026"/>
      <c r="D81" s="992"/>
      <c r="E81" s="992"/>
      <c r="F81" s="986"/>
      <c r="G81" s="890"/>
      <c r="H81" s="902"/>
      <c r="J81" s="1380"/>
    </row>
    <row r="82" spans="1:10" s="246" customFormat="1">
      <c r="A82" s="1003"/>
      <c r="B82" s="1045" t="s">
        <v>468</v>
      </c>
      <c r="C82" s="889"/>
      <c r="D82" s="889"/>
      <c r="E82" s="889"/>
      <c r="F82" s="966"/>
      <c r="G82" s="889"/>
      <c r="H82" s="889"/>
      <c r="I82" s="1382"/>
      <c r="J82" s="1380"/>
    </row>
    <row r="83" spans="1:10" s="246" customFormat="1">
      <c r="A83" s="1003" t="s">
        <v>469</v>
      </c>
      <c r="B83" s="988"/>
      <c r="C83" s="1026" t="s">
        <v>470</v>
      </c>
      <c r="D83" s="992"/>
      <c r="E83" s="992" t="str">
        <f>"(Note  "&amp;B$310&amp;")"</f>
        <v>(Note  R)</v>
      </c>
      <c r="F83" s="986" t="s">
        <v>661</v>
      </c>
      <c r="G83" s="890"/>
      <c r="H83" s="902">
        <f>+'5 - Cost Support'!H228</f>
        <v>0</v>
      </c>
      <c r="I83" s="1382"/>
      <c r="J83" s="1380"/>
    </row>
    <row r="84" spans="1:10">
      <c r="A84" s="1003"/>
      <c r="B84" s="1003"/>
      <c r="C84" s="1026"/>
      <c r="D84" s="992"/>
      <c r="E84" s="986"/>
      <c r="F84" s="1012"/>
      <c r="G84" s="902"/>
      <c r="H84" s="889"/>
      <c r="J84" s="1380"/>
    </row>
    <row r="85" spans="1:10">
      <c r="A85" s="1003">
        <f>+A80+1</f>
        <v>46</v>
      </c>
      <c r="B85" s="990"/>
      <c r="C85" s="1046" t="s">
        <v>673</v>
      </c>
      <c r="D85" s="1047"/>
      <c r="E85" s="992" t="str">
        <f>"(Note "&amp;B$281&amp;" &amp; "&amp;B$309&amp;")"</f>
        <v>(Note C &amp; Q)</v>
      </c>
      <c r="F85" s="902" t="str">
        <f>F51</f>
        <v>Attachment 5</v>
      </c>
      <c r="G85" s="987"/>
      <c r="H85" s="902">
        <f>+'5 - Cost Support'!T48</f>
        <v>21553978.220000003</v>
      </c>
      <c r="J85" s="1380"/>
    </row>
    <row r="86" spans="1:10">
      <c r="A86" s="1003"/>
      <c r="B86" s="1003"/>
      <c r="C86" s="1026"/>
      <c r="D86" s="992"/>
      <c r="E86" s="986"/>
      <c r="F86" s="1012"/>
      <c r="G86" s="902"/>
      <c r="H86" s="889"/>
      <c r="J86" s="1380"/>
    </row>
    <row r="87" spans="1:10">
      <c r="A87" s="1003"/>
      <c r="B87" s="1048" t="s">
        <v>139</v>
      </c>
      <c r="C87" s="1029"/>
      <c r="D87" s="966"/>
      <c r="E87" s="1022"/>
      <c r="F87" s="1049"/>
      <c r="G87" s="1050"/>
      <c r="H87" s="889"/>
      <c r="J87" s="1380"/>
    </row>
    <row r="88" spans="1:10">
      <c r="A88" s="1003">
        <f>+A85+1</f>
        <v>47</v>
      </c>
      <c r="B88" s="1051"/>
      <c r="C88" s="1052" t="s">
        <v>3</v>
      </c>
      <c r="D88" s="992"/>
      <c r="E88" s="992" t="str">
        <f>"(Note "&amp;B$279&amp;" &amp; "&amp;B$309&amp;")"</f>
        <v>(Note A &amp; Q)</v>
      </c>
      <c r="F88" s="1052" t="s">
        <v>661</v>
      </c>
      <c r="G88" s="924"/>
      <c r="H88" s="913">
        <f>+'5 - Cost Support'!T56</f>
        <v>277073.21399999998</v>
      </c>
      <c r="J88" s="1380"/>
    </row>
    <row r="89" spans="1:10">
      <c r="A89" s="990"/>
      <c r="B89" s="1053"/>
      <c r="C89" s="1029"/>
      <c r="E89" s="990"/>
      <c r="F89" s="924"/>
      <c r="G89" s="1050"/>
      <c r="H89" s="914"/>
      <c r="J89" s="1380"/>
    </row>
    <row r="90" spans="1:10">
      <c r="A90" s="1003"/>
      <c r="B90" s="1048" t="s">
        <v>137</v>
      </c>
      <c r="C90" s="889"/>
      <c r="D90" s="889"/>
      <c r="E90" s="1054"/>
      <c r="F90" s="924"/>
      <c r="G90" s="1050"/>
      <c r="H90" s="914"/>
      <c r="J90" s="1380"/>
    </row>
    <row r="91" spans="1:10">
      <c r="A91" s="1022">
        <f>A88+1</f>
        <v>48</v>
      </c>
      <c r="B91" s="889"/>
      <c r="C91" s="889" t="s">
        <v>275</v>
      </c>
      <c r="D91" s="966"/>
      <c r="E91" s="992" t="str">
        <f>"(Note  "&amp;B$309&amp;")"</f>
        <v>(Note  Q)</v>
      </c>
      <c r="F91" s="1029" t="s">
        <v>661</v>
      </c>
      <c r="H91" s="896">
        <f>+'5 - Cost Support'!T66</f>
        <v>0</v>
      </c>
      <c r="J91" s="1380"/>
    </row>
    <row r="92" spans="1:10">
      <c r="A92" s="1003">
        <f>+A91+1</f>
        <v>49</v>
      </c>
      <c r="B92" s="1053"/>
      <c r="C92" s="1055" t="s">
        <v>339</v>
      </c>
      <c r="D92" s="1023"/>
      <c r="E92" s="1056"/>
      <c r="F92" s="901" t="str">
        <f>"(Line "&amp;A$16&amp;")"</f>
        <v>(Line 5)</v>
      </c>
      <c r="G92" s="1057"/>
      <c r="H92" s="914">
        <f>H16</f>
        <v>0.16500000000000001</v>
      </c>
      <c r="J92" s="1380"/>
    </row>
    <row r="93" spans="1:10">
      <c r="A93" s="1003">
        <f>+A92+1</f>
        <v>50</v>
      </c>
      <c r="B93" s="1053"/>
      <c r="C93" s="1029" t="s">
        <v>345</v>
      </c>
      <c r="D93" s="966"/>
      <c r="E93" s="1022"/>
      <c r="F93" s="902" t="str">
        <f>"(Line "&amp;A91&amp;" * Line "&amp;A92&amp;")"</f>
        <v>(Line 48 * Line 49)</v>
      </c>
      <c r="G93" s="1050"/>
      <c r="H93" s="915">
        <f>H91*H92</f>
        <v>0</v>
      </c>
      <c r="J93" s="1380"/>
    </row>
    <row r="94" spans="1:10">
      <c r="A94" s="1003">
        <f>A93+1</f>
        <v>51</v>
      </c>
      <c r="B94" s="1053"/>
      <c r="C94" s="1029" t="s">
        <v>114</v>
      </c>
      <c r="D94" s="966"/>
      <c r="E94" s="992" t="str">
        <f>"(Note  "&amp;B$302&amp;" &amp; "&amp;B$309&amp;"))"</f>
        <v>(Note  N &amp; Q))</v>
      </c>
      <c r="F94" s="1055" t="s">
        <v>661</v>
      </c>
      <c r="G94" s="1050"/>
      <c r="H94" s="916">
        <f>+'5 - Cost Support'!T67</f>
        <v>29539554.530000001</v>
      </c>
      <c r="J94" s="1380"/>
    </row>
    <row r="95" spans="1:10" ht="27.75" customHeight="1">
      <c r="A95" s="1003">
        <f>A94+1</f>
        <v>52</v>
      </c>
      <c r="B95" s="1053"/>
      <c r="C95" s="1009" t="s">
        <v>136</v>
      </c>
      <c r="D95" s="1024"/>
      <c r="E95" s="1058"/>
      <c r="F95" s="902" t="str">
        <f>"(Line "&amp;A93&amp;" + Line "&amp;A94&amp;")"</f>
        <v>(Line 50 + Line 51)</v>
      </c>
      <c r="G95" s="1059"/>
      <c r="H95" s="903">
        <f>H93+H94</f>
        <v>29539554.530000001</v>
      </c>
      <c r="J95" s="1380"/>
    </row>
    <row r="96" spans="1:10">
      <c r="A96" s="1003"/>
      <c r="B96" s="1053"/>
      <c r="C96" s="1029"/>
      <c r="D96" s="966"/>
      <c r="E96" s="990"/>
      <c r="F96" s="924"/>
      <c r="G96" s="1050"/>
      <c r="J96" s="1380"/>
    </row>
    <row r="97" spans="1:10">
      <c r="A97" s="1003"/>
      <c r="B97" s="1048" t="s">
        <v>140</v>
      </c>
      <c r="C97" s="889"/>
      <c r="D97" s="966"/>
      <c r="F97" s="924"/>
      <c r="G97" s="1050"/>
      <c r="J97" s="1380"/>
    </row>
    <row r="98" spans="1:10">
      <c r="A98" s="1003">
        <f>+A95+1</f>
        <v>53</v>
      </c>
      <c r="B98" s="1053"/>
      <c r="C98" s="1029" t="s">
        <v>359</v>
      </c>
      <c r="D98" s="962"/>
      <c r="E98" s="1022"/>
      <c r="F98" s="902" t="str">
        <f>"(Line "&amp;A$139&amp;")"</f>
        <v>(Line 80)</v>
      </c>
      <c r="G98" s="1050"/>
      <c r="H98" s="913">
        <f>H139</f>
        <v>129886619.43407807</v>
      </c>
      <c r="J98" s="1380"/>
    </row>
    <row r="99" spans="1:10">
      <c r="A99" s="1003">
        <f>+A98+1</f>
        <v>54</v>
      </c>
      <c r="B99" s="1053"/>
      <c r="C99" s="962" t="s">
        <v>229</v>
      </c>
      <c r="D99" s="962"/>
      <c r="E99" s="1022"/>
      <c r="F99" s="1055" t="s">
        <v>346</v>
      </c>
      <c r="H99" s="917">
        <f>1/8</f>
        <v>0.125</v>
      </c>
      <c r="J99" s="1380"/>
    </row>
    <row r="100" spans="1:10" s="56" customFormat="1">
      <c r="A100" s="1003">
        <f>+A99+1</f>
        <v>55</v>
      </c>
      <c r="B100" s="1030"/>
      <c r="C100" s="1060" t="s">
        <v>113</v>
      </c>
      <c r="D100" s="1061"/>
      <c r="E100" s="1062"/>
      <c r="F100" s="902" t="str">
        <f>"(Line "&amp;A98&amp;" * Line "&amp;A99&amp;")"</f>
        <v>(Line 53 * Line 54)</v>
      </c>
      <c r="G100" s="1063"/>
      <c r="H100" s="912">
        <f>H98*H99</f>
        <v>16235827.429259758</v>
      </c>
      <c r="I100" s="1383"/>
      <c r="J100" s="1380"/>
    </row>
    <row r="101" spans="1:10" s="56" customFormat="1">
      <c r="A101" s="1003"/>
      <c r="B101" s="1030"/>
      <c r="C101" s="1052"/>
      <c r="D101" s="1064"/>
      <c r="E101" s="1065"/>
      <c r="F101" s="902"/>
      <c r="G101" s="1066"/>
      <c r="H101" s="918"/>
      <c r="I101" s="1383"/>
      <c r="J101" s="1380"/>
    </row>
    <row r="102" spans="1:10" s="56" customFormat="1">
      <c r="A102" s="1067"/>
      <c r="B102" s="1041" t="s">
        <v>541</v>
      </c>
      <c r="C102" s="1068"/>
      <c r="D102" s="1069"/>
      <c r="E102" s="1068"/>
      <c r="F102" s="901"/>
      <c r="G102" s="1068"/>
      <c r="H102" s="918"/>
      <c r="I102" s="1383"/>
      <c r="J102" s="1380"/>
    </row>
    <row r="103" spans="1:10">
      <c r="A103" s="1003">
        <f>+A100+1</f>
        <v>56</v>
      </c>
      <c r="B103" s="900"/>
      <c r="C103" s="900" t="s">
        <v>542</v>
      </c>
      <c r="D103" s="1070"/>
      <c r="E103" s="992" t="str">
        <f>"(Note  "&amp;B$302&amp;" &amp; "&amp;B$309&amp;"))"</f>
        <v>(Note  N &amp; Q))</v>
      </c>
      <c r="F103" s="1052" t="s">
        <v>661</v>
      </c>
      <c r="G103" s="902"/>
      <c r="H103" s="919">
        <f>+'5 - Cost Support'!T75</f>
        <v>0</v>
      </c>
      <c r="J103" s="1380"/>
    </row>
    <row r="104" spans="1:10">
      <c r="A104" s="965"/>
      <c r="B104" s="900"/>
      <c r="C104" s="900"/>
      <c r="D104" s="900"/>
      <c r="F104" s="889"/>
      <c r="H104" s="905"/>
      <c r="J104" s="1380"/>
    </row>
    <row r="105" spans="1:10" ht="21" thickBot="1">
      <c r="A105" s="965">
        <f>A103+1</f>
        <v>57</v>
      </c>
      <c r="B105" s="1014" t="s">
        <v>336</v>
      </c>
      <c r="C105" s="1014"/>
      <c r="D105" s="1014"/>
      <c r="E105" s="1036"/>
      <c r="F105" s="1014" t="str">
        <f>"(Lines "&amp;A77&amp;" + "&amp;A80&amp;" + "&amp;A83&amp;" + "&amp;A85&amp;" + "&amp;A88&amp;" + "&amp;A95&amp;" + "&amp;A100&amp;" - "&amp;A103&amp;")"</f>
        <v>(Lines 44 + 45 + 45a + 46 + 47 + 52 + 55 - 56)</v>
      </c>
      <c r="G105" s="1071"/>
      <c r="H105" s="920">
        <f>H77+H80+H88+H95+H100-H103+H85+H83</f>
        <v>-2576516923.462781</v>
      </c>
      <c r="J105" s="1380"/>
    </row>
    <row r="106" spans="1:10" ht="21" thickTop="1">
      <c r="A106" s="965"/>
      <c r="B106" s="900"/>
      <c r="C106" s="900"/>
      <c r="D106" s="900"/>
      <c r="F106" s="889"/>
      <c r="H106" s="905"/>
      <c r="J106" s="1380"/>
    </row>
    <row r="107" spans="1:10" ht="21" thickBot="1">
      <c r="A107" s="1072">
        <f>+A105+1</f>
        <v>58</v>
      </c>
      <c r="B107" s="1073" t="s">
        <v>223</v>
      </c>
      <c r="C107" s="1073"/>
      <c r="D107" s="1073"/>
      <c r="E107" s="1074"/>
      <c r="F107" s="1075" t="str">
        <f>"(Line "&amp;A72&amp;" + Line "&amp;A105&amp;")"</f>
        <v>(Line 43 + Line 57)</v>
      </c>
      <c r="G107" s="1073"/>
      <c r="H107" s="921">
        <f>H72+H105</f>
        <v>8589825214.8336077</v>
      </c>
      <c r="J107" s="1380"/>
    </row>
    <row r="108" spans="1:10">
      <c r="B108" s="900"/>
      <c r="C108" s="900"/>
      <c r="D108" s="900"/>
      <c r="J108" s="1380"/>
    </row>
    <row r="109" spans="1:10" s="52" customFormat="1">
      <c r="A109" s="1076" t="s">
        <v>374</v>
      </c>
      <c r="B109" s="1077"/>
      <c r="C109" s="1078"/>
      <c r="D109" s="1079"/>
      <c r="E109" s="1080"/>
      <c r="F109" s="911"/>
      <c r="G109" s="911"/>
      <c r="H109" s="893"/>
      <c r="I109" s="1385"/>
      <c r="J109" s="1380"/>
    </row>
    <row r="110" spans="1:10" s="52" customFormat="1">
      <c r="A110" s="966"/>
      <c r="B110" s="966"/>
      <c r="C110" s="966"/>
      <c r="D110" s="966"/>
      <c r="E110" s="988"/>
      <c r="F110" s="889"/>
      <c r="G110" s="889"/>
      <c r="H110" s="894"/>
      <c r="I110" s="1385"/>
      <c r="J110" s="1380"/>
    </row>
    <row r="111" spans="1:10">
      <c r="A111" s="990"/>
      <c r="B111" s="989" t="s">
        <v>211</v>
      </c>
      <c r="D111" s="895"/>
      <c r="E111" s="910"/>
      <c r="G111" s="895"/>
      <c r="H111" s="895"/>
      <c r="J111" s="1380"/>
    </row>
    <row r="112" spans="1:10">
      <c r="A112" s="1003">
        <f>+A107+1</f>
        <v>59</v>
      </c>
      <c r="B112" s="1003"/>
      <c r="C112" s="1018" t="s">
        <v>211</v>
      </c>
      <c r="D112" s="966"/>
      <c r="E112" s="992" t="str">
        <f>"(Note  "&amp;B$305&amp;")"</f>
        <v>(Note  O)</v>
      </c>
      <c r="F112" s="1081" t="s">
        <v>661</v>
      </c>
      <c r="G112" s="988"/>
      <c r="H112" s="896">
        <f>+'5 - Cost Support'!T81</f>
        <v>110528262.07000002</v>
      </c>
      <c r="J112" s="1380"/>
    </row>
    <row r="113" spans="1:10">
      <c r="A113" s="1003">
        <f>+A112+1</f>
        <v>60</v>
      </c>
      <c r="B113" s="990"/>
      <c r="C113" s="1018" t="s">
        <v>212</v>
      </c>
      <c r="D113" s="896"/>
      <c r="E113" s="992" t="str">
        <f>"(Note  "&amp;B$305&amp;")"</f>
        <v>(Note  O)</v>
      </c>
      <c r="F113" s="901" t="s">
        <v>661</v>
      </c>
      <c r="G113" s="966"/>
      <c r="H113" s="902">
        <f>+'5 - Cost Support'!T82</f>
        <v>0</v>
      </c>
      <c r="J113" s="1380"/>
    </row>
    <row r="114" spans="1:10">
      <c r="A114" s="1003">
        <f>1+A113</f>
        <v>61</v>
      </c>
      <c r="B114" s="966"/>
      <c r="C114" s="1082" t="s">
        <v>211</v>
      </c>
      <c r="D114" s="1024"/>
      <c r="E114" s="1025"/>
      <c r="F114" s="902" t="str">
        <f>"(Lines "&amp;A112&amp;" + "&amp;A113&amp;")"</f>
        <v>(Lines 59 + 60)</v>
      </c>
      <c r="G114" s="1009"/>
      <c r="H114" s="922">
        <f>H112+H113</f>
        <v>110528262.07000002</v>
      </c>
      <c r="J114" s="1380"/>
    </row>
    <row r="115" spans="1:10">
      <c r="A115" s="1003"/>
      <c r="B115" s="1003"/>
      <c r="C115" s="989"/>
      <c r="D115" s="966"/>
      <c r="E115" s="1002"/>
      <c r="F115" s="966"/>
      <c r="G115" s="966"/>
      <c r="H115" s="923"/>
      <c r="J115" s="1380"/>
    </row>
    <row r="116" spans="1:10">
      <c r="A116" s="1003"/>
      <c r="B116" s="989" t="s">
        <v>515</v>
      </c>
      <c r="C116" s="966"/>
      <c r="D116" s="966"/>
      <c r="E116" s="1002"/>
      <c r="F116" s="966"/>
      <c r="G116" s="966"/>
      <c r="H116" s="923"/>
      <c r="J116" s="1380"/>
    </row>
    <row r="117" spans="1:10">
      <c r="A117" s="1003">
        <f>A114+1</f>
        <v>62</v>
      </c>
      <c r="B117" s="1003"/>
      <c r="C117" s="1018" t="s">
        <v>215</v>
      </c>
      <c r="D117" s="966"/>
      <c r="E117" s="992" t="str">
        <f>"(Note  "&amp;B$305&amp;")"</f>
        <v>(Note  O)</v>
      </c>
      <c r="F117" s="896" t="s">
        <v>661</v>
      </c>
      <c r="G117" s="966"/>
      <c r="H117" s="896">
        <f>+'5 - Cost Support'!S96</f>
        <v>116449462.49306069</v>
      </c>
      <c r="J117" s="1380"/>
    </row>
    <row r="118" spans="1:10">
      <c r="A118" s="1003">
        <f t="shared" ref="A118:A126" si="3">+A117+1</f>
        <v>63</v>
      </c>
      <c r="B118" s="1003"/>
      <c r="C118" s="1018" t="s">
        <v>761</v>
      </c>
      <c r="D118" s="966"/>
      <c r="E118" s="992" t="str">
        <f>"(Note "&amp;B$289&amp;")"</f>
        <v>(Note J)</v>
      </c>
      <c r="F118" s="896" t="s">
        <v>661</v>
      </c>
      <c r="G118" s="966"/>
      <c r="H118" s="896">
        <f>+'5 - Cost Support'!S98</f>
        <v>32322615.449999996</v>
      </c>
      <c r="J118" s="1380"/>
    </row>
    <row r="119" spans="1:10">
      <c r="A119" s="1003">
        <f t="shared" si="3"/>
        <v>64</v>
      </c>
      <c r="B119" s="1003"/>
      <c r="C119" s="1018" t="s">
        <v>628</v>
      </c>
      <c r="D119" s="966"/>
      <c r="E119" s="992" t="str">
        <f>"(Note  "&amp;B$305&amp;")"</f>
        <v>(Note  O)</v>
      </c>
      <c r="F119" s="896" t="s">
        <v>661</v>
      </c>
      <c r="G119" s="966"/>
      <c r="H119" s="896">
        <v>32322615</v>
      </c>
      <c r="J119" s="1380"/>
    </row>
    <row r="120" spans="1:10">
      <c r="A120" s="1003">
        <f t="shared" si="3"/>
        <v>65</v>
      </c>
      <c r="B120" s="1003"/>
      <c r="C120" s="1018" t="s">
        <v>255</v>
      </c>
      <c r="D120" s="896"/>
      <c r="E120" s="992" t="str">
        <f>"(Note  "&amp;B$305&amp;")"</f>
        <v>(Note  O)</v>
      </c>
      <c r="F120" s="1018" t="s">
        <v>661</v>
      </c>
      <c r="G120" s="966"/>
      <c r="H120" s="896">
        <f>+'5 - Cost Support'!T90</f>
        <v>3877140.0485136006</v>
      </c>
      <c r="J120" s="1380"/>
    </row>
    <row r="121" spans="1:10">
      <c r="A121" s="1003">
        <f t="shared" si="3"/>
        <v>66</v>
      </c>
      <c r="B121" s="1003"/>
      <c r="C121" s="1018" t="s">
        <v>256</v>
      </c>
      <c r="D121" s="896"/>
      <c r="E121" s="992" t="str">
        <f>"(Note "&amp;B$283&amp;" &amp; "&amp;B$305&amp;")"</f>
        <v>(Note E &amp; O)</v>
      </c>
      <c r="F121" s="1018" t="s">
        <v>661</v>
      </c>
      <c r="G121" s="966"/>
      <c r="H121" s="896">
        <f>+'5 - Cost Support'!S108</f>
        <v>10559682.550000003</v>
      </c>
      <c r="J121" s="1380"/>
    </row>
    <row r="122" spans="1:10">
      <c r="A122" s="1003">
        <f t="shared" si="3"/>
        <v>67</v>
      </c>
      <c r="B122" s="1003"/>
      <c r="C122" s="1018" t="s">
        <v>257</v>
      </c>
      <c r="D122" s="896"/>
      <c r="E122" s="992" t="str">
        <f>"(Note  "&amp;B$305&amp;")"</f>
        <v>(Note  O)</v>
      </c>
      <c r="F122" s="1018" t="s">
        <v>661</v>
      </c>
      <c r="G122" s="966"/>
      <c r="H122" s="896">
        <f>+'5 - Cost Support'!S129</f>
        <v>3492891.0498000002</v>
      </c>
      <c r="J122" s="1380"/>
    </row>
    <row r="123" spans="1:10">
      <c r="A123" s="1003">
        <f t="shared" si="3"/>
        <v>68</v>
      </c>
      <c r="B123" s="1003"/>
      <c r="C123" s="1018" t="s">
        <v>242</v>
      </c>
      <c r="D123" s="889"/>
      <c r="E123" s="992" t="str">
        <f>"(Note "&amp;B$282&amp;" &amp; "&amp;B$305&amp;")"</f>
        <v>(Note D &amp; O)</v>
      </c>
      <c r="F123" s="1027" t="s">
        <v>661</v>
      </c>
      <c r="G123" s="966"/>
      <c r="H123" s="896">
        <f>+'5 - Cost Support'!T120</f>
        <v>0</v>
      </c>
      <c r="J123" s="1380"/>
    </row>
    <row r="124" spans="1:10">
      <c r="A124" s="1003">
        <f t="shared" si="3"/>
        <v>69</v>
      </c>
      <c r="B124" s="1003"/>
      <c r="C124" s="1082" t="s">
        <v>516</v>
      </c>
      <c r="D124" s="1024"/>
      <c r="E124" s="1031"/>
      <c r="F124" s="902" t="str">
        <f>"Sum (Lines "&amp;A117&amp;" to "&amp;A118&amp;") -  Sum (Lines "&amp;A119&amp;" to "&amp;A123&amp;")"</f>
        <v>Sum (Lines 62 to 63) -  Sum (Lines 64 to 68)</v>
      </c>
      <c r="G124" s="1024"/>
      <c r="H124" s="906">
        <f>SUM(H117:H118)-SUM(H119:H123)</f>
        <v>98519749.294747084</v>
      </c>
      <c r="J124" s="1380"/>
    </row>
    <row r="125" spans="1:10">
      <c r="A125" s="1003">
        <f t="shared" si="3"/>
        <v>70</v>
      </c>
      <c r="B125" s="1003"/>
      <c r="C125" s="1055" t="s">
        <v>339</v>
      </c>
      <c r="D125" s="962"/>
      <c r="E125" s="1022"/>
      <c r="F125" s="1028" t="str">
        <f>"(Line "&amp;A$16&amp;")"</f>
        <v>(Line 5)</v>
      </c>
      <c r="G125" s="924"/>
      <c r="H125" s="914">
        <f>H16</f>
        <v>0.16500000000000001</v>
      </c>
      <c r="J125" s="1380"/>
    </row>
    <row r="126" spans="1:10">
      <c r="A126" s="1003">
        <f t="shared" si="3"/>
        <v>71</v>
      </c>
      <c r="B126" s="1003"/>
      <c r="C126" s="1082" t="s">
        <v>517</v>
      </c>
      <c r="D126" s="1024"/>
      <c r="E126" s="1031"/>
      <c r="F126" s="902" t="str">
        <f>"(Line "&amp;A124&amp;" * Line "&amp;A125&amp;")"</f>
        <v>(Line 69 * Line 70)</v>
      </c>
      <c r="G126" s="1024"/>
      <c r="H126" s="922">
        <f>H124*H125</f>
        <v>16255758.633633269</v>
      </c>
      <c r="J126" s="1380"/>
    </row>
    <row r="127" spans="1:10">
      <c r="A127" s="1003"/>
      <c r="B127" s="1003"/>
      <c r="C127" s="1046"/>
      <c r="D127" s="987"/>
      <c r="E127" s="1032"/>
      <c r="F127" s="987"/>
      <c r="G127" s="987"/>
      <c r="H127" s="902"/>
      <c r="J127" s="1380"/>
    </row>
    <row r="128" spans="1:10">
      <c r="A128" s="1003"/>
      <c r="B128" s="989" t="s">
        <v>115</v>
      </c>
      <c r="C128" s="889"/>
      <c r="D128" s="987"/>
      <c r="E128" s="1032"/>
      <c r="F128" s="987"/>
      <c r="G128" s="987"/>
      <c r="H128" s="902"/>
      <c r="J128" s="1380"/>
    </row>
    <row r="129" spans="1:10">
      <c r="A129" s="1003">
        <f>+A126+1</f>
        <v>72</v>
      </c>
      <c r="B129" s="1053"/>
      <c r="C129" s="1029" t="s">
        <v>258</v>
      </c>
      <c r="D129" s="1083"/>
      <c r="E129" s="992" t="str">
        <f>"(Note "&amp;B$285&amp;" &amp; "&amp;B$305&amp;")"</f>
        <v>(Note G &amp; O)</v>
      </c>
      <c r="F129" s="896" t="s">
        <v>661</v>
      </c>
      <c r="G129" s="889"/>
      <c r="H129" s="896">
        <f>+'5 - Cost Support'!S112</f>
        <v>755557.55</v>
      </c>
      <c r="J129" s="1380"/>
    </row>
    <row r="130" spans="1:10">
      <c r="A130" s="1003">
        <f>+A129+1</f>
        <v>73</v>
      </c>
      <c r="B130" s="1053"/>
      <c r="C130" s="1055" t="s">
        <v>259</v>
      </c>
      <c r="D130" s="1084"/>
      <c r="E130" s="1006" t="str">
        <f>"(Note "&amp;B$299&amp;" &amp; "&amp;B$305&amp;")"</f>
        <v>(Note K &amp; O)</v>
      </c>
      <c r="F130" s="901" t="s">
        <v>661</v>
      </c>
      <c r="G130" s="1004"/>
      <c r="H130" s="901">
        <f>+'5 - Cost Support'!T129</f>
        <v>0</v>
      </c>
      <c r="J130" s="1380"/>
    </row>
    <row r="131" spans="1:10">
      <c r="A131" s="1003">
        <f>+A130+1</f>
        <v>74</v>
      </c>
      <c r="B131" s="1053"/>
      <c r="C131" s="1029" t="s">
        <v>347</v>
      </c>
      <c r="D131" s="966"/>
      <c r="E131" s="1054"/>
      <c r="F131" s="902" t="str">
        <f>"(Line "&amp;A129&amp;" + Line "&amp;A130&amp;")"</f>
        <v>(Line 72 + Line 73)</v>
      </c>
      <c r="G131" s="889"/>
      <c r="H131" s="913">
        <f>SUM(H129:H130)</f>
        <v>755557.55</v>
      </c>
      <c r="J131" s="1380"/>
    </row>
    <row r="132" spans="1:10">
      <c r="A132" s="1003"/>
      <c r="B132" s="1053"/>
      <c r="C132" s="1029"/>
      <c r="D132" s="966"/>
      <c r="E132" s="1054"/>
      <c r="F132" s="1029"/>
      <c r="G132" s="889"/>
      <c r="H132" s="924"/>
      <c r="J132" s="1380"/>
    </row>
    <row r="133" spans="1:10">
      <c r="A133" s="1003">
        <f>+A131+1</f>
        <v>75</v>
      </c>
      <c r="B133" s="1053"/>
      <c r="C133" s="1029" t="s">
        <v>260</v>
      </c>
      <c r="D133" s="966"/>
      <c r="E133" s="1022"/>
      <c r="F133" s="1029" t="str">
        <f>"(Line "&amp;A120&amp;")"</f>
        <v>(Line 65)</v>
      </c>
      <c r="G133" s="889"/>
      <c r="H133" s="913">
        <f>H120</f>
        <v>3877140.0485136006</v>
      </c>
      <c r="J133" s="1380"/>
    </row>
    <row r="134" spans="1:10">
      <c r="A134" s="1003">
        <f>+A133+1</f>
        <v>76</v>
      </c>
      <c r="B134" s="1053"/>
      <c r="C134" s="1029" t="s">
        <v>259</v>
      </c>
      <c r="D134" s="966"/>
      <c r="E134" s="992" t="str">
        <f>"(Note "&amp;B$284&amp;" &amp; "&amp;B$305&amp;")"</f>
        <v>(Note F &amp; O)</v>
      </c>
      <c r="F134" s="901" t="s">
        <v>661</v>
      </c>
      <c r="G134" s="889"/>
      <c r="H134" s="916">
        <f>+'5 - Cost Support'!T137</f>
        <v>0</v>
      </c>
      <c r="J134" s="1380"/>
    </row>
    <row r="135" spans="1:10">
      <c r="A135" s="1003">
        <f>+A134+1</f>
        <v>77</v>
      </c>
      <c r="B135" s="1053"/>
      <c r="C135" s="1060" t="s">
        <v>348</v>
      </c>
      <c r="D135" s="1024"/>
      <c r="E135" s="1025"/>
      <c r="F135" s="902" t="str">
        <f>"(Line "&amp;A133&amp;" + Line "&amp;A134&amp;")"</f>
        <v>(Line 75 + Line 76)</v>
      </c>
      <c r="G135" s="919"/>
      <c r="H135" s="912">
        <f>SUM(H133:H134)</f>
        <v>3877140.0485136006</v>
      </c>
      <c r="J135" s="1380"/>
    </row>
    <row r="136" spans="1:10">
      <c r="A136" s="1003">
        <f>+A135+1</f>
        <v>78</v>
      </c>
      <c r="B136" s="1003"/>
      <c r="C136" s="1052" t="s">
        <v>222</v>
      </c>
      <c r="D136" s="962"/>
      <c r="E136" s="1003"/>
      <c r="F136" s="901" t="str">
        <f>"(Line "&amp;A$35&amp;")"</f>
        <v>(Line 18)</v>
      </c>
      <c r="G136" s="924"/>
      <c r="H136" s="914">
        <f>H35</f>
        <v>0.60535372750968364</v>
      </c>
      <c r="J136" s="1380"/>
    </row>
    <row r="137" spans="1:10">
      <c r="A137" s="1003">
        <f>+A136+1</f>
        <v>79</v>
      </c>
      <c r="B137" s="1003"/>
      <c r="C137" s="1082" t="s">
        <v>117</v>
      </c>
      <c r="D137" s="1024"/>
      <c r="E137" s="1031"/>
      <c r="F137" s="902" t="str">
        <f>"(Line "&amp;A135&amp;" * Line "&amp;A136&amp;")"</f>
        <v>(Line 77 * Line 78)</v>
      </c>
      <c r="G137" s="906"/>
      <c r="H137" s="925">
        <f>H135*H136</f>
        <v>2347041.180444784</v>
      </c>
      <c r="J137" s="1380"/>
    </row>
    <row r="138" spans="1:10">
      <c r="A138" s="1003"/>
      <c r="B138" s="1003"/>
      <c r="C138" s="989"/>
      <c r="D138" s="966"/>
      <c r="E138" s="1002"/>
      <c r="F138" s="966"/>
      <c r="G138" s="966"/>
      <c r="H138" s="902"/>
      <c r="J138" s="1380"/>
    </row>
    <row r="139" spans="1:10" ht="21" thickBot="1">
      <c r="A139" s="1003">
        <f>+A137+1</f>
        <v>80</v>
      </c>
      <c r="B139" s="1003"/>
      <c r="C139" s="1085" t="s">
        <v>672</v>
      </c>
      <c r="D139" s="1086"/>
      <c r="E139" s="1087"/>
      <c r="F139" s="926" t="str">
        <f>"(Lines "&amp;A114&amp;" + "&amp;A126&amp;" + "&amp;A131&amp;" + "&amp;A137&amp;")"</f>
        <v>(Lines 61 + 71 + 74 + 79)</v>
      </c>
      <c r="G139" s="1086"/>
      <c r="H139" s="926">
        <f>H114+H126+H131+H137</f>
        <v>129886619.43407807</v>
      </c>
      <c r="J139" s="1380"/>
    </row>
    <row r="140" spans="1:10">
      <c r="A140" s="1019"/>
      <c r="B140" s="990"/>
      <c r="C140" s="989"/>
      <c r="D140" s="966"/>
      <c r="E140" s="910"/>
      <c r="F140" s="935"/>
      <c r="G140" s="935"/>
      <c r="H140" s="899"/>
      <c r="J140" s="1380"/>
    </row>
    <row r="141" spans="1:10">
      <c r="A141" s="1076" t="s">
        <v>205</v>
      </c>
      <c r="B141" s="1077"/>
      <c r="C141" s="1078"/>
      <c r="D141" s="1079"/>
      <c r="E141" s="1080"/>
      <c r="F141" s="911"/>
      <c r="G141" s="911"/>
      <c r="H141" s="893"/>
      <c r="J141" s="1380"/>
    </row>
    <row r="142" spans="1:10">
      <c r="A142" s="989"/>
      <c r="B142" s="990"/>
      <c r="C142" s="989"/>
      <c r="D142" s="966"/>
      <c r="E142" s="910"/>
      <c r="F142" s="935"/>
      <c r="G142" s="935"/>
      <c r="H142" s="899"/>
      <c r="J142" s="1380"/>
    </row>
    <row r="143" spans="1:10">
      <c r="A143" s="965"/>
      <c r="B143" s="1048" t="s">
        <v>99</v>
      </c>
      <c r="C143" s="889"/>
      <c r="F143" s="1042"/>
      <c r="G143" s="1088"/>
      <c r="H143" s="927"/>
      <c r="J143" s="1380"/>
    </row>
    <row r="144" spans="1:10">
      <c r="A144" s="1003">
        <f>+A139+1</f>
        <v>81</v>
      </c>
      <c r="B144" s="1053"/>
      <c r="C144" s="1029" t="s">
        <v>572</v>
      </c>
      <c r="D144" s="966"/>
      <c r="E144" s="992" t="str">
        <f>"(Note "&amp;B$289&amp;" &amp; "&amp;B$305&amp;")"</f>
        <v>(Note J &amp; O)</v>
      </c>
      <c r="F144" s="1029" t="s">
        <v>661</v>
      </c>
      <c r="G144" s="889"/>
      <c r="H144" s="912">
        <f>+'5 - Cost Support'!T146</f>
        <v>291319276.30167389</v>
      </c>
      <c r="J144" s="1380"/>
    </row>
    <row r="145" spans="1:10">
      <c r="A145" s="1003" t="s">
        <v>471</v>
      </c>
      <c r="B145" s="1053"/>
      <c r="C145" s="1029" t="s">
        <v>472</v>
      </c>
      <c r="D145" s="966"/>
      <c r="E145" s="992" t="str">
        <f>"(Note  "&amp;B$310&amp;")"</f>
        <v>(Note  R)</v>
      </c>
      <c r="F145" s="1029" t="s">
        <v>661</v>
      </c>
      <c r="G145" s="889"/>
      <c r="H145" s="912">
        <f>+'5 - Cost Support'!H225</f>
        <v>0</v>
      </c>
      <c r="J145" s="1380"/>
    </row>
    <row r="146" spans="1:10">
      <c r="A146" s="1003">
        <f>+A144+1</f>
        <v>82</v>
      </c>
      <c r="B146" s="1053"/>
      <c r="C146" s="1052" t="s">
        <v>577</v>
      </c>
      <c r="D146" s="987"/>
      <c r="E146" s="992" t="str">
        <f>"(Note "&amp;B$289&amp;" &amp; "&amp;B$305&amp;")"</f>
        <v>(Note J &amp; O)</v>
      </c>
      <c r="F146" s="1052" t="s">
        <v>661</v>
      </c>
      <c r="G146" s="890"/>
      <c r="H146" s="912">
        <f>+'5 - Cost Support'!T147</f>
        <v>28572416.806457173</v>
      </c>
      <c r="J146" s="1380"/>
    </row>
    <row r="147" spans="1:10">
      <c r="A147" s="1003">
        <f>A146+1</f>
        <v>83</v>
      </c>
      <c r="B147" s="1053"/>
      <c r="C147" s="1027" t="s">
        <v>287</v>
      </c>
      <c r="D147" s="1028"/>
      <c r="E147" s="1006" t="str">
        <f>"(Note "&amp;B$289&amp;" &amp; "&amp;B$305&amp;")"</f>
        <v>(Note J &amp; O)</v>
      </c>
      <c r="F147" s="901" t="str">
        <f>F129</f>
        <v>Attachment 5</v>
      </c>
      <c r="G147" s="1028"/>
      <c r="H147" s="901">
        <f>+'5 - Cost Support'!T148</f>
        <v>4771699.6322437078</v>
      </c>
      <c r="J147" s="1380"/>
    </row>
    <row r="148" spans="1:10">
      <c r="A148" s="1003">
        <f>A147+1</f>
        <v>84</v>
      </c>
      <c r="B148" s="1053"/>
      <c r="C148" s="1018" t="s">
        <v>393</v>
      </c>
      <c r="D148" s="966"/>
      <c r="E148" s="1022"/>
      <c r="F148" s="902" t="str">
        <f>"(Line "&amp;A146&amp;" - Line "&amp;A147&amp;")"</f>
        <v>(Line 82 - Line 83)</v>
      </c>
      <c r="G148" s="966"/>
      <c r="H148" s="912">
        <f>H146-H147</f>
        <v>23800717.174213465</v>
      </c>
      <c r="J148" s="1380"/>
    </row>
    <row r="149" spans="1:10">
      <c r="A149" s="1003">
        <f>A148+1</f>
        <v>85</v>
      </c>
      <c r="B149" s="1053"/>
      <c r="C149" s="1055" t="s">
        <v>150</v>
      </c>
      <c r="D149" s="1028"/>
      <c r="E149" s="1006" t="str">
        <f>"(Note "&amp;B$279&amp;" &amp; "&amp;B$305&amp;")"</f>
        <v>(Note A &amp; O)</v>
      </c>
      <c r="F149" s="1055" t="s">
        <v>661</v>
      </c>
      <c r="G149" s="1004"/>
      <c r="H149" s="901">
        <f>+'5 - Cost Support'!T149</f>
        <v>11230054.681896564</v>
      </c>
      <c r="J149" s="1380"/>
    </row>
    <row r="150" spans="1:10">
      <c r="A150" s="1003">
        <f>+A149+1</f>
        <v>86</v>
      </c>
      <c r="B150" s="1053"/>
      <c r="C150" s="1052" t="s">
        <v>230</v>
      </c>
      <c r="D150" s="987"/>
      <c r="E150" s="1089"/>
      <c r="F150" s="902" t="str">
        <f>"(Line "&amp;A148&amp;" + Line "&amp;A149&amp;")"</f>
        <v>(Line 84 + Line 85)</v>
      </c>
      <c r="G150" s="889"/>
      <c r="H150" s="912">
        <f>SUM(H148:H149)</f>
        <v>35030771.856110029</v>
      </c>
      <c r="J150" s="1380"/>
    </row>
    <row r="151" spans="1:10">
      <c r="A151" s="1003">
        <f>+A150+1</f>
        <v>87</v>
      </c>
      <c r="B151" s="1053"/>
      <c r="C151" s="1055" t="s">
        <v>339</v>
      </c>
      <c r="D151" s="1023"/>
      <c r="E151" s="1090"/>
      <c r="F151" s="1028" t="str">
        <f>"(Line "&amp;A$16&amp;")"</f>
        <v>(Line 5)</v>
      </c>
      <c r="G151" s="1091"/>
      <c r="H151" s="928">
        <f>H16</f>
        <v>0.16500000000000001</v>
      </c>
      <c r="J151" s="1380"/>
    </row>
    <row r="152" spans="1:10">
      <c r="A152" s="1003">
        <f>+A151+1</f>
        <v>88</v>
      </c>
      <c r="B152" s="1053"/>
      <c r="C152" s="1029" t="s">
        <v>570</v>
      </c>
      <c r="D152" s="966"/>
      <c r="E152" s="1003"/>
      <c r="F152" s="902" t="str">
        <f>"(Line "&amp;A150&amp;" * Line "&amp;A151&amp;")"</f>
        <v>(Line 86 * Line 87)</v>
      </c>
      <c r="G152" s="924"/>
      <c r="H152" s="912">
        <f>H150*H151</f>
        <v>5780077.3562581548</v>
      </c>
      <c r="J152" s="1380"/>
    </row>
    <row r="153" spans="1:10">
      <c r="A153" s="1003">
        <f>A152+1</f>
        <v>89</v>
      </c>
      <c r="B153" s="1053"/>
      <c r="C153" s="1055" t="s">
        <v>579</v>
      </c>
      <c r="D153" s="1028"/>
      <c r="E153" s="1006" t="str">
        <f>"(Note "&amp;B$289&amp;" &amp; "&amp;B$305&amp;")"</f>
        <v>(Note J &amp; O)</v>
      </c>
      <c r="F153" s="901" t="s">
        <v>661</v>
      </c>
      <c r="G153" s="1091"/>
      <c r="H153" s="901">
        <f>+'5 - Cost Support'!T150</f>
        <v>1132353.2330615344</v>
      </c>
      <c r="J153" s="1380"/>
    </row>
    <row r="154" spans="1:10">
      <c r="A154" s="1003">
        <f>A153+1</f>
        <v>90</v>
      </c>
      <c r="B154" s="1053"/>
      <c r="C154" s="1048" t="s">
        <v>571</v>
      </c>
      <c r="D154" s="966"/>
      <c r="E154" s="1003"/>
      <c r="F154" s="902" t="str">
        <f>"(Line "&amp;A152&amp;" + Line "&amp;A153&amp;")"</f>
        <v>(Line 88 + Line 89)</v>
      </c>
      <c r="G154" s="924"/>
      <c r="H154" s="925">
        <f>H152+H153</f>
        <v>6912430.5893196892</v>
      </c>
      <c r="J154" s="1380"/>
    </row>
    <row r="155" spans="1:10">
      <c r="A155" s="1003"/>
      <c r="B155" s="1053"/>
      <c r="C155" s="1029"/>
      <c r="D155" s="966"/>
      <c r="E155" s="1003"/>
      <c r="F155" s="902"/>
      <c r="G155" s="924"/>
      <c r="H155" s="929"/>
      <c r="J155" s="1380"/>
    </row>
    <row r="156" spans="1:10">
      <c r="A156" s="1092"/>
      <c r="B156" s="1093"/>
      <c r="C156" s="1029"/>
      <c r="D156" s="966"/>
      <c r="E156" s="1003"/>
      <c r="F156" s="1029"/>
      <c r="G156" s="1050"/>
      <c r="H156" s="930"/>
      <c r="J156" s="1380"/>
    </row>
    <row r="157" spans="1:10" s="56" customFormat="1" ht="21" thickBot="1">
      <c r="A157" s="990">
        <f>A154+1</f>
        <v>91</v>
      </c>
      <c r="B157" s="1094" t="s">
        <v>208</v>
      </c>
      <c r="C157" s="1094"/>
      <c r="D157" s="1095"/>
      <c r="E157" s="1096"/>
      <c r="F157" s="1094" t="str">
        <f>"(Lines "&amp;A144&amp;" + "&amp;A145&amp;" + "&amp;A154&amp;")"</f>
        <v>(Lines 81 + 81a + 90)</v>
      </c>
      <c r="G157" s="1094"/>
      <c r="H157" s="926">
        <f>H144+H154+H145</f>
        <v>298231706.8909936</v>
      </c>
      <c r="I157" s="1383"/>
      <c r="J157" s="1380"/>
    </row>
    <row r="158" spans="1:10">
      <c r="J158" s="1380"/>
    </row>
    <row r="159" spans="1:10">
      <c r="A159" s="1076" t="s">
        <v>378</v>
      </c>
      <c r="B159" s="1077"/>
      <c r="C159" s="1078"/>
      <c r="D159" s="1079"/>
      <c r="E159" s="1097"/>
      <c r="F159" s="911"/>
      <c r="G159" s="911"/>
      <c r="H159" s="893"/>
      <c r="J159" s="1380"/>
    </row>
    <row r="160" spans="1:10">
      <c r="A160" s="1039"/>
      <c r="B160" s="990"/>
      <c r="C160" s="989"/>
      <c r="D160" s="966"/>
      <c r="E160" s="910"/>
      <c r="F160" s="935"/>
      <c r="G160" s="935"/>
      <c r="H160" s="899"/>
      <c r="J160" s="1380"/>
    </row>
    <row r="161" spans="1:10">
      <c r="A161" s="1003">
        <f>+A157+1</f>
        <v>92</v>
      </c>
      <c r="B161" s="1029" t="s">
        <v>379</v>
      </c>
      <c r="C161" s="1051"/>
      <c r="E161" s="992" t="str">
        <f>"(Note  "&amp;B$305&amp;")"</f>
        <v>(Note  O)</v>
      </c>
      <c r="F161" s="889" t="s">
        <v>670</v>
      </c>
      <c r="G161" s="889"/>
      <c r="H161" s="896">
        <f>+'ATT 2 - Other Taxes'!G36</f>
        <v>10899919.870000001</v>
      </c>
      <c r="J161" s="1380"/>
    </row>
    <row r="162" spans="1:10">
      <c r="A162" s="1022"/>
      <c r="B162" s="966"/>
      <c r="E162" s="990"/>
      <c r="F162" s="1029"/>
      <c r="G162" s="889"/>
      <c r="J162" s="1380"/>
    </row>
    <row r="163" spans="1:10" ht="21" thickBot="1">
      <c r="A163" s="1003">
        <f>+A161+1</f>
        <v>93</v>
      </c>
      <c r="B163" s="1085" t="s">
        <v>380</v>
      </c>
      <c r="C163" s="1085"/>
      <c r="D163" s="1095"/>
      <c r="E163" s="1074"/>
      <c r="F163" s="1075" t="str">
        <f>"(Line "&amp;A161&amp;")"</f>
        <v>(Line 92)</v>
      </c>
      <c r="G163" s="1073"/>
      <c r="H163" s="921">
        <f>H161</f>
        <v>10899919.870000001</v>
      </c>
      <c r="J163" s="1380"/>
    </row>
    <row r="164" spans="1:10">
      <c r="A164" s="965"/>
      <c r="F164" s="889"/>
      <c r="J164" s="1380"/>
    </row>
    <row r="165" spans="1:10">
      <c r="A165" s="1076" t="s">
        <v>381</v>
      </c>
      <c r="B165" s="1077"/>
      <c r="C165" s="1078"/>
      <c r="D165" s="1079"/>
      <c r="E165" s="1080"/>
      <c r="F165" s="911"/>
      <c r="G165" s="911"/>
      <c r="H165" s="893"/>
      <c r="J165" s="1380"/>
    </row>
    <row r="166" spans="1:10">
      <c r="A166" s="1019"/>
      <c r="B166" s="990"/>
      <c r="C166" s="989"/>
      <c r="D166" s="966"/>
      <c r="E166" s="910"/>
      <c r="F166" s="935"/>
      <c r="G166" s="935"/>
      <c r="H166" s="899"/>
      <c r="J166" s="1380"/>
    </row>
    <row r="167" spans="1:10">
      <c r="A167" s="1003">
        <f>+A163+1</f>
        <v>94</v>
      </c>
      <c r="B167" s="1098" t="s">
        <v>97</v>
      </c>
      <c r="D167" s="1012"/>
      <c r="E167" s="992"/>
      <c r="F167" s="902" t="s">
        <v>161</v>
      </c>
      <c r="G167" s="904"/>
      <c r="H167" s="931">
        <v>320692877</v>
      </c>
      <c r="J167" s="1380"/>
    </row>
    <row r="168" spans="1:10">
      <c r="A168" s="990"/>
      <c r="B168" s="990"/>
      <c r="C168" s="895"/>
      <c r="E168" s="1013"/>
      <c r="F168" s="966"/>
      <c r="G168" s="895"/>
      <c r="H168" s="896"/>
      <c r="J168" s="1380"/>
    </row>
    <row r="169" spans="1:10">
      <c r="A169" s="990">
        <f>+A167+1</f>
        <v>95</v>
      </c>
      <c r="B169" s="1099" t="s">
        <v>202</v>
      </c>
      <c r="E169" s="1032" t="s">
        <v>225</v>
      </c>
      <c r="F169" s="896" t="s">
        <v>288</v>
      </c>
      <c r="G169" s="895"/>
      <c r="H169" s="931">
        <v>0</v>
      </c>
      <c r="J169" s="1380"/>
    </row>
    <row r="170" spans="1:10">
      <c r="A170" s="990"/>
      <c r="B170" s="990"/>
      <c r="C170" s="996"/>
      <c r="E170" s="1100"/>
      <c r="F170" s="896"/>
      <c r="G170" s="895"/>
      <c r="H170" s="895"/>
      <c r="J170" s="1380"/>
    </row>
    <row r="171" spans="1:10">
      <c r="A171" s="990"/>
      <c r="B171" s="1101" t="s">
        <v>88</v>
      </c>
      <c r="E171" s="1100"/>
      <c r="F171" s="896"/>
      <c r="G171" s="895"/>
      <c r="H171" s="895"/>
      <c r="J171" s="1380"/>
    </row>
    <row r="172" spans="1:10">
      <c r="A172" s="990">
        <f>+A169+1</f>
        <v>96</v>
      </c>
      <c r="B172" s="990"/>
      <c r="C172" s="895" t="s">
        <v>232</v>
      </c>
      <c r="D172" s="895"/>
      <c r="E172" s="992" t="str">
        <f>"(Note "&amp;B$306&amp;")"</f>
        <v>(Note P)</v>
      </c>
      <c r="F172" s="896" t="s">
        <v>129</v>
      </c>
      <c r="G172" s="895"/>
      <c r="H172" s="896">
        <f>+'5 - Cost Support'!T165</f>
        <v>9339162134</v>
      </c>
      <c r="J172" s="1380"/>
    </row>
    <row r="173" spans="1:10">
      <c r="A173" s="1003">
        <f>A172+1</f>
        <v>97</v>
      </c>
      <c r="B173" s="1003"/>
      <c r="C173" s="896" t="s">
        <v>331</v>
      </c>
      <c r="D173" s="896"/>
      <c r="E173" s="992" t="str">
        <f>"(Note "&amp;B$306&amp;" )"</f>
        <v>(Note P )</v>
      </c>
      <c r="F173" s="896" t="s">
        <v>129</v>
      </c>
      <c r="G173" s="895"/>
      <c r="H173" s="896">
        <f>+'5 - Cost Support'!T166</f>
        <v>657984</v>
      </c>
      <c r="J173" s="1380"/>
    </row>
    <row r="174" spans="1:10">
      <c r="A174" s="1003">
        <f>A173+1</f>
        <v>98</v>
      </c>
      <c r="B174" s="1003"/>
      <c r="C174" s="896" t="s">
        <v>152</v>
      </c>
      <c r="D174" s="896"/>
      <c r="E174" s="992"/>
      <c r="F174" s="902" t="str">
        <f>"(Line "&amp;A184&amp;")"</f>
        <v>(Line 106)</v>
      </c>
      <c r="G174" s="895"/>
      <c r="H174" s="896">
        <f>+H184</f>
        <v>0</v>
      </c>
      <c r="J174" s="1380"/>
    </row>
    <row r="175" spans="1:10">
      <c r="A175" s="1003">
        <f>+A174+1</f>
        <v>99</v>
      </c>
      <c r="B175" s="1003"/>
      <c r="C175" s="901" t="s">
        <v>151</v>
      </c>
      <c r="D175" s="901"/>
      <c r="E175" s="1006" t="str">
        <f>"(Note "&amp;B$306&amp;")"</f>
        <v>(Note P)</v>
      </c>
      <c r="F175" s="901" t="s">
        <v>129</v>
      </c>
      <c r="G175" s="1102"/>
      <c r="H175" s="901">
        <f>+'5 - Cost Support'!T167</f>
        <v>1805138.5</v>
      </c>
      <c r="J175" s="1380"/>
    </row>
    <row r="176" spans="1:10">
      <c r="A176" s="1003">
        <f>+A175+1</f>
        <v>100</v>
      </c>
      <c r="B176" s="1003"/>
      <c r="C176" s="1103" t="s">
        <v>88</v>
      </c>
      <c r="D176" s="902"/>
      <c r="E176" s="1008"/>
      <c r="F176" s="966" t="str">
        <f>"(Line "&amp;A172&amp;" - "&amp;A173&amp;" - "&amp;A174&amp;" - "&amp;A175&amp;")"</f>
        <v>(Line 96 - 97 - 98 - 99)</v>
      </c>
      <c r="G176" s="1104"/>
      <c r="H176" s="895">
        <f>H172-H173-H174-H175</f>
        <v>9336699011.5</v>
      </c>
      <c r="J176" s="1380"/>
    </row>
    <row r="177" spans="1:10">
      <c r="A177" s="1003"/>
      <c r="B177" s="1003"/>
      <c r="C177" s="1018"/>
      <c r="D177" s="966"/>
      <c r="E177" s="1032"/>
      <c r="F177" s="896"/>
      <c r="G177" s="935"/>
      <c r="H177" s="895"/>
      <c r="J177" s="1380"/>
    </row>
    <row r="178" spans="1:10">
      <c r="A178" s="990"/>
      <c r="B178" s="1101" t="s">
        <v>153</v>
      </c>
      <c r="E178" s="1100"/>
      <c r="F178" s="896"/>
      <c r="G178" s="935"/>
      <c r="H178" s="895"/>
      <c r="J178" s="1380"/>
    </row>
    <row r="179" spans="1:10">
      <c r="A179" s="990">
        <f>+A176+1</f>
        <v>101</v>
      </c>
      <c r="B179" s="990"/>
      <c r="C179" s="996" t="s">
        <v>98</v>
      </c>
      <c r="E179" s="992" t="str">
        <f>"(Note "&amp;B$306&amp;")"</f>
        <v>(Note P)</v>
      </c>
      <c r="F179" s="896" t="s">
        <v>129</v>
      </c>
      <c r="G179" s="935"/>
      <c r="H179" s="896">
        <f>+'5 - Cost Support'!T168</f>
        <v>8250250992</v>
      </c>
      <c r="J179" s="1380"/>
    </row>
    <row r="180" spans="1:10">
      <c r="A180" s="1003">
        <f t="shared" ref="A180:A186" si="4">+A179+1</f>
        <v>102</v>
      </c>
      <c r="B180" s="990"/>
      <c r="C180" s="996" t="s">
        <v>445</v>
      </c>
      <c r="E180" s="992" t="str">
        <f>"(Note "&amp;B$306&amp;")"</f>
        <v>(Note P)</v>
      </c>
      <c r="F180" s="896" t="s">
        <v>129</v>
      </c>
      <c r="G180" s="935"/>
      <c r="H180" s="896">
        <f>+'5 - Cost Support'!T169</f>
        <v>57960829.5</v>
      </c>
      <c r="J180" s="1380"/>
    </row>
    <row r="181" spans="1:10">
      <c r="A181" s="1003">
        <f t="shared" si="4"/>
        <v>103</v>
      </c>
      <c r="B181" s="990"/>
      <c r="C181" s="996" t="s">
        <v>446</v>
      </c>
      <c r="E181" s="992" t="str">
        <f>"(Note "&amp;B$306&amp;")"</f>
        <v>(Note P)</v>
      </c>
      <c r="F181" s="896" t="s">
        <v>129</v>
      </c>
      <c r="G181" s="935"/>
      <c r="H181" s="896">
        <f>+'5 - Cost Support'!T170</f>
        <v>0</v>
      </c>
      <c r="J181" s="1380"/>
    </row>
    <row r="182" spans="1:10">
      <c r="A182" s="1003">
        <f t="shared" si="4"/>
        <v>104</v>
      </c>
      <c r="B182" s="1003"/>
      <c r="C182" s="1027" t="s">
        <v>8</v>
      </c>
      <c r="D182" s="1105"/>
      <c r="E182" s="1006" t="str">
        <f>"(Note "&amp;B$306&amp;")"</f>
        <v>(Note P)</v>
      </c>
      <c r="F182" s="1027" t="s">
        <v>661</v>
      </c>
      <c r="G182" s="1028"/>
      <c r="H182" s="901">
        <f>'5 - Cost Support'!T171</f>
        <v>14425335.775</v>
      </c>
      <c r="J182" s="1380"/>
    </row>
    <row r="183" spans="1:10">
      <c r="A183" s="1003">
        <f t="shared" si="4"/>
        <v>105</v>
      </c>
      <c r="B183" s="1003"/>
      <c r="C183" s="1026" t="s">
        <v>94</v>
      </c>
      <c r="D183" s="987"/>
      <c r="E183" s="1008"/>
      <c r="F183" s="966" t="str">
        <f>"(Line "&amp;A179&amp;" - "&amp;A180&amp;" + "&amp;A181&amp;" - "&amp;A182&amp;" )"</f>
        <v>(Line 101 - 102 + 103 - 104 )</v>
      </c>
      <c r="G183" s="987"/>
      <c r="H183" s="902">
        <f>H179-H180+H181-H182</f>
        <v>8177864826.7250004</v>
      </c>
      <c r="J183" s="1380"/>
    </row>
    <row r="184" spans="1:10">
      <c r="A184" s="1003">
        <f t="shared" si="4"/>
        <v>106</v>
      </c>
      <c r="B184" s="990"/>
      <c r="C184" s="996" t="s">
        <v>109</v>
      </c>
      <c r="E184" s="992" t="str">
        <f>"(Note "&amp;B$306&amp;")"</f>
        <v>(Note P)</v>
      </c>
      <c r="F184" s="896" t="s">
        <v>129</v>
      </c>
      <c r="G184" s="935"/>
      <c r="H184" s="896">
        <f>+'5 - Cost Support'!T172</f>
        <v>0</v>
      </c>
      <c r="J184" s="1380"/>
    </row>
    <row r="185" spans="1:10">
      <c r="A185" s="1003">
        <f t="shared" si="4"/>
        <v>107</v>
      </c>
      <c r="B185" s="990"/>
      <c r="C185" s="996" t="s">
        <v>88</v>
      </c>
      <c r="F185" s="901" t="str">
        <f>"(Line "&amp;A176&amp;")"</f>
        <v>(Line 100)</v>
      </c>
      <c r="G185" s="935"/>
      <c r="H185" s="904">
        <f>H176</f>
        <v>9336699011.5</v>
      </c>
      <c r="J185" s="1380"/>
    </row>
    <row r="186" spans="1:10">
      <c r="A186" s="1003">
        <f t="shared" si="4"/>
        <v>108</v>
      </c>
      <c r="B186" s="990"/>
      <c r="C186" s="1082" t="s">
        <v>93</v>
      </c>
      <c r="D186" s="995"/>
      <c r="E186" s="1010"/>
      <c r="F186" s="902" t="str">
        <f>"(Sum Lines "&amp;A183&amp;" to "&amp;A185&amp;")"</f>
        <v>(Sum Lines 105 to 107)</v>
      </c>
      <c r="G186" s="897"/>
      <c r="H186" s="897">
        <f>SUM(H183:H185)</f>
        <v>17514563838.224998</v>
      </c>
      <c r="J186" s="1380"/>
    </row>
    <row r="187" spans="1:10">
      <c r="A187" s="990"/>
      <c r="B187" s="990"/>
      <c r="C187" s="996"/>
      <c r="F187" s="889"/>
      <c r="G187" s="895"/>
      <c r="H187" s="910"/>
      <c r="J187" s="1380"/>
    </row>
    <row r="188" spans="1:10">
      <c r="A188" s="1003">
        <f>+A186+1</f>
        <v>109</v>
      </c>
      <c r="B188" s="990"/>
      <c r="C188" s="1106" t="s">
        <v>263</v>
      </c>
      <c r="D188" s="1026" t="s">
        <v>94</v>
      </c>
      <c r="E188" s="992"/>
      <c r="F188" s="902" t="str">
        <f>"(Line "&amp;A183&amp;" / Line "&amp;A186&amp;")"</f>
        <v>(Line 105 / Line 108)</v>
      </c>
      <c r="G188" s="895"/>
      <c r="H188" s="932">
        <f>H183/H186</f>
        <v>0.46691798335720247</v>
      </c>
      <c r="J188" s="1380"/>
    </row>
    <row r="189" spans="1:10">
      <c r="A189" s="1003">
        <f>+A188+1</f>
        <v>110</v>
      </c>
      <c r="B189" s="990"/>
      <c r="C189" s="1106" t="s">
        <v>270</v>
      </c>
      <c r="D189" s="996" t="s">
        <v>109</v>
      </c>
      <c r="E189" s="992"/>
      <c r="F189" s="902" t="str">
        <f>"(Line "&amp;A184&amp;" / Line "&amp;A186&amp;")"</f>
        <v>(Line 106 / Line 108)</v>
      </c>
      <c r="G189" s="895"/>
      <c r="H189" s="933">
        <f>H184/H186</f>
        <v>0</v>
      </c>
      <c r="J189" s="1380"/>
    </row>
    <row r="190" spans="1:10">
      <c r="A190" s="1003">
        <f>+A189+1</f>
        <v>111</v>
      </c>
      <c r="B190" s="990"/>
      <c r="C190" s="1106" t="s">
        <v>264</v>
      </c>
      <c r="D190" s="996" t="s">
        <v>88</v>
      </c>
      <c r="E190" s="992"/>
      <c r="F190" s="902" t="str">
        <f>"(Line "&amp;A185&amp;" / Line "&amp;A186&amp;")"</f>
        <v>(Line 107 / Line 108)</v>
      </c>
      <c r="G190" s="895"/>
      <c r="H190" s="932">
        <f>H185/H186</f>
        <v>0.53308201664279764</v>
      </c>
      <c r="J190" s="1380"/>
    </row>
    <row r="191" spans="1:10">
      <c r="A191" s="1003"/>
      <c r="B191" s="990"/>
      <c r="C191" s="1107"/>
      <c r="F191" s="896"/>
      <c r="G191" s="895"/>
      <c r="H191" s="910"/>
      <c r="J191" s="1380"/>
    </row>
    <row r="192" spans="1:10">
      <c r="A192" s="1003">
        <f>+A190+1</f>
        <v>112</v>
      </c>
      <c r="B192" s="990"/>
      <c r="C192" s="1107" t="s">
        <v>265</v>
      </c>
      <c r="D192" s="1026" t="s">
        <v>94</v>
      </c>
      <c r="F192" s="902" t="str">
        <f>"(Line "&amp;A167&amp;" / Line "&amp;A183&amp;")"</f>
        <v>(Line 94 / Line 105)</v>
      </c>
      <c r="G192" s="895"/>
      <c r="H192" s="934">
        <f>H167/H183</f>
        <v>3.9214744165492435E-2</v>
      </c>
      <c r="J192" s="1380"/>
    </row>
    <row r="193" spans="1:10">
      <c r="A193" s="1003">
        <f>+A192+1</f>
        <v>113</v>
      </c>
      <c r="B193" s="990"/>
      <c r="C193" s="1107" t="s">
        <v>271</v>
      </c>
      <c r="D193" s="996" t="s">
        <v>109</v>
      </c>
      <c r="F193" s="902" t="str">
        <f>"(Line "&amp;A169&amp;" / Line "&amp;A184&amp;")"</f>
        <v>(Line 95 / Line 106)</v>
      </c>
      <c r="G193" s="895"/>
      <c r="H193" s="934">
        <v>0</v>
      </c>
      <c r="J193" s="1380"/>
    </row>
    <row r="194" spans="1:10">
      <c r="A194" s="1003">
        <f>+A193+1</f>
        <v>114</v>
      </c>
      <c r="B194" s="990"/>
      <c r="C194" s="1107" t="s">
        <v>266</v>
      </c>
      <c r="D194" s="996" t="s">
        <v>88</v>
      </c>
      <c r="E194" s="992" t="str">
        <f>"(Note "&amp;B$289&amp;")"</f>
        <v>(Note J)</v>
      </c>
      <c r="F194" s="896" t="s">
        <v>249</v>
      </c>
      <c r="G194" s="895"/>
      <c r="H194" s="934">
        <f>0.1168</f>
        <v>0.1168</v>
      </c>
      <c r="J194" s="1380"/>
    </row>
    <row r="195" spans="1:10">
      <c r="A195" s="1003"/>
      <c r="B195" s="990"/>
      <c r="C195" s="1107"/>
      <c r="F195" s="896"/>
      <c r="G195" s="895"/>
      <c r="H195" s="935"/>
      <c r="J195" s="1380"/>
    </row>
    <row r="196" spans="1:10">
      <c r="A196" s="1003">
        <f>+A194+1</f>
        <v>115</v>
      </c>
      <c r="B196" s="990"/>
      <c r="C196" s="1106" t="s">
        <v>267</v>
      </c>
      <c r="D196" s="1026" t="s">
        <v>95</v>
      </c>
      <c r="F196" s="902" t="str">
        <f>"(Line "&amp;A188&amp;" * Line "&amp;A192&amp;")"</f>
        <v>(Line 109 * Line 112)</v>
      </c>
      <c r="G196" s="1108"/>
      <c r="H196" s="936">
        <f>H188*H192</f>
        <v>1.831006926362035E-2</v>
      </c>
      <c r="J196" s="1380"/>
    </row>
    <row r="197" spans="1:10">
      <c r="A197" s="1003">
        <f>+A196+1</f>
        <v>116</v>
      </c>
      <c r="B197" s="990"/>
      <c r="C197" s="1106" t="s">
        <v>414</v>
      </c>
      <c r="D197" s="996" t="s">
        <v>109</v>
      </c>
      <c r="F197" s="902" t="str">
        <f>"(Line "&amp;A189&amp;" * Line "&amp;A193&amp;")"</f>
        <v>(Line 110 * Line 113)</v>
      </c>
      <c r="G197" s="1088"/>
      <c r="H197" s="936">
        <f>H189*H193</f>
        <v>0</v>
      </c>
      <c r="J197" s="1380"/>
    </row>
    <row r="198" spans="1:10">
      <c r="A198" s="1003">
        <f>+A197+1</f>
        <v>117</v>
      </c>
      <c r="B198" s="1109"/>
      <c r="C198" s="1110" t="s">
        <v>268</v>
      </c>
      <c r="D198" s="1111" t="s">
        <v>88</v>
      </c>
      <c r="E198" s="1112"/>
      <c r="F198" s="901" t="str">
        <f>"(Line "&amp;A190&amp;" * Line "&amp;A194&amp;")"</f>
        <v>(Line 111 * Line 114)</v>
      </c>
      <c r="G198" s="1113"/>
      <c r="H198" s="937">
        <f>H190*H194</f>
        <v>6.2263979543878765E-2</v>
      </c>
      <c r="J198" s="1380"/>
    </row>
    <row r="199" spans="1:10" s="56" customFormat="1">
      <c r="A199" s="990">
        <f>+A198+1</f>
        <v>118</v>
      </c>
      <c r="B199" s="1114" t="s">
        <v>274</v>
      </c>
      <c r="C199" s="1114"/>
      <c r="D199" s="1115"/>
      <c r="E199" s="1065"/>
      <c r="F199" s="902" t="str">
        <f>"(Sum Lines "&amp;A196&amp;" to "&amp;A198&amp;")"</f>
        <v>(Sum Lines 115 to 117)</v>
      </c>
      <c r="G199" s="1116"/>
      <c r="H199" s="938">
        <f>SUM(H196:H198)</f>
        <v>8.0574048807499118E-2</v>
      </c>
      <c r="I199" s="1383"/>
      <c r="J199" s="1380"/>
    </row>
    <row r="200" spans="1:10" s="56" customFormat="1">
      <c r="A200" s="1117"/>
      <c r="B200" s="1117"/>
      <c r="C200" s="1114"/>
      <c r="D200" s="1115"/>
      <c r="E200" s="1065"/>
      <c r="F200" s="1103"/>
      <c r="G200" s="1116"/>
      <c r="H200" s="938"/>
      <c r="I200" s="1383"/>
      <c r="J200" s="1380"/>
    </row>
    <row r="201" spans="1:10" ht="21" thickBot="1">
      <c r="A201" s="990">
        <f>+A199+1</f>
        <v>119</v>
      </c>
      <c r="B201" s="1118" t="s">
        <v>200</v>
      </c>
      <c r="C201" s="1119"/>
      <c r="D201" s="1095"/>
      <c r="E201" s="1120"/>
      <c r="F201" s="926" t="str">
        <f>"(Line "&amp;A107&amp;" * Line "&amp;A199&amp;")"</f>
        <v>(Line 58 * Line 118)</v>
      </c>
      <c r="G201" s="1121"/>
      <c r="H201" s="939">
        <f>H107*H199</f>
        <v>692116996.10788965</v>
      </c>
      <c r="J201" s="1380"/>
    </row>
    <row r="202" spans="1:10">
      <c r="A202" s="990"/>
      <c r="B202" s="990"/>
      <c r="C202" s="996"/>
      <c r="F202" s="895"/>
      <c r="G202" s="895"/>
      <c r="H202" s="936"/>
      <c r="J202" s="1380"/>
    </row>
    <row r="203" spans="1:10">
      <c r="A203" s="1076" t="s">
        <v>608</v>
      </c>
      <c r="B203" s="1077"/>
      <c r="C203" s="1078"/>
      <c r="D203" s="1079"/>
      <c r="E203" s="1097"/>
      <c r="F203" s="911"/>
      <c r="G203" s="911"/>
      <c r="H203" s="893"/>
      <c r="J203" s="1380"/>
    </row>
    <row r="204" spans="1:10">
      <c r="A204" s="1029"/>
      <c r="B204" s="990"/>
      <c r="C204" s="989"/>
      <c r="D204" s="966"/>
      <c r="E204" s="910"/>
      <c r="F204" s="935"/>
      <c r="G204" s="935"/>
      <c r="H204" s="899"/>
      <c r="J204" s="1380"/>
    </row>
    <row r="205" spans="1:10">
      <c r="A205" s="990" t="s">
        <v>104</v>
      </c>
      <c r="B205" s="1122" t="s">
        <v>201</v>
      </c>
      <c r="E205" s="910"/>
      <c r="F205" s="895"/>
      <c r="G205" s="1123"/>
      <c r="H205" s="935"/>
      <c r="J205" s="1380"/>
    </row>
    <row r="206" spans="1:10">
      <c r="A206" s="990">
        <f>+A201+1</f>
        <v>120</v>
      </c>
      <c r="B206" s="990"/>
      <c r="C206" s="935" t="s">
        <v>199</v>
      </c>
      <c r="E206" s="992" t="str">
        <f>"(Note "&amp;B$287&amp;")"</f>
        <v>(Note I)</v>
      </c>
      <c r="F206" s="935"/>
      <c r="G206" s="1124"/>
      <c r="H206" s="940">
        <v>0.21</v>
      </c>
      <c r="J206" s="1380"/>
    </row>
    <row r="207" spans="1:10">
      <c r="A207" s="990">
        <f>+A206+1</f>
        <v>121</v>
      </c>
      <c r="B207" s="990"/>
      <c r="C207" s="1124" t="s">
        <v>198</v>
      </c>
      <c r="D207" s="1125"/>
      <c r="F207" s="935"/>
      <c r="G207" s="1124"/>
      <c r="H207" s="940">
        <f>+'5 - Cost Support'!S180</f>
        <v>0.09</v>
      </c>
      <c r="J207" s="1380"/>
    </row>
    <row r="208" spans="1:10">
      <c r="A208" s="990">
        <f>+A207+1</f>
        <v>122</v>
      </c>
      <c r="B208" s="990"/>
      <c r="C208" s="1124" t="s">
        <v>244</v>
      </c>
      <c r="D208" s="1124" t="s">
        <v>245</v>
      </c>
      <c r="F208" s="935" t="s">
        <v>540</v>
      </c>
      <c r="G208" s="1124"/>
      <c r="H208" s="940">
        <v>0</v>
      </c>
      <c r="J208" s="1380"/>
    </row>
    <row r="209" spans="1:10">
      <c r="A209" s="1003">
        <f>+A208+1</f>
        <v>123</v>
      </c>
      <c r="B209" s="1003"/>
      <c r="C209" s="1124" t="s">
        <v>250</v>
      </c>
      <c r="D209" s="1126" t="s">
        <v>261</v>
      </c>
      <c r="E209" s="1022"/>
      <c r="F209" s="966"/>
      <c r="G209" s="1124"/>
      <c r="H209" s="941">
        <f>1-(((1-H207)*(1-H206))/(1-H207*H206*H208))</f>
        <v>0.28109999999999991</v>
      </c>
      <c r="J209" s="1380"/>
    </row>
    <row r="210" spans="1:10" s="246" customFormat="1">
      <c r="A210" s="1022">
        <f>A209+1</f>
        <v>124</v>
      </c>
      <c r="B210" s="889"/>
      <c r="C210" s="1124" t="s">
        <v>233</v>
      </c>
      <c r="D210" s="889"/>
      <c r="E210" s="889"/>
      <c r="F210" s="889"/>
      <c r="G210" s="889"/>
      <c r="H210" s="942">
        <f>H209/(1-H209)</f>
        <v>0.39101404924189714</v>
      </c>
      <c r="I210" s="1382"/>
      <c r="J210" s="1380"/>
    </row>
    <row r="211" spans="1:10">
      <c r="A211" s="990"/>
      <c r="B211" s="990"/>
      <c r="E211" s="1034"/>
      <c r="F211" s="935"/>
      <c r="G211" s="1123"/>
      <c r="H211" s="941"/>
      <c r="J211" s="1380"/>
    </row>
    <row r="212" spans="1:10">
      <c r="A212" s="990"/>
      <c r="B212" s="1122" t="s">
        <v>154</v>
      </c>
      <c r="C212" s="996"/>
      <c r="E212" s="992"/>
      <c r="F212" s="935"/>
      <c r="G212" s="1123"/>
      <c r="H212" s="943"/>
      <c r="J212" s="1380"/>
    </row>
    <row r="213" spans="1:10">
      <c r="A213" s="990">
        <f>A210+1</f>
        <v>125</v>
      </c>
      <c r="B213" s="990"/>
      <c r="C213" s="1018" t="s">
        <v>234</v>
      </c>
      <c r="D213" s="1002" t="s">
        <v>248</v>
      </c>
      <c r="E213" s="992" t="str">
        <f>"(Note "&amp;B$305&amp;")"</f>
        <v>(Note O)</v>
      </c>
      <c r="F213" s="935" t="s">
        <v>661</v>
      </c>
      <c r="G213" s="1123"/>
      <c r="H213" s="896">
        <f>-'5 - Cost Support'!S187</f>
        <v>-716424</v>
      </c>
      <c r="J213" s="1380"/>
    </row>
    <row r="214" spans="1:10">
      <c r="A214" s="1003">
        <f>+A213+1</f>
        <v>126</v>
      </c>
      <c r="B214" s="1003"/>
      <c r="C214" s="1018" t="s">
        <v>243</v>
      </c>
      <c r="D214" s="966"/>
      <c r="E214" s="1003"/>
      <c r="F214" s="935" t="str">
        <f>"1 / (1 - Line "&amp;A209&amp;")"</f>
        <v>1 / (1 - Line 123)</v>
      </c>
      <c r="G214" s="1127"/>
      <c r="H214" s="942">
        <f>1/(1-H209)</f>
        <v>1.3910140492418972</v>
      </c>
      <c r="J214" s="1380"/>
    </row>
    <row r="215" spans="1:10" s="54" customFormat="1">
      <c r="A215" s="990">
        <f>+A214+1</f>
        <v>127</v>
      </c>
      <c r="B215" s="1128"/>
      <c r="C215" s="1055" t="s">
        <v>149</v>
      </c>
      <c r="D215" s="1023"/>
      <c r="E215" s="1109"/>
      <c r="F215" s="901" t="str">
        <f>"(Line "&amp;A$35&amp;")"</f>
        <v>(Line 18)</v>
      </c>
      <c r="G215" s="1129"/>
      <c r="H215" s="942">
        <f>H35</f>
        <v>0.60535372750968364</v>
      </c>
      <c r="I215" s="1386"/>
      <c r="J215" s="1380"/>
    </row>
    <row r="216" spans="1:10">
      <c r="A216" s="990">
        <f>+A215+1</f>
        <v>128</v>
      </c>
      <c r="B216" s="990"/>
      <c r="C216" s="1130" t="s">
        <v>178</v>
      </c>
      <c r="D216" s="1024"/>
      <c r="E216" s="992"/>
      <c r="F216" s="902" t="str">
        <f>"(Line "&amp;A213&amp;" * Line "&amp;A214&amp;" * Line "&amp;A215&amp;")"</f>
        <v>(Line 125 * Line 126 * Line 127)</v>
      </c>
      <c r="G216" s="1059"/>
      <c r="H216" s="944">
        <f>(H213*(H214)*H215)</f>
        <v>-603268.79799331969</v>
      </c>
      <c r="J216" s="1380"/>
    </row>
    <row r="217" spans="1:10">
      <c r="A217" s="990"/>
      <c r="B217" s="990"/>
      <c r="C217" s="1131"/>
      <c r="D217" s="987"/>
      <c r="E217" s="1132"/>
      <c r="F217" s="1133"/>
      <c r="G217" s="1129"/>
      <c r="H217" s="945"/>
      <c r="J217" s="1380"/>
    </row>
    <row r="218" spans="1:10">
      <c r="A218" s="990"/>
      <c r="B218" s="990"/>
      <c r="E218" s="1034"/>
      <c r="F218" s="1126"/>
      <c r="G218" s="1123"/>
      <c r="H218" s="946"/>
      <c r="J218" s="1380"/>
    </row>
    <row r="219" spans="1:10">
      <c r="A219" s="1003">
        <f>+A216+1</f>
        <v>129</v>
      </c>
      <c r="B219" s="1045" t="s">
        <v>224</v>
      </c>
      <c r="C219" s="889"/>
      <c r="D219" s="966" t="s">
        <v>392</v>
      </c>
      <c r="E219" s="1002"/>
      <c r="F219" s="902" t="str">
        <f>"[Line "&amp;A210&amp;" * Line "&amp;A201&amp;" * (1- (Line "&amp;A196&amp;" / Line "&amp;A199&amp;"))]"</f>
        <v>[Line 124 * Line 119 * (1- (Line 115 / Line 118))]</v>
      </c>
      <c r="G219" s="966"/>
      <c r="H219" s="944">
        <f>((H210*H201*(1-(H196/H199))))</f>
        <v>209128664.32179475</v>
      </c>
      <c r="J219" s="1380"/>
    </row>
    <row r="220" spans="1:10">
      <c r="A220" s="990"/>
      <c r="B220" s="990"/>
      <c r="C220" s="1106"/>
      <c r="D220" s="987"/>
      <c r="E220" s="1089"/>
      <c r="F220" s="1134"/>
      <c r="G220" s="1129"/>
      <c r="H220" s="947"/>
      <c r="J220" s="1380"/>
    </row>
    <row r="221" spans="1:10" ht="21" thickBot="1">
      <c r="A221" s="990">
        <f>+A219+1</f>
        <v>130</v>
      </c>
      <c r="B221" s="1135" t="s">
        <v>84</v>
      </c>
      <c r="C221" s="1135"/>
      <c r="D221" s="1136"/>
      <c r="E221" s="1036"/>
      <c r="F221" s="1137" t="str">
        <f>"(Line "&amp;A216&amp;" + Line "&amp;A219&amp;")"</f>
        <v>(Line 128 + Line 129)</v>
      </c>
      <c r="G221" s="1138"/>
      <c r="H221" s="948">
        <f>H216+H219</f>
        <v>208525395.52380142</v>
      </c>
      <c r="J221" s="1380"/>
    </row>
    <row r="222" spans="1:10" ht="21" thickTop="1">
      <c r="A222" s="990"/>
      <c r="B222" s="990"/>
      <c r="C222" s="1139"/>
      <c r="F222" s="913"/>
      <c r="G222" s="1140"/>
      <c r="H222" s="936"/>
      <c r="J222" s="1380"/>
    </row>
    <row r="223" spans="1:10">
      <c r="A223" s="1076" t="s">
        <v>375</v>
      </c>
      <c r="B223" s="1077"/>
      <c r="C223" s="1078"/>
      <c r="D223" s="1079"/>
      <c r="E223" s="1080"/>
      <c r="F223" s="911"/>
      <c r="G223" s="911"/>
      <c r="H223" s="893"/>
      <c r="J223" s="1380"/>
    </row>
    <row r="224" spans="1:10">
      <c r="A224" s="965"/>
      <c r="B224" s="900"/>
      <c r="C224" s="900"/>
      <c r="D224" s="900"/>
      <c r="J224" s="1380"/>
    </row>
    <row r="225" spans="1:10">
      <c r="A225" s="965"/>
      <c r="B225" s="1067" t="s">
        <v>85</v>
      </c>
      <c r="C225" s="890"/>
      <c r="D225" s="1011"/>
      <c r="J225" s="1380"/>
    </row>
    <row r="226" spans="1:10">
      <c r="A226" s="965">
        <f>+A221+1</f>
        <v>131</v>
      </c>
      <c r="B226" s="900"/>
      <c r="C226" s="890" t="s">
        <v>86</v>
      </c>
      <c r="D226" s="1011"/>
      <c r="F226" s="902" t="str">
        <f>"(Line "&amp;A72&amp;")"</f>
        <v>(Line 43)</v>
      </c>
      <c r="H226" s="905">
        <f>H72</f>
        <v>11166342138.296389</v>
      </c>
      <c r="J226" s="1380"/>
    </row>
    <row r="227" spans="1:10">
      <c r="A227" s="990">
        <f>+A226+1</f>
        <v>132</v>
      </c>
      <c r="B227" s="900"/>
      <c r="C227" s="890" t="s">
        <v>336</v>
      </c>
      <c r="D227" s="1011"/>
      <c r="F227" s="901" t="str">
        <f>"(Line "&amp;A105&amp;")"</f>
        <v>(Line 57)</v>
      </c>
      <c r="H227" s="905">
        <f>H105</f>
        <v>-2576516923.462781</v>
      </c>
      <c r="J227" s="1380"/>
    </row>
    <row r="228" spans="1:10">
      <c r="A228" s="990">
        <f>+A227+1</f>
        <v>133</v>
      </c>
      <c r="B228" s="990"/>
      <c r="C228" s="1063" t="s">
        <v>223</v>
      </c>
      <c r="D228" s="1141"/>
      <c r="E228" s="1142"/>
      <c r="F228" s="902" t="str">
        <f>"(Line "&amp;A107&amp;")"</f>
        <v>(Line 58)</v>
      </c>
      <c r="G228" s="1143"/>
      <c r="H228" s="949">
        <f>SUM(H226:H227)</f>
        <v>8589825214.8336077</v>
      </c>
      <c r="J228" s="1380"/>
    </row>
    <row r="229" spans="1:10">
      <c r="A229" s="990"/>
      <c r="B229" s="990"/>
      <c r="C229" s="1026"/>
      <c r="D229" s="987"/>
      <c r="E229" s="910"/>
      <c r="F229" s="966"/>
      <c r="G229" s="935"/>
      <c r="H229" s="905"/>
      <c r="J229" s="1380"/>
    </row>
    <row r="230" spans="1:10">
      <c r="A230" s="990">
        <f>+A228+1</f>
        <v>134</v>
      </c>
      <c r="C230" s="1026" t="s">
        <v>214</v>
      </c>
      <c r="D230" s="1012"/>
      <c r="F230" s="902" t="str">
        <f>"(Line "&amp;A139&amp;")"</f>
        <v>(Line 80)</v>
      </c>
      <c r="H230" s="905">
        <f>H139</f>
        <v>129886619.43407807</v>
      </c>
      <c r="J230" s="1380"/>
    </row>
    <row r="231" spans="1:10">
      <c r="A231" s="990">
        <f>+A230+1</f>
        <v>135</v>
      </c>
      <c r="C231" s="1052" t="s">
        <v>208</v>
      </c>
      <c r="D231" s="1012"/>
      <c r="F231" s="902" t="str">
        <f>"(Line "&amp;A157&amp;")"</f>
        <v>(Line 91)</v>
      </c>
      <c r="H231" s="905">
        <f>H157</f>
        <v>298231706.8909936</v>
      </c>
      <c r="J231" s="1380"/>
    </row>
    <row r="232" spans="1:10">
      <c r="A232" s="990">
        <f>+A231+1</f>
        <v>136</v>
      </c>
      <c r="B232" s="990"/>
      <c r="C232" s="1026" t="s">
        <v>87</v>
      </c>
      <c r="D232" s="987"/>
      <c r="E232" s="910"/>
      <c r="F232" s="902" t="str">
        <f>"(Line "&amp;A163&amp;")"</f>
        <v>(Line 93)</v>
      </c>
      <c r="G232" s="935"/>
      <c r="H232" s="905">
        <f>H163</f>
        <v>10899919.870000001</v>
      </c>
      <c r="J232" s="1380"/>
    </row>
    <row r="233" spans="1:10">
      <c r="A233" s="990">
        <f>+A232+1</f>
        <v>137</v>
      </c>
      <c r="B233" s="990"/>
      <c r="C233" s="1144" t="s">
        <v>237</v>
      </c>
      <c r="D233" s="987"/>
      <c r="E233" s="910"/>
      <c r="F233" s="902" t="str">
        <f>"(Line "&amp;A201&amp;")"</f>
        <v>(Line 119)</v>
      </c>
      <c r="G233" s="935"/>
      <c r="H233" s="905">
        <f>H201</f>
        <v>692116996.10788965</v>
      </c>
      <c r="J233" s="1380"/>
    </row>
    <row r="234" spans="1:10">
      <c r="A234" s="990">
        <f>+A233+1</f>
        <v>138</v>
      </c>
      <c r="B234" s="990"/>
      <c r="C234" s="1144" t="s">
        <v>238</v>
      </c>
      <c r="D234" s="987"/>
      <c r="E234" s="910"/>
      <c r="F234" s="902" t="str">
        <f>"(Line "&amp;A221&amp;")"</f>
        <v>(Line 130)</v>
      </c>
      <c r="G234" s="935"/>
      <c r="H234" s="905">
        <f>H221</f>
        <v>208525395.52380142</v>
      </c>
      <c r="J234" s="1380"/>
    </row>
    <row r="235" spans="1:10">
      <c r="A235" s="990"/>
      <c r="B235" s="990"/>
      <c r="C235" s="1144"/>
      <c r="D235" s="987"/>
      <c r="E235" s="910"/>
      <c r="F235" s="966"/>
      <c r="G235" s="935"/>
      <c r="H235" s="905"/>
      <c r="J235" s="1380"/>
    </row>
    <row r="236" spans="1:10">
      <c r="A236" s="1145">
        <f>+A234+1</f>
        <v>139</v>
      </c>
      <c r="B236" s="1146"/>
      <c r="C236" s="1147" t="s">
        <v>241</v>
      </c>
      <c r="D236" s="1148"/>
      <c r="E236" s="1149"/>
      <c r="F236" s="1150" t="str">
        <f>"(Sum Lines "&amp;A230&amp;" to "&amp;A234&amp;")"</f>
        <v>(Sum Lines 134 to 138)</v>
      </c>
      <c r="G236" s="1151"/>
      <c r="H236" s="950">
        <f>SUM(H230:H234)</f>
        <v>1339660637.8267627</v>
      </c>
      <c r="J236" s="1380"/>
    </row>
    <row r="237" spans="1:10">
      <c r="A237" s="1152"/>
      <c r="B237" s="1128"/>
      <c r="C237" s="1046"/>
      <c r="D237" s="980"/>
      <c r="E237" s="1153"/>
      <c r="F237" s="1098"/>
      <c r="G237" s="1012"/>
      <c r="H237" s="951"/>
      <c r="J237" s="1380"/>
    </row>
    <row r="238" spans="1:10">
      <c r="A238" s="1152"/>
      <c r="B238" s="1131" t="s">
        <v>131</v>
      </c>
      <c r="C238" s="1046"/>
      <c r="D238" s="980"/>
      <c r="E238" s="1153"/>
      <c r="F238" s="1098"/>
      <c r="G238" s="1012"/>
      <c r="H238" s="951"/>
      <c r="J238" s="1380"/>
    </row>
    <row r="239" spans="1:10">
      <c r="A239" s="1089">
        <f>+A236+1</f>
        <v>140</v>
      </c>
      <c r="B239" s="1089"/>
      <c r="C239" s="1026" t="str">
        <f>+C40</f>
        <v>Transmission Plant In Service</v>
      </c>
      <c r="D239" s="980"/>
      <c r="E239" s="1153"/>
      <c r="F239" s="902" t="str">
        <f>"(Line "&amp;A40&amp;")"</f>
        <v>(Line 19)</v>
      </c>
      <c r="G239" s="1012"/>
      <c r="H239" s="952">
        <f>H40</f>
        <v>12258566554.544971</v>
      </c>
      <c r="J239" s="1380"/>
    </row>
    <row r="240" spans="1:10">
      <c r="A240" s="1089">
        <f>+A239+1</f>
        <v>141</v>
      </c>
      <c r="B240" s="1089"/>
      <c r="C240" s="1027" t="s">
        <v>132</v>
      </c>
      <c r="D240" s="1154"/>
      <c r="E240" s="1006" t="str">
        <f>"(Note "&amp;B$280&amp;" &amp; "&amp;B$301&amp;")"</f>
        <v>(Note B &amp; M)</v>
      </c>
      <c r="F240" s="901" t="s">
        <v>661</v>
      </c>
      <c r="G240" s="1005"/>
      <c r="H240" s="953">
        <f>+'5 - Cost Support'!T193</f>
        <v>0</v>
      </c>
      <c r="J240" s="1380"/>
    </row>
    <row r="241" spans="1:10">
      <c r="A241" s="1089">
        <f>+A240+1</f>
        <v>142</v>
      </c>
      <c r="B241" s="1089"/>
      <c r="C241" s="1026" t="s">
        <v>133</v>
      </c>
      <c r="D241" s="980"/>
      <c r="E241" s="1155"/>
      <c r="F241" s="902" t="str">
        <f>"(Line "&amp;A239&amp;" - Line "&amp;A240&amp;")"</f>
        <v>(Line 140 - Line 141)</v>
      </c>
      <c r="G241" s="1012"/>
      <c r="H241" s="952">
        <f>H239-H240</f>
        <v>12258566554.544971</v>
      </c>
      <c r="J241" s="1380"/>
    </row>
    <row r="242" spans="1:10">
      <c r="A242" s="1089">
        <f>+A241+1</f>
        <v>143</v>
      </c>
      <c r="B242" s="1089"/>
      <c r="C242" s="1026" t="s">
        <v>134</v>
      </c>
      <c r="D242" s="980"/>
      <c r="E242" s="1153"/>
      <c r="F242" s="902" t="str">
        <f>"(Line "&amp;A241&amp;" / Line "&amp;A239&amp;")"</f>
        <v>(Line 142 / Line 140)</v>
      </c>
      <c r="G242" s="1012"/>
      <c r="H242" s="954">
        <f>H241/H239</f>
        <v>1</v>
      </c>
      <c r="J242" s="1380"/>
    </row>
    <row r="243" spans="1:10">
      <c r="A243" s="1089">
        <f>+A242+1</f>
        <v>144</v>
      </c>
      <c r="B243" s="1089"/>
      <c r="C243" s="1027" t="s">
        <v>241</v>
      </c>
      <c r="D243" s="1154"/>
      <c r="E243" s="1156"/>
      <c r="F243" s="901" t="str">
        <f>"(Line "&amp;A236&amp;")"</f>
        <v>(Line 139)</v>
      </c>
      <c r="G243" s="1005"/>
      <c r="H243" s="953">
        <f>H236</f>
        <v>1339660637.8267627</v>
      </c>
      <c r="J243" s="1380"/>
    </row>
    <row r="244" spans="1:10">
      <c r="A244" s="1089">
        <f>+A243+1</f>
        <v>145</v>
      </c>
      <c r="B244" s="1089"/>
      <c r="C244" s="1046" t="s">
        <v>135</v>
      </c>
      <c r="D244" s="980"/>
      <c r="E244" s="1153"/>
      <c r="F244" s="902" t="str">
        <f>"(Line "&amp;A242&amp;" * Line "&amp;A243&amp;")"</f>
        <v>(Line 143 * Line 144)</v>
      </c>
      <c r="G244" s="1012"/>
      <c r="H244" s="955">
        <f>H242*H243</f>
        <v>1339660637.8267627</v>
      </c>
      <c r="J244" s="1380"/>
    </row>
    <row r="245" spans="1:10">
      <c r="A245" s="1039"/>
      <c r="B245" s="990"/>
      <c r="C245" s="1026"/>
      <c r="D245" s="987"/>
      <c r="E245" s="910"/>
      <c r="F245" s="966"/>
      <c r="G245" s="935"/>
      <c r="H245" s="899"/>
      <c r="J245" s="1380"/>
    </row>
    <row r="246" spans="1:10">
      <c r="A246" s="1039"/>
      <c r="B246" s="1157" t="s">
        <v>544</v>
      </c>
      <c r="C246" s="1026"/>
      <c r="D246" s="987"/>
      <c r="E246" s="910"/>
      <c r="F246" s="966"/>
      <c r="G246" s="935"/>
      <c r="H246" s="899"/>
      <c r="J246" s="1380"/>
    </row>
    <row r="247" spans="1:10">
      <c r="A247" s="1003">
        <f>+A244+1</f>
        <v>146</v>
      </c>
      <c r="B247" s="900"/>
      <c r="C247" s="1157" t="s">
        <v>90</v>
      </c>
      <c r="D247" s="1158"/>
      <c r="E247" s="992" t="str">
        <f>"(Note "&amp;B$305&amp;")"</f>
        <v>(Note O)</v>
      </c>
      <c r="F247" s="966" t="s">
        <v>662</v>
      </c>
      <c r="G247" s="935"/>
      <c r="H247" s="952">
        <f>+'3 - Revenue Credits'!D29</f>
        <v>24750241.962969318</v>
      </c>
      <c r="J247" s="1380"/>
    </row>
    <row r="248" spans="1:10">
      <c r="A248" s="1003">
        <f>+A247+1</f>
        <v>147</v>
      </c>
      <c r="B248" s="900"/>
      <c r="C248" s="1157" t="s">
        <v>543</v>
      </c>
      <c r="D248" s="987"/>
      <c r="E248" s="992" t="str">
        <f>"(Note "&amp;B$302&amp;" &amp; "&amp;B$305&amp;")"</f>
        <v>(Note N &amp; O)</v>
      </c>
      <c r="F248" s="935" t="s">
        <v>661</v>
      </c>
      <c r="G248" s="935"/>
      <c r="H248" s="952">
        <f>+'5 - Cost Support'!S200</f>
        <v>0</v>
      </c>
      <c r="J248" s="1380"/>
    </row>
    <row r="249" spans="1:10" ht="21" thickBot="1">
      <c r="A249" s="990"/>
      <c r="B249" s="990"/>
      <c r="C249" s="890"/>
      <c r="D249" s="890"/>
      <c r="F249" s="1159"/>
      <c r="G249" s="935"/>
      <c r="H249" s="899"/>
      <c r="J249" s="1380"/>
    </row>
    <row r="250" spans="1:10" s="56" customFormat="1" ht="21" thickBot="1">
      <c r="A250" s="1160">
        <f>+A248+1</f>
        <v>148</v>
      </c>
      <c r="B250" s="1161"/>
      <c r="C250" s="1162" t="s">
        <v>252</v>
      </c>
      <c r="D250" s="956"/>
      <c r="E250" s="1163"/>
      <c r="F250" s="1164" t="str">
        <f>"(Line "&amp;A244&amp;" - Line "&amp;A247&amp;" + Line "&amp;A248&amp;")"</f>
        <v>(Line 145 - Line 146 + Line 147)</v>
      </c>
      <c r="G250" s="1165"/>
      <c r="H250" s="956">
        <f>H244-H247+H248</f>
        <v>1314910395.8637934</v>
      </c>
      <c r="I250" s="1383"/>
      <c r="J250" s="1380"/>
    </row>
    <row r="251" spans="1:10">
      <c r="A251" s="1039"/>
      <c r="B251" s="990"/>
      <c r="C251" s="890"/>
      <c r="D251" s="890"/>
      <c r="F251" s="935"/>
      <c r="G251" s="935"/>
      <c r="H251" s="899"/>
      <c r="J251" s="1380"/>
    </row>
    <row r="252" spans="1:10">
      <c r="A252" s="1003"/>
      <c r="B252" s="978" t="s">
        <v>406</v>
      </c>
      <c r="C252" s="889"/>
      <c r="D252" s="890"/>
      <c r="F252" s="966"/>
      <c r="G252" s="935"/>
      <c r="H252" s="899"/>
      <c r="J252" s="1380"/>
    </row>
    <row r="253" spans="1:10">
      <c r="A253" s="1003">
        <f>+A250+1</f>
        <v>149</v>
      </c>
      <c r="B253" s="1003"/>
      <c r="C253" s="890" t="str">
        <f>+C243</f>
        <v>Gross Revenue Requirement</v>
      </c>
      <c r="D253" s="890"/>
      <c r="F253" s="966" t="str">
        <f>"(Line "&amp;A243&amp;")"</f>
        <v>(Line 144)</v>
      </c>
      <c r="G253" s="935"/>
      <c r="H253" s="955">
        <f>H243</f>
        <v>1339660637.8267627</v>
      </c>
      <c r="J253" s="1380"/>
    </row>
    <row r="254" spans="1:10">
      <c r="A254" s="1003">
        <f>+A253+1</f>
        <v>150</v>
      </c>
      <c r="B254" s="1003"/>
      <c r="C254" s="890" t="s">
        <v>473</v>
      </c>
      <c r="D254" s="890"/>
      <c r="F254" s="966" t="str">
        <f>"(Line "&amp;A40&amp;" - Line "&amp;A58&amp;" + Line "&amp;A80&amp;" + Line "&amp;A83&amp;")"</f>
        <v>(Line 19 - Line 32 + Line 45 + Line 45a)</v>
      </c>
      <c r="G254" s="935"/>
      <c r="H254" s="955">
        <f>+H40-H58+H80+H83</f>
        <v>11122380987.959049</v>
      </c>
      <c r="J254" s="1380"/>
    </row>
    <row r="255" spans="1:10">
      <c r="A255" s="1003">
        <f>+A254+1</f>
        <v>151</v>
      </c>
      <c r="B255" s="1003"/>
      <c r="C255" s="890" t="s">
        <v>411</v>
      </c>
      <c r="D255" s="890"/>
      <c r="F255" s="966" t="str">
        <f>"(Line "&amp;A253&amp;" / Line "&amp;A254&amp;")"</f>
        <v>(Line 149 / Line 150)</v>
      </c>
      <c r="G255" s="935"/>
      <c r="H255" s="899">
        <f>H253/H254</f>
        <v>0.12044728905412093</v>
      </c>
      <c r="J255" s="1380"/>
    </row>
    <row r="256" spans="1:10">
      <c r="A256" s="1003">
        <f>+A255+1</f>
        <v>152</v>
      </c>
      <c r="B256" s="1003"/>
      <c r="C256" s="890" t="s">
        <v>412</v>
      </c>
      <c r="D256" s="890"/>
      <c r="F256" s="966" t="str">
        <f>"(Line "&amp;A253&amp;" - Line "&amp;A144&amp;") / Line "&amp;A254</f>
        <v>(Line 149 - Line 81) / Line 150</v>
      </c>
      <c r="G256" s="935"/>
      <c r="H256" s="899">
        <f>(H253-H144)/H254</f>
        <v>9.4255120613114224E-2</v>
      </c>
      <c r="J256" s="1380"/>
    </row>
    <row r="257" spans="1:10">
      <c r="A257" s="1003">
        <f>+A256+1</f>
        <v>153</v>
      </c>
      <c r="B257" s="1003"/>
      <c r="C257" s="890" t="s">
        <v>413</v>
      </c>
      <c r="D257" s="890"/>
      <c r="E257" s="1022"/>
      <c r="F257" s="966" t="str">
        <f>"(Line "&amp;A253&amp;" - Line "&amp;A144&amp;" - Line "&amp;A201&amp;" - Line "&amp;A221&amp;") / Line "&amp;A254</f>
        <v>(Line 149 - Line 81 - Line 119 - Line 130) / Line 150</v>
      </c>
      <c r="G257" s="935"/>
      <c r="H257" s="899">
        <f>(H253-H144-H201-H221)/H254</f>
        <v>1.3279438103522508E-2</v>
      </c>
      <c r="J257" s="1380"/>
    </row>
    <row r="258" spans="1:10">
      <c r="A258" s="1003"/>
      <c r="B258" s="1003"/>
      <c r="C258" s="890"/>
      <c r="D258" s="890"/>
      <c r="F258" s="966"/>
      <c r="G258" s="935"/>
      <c r="H258" s="899"/>
      <c r="J258" s="1380"/>
    </row>
    <row r="259" spans="1:10">
      <c r="A259" s="1003"/>
      <c r="B259" s="978" t="s">
        <v>407</v>
      </c>
      <c r="C259" s="890"/>
      <c r="D259" s="890"/>
      <c r="F259" s="966"/>
      <c r="G259" s="935"/>
      <c r="H259" s="899"/>
      <c r="J259" s="1380"/>
    </row>
    <row r="260" spans="1:10">
      <c r="A260" s="1003">
        <f>+A257+1</f>
        <v>154</v>
      </c>
      <c r="B260" s="1003"/>
      <c r="C260" s="890" t="s">
        <v>166</v>
      </c>
      <c r="D260" s="890"/>
      <c r="F260" s="966" t="str">
        <f>"(Line "&amp;A243&amp;" - Line "&amp;A233&amp;" - Line "&amp;A234&amp;")"</f>
        <v>(Line 144 - Line 137 - Line 138)</v>
      </c>
      <c r="G260" s="935"/>
      <c r="H260" s="955">
        <f>H243-H233-H234</f>
        <v>439018246.19507158</v>
      </c>
      <c r="J260" s="1380"/>
    </row>
    <row r="261" spans="1:10">
      <c r="A261" s="1003">
        <f>+A260+1</f>
        <v>155</v>
      </c>
      <c r="B261" s="1003"/>
      <c r="C261" s="890" t="s">
        <v>585</v>
      </c>
      <c r="D261" s="890"/>
      <c r="F261" s="966" t="s">
        <v>663</v>
      </c>
      <c r="G261" s="935"/>
      <c r="H261" s="955">
        <f>'4 - 100 Basis Pt ROE'!I9</f>
        <v>964338056.51043153</v>
      </c>
      <c r="J261" s="1380"/>
    </row>
    <row r="262" spans="1:10">
      <c r="A262" s="1003">
        <f>+A261+1</f>
        <v>156</v>
      </c>
      <c r="B262" s="1003"/>
      <c r="C262" s="890" t="s">
        <v>408</v>
      </c>
      <c r="D262" s="890"/>
      <c r="F262" s="966" t="str">
        <f>"(Line "&amp;A260&amp;" + Line "&amp;A261&amp;")"</f>
        <v>(Line 154 + Line 155)</v>
      </c>
      <c r="G262" s="935"/>
      <c r="H262" s="955">
        <f>H260+H261</f>
        <v>1403356302.705503</v>
      </c>
      <c r="J262" s="1380"/>
    </row>
    <row r="263" spans="1:10">
      <c r="A263" s="1003">
        <f>+A262+1</f>
        <v>157</v>
      </c>
      <c r="B263" s="1003"/>
      <c r="C263" s="890" t="str">
        <f>+C254</f>
        <v xml:space="preserve">Net Transmission Plant, CWIP and Abandoned Plant </v>
      </c>
      <c r="D263" s="890"/>
      <c r="F263" s="966" t="str">
        <f>+F254</f>
        <v>(Line 19 - Line 32 + Line 45 + Line 45a)</v>
      </c>
      <c r="G263" s="935"/>
      <c r="H263" s="955">
        <f>+H254</f>
        <v>11122380987.959049</v>
      </c>
      <c r="J263" s="1380"/>
    </row>
    <row r="264" spans="1:10">
      <c r="A264" s="1003">
        <f>+A263+1</f>
        <v>158</v>
      </c>
      <c r="B264" s="1003"/>
      <c r="C264" s="890" t="s">
        <v>409</v>
      </c>
      <c r="D264" s="890"/>
      <c r="F264" s="966" t="str">
        <f>"(Line "&amp;A262&amp;" / Line "&amp;A263&amp;")"</f>
        <v>(Line 156 / Line 157)</v>
      </c>
      <c r="G264" s="935"/>
      <c r="H264" s="899">
        <f>H262/H263</f>
        <v>0.12617409026221624</v>
      </c>
      <c r="J264" s="1380"/>
    </row>
    <row r="265" spans="1:10">
      <c r="A265" s="1003">
        <f>+A264+1</f>
        <v>159</v>
      </c>
      <c r="B265" s="1003"/>
      <c r="C265" s="890" t="s">
        <v>410</v>
      </c>
      <c r="D265" s="890"/>
      <c r="F265" s="966" t="str">
        <f>"(Line "&amp;A262&amp;" - Line "&amp;A144&amp;") /  Line "&amp;A263</f>
        <v>(Line 156 - Line 81) /  Line 157</v>
      </c>
      <c r="G265" s="935"/>
      <c r="H265" s="899">
        <f>(H262-H144)/H263</f>
        <v>9.9981921821209546E-2</v>
      </c>
      <c r="J265" s="1380"/>
    </row>
    <row r="266" spans="1:10">
      <c r="A266" s="1003"/>
      <c r="B266" s="1003"/>
      <c r="C266" s="890"/>
      <c r="D266" s="890"/>
      <c r="F266" s="966"/>
      <c r="G266" s="935"/>
      <c r="H266" s="899"/>
      <c r="J266" s="1380"/>
    </row>
    <row r="267" spans="1:10">
      <c r="A267" s="1003">
        <f>+A265+1</f>
        <v>160</v>
      </c>
      <c r="B267" s="1003"/>
      <c r="C267" s="978" t="s">
        <v>252</v>
      </c>
      <c r="D267" s="890"/>
      <c r="E267" s="1022"/>
      <c r="F267" s="966" t="str">
        <f>"(Line "&amp;A250&amp;")"</f>
        <v>(Line 148)</v>
      </c>
      <c r="G267" s="935"/>
      <c r="H267" s="955">
        <f>H250</f>
        <v>1314910395.8637934</v>
      </c>
      <c r="J267" s="1380"/>
    </row>
    <row r="268" spans="1:10">
      <c r="A268" s="1003">
        <f>+A267+1</f>
        <v>161</v>
      </c>
      <c r="B268" s="1003"/>
      <c r="C268" s="890" t="s">
        <v>586</v>
      </c>
      <c r="D268" s="890"/>
      <c r="E268" s="910"/>
      <c r="F268" s="962" t="s">
        <v>658</v>
      </c>
      <c r="G268" s="935"/>
      <c r="H268" s="955">
        <f>'6- True-Up Adjustment '!G64</f>
        <v>27631674.910849895</v>
      </c>
      <c r="J268" s="1380"/>
    </row>
    <row r="269" spans="1:10">
      <c r="A269" s="1003">
        <f>+A268+1</f>
        <v>162</v>
      </c>
      <c r="B269" s="1003"/>
      <c r="C269" s="890" t="s">
        <v>276</v>
      </c>
      <c r="D269" s="890"/>
      <c r="E269" s="910"/>
      <c r="F269" s="962" t="s">
        <v>582</v>
      </c>
      <c r="G269" s="935"/>
      <c r="H269" s="955">
        <f>'7 -TEC'!JO67</f>
        <v>6187751.4207856655</v>
      </c>
      <c r="J269" s="1380"/>
    </row>
    <row r="270" spans="1:10">
      <c r="A270" s="1003">
        <f>+A269+1</f>
        <v>163</v>
      </c>
      <c r="B270" s="1003"/>
      <c r="C270" s="987" t="s">
        <v>2</v>
      </c>
      <c r="D270" s="1166"/>
      <c r="E270" s="992"/>
      <c r="F270" s="987" t="s">
        <v>9</v>
      </c>
      <c r="G270" s="935"/>
      <c r="H270" s="955">
        <f>+'5 - Cost Support'!S208</f>
        <v>0</v>
      </c>
      <c r="J270" s="1380"/>
    </row>
    <row r="271" spans="1:10">
      <c r="A271" s="1003">
        <f>+A270+1</f>
        <v>164</v>
      </c>
      <c r="B271" s="1003"/>
      <c r="C271" s="978" t="s">
        <v>553</v>
      </c>
      <c r="D271" s="890"/>
      <c r="E271" s="1022"/>
      <c r="F271" s="966" t="str">
        <f>"(Line "&amp;A267&amp;" + "&amp;A268&amp;" + "&amp;A269&amp;" + "&amp;A270&amp;")"</f>
        <v>(Line 160 + 161 + 162 + 163)</v>
      </c>
      <c r="G271" s="935"/>
      <c r="H271" s="955">
        <f>(H267+H268+H269+H270)</f>
        <v>1348729822.1954288</v>
      </c>
      <c r="J271" s="1380"/>
    </row>
    <row r="272" spans="1:10">
      <c r="A272" s="1003"/>
      <c r="B272" s="990"/>
      <c r="C272" s="890"/>
      <c r="D272" s="890"/>
      <c r="F272" s="966"/>
      <c r="G272" s="935"/>
      <c r="H272" s="957"/>
      <c r="J272" s="1380"/>
    </row>
    <row r="273" spans="1:10">
      <c r="A273" s="1003"/>
      <c r="B273" s="1157" t="s">
        <v>552</v>
      </c>
      <c r="C273" s="890"/>
      <c r="D273" s="890"/>
      <c r="F273" s="966"/>
      <c r="G273" s="935"/>
      <c r="H273" s="957"/>
      <c r="J273" s="1380"/>
    </row>
    <row r="274" spans="1:10">
      <c r="A274" s="1003">
        <f>+A271+1</f>
        <v>165</v>
      </c>
      <c r="B274" s="990"/>
      <c r="C274" s="935" t="s">
        <v>204</v>
      </c>
      <c r="E274" s="992" t="str">
        <f>"(Note "&amp;B$300&amp;")"</f>
        <v>(Note L)</v>
      </c>
      <c r="F274" s="890" t="s">
        <v>661</v>
      </c>
      <c r="G274" s="890"/>
      <c r="H274" s="958">
        <f>+'5 - Cost Support'!S216</f>
        <v>9978.2829999999994</v>
      </c>
      <c r="J274" s="1380"/>
    </row>
    <row r="275" spans="1:10">
      <c r="A275" s="1003">
        <f>+A274+1</f>
        <v>166</v>
      </c>
      <c r="B275" s="990"/>
      <c r="C275" s="935" t="s">
        <v>203</v>
      </c>
      <c r="D275" s="1167"/>
      <c r="E275" s="1168"/>
      <c r="F275" s="902" t="str">
        <f>"(Line "&amp;A271&amp;" / "&amp;A274&amp;")"</f>
        <v>(Line 164 / 165)</v>
      </c>
      <c r="G275" s="1169"/>
      <c r="H275" s="1180">
        <f>H271/H274</f>
        <v>135166.52335832015</v>
      </c>
      <c r="J275" s="1380"/>
    </row>
    <row r="276" spans="1:10" ht="21" thickBot="1">
      <c r="A276" s="990"/>
      <c r="B276" s="990"/>
      <c r="E276" s="1170"/>
      <c r="F276" s="963"/>
      <c r="G276" s="1169"/>
      <c r="H276" s="959"/>
      <c r="J276" s="1380"/>
    </row>
    <row r="277" spans="1:10" s="54" customFormat="1" ht="21" thickBot="1">
      <c r="A277" s="1160">
        <f>+A275+1</f>
        <v>167</v>
      </c>
      <c r="B277" s="1171"/>
      <c r="C277" s="1162" t="s">
        <v>262</v>
      </c>
      <c r="D277" s="1171"/>
      <c r="E277" s="1171"/>
      <c r="F277" s="1171" t="str">
        <f>"(Line "&amp;A275&amp;")"</f>
        <v>(Line 166)</v>
      </c>
      <c r="G277" s="1171"/>
      <c r="H277" s="1181">
        <f>H275</f>
        <v>135166.52335832015</v>
      </c>
      <c r="I277" s="1386"/>
      <c r="J277" s="1380"/>
    </row>
    <row r="278" spans="1:10" s="54" customFormat="1">
      <c r="A278" s="961"/>
      <c r="B278" s="1041" t="s">
        <v>246</v>
      </c>
      <c r="C278" s="987"/>
      <c r="D278" s="987"/>
      <c r="E278" s="1168"/>
      <c r="F278" s="963"/>
      <c r="G278" s="963"/>
      <c r="H278" s="957"/>
      <c r="I278" s="1386"/>
      <c r="J278" s="1380"/>
    </row>
    <row r="279" spans="1:10" s="53" customFormat="1" ht="27.95" customHeight="1">
      <c r="A279" s="961"/>
      <c r="B279" s="1089" t="s">
        <v>106</v>
      </c>
      <c r="C279" s="987" t="s">
        <v>254</v>
      </c>
      <c r="D279" s="987"/>
      <c r="E279" s="1168"/>
      <c r="F279" s="963"/>
      <c r="G279" s="963"/>
      <c r="H279" s="960"/>
      <c r="I279" s="1387"/>
    </row>
    <row r="280" spans="1:10" s="53" customFormat="1" ht="27.95" customHeight="1">
      <c r="A280" s="961"/>
      <c r="B280" s="1089" t="s">
        <v>231</v>
      </c>
      <c r="C280" s="987" t="s">
        <v>788</v>
      </c>
      <c r="D280" s="987"/>
      <c r="E280" s="1168"/>
      <c r="F280" s="963"/>
      <c r="G280" s="963"/>
      <c r="H280" s="960"/>
      <c r="I280" s="1387"/>
    </row>
    <row r="281" spans="1:10" s="53" customFormat="1" ht="27.95" customHeight="1">
      <c r="A281" s="961"/>
      <c r="B281" s="1089" t="s">
        <v>91</v>
      </c>
      <c r="C281" s="962" t="s">
        <v>787</v>
      </c>
      <c r="D281" s="987"/>
      <c r="E281" s="1168"/>
      <c r="F281" s="963"/>
      <c r="G281" s="963"/>
      <c r="H281" s="960"/>
      <c r="I281" s="1387"/>
    </row>
    <row r="282" spans="1:10" s="53" customFormat="1" ht="27.95" customHeight="1">
      <c r="A282" s="961"/>
      <c r="B282" s="1089" t="s">
        <v>107</v>
      </c>
      <c r="C282" s="1124" t="s">
        <v>529</v>
      </c>
      <c r="D282" s="987"/>
      <c r="E282" s="1168"/>
      <c r="F282" s="963"/>
      <c r="G282" s="963"/>
      <c r="H282" s="960"/>
      <c r="I282" s="1387"/>
    </row>
    <row r="283" spans="1:10" s="53" customFormat="1" ht="27.95" customHeight="1">
      <c r="A283" s="961"/>
      <c r="B283" s="1089" t="s">
        <v>105</v>
      </c>
      <c r="C283" s="966" t="s">
        <v>279</v>
      </c>
      <c r="D283" s="987"/>
      <c r="E283" s="1168"/>
      <c r="F283" s="963"/>
      <c r="G283" s="963"/>
      <c r="H283" s="960"/>
      <c r="I283" s="1387"/>
    </row>
    <row r="284" spans="1:10" s="53" customFormat="1" ht="27.95" customHeight="1">
      <c r="A284" s="961"/>
      <c r="B284" s="1089" t="s">
        <v>580</v>
      </c>
      <c r="C284" s="1124" t="s">
        <v>278</v>
      </c>
      <c r="D284" s="987"/>
      <c r="E284" s="1168"/>
      <c r="F284" s="963"/>
      <c r="G284" s="963"/>
      <c r="H284" s="960"/>
      <c r="I284" s="1387"/>
    </row>
    <row r="285" spans="1:10" s="53" customFormat="1" ht="27.95" customHeight="1">
      <c r="A285" s="961"/>
      <c r="B285" s="1089" t="s">
        <v>108</v>
      </c>
      <c r="C285" s="1124" t="s">
        <v>789</v>
      </c>
      <c r="D285" s="987"/>
      <c r="E285" s="1168"/>
      <c r="F285" s="963"/>
      <c r="G285" s="963"/>
      <c r="H285" s="960"/>
      <c r="I285" s="1387"/>
    </row>
    <row r="286" spans="1:10" s="53" customFormat="1" ht="27.95" customHeight="1">
      <c r="A286" s="961"/>
      <c r="B286" s="1089" t="s">
        <v>389</v>
      </c>
      <c r="C286" s="1124" t="s">
        <v>790</v>
      </c>
      <c r="D286" s="987"/>
      <c r="E286" s="1168"/>
      <c r="F286" s="963"/>
      <c r="G286" s="963"/>
      <c r="H286" s="960"/>
      <c r="I286" s="1387"/>
    </row>
    <row r="287" spans="1:10" s="53" customFormat="1" ht="27.95" customHeight="1">
      <c r="A287" s="961"/>
      <c r="B287" s="1089" t="s">
        <v>394</v>
      </c>
      <c r="C287" s="1124" t="s">
        <v>300</v>
      </c>
      <c r="D287" s="987"/>
      <c r="E287" s="1168"/>
      <c r="F287" s="963"/>
      <c r="G287" s="963"/>
      <c r="H287" s="960"/>
      <c r="I287" s="1387"/>
    </row>
    <row r="288" spans="1:10" s="53" customFormat="1" ht="27.95" customHeight="1">
      <c r="A288" s="961"/>
      <c r="B288" s="1089"/>
      <c r="C288" s="1124" t="s">
        <v>791</v>
      </c>
      <c r="D288" s="987"/>
      <c r="E288" s="1168"/>
      <c r="F288" s="963"/>
      <c r="G288" s="963"/>
      <c r="H288" s="960"/>
      <c r="I288" s="1387"/>
    </row>
    <row r="289" spans="1:9" s="53" customFormat="1" ht="27.95" customHeight="1">
      <c r="A289" s="961"/>
      <c r="B289" s="1089" t="s">
        <v>96</v>
      </c>
      <c r="C289" s="987" t="s">
        <v>792</v>
      </c>
      <c r="D289" s="1172"/>
      <c r="E289" s="1173"/>
      <c r="F289" s="1174"/>
      <c r="G289" s="963"/>
      <c r="H289" s="960"/>
      <c r="I289" s="1387"/>
    </row>
    <row r="290" spans="1:9" s="53" customFormat="1" ht="27.95" customHeight="1">
      <c r="A290" s="961"/>
      <c r="B290" s="1089"/>
      <c r="C290" s="987" t="s">
        <v>793</v>
      </c>
      <c r="D290" s="987"/>
      <c r="E290" s="1175"/>
      <c r="F290" s="963"/>
      <c r="G290" s="963"/>
      <c r="H290" s="960"/>
      <c r="I290" s="1387"/>
    </row>
    <row r="291" spans="1:9" s="53" customFormat="1" ht="27.95" customHeight="1">
      <c r="A291" s="961"/>
      <c r="B291" s="1089"/>
      <c r="C291" s="987" t="s">
        <v>756</v>
      </c>
      <c r="D291" s="987"/>
      <c r="E291" s="1175"/>
      <c r="F291" s="963"/>
      <c r="G291" s="963"/>
      <c r="H291" s="960"/>
      <c r="I291" s="1387"/>
    </row>
    <row r="292" spans="1:9" s="53" customFormat="1" ht="27.95" customHeight="1">
      <c r="A292" s="961"/>
      <c r="B292" s="1089"/>
      <c r="C292" s="987" t="s">
        <v>777</v>
      </c>
      <c r="D292" s="987"/>
      <c r="E292" s="1175"/>
      <c r="F292" s="963"/>
      <c r="G292" s="963"/>
      <c r="H292" s="960"/>
      <c r="I292" s="1387"/>
    </row>
    <row r="293" spans="1:9" s="53" customFormat="1" ht="27.95" customHeight="1">
      <c r="A293" s="961"/>
      <c r="B293" s="1089"/>
      <c r="C293" s="987" t="s">
        <v>757</v>
      </c>
      <c r="D293" s="987"/>
      <c r="E293" s="1175"/>
      <c r="F293" s="963"/>
      <c r="G293" s="963"/>
      <c r="H293" s="960"/>
      <c r="I293" s="1387"/>
    </row>
    <row r="294" spans="1:9" s="53" customFormat="1" ht="27.95" customHeight="1">
      <c r="A294" s="961"/>
      <c r="B294" s="1089"/>
      <c r="C294" s="987" t="s">
        <v>755</v>
      </c>
      <c r="D294" s="987"/>
      <c r="E294" s="1175"/>
      <c r="F294" s="963"/>
      <c r="G294" s="963"/>
      <c r="H294" s="960"/>
      <c r="I294" s="1387"/>
    </row>
    <row r="295" spans="1:9" s="53" customFormat="1" ht="27.95" customHeight="1">
      <c r="A295" s="961"/>
      <c r="B295" s="1089"/>
      <c r="C295" s="987" t="s">
        <v>794</v>
      </c>
      <c r="D295" s="987"/>
      <c r="E295" s="1175"/>
      <c r="F295" s="963"/>
      <c r="G295" s="963"/>
      <c r="H295" s="960"/>
      <c r="I295" s="1387"/>
    </row>
    <row r="296" spans="1:9" s="53" customFormat="1" ht="27.95" customHeight="1">
      <c r="A296" s="961"/>
      <c r="B296" s="1089"/>
      <c r="C296" s="987" t="s">
        <v>795</v>
      </c>
      <c r="D296" s="1172"/>
      <c r="E296" s="1173"/>
      <c r="F296" s="1174"/>
      <c r="G296" s="963"/>
      <c r="H296" s="960"/>
      <c r="I296" s="1387"/>
    </row>
    <row r="297" spans="1:9" s="53" customFormat="1" ht="27.95" customHeight="1">
      <c r="A297" s="961"/>
      <c r="B297" s="1089"/>
      <c r="C297" s="987" t="s">
        <v>545</v>
      </c>
      <c r="D297" s="1172"/>
      <c r="E297" s="1173"/>
      <c r="F297" s="1174"/>
      <c r="G297" s="963"/>
      <c r="H297" s="960"/>
      <c r="I297" s="1387"/>
    </row>
    <row r="298" spans="1:9" s="53" customFormat="1" ht="27.95" customHeight="1">
      <c r="A298" s="961"/>
      <c r="B298" s="1089"/>
      <c r="C298" s="987" t="s">
        <v>796</v>
      </c>
      <c r="D298" s="1172"/>
      <c r="E298" s="1173"/>
      <c r="F298" s="1174"/>
      <c r="G298" s="963"/>
      <c r="H298" s="960"/>
      <c r="I298" s="1387"/>
    </row>
    <row r="299" spans="1:9" s="53" customFormat="1" ht="27.95" customHeight="1">
      <c r="A299" s="961"/>
      <c r="B299" s="1089" t="s">
        <v>110</v>
      </c>
      <c r="C299" s="987" t="s">
        <v>420</v>
      </c>
      <c r="D299" s="987"/>
      <c r="E299" s="1168"/>
      <c r="F299" s="963"/>
      <c r="G299" s="963"/>
      <c r="H299" s="960"/>
      <c r="I299" s="1387"/>
    </row>
    <row r="300" spans="1:9" s="53" customFormat="1" ht="27.95" customHeight="1">
      <c r="A300" s="961"/>
      <c r="B300" s="1089" t="s">
        <v>209</v>
      </c>
      <c r="C300" s="987" t="s">
        <v>797</v>
      </c>
      <c r="D300" s="987"/>
      <c r="E300" s="1168"/>
      <c r="F300" s="963"/>
      <c r="G300" s="963"/>
      <c r="H300" s="960"/>
      <c r="I300" s="1387"/>
    </row>
    <row r="301" spans="1:9" s="52" customFormat="1" ht="27.95" customHeight="1">
      <c r="A301" s="1003"/>
      <c r="B301" s="1003" t="s">
        <v>210</v>
      </c>
      <c r="C301" s="966" t="s">
        <v>798</v>
      </c>
      <c r="D301" s="966"/>
      <c r="E301" s="1168"/>
      <c r="F301" s="963"/>
      <c r="G301" s="963"/>
      <c r="H301" s="960"/>
      <c r="I301" s="1385"/>
    </row>
    <row r="302" spans="1:9" s="52" customFormat="1" ht="27.95" customHeight="1">
      <c r="A302" s="1003"/>
      <c r="B302" s="1003" t="s">
        <v>581</v>
      </c>
      <c r="C302" s="1176" t="s">
        <v>685</v>
      </c>
      <c r="D302" s="966"/>
      <c r="E302" s="1168"/>
      <c r="F302" s="963"/>
      <c r="G302" s="963"/>
      <c r="H302" s="960"/>
      <c r="I302" s="1385"/>
    </row>
    <row r="303" spans="1:9" s="52" customFormat="1" ht="27.95" customHeight="1">
      <c r="A303" s="1003"/>
      <c r="B303" s="1003"/>
      <c r="C303" s="1176" t="s">
        <v>799</v>
      </c>
      <c r="D303" s="966"/>
      <c r="E303" s="1168"/>
      <c r="F303" s="963"/>
      <c r="G303" s="963"/>
      <c r="H303" s="960"/>
      <c r="I303" s="1385"/>
    </row>
    <row r="304" spans="1:9" s="52" customFormat="1" ht="27.95" customHeight="1">
      <c r="A304" s="1003"/>
      <c r="B304" s="1003"/>
      <c r="C304" s="1176" t="s">
        <v>778</v>
      </c>
      <c r="D304" s="966"/>
      <c r="E304" s="1168"/>
      <c r="F304" s="963"/>
      <c r="G304" s="963"/>
      <c r="H304" s="960"/>
      <c r="I304" s="1385"/>
    </row>
    <row r="305" spans="1:9" s="53" customFormat="1" ht="27.95" customHeight="1">
      <c r="A305" s="1177"/>
      <c r="B305" s="1089" t="s">
        <v>371</v>
      </c>
      <c r="C305" s="987" t="s">
        <v>309</v>
      </c>
      <c r="D305" s="987"/>
      <c r="E305" s="1168"/>
      <c r="F305" s="963"/>
      <c r="G305" s="961"/>
      <c r="H305" s="961"/>
      <c r="I305" s="1387"/>
    </row>
    <row r="306" spans="1:9" s="52" customFormat="1" ht="27.95" customHeight="1">
      <c r="A306" s="962"/>
      <c r="B306" s="966" t="s">
        <v>372</v>
      </c>
      <c r="C306" s="962" t="s">
        <v>190</v>
      </c>
      <c r="D306" s="962"/>
      <c r="E306" s="962"/>
      <c r="F306" s="962"/>
      <c r="G306" s="962"/>
      <c r="H306" s="962"/>
      <c r="I306" s="1385"/>
    </row>
    <row r="307" spans="1:9" s="52" customFormat="1" ht="27.95" customHeight="1">
      <c r="A307" s="889"/>
      <c r="B307" s="966"/>
      <c r="C307" s="962" t="s">
        <v>191</v>
      </c>
      <c r="D307" s="962"/>
      <c r="E307" s="962"/>
      <c r="F307" s="962"/>
      <c r="G307" s="962"/>
      <c r="H307" s="962"/>
      <c r="I307" s="1385"/>
    </row>
    <row r="308" spans="1:9" s="52" customFormat="1" ht="27.95" customHeight="1">
      <c r="A308" s="889"/>
      <c r="B308" s="966"/>
      <c r="C308" s="962" t="s">
        <v>800</v>
      </c>
      <c r="D308" s="962"/>
      <c r="E308" s="962"/>
      <c r="F308" s="962"/>
      <c r="G308" s="962"/>
      <c r="H308" s="962"/>
      <c r="I308" s="1385"/>
    </row>
    <row r="309" spans="1:9" s="53" customFormat="1" ht="27.95" customHeight="1">
      <c r="A309" s="961"/>
      <c r="B309" s="1089" t="s">
        <v>312</v>
      </c>
      <c r="C309" s="987" t="s">
        <v>801</v>
      </c>
      <c r="D309" s="987"/>
      <c r="E309" s="1168"/>
      <c r="F309" s="963"/>
      <c r="G309" s="963"/>
      <c r="H309" s="960"/>
      <c r="I309" s="1387"/>
    </row>
    <row r="310" spans="1:9" s="52" customFormat="1">
      <c r="A310" s="961" t="s">
        <v>89</v>
      </c>
      <c r="B310" s="1089" t="s">
        <v>474</v>
      </c>
      <c r="C310" s="987" t="s">
        <v>802</v>
      </c>
      <c r="D310" s="987"/>
      <c r="E310" s="1168"/>
      <c r="F310" s="963"/>
      <c r="G310" s="963"/>
      <c r="H310" s="963"/>
      <c r="I310" s="1385"/>
    </row>
    <row r="311" spans="1:9" s="52" customFormat="1">
      <c r="A311" s="962"/>
      <c r="B311" s="966"/>
      <c r="C311" s="966"/>
      <c r="D311" s="966"/>
      <c r="E311" s="1178"/>
      <c r="F311" s="986"/>
      <c r="G311" s="889"/>
      <c r="H311" s="889"/>
      <c r="I311" s="1385"/>
    </row>
    <row r="312" spans="1:9" s="52" customFormat="1">
      <c r="A312" s="962"/>
      <c r="B312" s="966"/>
      <c r="C312" s="966"/>
      <c r="D312" s="966"/>
      <c r="E312" s="986"/>
      <c r="F312" s="986"/>
      <c r="G312" s="889"/>
      <c r="H312" s="889"/>
      <c r="I312" s="1385"/>
    </row>
    <row r="313" spans="1:9" s="52" customFormat="1">
      <c r="A313" s="962"/>
      <c r="B313" s="966"/>
      <c r="C313" s="966"/>
      <c r="D313" s="966"/>
      <c r="E313" s="986"/>
      <c r="F313" s="986"/>
      <c r="G313" s="889"/>
      <c r="H313" s="889"/>
      <c r="I313" s="1385"/>
    </row>
    <row r="314" spans="1:9" s="52" customFormat="1">
      <c r="A314" s="962"/>
      <c r="B314" s="966"/>
      <c r="C314" s="966"/>
      <c r="D314" s="966"/>
      <c r="E314" s="986"/>
      <c r="F314" s="986"/>
      <c r="G314" s="889"/>
      <c r="H314" s="889"/>
      <c r="I314" s="1385"/>
    </row>
    <row r="315" spans="1:9" s="52" customFormat="1">
      <c r="A315" s="962"/>
      <c r="B315" s="966"/>
      <c r="C315" s="966"/>
      <c r="D315" s="966"/>
      <c r="E315" s="986"/>
      <c r="F315" s="986"/>
      <c r="G315" s="889"/>
      <c r="H315" s="889"/>
      <c r="I315" s="1385"/>
    </row>
    <row r="316" spans="1:9">
      <c r="A316" s="962"/>
      <c r="B316" s="966"/>
      <c r="C316" s="966"/>
      <c r="D316" s="966"/>
      <c r="E316" s="1022"/>
      <c r="F316" s="889"/>
    </row>
    <row r="317" spans="1:9">
      <c r="A317" s="962"/>
      <c r="B317" s="966"/>
      <c r="C317" s="966"/>
      <c r="D317" s="966"/>
      <c r="E317" s="1022"/>
      <c r="F317" s="889"/>
    </row>
    <row r="318" spans="1:9">
      <c r="A318" s="962"/>
      <c r="B318" s="966"/>
      <c r="C318" s="966"/>
      <c r="D318" s="966"/>
      <c r="E318" s="1022"/>
      <c r="F318" s="889"/>
    </row>
    <row r="319" spans="1:9">
      <c r="A319" s="962"/>
      <c r="B319" s="966"/>
      <c r="C319" s="966"/>
      <c r="D319" s="966"/>
      <c r="E319" s="1022"/>
      <c r="F319" s="889"/>
    </row>
    <row r="320" spans="1:9">
      <c r="A320" s="962"/>
      <c r="B320" s="966"/>
      <c r="C320" s="966"/>
      <c r="D320" s="966"/>
      <c r="E320" s="1022"/>
      <c r="F320" s="889"/>
    </row>
    <row r="321" spans="1:8">
      <c r="A321" s="962"/>
      <c r="B321" s="966"/>
      <c r="C321" s="966"/>
      <c r="D321" s="966"/>
      <c r="E321" s="1022"/>
      <c r="F321" s="889"/>
      <c r="G321" s="51"/>
      <c r="H321" s="51"/>
    </row>
    <row r="322" spans="1:8">
      <c r="A322" s="962"/>
      <c r="B322" s="966"/>
      <c r="C322" s="966"/>
      <c r="D322" s="966"/>
      <c r="E322" s="1022"/>
      <c r="F322" s="889"/>
      <c r="G322" s="51"/>
      <c r="H322" s="51"/>
    </row>
    <row r="323" spans="1:8">
      <c r="A323" s="962"/>
      <c r="B323" s="966"/>
      <c r="C323" s="966"/>
      <c r="D323" s="966"/>
      <c r="E323" s="1022"/>
      <c r="F323" s="889"/>
      <c r="G323" s="51"/>
      <c r="H323" s="51"/>
    </row>
    <row r="324" spans="1:8">
      <c r="A324" s="962"/>
      <c r="B324" s="966"/>
      <c r="C324" s="966"/>
      <c r="D324" s="966"/>
      <c r="E324" s="1022"/>
      <c r="F324" s="889"/>
      <c r="G324" s="51"/>
      <c r="H324" s="51"/>
    </row>
    <row r="325" spans="1:8">
      <c r="A325" s="962"/>
      <c r="B325" s="966"/>
      <c r="C325" s="966"/>
      <c r="D325" s="966"/>
      <c r="E325" s="1022"/>
      <c r="F325" s="889"/>
      <c r="G325" s="51"/>
      <c r="H325" s="51"/>
    </row>
    <row r="326" spans="1:8">
      <c r="A326" s="962"/>
      <c r="B326" s="966"/>
      <c r="C326" s="966"/>
      <c r="D326" s="966"/>
      <c r="E326" s="1022"/>
      <c r="F326" s="889"/>
      <c r="G326" s="51"/>
      <c r="H326" s="51"/>
    </row>
    <row r="327" spans="1:8">
      <c r="A327" s="962"/>
      <c r="B327" s="966"/>
      <c r="C327" s="966"/>
      <c r="D327" s="966"/>
      <c r="E327" s="1022"/>
      <c r="F327" s="889"/>
      <c r="G327" s="51"/>
      <c r="H327" s="51"/>
    </row>
    <row r="328" spans="1:8">
      <c r="A328" s="962"/>
      <c r="B328" s="966"/>
      <c r="C328" s="966"/>
      <c r="D328" s="966"/>
      <c r="E328" s="1022"/>
      <c r="F328" s="889"/>
      <c r="G328" s="51"/>
      <c r="H328" s="51"/>
    </row>
    <row r="329" spans="1:8">
      <c r="A329" s="962"/>
      <c r="B329" s="966"/>
      <c r="C329" s="966"/>
      <c r="D329" s="966"/>
      <c r="E329" s="1022"/>
      <c r="F329" s="889"/>
      <c r="G329" s="51"/>
      <c r="H329" s="51"/>
    </row>
    <row r="330" spans="1:8">
      <c r="A330" s="962"/>
      <c r="B330" s="966"/>
      <c r="C330" s="966"/>
      <c r="D330" s="966"/>
      <c r="E330" s="1022"/>
      <c r="F330" s="889"/>
      <c r="G330" s="51"/>
      <c r="H330" s="51"/>
    </row>
    <row r="331" spans="1:8">
      <c r="A331" s="962"/>
      <c r="B331" s="966"/>
      <c r="C331" s="966"/>
      <c r="D331" s="966"/>
      <c r="E331" s="1022"/>
      <c r="F331" s="889"/>
      <c r="G331" s="51"/>
      <c r="H331" s="51"/>
    </row>
    <row r="332" spans="1:8">
      <c r="A332" s="962"/>
      <c r="B332" s="966"/>
      <c r="C332" s="966"/>
      <c r="D332" s="966"/>
      <c r="E332" s="1022"/>
      <c r="F332" s="889"/>
      <c r="G332" s="51"/>
      <c r="H332" s="51"/>
    </row>
    <row r="333" spans="1:8">
      <c r="A333" s="962"/>
      <c r="B333" s="966"/>
      <c r="C333" s="966"/>
      <c r="D333" s="966"/>
      <c r="E333" s="1022"/>
      <c r="F333" s="889"/>
      <c r="G333" s="51"/>
      <c r="H333" s="51"/>
    </row>
    <row r="334" spans="1:8">
      <c r="A334" s="962"/>
      <c r="B334" s="966"/>
      <c r="C334" s="966"/>
      <c r="D334" s="966"/>
      <c r="E334" s="1022"/>
      <c r="F334" s="889"/>
      <c r="G334" s="51"/>
      <c r="H334" s="51"/>
    </row>
    <row r="335" spans="1:8">
      <c r="A335" s="962"/>
      <c r="B335" s="966"/>
      <c r="C335" s="966"/>
      <c r="D335" s="966"/>
      <c r="E335" s="1022"/>
      <c r="F335" s="889"/>
      <c r="G335" s="51"/>
      <c r="H335" s="51"/>
    </row>
    <row r="336" spans="1:8">
      <c r="A336" s="962"/>
      <c r="B336" s="966"/>
      <c r="C336" s="966"/>
      <c r="D336" s="966"/>
      <c r="E336" s="1022"/>
      <c r="F336" s="889"/>
      <c r="G336" s="51"/>
      <c r="H336" s="51"/>
    </row>
    <row r="337" spans="1:8">
      <c r="A337" s="962"/>
      <c r="B337" s="966"/>
      <c r="C337" s="966"/>
      <c r="D337" s="966"/>
      <c r="E337" s="1022"/>
      <c r="F337" s="889"/>
      <c r="G337" s="51"/>
      <c r="H337" s="51"/>
    </row>
    <row r="338" spans="1:8">
      <c r="A338" s="962"/>
      <c r="B338" s="966"/>
      <c r="C338" s="966"/>
      <c r="D338" s="966"/>
      <c r="E338" s="1022"/>
      <c r="F338" s="889"/>
      <c r="G338" s="51"/>
      <c r="H338" s="51"/>
    </row>
    <row r="339" spans="1:8">
      <c r="A339" s="962"/>
      <c r="B339" s="966"/>
      <c r="C339" s="966"/>
      <c r="D339" s="966"/>
      <c r="E339" s="1022"/>
      <c r="F339" s="889"/>
      <c r="G339" s="51"/>
      <c r="H339" s="51"/>
    </row>
    <row r="340" spans="1:8">
      <c r="A340" s="962"/>
      <c r="B340" s="966"/>
      <c r="C340" s="966"/>
      <c r="D340" s="966"/>
      <c r="E340" s="1022"/>
      <c r="F340" s="889"/>
      <c r="G340" s="51"/>
      <c r="H340" s="51"/>
    </row>
    <row r="341" spans="1:8">
      <c r="A341" s="962"/>
      <c r="B341" s="966"/>
      <c r="C341" s="966"/>
      <c r="D341" s="966"/>
      <c r="E341" s="1022"/>
      <c r="F341" s="889"/>
      <c r="G341" s="51"/>
      <c r="H341" s="51"/>
    </row>
    <row r="342" spans="1:8">
      <c r="A342" s="962"/>
      <c r="B342" s="966"/>
      <c r="C342" s="966"/>
      <c r="D342" s="966"/>
      <c r="E342" s="1022"/>
      <c r="F342" s="889"/>
      <c r="G342" s="51"/>
      <c r="H342" s="51"/>
    </row>
    <row r="343" spans="1:8">
      <c r="A343" s="962"/>
      <c r="B343" s="966"/>
      <c r="C343" s="966"/>
      <c r="D343" s="966"/>
      <c r="E343" s="1022"/>
      <c r="F343" s="889"/>
      <c r="G343" s="51"/>
      <c r="H343" s="51"/>
    </row>
    <row r="344" spans="1:8">
      <c r="A344" s="962"/>
      <c r="B344" s="966"/>
      <c r="C344" s="966"/>
      <c r="D344" s="966"/>
      <c r="E344" s="1022"/>
      <c r="F344" s="889"/>
      <c r="G344" s="51"/>
      <c r="H344" s="51"/>
    </row>
    <row r="345" spans="1:8">
      <c r="A345" s="962"/>
      <c r="B345" s="966"/>
      <c r="C345" s="966"/>
      <c r="D345" s="966"/>
      <c r="E345" s="1022"/>
      <c r="F345" s="889"/>
      <c r="G345" s="51"/>
      <c r="H345" s="51"/>
    </row>
    <row r="346" spans="1:8">
      <c r="A346" s="962"/>
      <c r="B346" s="966"/>
      <c r="C346" s="966"/>
      <c r="D346" s="966"/>
      <c r="E346" s="1022"/>
      <c r="F346" s="889"/>
      <c r="G346" s="51"/>
      <c r="H346" s="51"/>
    </row>
    <row r="347" spans="1:8">
      <c r="A347" s="962"/>
      <c r="B347" s="966"/>
      <c r="C347" s="966"/>
      <c r="D347" s="966"/>
      <c r="E347" s="1022"/>
      <c r="F347" s="889"/>
      <c r="G347" s="51"/>
      <c r="H347" s="51"/>
    </row>
    <row r="348" spans="1:8">
      <c r="A348" s="962"/>
      <c r="B348" s="966"/>
      <c r="C348" s="966"/>
      <c r="D348" s="966"/>
      <c r="E348" s="1022"/>
      <c r="F348" s="889"/>
      <c r="G348" s="51"/>
      <c r="H348" s="51"/>
    </row>
    <row r="349" spans="1:8">
      <c r="A349" s="962"/>
      <c r="B349" s="966"/>
      <c r="C349" s="966"/>
      <c r="D349" s="966"/>
      <c r="E349" s="1022"/>
      <c r="F349" s="889"/>
      <c r="G349" s="51"/>
      <c r="H349" s="51"/>
    </row>
    <row r="350" spans="1:8">
      <c r="A350" s="962"/>
      <c r="B350" s="966"/>
      <c r="C350" s="966"/>
      <c r="D350" s="966"/>
      <c r="E350" s="1022"/>
      <c r="F350" s="889"/>
      <c r="G350" s="51"/>
      <c r="H350" s="51"/>
    </row>
    <row r="351" spans="1:8">
      <c r="A351" s="962"/>
      <c r="B351" s="966"/>
      <c r="C351" s="966"/>
      <c r="D351" s="966"/>
      <c r="E351" s="1022"/>
      <c r="F351" s="889"/>
      <c r="G351" s="51"/>
      <c r="H351" s="51"/>
    </row>
    <row r="352" spans="1:8">
      <c r="A352" s="962"/>
      <c r="B352" s="966"/>
      <c r="C352" s="966"/>
      <c r="D352" s="966"/>
      <c r="E352" s="1022"/>
      <c r="F352" s="889"/>
      <c r="G352" s="51"/>
      <c r="H352" s="51"/>
    </row>
    <row r="353" spans="1:8">
      <c r="A353" s="962"/>
      <c r="B353" s="966"/>
      <c r="C353" s="966"/>
      <c r="D353" s="966"/>
      <c r="E353" s="1022"/>
      <c r="F353" s="889"/>
      <c r="G353" s="51"/>
      <c r="H353" s="51"/>
    </row>
    <row r="354" spans="1:8">
      <c r="A354" s="962"/>
      <c r="B354" s="966"/>
      <c r="C354" s="966"/>
      <c r="D354" s="966"/>
      <c r="E354" s="1022"/>
      <c r="F354" s="889"/>
      <c r="G354" s="51"/>
      <c r="H354" s="51"/>
    </row>
    <row r="355" spans="1:8">
      <c r="A355" s="962"/>
      <c r="B355" s="966"/>
      <c r="C355" s="966"/>
      <c r="D355" s="966"/>
      <c r="E355" s="1022"/>
      <c r="F355" s="889"/>
      <c r="G355" s="51"/>
      <c r="H355" s="51"/>
    </row>
    <row r="356" spans="1:8">
      <c r="A356" s="962"/>
      <c r="B356" s="966"/>
      <c r="C356" s="966"/>
      <c r="D356" s="966"/>
      <c r="E356" s="1022"/>
      <c r="F356" s="889"/>
      <c r="G356" s="51"/>
      <c r="H356" s="51"/>
    </row>
    <row r="357" spans="1:8">
      <c r="A357" s="962"/>
      <c r="B357" s="966"/>
      <c r="C357" s="966"/>
      <c r="D357" s="966"/>
      <c r="E357" s="1022"/>
      <c r="F357" s="889"/>
      <c r="G357" s="51"/>
      <c r="H357" s="51"/>
    </row>
    <row r="358" spans="1:8">
      <c r="A358" s="962"/>
      <c r="B358" s="966"/>
      <c r="C358" s="966"/>
      <c r="D358" s="966"/>
      <c r="E358" s="1022"/>
      <c r="F358" s="889"/>
      <c r="G358" s="51"/>
      <c r="H358" s="51"/>
    </row>
    <row r="359" spans="1:8">
      <c r="A359" s="962"/>
      <c r="B359" s="966"/>
      <c r="C359" s="966"/>
      <c r="D359" s="966"/>
      <c r="E359" s="1022"/>
      <c r="F359" s="889"/>
      <c r="G359" s="51"/>
      <c r="H359" s="51"/>
    </row>
    <row r="360" spans="1:8">
      <c r="A360" s="962"/>
      <c r="B360" s="966"/>
      <c r="C360" s="966"/>
      <c r="D360" s="966"/>
      <c r="E360" s="1022"/>
      <c r="F360" s="889"/>
      <c r="G360" s="51"/>
      <c r="H360" s="51"/>
    </row>
    <row r="361" spans="1:8">
      <c r="A361" s="962"/>
      <c r="B361" s="966"/>
      <c r="C361" s="966"/>
      <c r="D361" s="966"/>
      <c r="E361" s="1022"/>
      <c r="F361" s="889"/>
      <c r="G361" s="51"/>
      <c r="H361" s="51"/>
    </row>
    <row r="362" spans="1:8">
      <c r="A362" s="962"/>
      <c r="B362" s="966"/>
      <c r="C362" s="966"/>
      <c r="D362" s="966"/>
      <c r="E362" s="1022"/>
      <c r="F362" s="889"/>
      <c r="G362" s="51"/>
      <c r="H362" s="51"/>
    </row>
    <row r="363" spans="1:8">
      <c r="A363" s="962"/>
      <c r="B363" s="966"/>
      <c r="C363" s="966"/>
      <c r="D363" s="966"/>
      <c r="E363" s="1022"/>
      <c r="F363" s="889"/>
      <c r="G363" s="51"/>
      <c r="H363" s="51"/>
    </row>
    <row r="364" spans="1:8">
      <c r="A364" s="962"/>
      <c r="B364" s="966"/>
      <c r="C364" s="966"/>
      <c r="D364" s="966"/>
      <c r="E364" s="1022"/>
      <c r="F364" s="889"/>
      <c r="G364" s="51"/>
      <c r="H364" s="51"/>
    </row>
    <row r="365" spans="1:8">
      <c r="A365" s="962"/>
      <c r="B365" s="966"/>
      <c r="C365" s="966"/>
      <c r="D365" s="966"/>
      <c r="E365" s="1022"/>
      <c r="F365" s="889"/>
      <c r="G365" s="51"/>
      <c r="H365" s="51"/>
    </row>
    <row r="366" spans="1:8">
      <c r="A366" s="962"/>
      <c r="B366" s="966"/>
      <c r="C366" s="966"/>
      <c r="D366" s="966"/>
      <c r="E366" s="1022"/>
      <c r="F366" s="889"/>
      <c r="G366" s="51"/>
      <c r="H366" s="51"/>
    </row>
    <row r="367" spans="1:8">
      <c r="A367" s="962"/>
      <c r="B367" s="966"/>
      <c r="C367" s="966"/>
      <c r="D367" s="966"/>
      <c r="E367" s="1022"/>
      <c r="F367" s="889"/>
      <c r="G367" s="51"/>
      <c r="H367" s="51"/>
    </row>
    <row r="368" spans="1:8">
      <c r="A368" s="962"/>
      <c r="B368" s="966"/>
      <c r="C368" s="966"/>
      <c r="D368" s="966"/>
      <c r="E368" s="1022"/>
      <c r="F368" s="889"/>
      <c r="G368" s="51"/>
      <c r="H368" s="51"/>
    </row>
    <row r="369" spans="1:8">
      <c r="A369" s="962"/>
      <c r="B369" s="966"/>
      <c r="C369" s="966"/>
      <c r="D369" s="966"/>
      <c r="E369" s="1022"/>
      <c r="F369" s="889"/>
      <c r="G369" s="51"/>
      <c r="H369" s="51"/>
    </row>
    <row r="370" spans="1:8">
      <c r="A370" s="962"/>
      <c r="B370" s="966"/>
      <c r="C370" s="966"/>
      <c r="D370" s="966"/>
      <c r="E370" s="1022"/>
      <c r="F370" s="889"/>
      <c r="G370" s="51"/>
      <c r="H370" s="51"/>
    </row>
    <row r="371" spans="1:8">
      <c r="A371" s="962"/>
      <c r="B371" s="966"/>
      <c r="C371" s="966"/>
      <c r="D371" s="966"/>
      <c r="E371" s="1022"/>
      <c r="F371" s="889"/>
      <c r="G371" s="51"/>
      <c r="H371" s="51"/>
    </row>
    <row r="372" spans="1:8">
      <c r="A372" s="962"/>
      <c r="B372" s="966"/>
      <c r="C372" s="966"/>
      <c r="D372" s="966"/>
      <c r="E372" s="1022"/>
      <c r="F372" s="889"/>
      <c r="G372" s="51"/>
      <c r="H372" s="51"/>
    </row>
    <row r="373" spans="1:8">
      <c r="A373" s="962"/>
      <c r="B373" s="966"/>
      <c r="C373" s="966"/>
      <c r="D373" s="966"/>
      <c r="E373" s="1022"/>
      <c r="F373" s="889"/>
      <c r="G373" s="51"/>
      <c r="H373" s="51"/>
    </row>
    <row r="374" spans="1:8">
      <c r="A374" s="962"/>
      <c r="B374" s="966"/>
      <c r="C374" s="966"/>
      <c r="D374" s="966"/>
      <c r="E374" s="1022"/>
      <c r="F374" s="889"/>
      <c r="G374" s="51"/>
      <c r="H374" s="51"/>
    </row>
    <row r="375" spans="1:8">
      <c r="A375" s="962"/>
      <c r="B375" s="966"/>
      <c r="C375" s="966"/>
      <c r="D375" s="966"/>
      <c r="E375" s="1022"/>
      <c r="F375" s="889"/>
      <c r="G375" s="51"/>
      <c r="H375" s="51"/>
    </row>
    <row r="376" spans="1:8">
      <c r="A376" s="962"/>
      <c r="B376" s="966"/>
      <c r="C376" s="966"/>
      <c r="D376" s="966"/>
      <c r="E376" s="1022"/>
      <c r="F376" s="889"/>
      <c r="G376" s="51"/>
      <c r="H376" s="51"/>
    </row>
    <row r="377" spans="1:8">
      <c r="A377" s="962"/>
      <c r="B377" s="966"/>
      <c r="C377" s="966"/>
      <c r="D377" s="966"/>
      <c r="E377" s="1022"/>
      <c r="F377" s="889"/>
      <c r="G377" s="51"/>
      <c r="H377" s="51"/>
    </row>
    <row r="378" spans="1:8">
      <c r="A378" s="962"/>
      <c r="B378" s="966"/>
      <c r="C378" s="966"/>
      <c r="D378" s="966"/>
      <c r="E378" s="1022"/>
      <c r="F378" s="889"/>
      <c r="G378" s="51"/>
      <c r="H378" s="51"/>
    </row>
    <row r="379" spans="1:8">
      <c r="A379" s="962"/>
      <c r="B379" s="966"/>
      <c r="C379" s="966"/>
      <c r="D379" s="966"/>
      <c r="E379" s="1022"/>
      <c r="F379" s="889"/>
      <c r="G379" s="51"/>
      <c r="H379" s="51"/>
    </row>
    <row r="380" spans="1:8">
      <c r="A380" s="962"/>
      <c r="B380" s="966"/>
      <c r="C380" s="966"/>
      <c r="D380" s="966"/>
      <c r="E380" s="1022"/>
      <c r="F380" s="889"/>
      <c r="G380" s="51"/>
      <c r="H380" s="51"/>
    </row>
    <row r="381" spans="1:8">
      <c r="A381" s="962"/>
      <c r="B381" s="966"/>
      <c r="C381" s="966"/>
      <c r="D381" s="966"/>
      <c r="E381" s="1022"/>
      <c r="F381" s="889"/>
      <c r="G381" s="51"/>
      <c r="H381" s="51"/>
    </row>
    <row r="382" spans="1:8">
      <c r="A382" s="962"/>
      <c r="B382" s="966"/>
      <c r="C382" s="966"/>
      <c r="D382" s="966"/>
      <c r="E382" s="1022"/>
      <c r="F382" s="889"/>
      <c r="G382" s="51"/>
      <c r="H382" s="51"/>
    </row>
    <row r="383" spans="1:8">
      <c r="A383" s="962"/>
      <c r="B383" s="966"/>
      <c r="C383" s="966"/>
      <c r="D383" s="966"/>
      <c r="E383" s="1022"/>
      <c r="F383" s="889"/>
      <c r="G383" s="51"/>
      <c r="H383" s="51"/>
    </row>
    <row r="384" spans="1:8">
      <c r="A384" s="962"/>
      <c r="B384" s="966"/>
      <c r="C384" s="966"/>
      <c r="D384" s="966"/>
      <c r="E384" s="1022"/>
      <c r="F384" s="889"/>
      <c r="G384" s="51"/>
      <c r="H384" s="51"/>
    </row>
    <row r="385" spans="1:8">
      <c r="A385" s="962"/>
      <c r="B385" s="966"/>
      <c r="C385" s="966"/>
      <c r="D385" s="966"/>
      <c r="E385" s="1022"/>
      <c r="F385" s="889"/>
      <c r="G385" s="51"/>
      <c r="H385" s="51"/>
    </row>
    <row r="386" spans="1:8">
      <c r="A386" s="962"/>
      <c r="B386" s="966"/>
      <c r="C386" s="966"/>
      <c r="D386" s="966"/>
      <c r="E386" s="1022"/>
      <c r="F386" s="889"/>
      <c r="G386" s="51"/>
      <c r="H386" s="51"/>
    </row>
    <row r="387" spans="1:8">
      <c r="A387" s="962"/>
      <c r="B387" s="966"/>
      <c r="C387" s="966"/>
      <c r="D387" s="966"/>
      <c r="E387" s="1022"/>
      <c r="F387" s="889"/>
      <c r="G387" s="51"/>
      <c r="H387" s="51"/>
    </row>
    <row r="388" spans="1:8">
      <c r="A388" s="962"/>
      <c r="B388" s="966"/>
      <c r="C388" s="966"/>
      <c r="D388" s="966"/>
      <c r="E388" s="1022"/>
      <c r="F388" s="889"/>
      <c r="G388" s="51"/>
      <c r="H388" s="51"/>
    </row>
    <row r="389" spans="1:8">
      <c r="A389" s="962"/>
      <c r="B389" s="966"/>
      <c r="C389" s="966"/>
      <c r="D389" s="966"/>
      <c r="E389" s="1022"/>
      <c r="F389" s="889"/>
      <c r="G389" s="51"/>
      <c r="H389" s="51"/>
    </row>
    <row r="390" spans="1:8">
      <c r="A390" s="962"/>
      <c r="B390" s="966"/>
      <c r="C390" s="966"/>
      <c r="D390" s="966"/>
      <c r="E390" s="1022"/>
      <c r="F390" s="889"/>
      <c r="G390" s="51"/>
      <c r="H390" s="51"/>
    </row>
    <row r="391" spans="1:8">
      <c r="A391" s="962"/>
      <c r="B391" s="966"/>
      <c r="C391" s="966"/>
      <c r="D391" s="966"/>
      <c r="E391" s="1022"/>
      <c r="F391" s="889"/>
      <c r="G391" s="51"/>
      <c r="H391" s="51"/>
    </row>
    <row r="392" spans="1:8">
      <c r="A392" s="962"/>
      <c r="B392" s="966"/>
      <c r="C392" s="966"/>
      <c r="D392" s="966"/>
      <c r="E392" s="1022"/>
      <c r="F392" s="889"/>
      <c r="G392" s="51"/>
      <c r="H392" s="51"/>
    </row>
    <row r="393" spans="1:8">
      <c r="A393" s="962"/>
      <c r="B393" s="966"/>
      <c r="C393" s="966"/>
      <c r="D393" s="966"/>
      <c r="E393" s="1022"/>
      <c r="F393" s="889"/>
      <c r="G393" s="51"/>
      <c r="H393" s="51"/>
    </row>
    <row r="394" spans="1:8">
      <c r="A394" s="962"/>
      <c r="B394" s="966"/>
      <c r="C394" s="966"/>
      <c r="D394" s="966"/>
      <c r="E394" s="1022"/>
      <c r="F394" s="889"/>
      <c r="G394" s="51"/>
      <c r="H394" s="51"/>
    </row>
    <row r="395" spans="1:8">
      <c r="A395" s="962"/>
      <c r="B395" s="966"/>
      <c r="C395" s="966"/>
      <c r="D395" s="966"/>
      <c r="E395" s="1022"/>
      <c r="F395" s="889"/>
      <c r="G395" s="51"/>
      <c r="H395" s="51"/>
    </row>
    <row r="396" spans="1:8">
      <c r="A396" s="962"/>
      <c r="B396" s="966"/>
      <c r="C396" s="966"/>
      <c r="D396" s="966"/>
      <c r="E396" s="1022"/>
      <c r="F396" s="889"/>
      <c r="G396" s="51"/>
      <c r="H396" s="51"/>
    </row>
    <row r="397" spans="1:8">
      <c r="A397" s="962"/>
      <c r="B397" s="966"/>
      <c r="C397" s="966"/>
      <c r="D397" s="966"/>
      <c r="E397" s="1022"/>
      <c r="F397" s="889"/>
      <c r="G397" s="51"/>
      <c r="H397" s="51"/>
    </row>
    <row r="398" spans="1:8">
      <c r="A398" s="962"/>
      <c r="B398" s="966"/>
      <c r="C398" s="966"/>
      <c r="D398" s="966"/>
      <c r="E398" s="1022"/>
      <c r="F398" s="889"/>
      <c r="G398" s="51"/>
      <c r="H398" s="51"/>
    </row>
    <row r="399" spans="1:8">
      <c r="A399" s="962"/>
      <c r="B399" s="966"/>
      <c r="C399" s="966"/>
      <c r="D399" s="966"/>
      <c r="E399" s="1022"/>
      <c r="F399" s="889"/>
      <c r="G399" s="51"/>
      <c r="H399" s="51"/>
    </row>
    <row r="400" spans="1:8">
      <c r="A400" s="962"/>
      <c r="B400" s="966"/>
      <c r="C400" s="966"/>
      <c r="D400" s="966"/>
      <c r="E400" s="1022"/>
      <c r="F400" s="889"/>
      <c r="G400" s="51"/>
      <c r="H400" s="51"/>
    </row>
    <row r="401" spans="1:8">
      <c r="A401" s="962"/>
      <c r="B401" s="966"/>
      <c r="C401" s="966"/>
      <c r="D401" s="966"/>
      <c r="E401" s="1022"/>
      <c r="F401" s="889"/>
      <c r="G401" s="51"/>
      <c r="H401" s="51"/>
    </row>
    <row r="402" spans="1:8">
      <c r="A402" s="962"/>
      <c r="B402" s="966"/>
      <c r="C402" s="966"/>
      <c r="D402" s="966"/>
      <c r="E402" s="1022"/>
      <c r="F402" s="889"/>
      <c r="G402" s="51"/>
      <c r="H402" s="51"/>
    </row>
    <row r="403" spans="1:8">
      <c r="A403" s="962"/>
      <c r="B403" s="966"/>
      <c r="C403" s="966"/>
      <c r="D403" s="966"/>
      <c r="E403" s="1022"/>
      <c r="F403" s="889"/>
      <c r="G403" s="51"/>
      <c r="H403" s="51"/>
    </row>
    <row r="404" spans="1:8">
      <c r="A404" s="962"/>
      <c r="B404" s="966"/>
      <c r="C404" s="966"/>
      <c r="D404" s="966"/>
      <c r="E404" s="1022"/>
      <c r="F404" s="889"/>
      <c r="G404" s="51"/>
      <c r="H404" s="51"/>
    </row>
    <row r="405" spans="1:8">
      <c r="A405" s="962"/>
      <c r="B405" s="966"/>
      <c r="C405" s="966"/>
      <c r="D405" s="966"/>
      <c r="E405" s="1022"/>
      <c r="F405" s="889"/>
      <c r="G405" s="51"/>
      <c r="H405" s="51"/>
    </row>
    <row r="406" spans="1:8">
      <c r="A406" s="962"/>
      <c r="B406" s="966"/>
      <c r="C406" s="966"/>
      <c r="D406" s="966"/>
      <c r="E406" s="1022"/>
      <c r="F406" s="889"/>
      <c r="G406" s="51"/>
      <c r="H406" s="51"/>
    </row>
    <row r="407" spans="1:8">
      <c r="A407" s="962"/>
      <c r="B407" s="966"/>
      <c r="C407" s="966"/>
      <c r="D407" s="966"/>
      <c r="E407" s="1022"/>
      <c r="F407" s="889"/>
      <c r="G407" s="51"/>
      <c r="H407" s="51"/>
    </row>
    <row r="408" spans="1:8">
      <c r="A408" s="962"/>
      <c r="B408" s="966"/>
      <c r="C408" s="966"/>
      <c r="D408" s="966"/>
      <c r="E408" s="1022"/>
      <c r="F408" s="889"/>
      <c r="G408" s="51"/>
      <c r="H408" s="51"/>
    </row>
    <row r="409" spans="1:8">
      <c r="A409" s="962"/>
      <c r="B409" s="966"/>
      <c r="C409" s="966"/>
      <c r="D409" s="966"/>
      <c r="E409" s="1022"/>
      <c r="F409" s="889"/>
      <c r="G409" s="51"/>
      <c r="H409" s="51"/>
    </row>
    <row r="410" spans="1:8">
      <c r="A410" s="962"/>
      <c r="B410" s="966"/>
      <c r="C410" s="966"/>
      <c r="D410" s="966"/>
      <c r="E410" s="1022"/>
      <c r="F410" s="889"/>
      <c r="G410" s="51"/>
      <c r="H410" s="51"/>
    </row>
    <row r="411" spans="1:8">
      <c r="A411" s="962"/>
      <c r="B411" s="966"/>
      <c r="C411" s="966"/>
      <c r="D411" s="966"/>
      <c r="E411" s="1022"/>
      <c r="F411" s="889"/>
      <c r="G411" s="51"/>
      <c r="H411" s="51"/>
    </row>
    <row r="412" spans="1:8">
      <c r="A412" s="962"/>
      <c r="B412" s="966"/>
      <c r="C412" s="966"/>
      <c r="D412" s="966"/>
      <c r="E412" s="1022"/>
      <c r="F412" s="889"/>
      <c r="G412" s="51"/>
      <c r="H412" s="51"/>
    </row>
    <row r="413" spans="1:8">
      <c r="A413" s="962"/>
      <c r="B413" s="966"/>
      <c r="C413" s="966"/>
      <c r="D413" s="966"/>
      <c r="E413" s="1022"/>
      <c r="F413" s="889"/>
      <c r="G413" s="51"/>
      <c r="H413" s="51"/>
    </row>
    <row r="414" spans="1:8">
      <c r="A414" s="962"/>
      <c r="B414" s="966"/>
      <c r="C414" s="966"/>
      <c r="D414" s="966"/>
      <c r="E414" s="1022"/>
      <c r="F414" s="889"/>
      <c r="G414" s="51"/>
      <c r="H414" s="51"/>
    </row>
    <row r="415" spans="1:8">
      <c r="A415" s="962"/>
      <c r="B415" s="966"/>
      <c r="C415" s="966"/>
      <c r="D415" s="966"/>
      <c r="E415" s="1022"/>
      <c r="F415" s="889"/>
      <c r="G415" s="51"/>
      <c r="H415" s="51"/>
    </row>
    <row r="416" spans="1:8">
      <c r="A416" s="962"/>
      <c r="B416" s="966"/>
      <c r="C416" s="966"/>
      <c r="D416" s="966"/>
      <c r="E416" s="1022"/>
      <c r="F416" s="889"/>
      <c r="G416" s="51"/>
      <c r="H416" s="51"/>
    </row>
    <row r="417" spans="1:8">
      <c r="A417" s="962"/>
      <c r="B417" s="966"/>
      <c r="C417" s="966"/>
      <c r="D417" s="966"/>
      <c r="E417" s="1022"/>
      <c r="F417" s="889"/>
      <c r="G417" s="51"/>
      <c r="H417" s="51"/>
    </row>
    <row r="418" spans="1:8">
      <c r="A418" s="962"/>
      <c r="B418" s="966"/>
      <c r="C418" s="966"/>
      <c r="D418" s="966"/>
      <c r="E418" s="1022"/>
      <c r="F418" s="889"/>
      <c r="G418" s="51"/>
      <c r="H418" s="51"/>
    </row>
    <row r="419" spans="1:8">
      <c r="A419" s="962"/>
      <c r="B419" s="966"/>
      <c r="C419" s="966"/>
      <c r="D419" s="966"/>
      <c r="E419" s="1022"/>
      <c r="F419" s="889"/>
      <c r="G419" s="51"/>
      <c r="H419" s="51"/>
    </row>
    <row r="420" spans="1:8">
      <c r="A420" s="962"/>
      <c r="B420" s="966"/>
      <c r="C420" s="966"/>
      <c r="D420" s="966"/>
      <c r="E420" s="1022"/>
      <c r="F420" s="889"/>
      <c r="G420" s="51"/>
      <c r="H420" s="51"/>
    </row>
    <row r="421" spans="1:8">
      <c r="A421" s="962"/>
      <c r="B421" s="966"/>
      <c r="C421" s="966"/>
      <c r="D421" s="966"/>
      <c r="E421" s="1022"/>
      <c r="F421" s="889"/>
      <c r="G421" s="51"/>
      <c r="H421" s="51"/>
    </row>
    <row r="422" spans="1:8">
      <c r="A422" s="962"/>
      <c r="B422" s="966"/>
      <c r="C422" s="966"/>
      <c r="D422" s="966"/>
      <c r="E422" s="1022"/>
      <c r="F422" s="889"/>
      <c r="G422" s="51"/>
      <c r="H422" s="51"/>
    </row>
    <row r="423" spans="1:8">
      <c r="A423" s="962"/>
      <c r="B423" s="966"/>
      <c r="C423" s="966"/>
      <c r="D423" s="966"/>
      <c r="E423" s="1022"/>
      <c r="F423" s="889"/>
      <c r="G423" s="51"/>
      <c r="H423" s="51"/>
    </row>
    <row r="424" spans="1:8">
      <c r="A424" s="962"/>
      <c r="B424" s="966"/>
      <c r="C424" s="966"/>
      <c r="D424" s="966"/>
      <c r="E424" s="1022"/>
      <c r="F424" s="889"/>
      <c r="G424" s="51"/>
      <c r="H424" s="51"/>
    </row>
    <row r="425" spans="1:8">
      <c r="A425" s="962"/>
      <c r="B425" s="966"/>
      <c r="C425" s="966"/>
      <c r="D425" s="966"/>
      <c r="E425" s="1022"/>
      <c r="F425" s="889"/>
      <c r="G425" s="51"/>
      <c r="H425" s="51"/>
    </row>
    <row r="426" spans="1:8">
      <c r="A426" s="962"/>
      <c r="B426" s="966"/>
      <c r="C426" s="966"/>
      <c r="D426" s="966"/>
      <c r="E426" s="1022"/>
      <c r="F426" s="889"/>
      <c r="G426" s="51"/>
      <c r="H426" s="51"/>
    </row>
    <row r="427" spans="1:8">
      <c r="A427" s="962"/>
      <c r="B427" s="966"/>
      <c r="C427" s="966"/>
      <c r="D427" s="966"/>
      <c r="E427" s="1022"/>
      <c r="F427" s="889"/>
      <c r="G427" s="51"/>
      <c r="H427" s="51"/>
    </row>
    <row r="428" spans="1:8">
      <c r="A428" s="962"/>
      <c r="B428" s="966"/>
      <c r="C428" s="966"/>
      <c r="D428" s="966"/>
      <c r="E428" s="1022"/>
      <c r="F428" s="889"/>
      <c r="G428" s="51"/>
      <c r="H428" s="51"/>
    </row>
    <row r="429" spans="1:8">
      <c r="A429" s="962"/>
      <c r="B429" s="966"/>
      <c r="C429" s="966"/>
      <c r="D429" s="966"/>
      <c r="E429" s="1022"/>
      <c r="F429" s="889"/>
      <c r="G429" s="51"/>
      <c r="H429" s="51"/>
    </row>
    <row r="430" spans="1:8">
      <c r="A430" s="962"/>
      <c r="B430" s="966"/>
      <c r="C430" s="966"/>
      <c r="D430" s="966"/>
      <c r="E430" s="1022"/>
      <c r="F430" s="889"/>
      <c r="G430" s="51"/>
      <c r="H430" s="51"/>
    </row>
    <row r="431" spans="1:8">
      <c r="A431" s="962"/>
      <c r="B431" s="966"/>
      <c r="C431" s="966"/>
      <c r="D431" s="966"/>
      <c r="E431" s="1022"/>
      <c r="F431" s="889"/>
      <c r="G431" s="51"/>
      <c r="H431" s="51"/>
    </row>
    <row r="432" spans="1:8">
      <c r="A432" s="962"/>
      <c r="B432" s="966"/>
      <c r="C432" s="966"/>
      <c r="D432" s="966"/>
      <c r="E432" s="1022"/>
      <c r="F432" s="889"/>
      <c r="G432" s="51"/>
      <c r="H432" s="51"/>
    </row>
    <row r="433" spans="1:8">
      <c r="A433" s="962"/>
      <c r="B433" s="966"/>
      <c r="C433" s="966"/>
      <c r="D433" s="966"/>
      <c r="E433" s="1022"/>
      <c r="F433" s="889"/>
      <c r="G433" s="51"/>
      <c r="H433" s="51"/>
    </row>
    <row r="434" spans="1:8">
      <c r="A434" s="962"/>
      <c r="B434" s="966"/>
      <c r="C434" s="966"/>
      <c r="D434" s="966"/>
      <c r="E434" s="1022"/>
      <c r="F434" s="889"/>
      <c r="G434" s="51"/>
      <c r="H434" s="51"/>
    </row>
    <row r="435" spans="1:8">
      <c r="A435" s="962"/>
      <c r="B435" s="966"/>
      <c r="C435" s="966"/>
      <c r="D435" s="966"/>
      <c r="E435" s="1022"/>
      <c r="F435" s="889"/>
      <c r="G435" s="51"/>
      <c r="H435" s="51"/>
    </row>
    <row r="436" spans="1:8">
      <c r="A436" s="962"/>
      <c r="B436" s="966"/>
      <c r="C436" s="966"/>
      <c r="D436" s="966"/>
      <c r="E436" s="1022"/>
      <c r="F436" s="889"/>
      <c r="G436" s="51"/>
      <c r="H436" s="51"/>
    </row>
    <row r="437" spans="1:8">
      <c r="A437" s="962"/>
      <c r="B437" s="966"/>
      <c r="C437" s="966"/>
      <c r="D437" s="966"/>
      <c r="E437" s="1022"/>
      <c r="F437" s="889"/>
      <c r="G437" s="51"/>
      <c r="H437" s="51"/>
    </row>
    <row r="438" spans="1:8">
      <c r="A438" s="962"/>
      <c r="B438" s="966"/>
      <c r="C438" s="966"/>
      <c r="D438" s="966"/>
      <c r="E438" s="1022"/>
      <c r="F438" s="889"/>
      <c r="G438" s="51"/>
      <c r="H438" s="51"/>
    </row>
    <row r="439" spans="1:8">
      <c r="A439" s="962"/>
      <c r="B439" s="966"/>
      <c r="C439" s="966"/>
      <c r="D439" s="966"/>
      <c r="E439" s="1022"/>
      <c r="F439" s="889"/>
      <c r="G439" s="51"/>
      <c r="H439" s="51"/>
    </row>
    <row r="440" spans="1:8">
      <c r="A440" s="962"/>
      <c r="B440" s="966"/>
      <c r="C440" s="966"/>
      <c r="D440" s="966"/>
      <c r="E440" s="1022"/>
      <c r="F440" s="889"/>
      <c r="G440" s="51"/>
      <c r="H440" s="51"/>
    </row>
    <row r="441" spans="1:8">
      <c r="A441" s="962"/>
      <c r="B441" s="966"/>
      <c r="C441" s="966"/>
      <c r="D441" s="966"/>
      <c r="E441" s="1022"/>
      <c r="F441" s="889"/>
      <c r="G441" s="51"/>
      <c r="H441" s="51"/>
    </row>
    <row r="442" spans="1:8">
      <c r="A442" s="962"/>
      <c r="B442" s="966"/>
      <c r="C442" s="966"/>
      <c r="D442" s="966"/>
      <c r="E442" s="1022"/>
      <c r="F442" s="889"/>
      <c r="G442" s="51"/>
      <c r="H442" s="51"/>
    </row>
    <row r="443" spans="1:8">
      <c r="A443" s="962"/>
      <c r="B443" s="966"/>
      <c r="C443" s="966"/>
      <c r="D443" s="966"/>
      <c r="E443" s="1022"/>
      <c r="F443" s="889"/>
      <c r="G443" s="51"/>
      <c r="H443" s="51"/>
    </row>
    <row r="444" spans="1:8">
      <c r="A444" s="962"/>
      <c r="B444" s="966"/>
      <c r="C444" s="966"/>
      <c r="D444" s="966"/>
      <c r="E444" s="1022"/>
      <c r="F444" s="889"/>
      <c r="G444" s="51"/>
      <c r="H444" s="51"/>
    </row>
    <row r="445" spans="1:8">
      <c r="A445" s="962"/>
      <c r="B445" s="966"/>
      <c r="C445" s="966"/>
      <c r="D445" s="966"/>
      <c r="E445" s="1022"/>
      <c r="F445" s="889"/>
      <c r="G445" s="51"/>
      <c r="H445" s="51"/>
    </row>
    <row r="446" spans="1:8">
      <c r="A446" s="962"/>
      <c r="B446" s="966"/>
      <c r="C446" s="966"/>
      <c r="D446" s="966"/>
      <c r="E446" s="1022"/>
      <c r="F446" s="889"/>
      <c r="G446" s="51"/>
      <c r="H446" s="51"/>
    </row>
    <row r="447" spans="1:8">
      <c r="A447" s="962"/>
      <c r="B447" s="966"/>
      <c r="C447" s="966"/>
      <c r="D447" s="966"/>
      <c r="E447" s="1022"/>
      <c r="F447" s="889"/>
      <c r="G447" s="51"/>
      <c r="H447" s="51"/>
    </row>
    <row r="448" spans="1:8">
      <c r="A448" s="962"/>
      <c r="B448" s="966"/>
      <c r="C448" s="966"/>
      <c r="D448" s="966"/>
      <c r="E448" s="1022"/>
      <c r="F448" s="889"/>
      <c r="G448" s="51"/>
      <c r="H448" s="51"/>
    </row>
    <row r="449" spans="1:8">
      <c r="A449" s="962"/>
      <c r="B449" s="966"/>
      <c r="C449" s="966"/>
      <c r="D449" s="966"/>
      <c r="E449" s="1022"/>
      <c r="F449" s="889"/>
      <c r="G449" s="51"/>
      <c r="H449" s="51"/>
    </row>
    <row r="450" spans="1:8">
      <c r="A450" s="962"/>
      <c r="B450" s="966"/>
      <c r="C450" s="966"/>
      <c r="D450" s="966"/>
      <c r="E450" s="1022"/>
      <c r="F450" s="889"/>
      <c r="G450" s="51"/>
      <c r="H450" s="51"/>
    </row>
    <row r="451" spans="1:8">
      <c r="A451" s="962"/>
      <c r="B451" s="966"/>
      <c r="C451" s="966"/>
      <c r="D451" s="966"/>
      <c r="E451" s="1022"/>
      <c r="F451" s="889"/>
      <c r="G451" s="51"/>
      <c r="H451" s="51"/>
    </row>
    <row r="452" spans="1:8">
      <c r="A452" s="962"/>
      <c r="B452" s="966"/>
      <c r="C452" s="966"/>
      <c r="D452" s="966"/>
      <c r="E452" s="1022"/>
      <c r="F452" s="889"/>
      <c r="G452" s="51"/>
      <c r="H452" s="51"/>
    </row>
    <row r="453" spans="1:8">
      <c r="A453" s="962"/>
      <c r="B453" s="966"/>
      <c r="C453" s="966"/>
      <c r="D453" s="966"/>
      <c r="E453" s="1022"/>
      <c r="F453" s="889"/>
      <c r="G453" s="51"/>
      <c r="H453" s="51"/>
    </row>
    <row r="454" spans="1:8">
      <c r="A454" s="962"/>
      <c r="B454" s="966"/>
      <c r="C454" s="966"/>
      <c r="D454" s="966"/>
      <c r="E454" s="1022"/>
      <c r="F454" s="889"/>
      <c r="G454" s="51"/>
      <c r="H454" s="51"/>
    </row>
    <row r="455" spans="1:8">
      <c r="A455" s="962"/>
      <c r="B455" s="966"/>
      <c r="C455" s="966"/>
      <c r="D455" s="966"/>
      <c r="E455" s="1022"/>
      <c r="F455" s="889"/>
      <c r="G455" s="51"/>
      <c r="H455" s="51"/>
    </row>
    <row r="456" spans="1:8">
      <c r="A456" s="962"/>
      <c r="B456" s="966"/>
      <c r="C456" s="966"/>
      <c r="D456" s="966"/>
      <c r="E456" s="1022"/>
      <c r="F456" s="889"/>
      <c r="G456" s="51"/>
      <c r="H456" s="51"/>
    </row>
    <row r="457" spans="1:8">
      <c r="A457" s="962"/>
      <c r="B457" s="966"/>
      <c r="C457" s="966"/>
      <c r="D457" s="966"/>
      <c r="E457" s="1022"/>
      <c r="F457" s="889"/>
      <c r="G457" s="51"/>
      <c r="H457" s="51"/>
    </row>
    <row r="458" spans="1:8">
      <c r="A458" s="962"/>
      <c r="B458" s="966"/>
      <c r="C458" s="966"/>
      <c r="D458" s="966"/>
      <c r="E458" s="1022"/>
      <c r="F458" s="889"/>
      <c r="G458" s="51"/>
      <c r="H458" s="51"/>
    </row>
    <row r="459" spans="1:8">
      <c r="A459" s="962"/>
      <c r="B459" s="966"/>
      <c r="C459" s="966"/>
      <c r="D459" s="966"/>
      <c r="E459" s="1022"/>
      <c r="F459" s="889"/>
      <c r="G459" s="51"/>
      <c r="H459" s="51"/>
    </row>
    <row r="460" spans="1:8">
      <c r="A460" s="962"/>
      <c r="B460" s="966"/>
      <c r="C460" s="966"/>
      <c r="D460" s="966"/>
      <c r="E460" s="1022"/>
      <c r="F460" s="889"/>
      <c r="G460" s="51"/>
      <c r="H460" s="51"/>
    </row>
    <row r="461" spans="1:8">
      <c r="A461" s="962"/>
      <c r="B461" s="966"/>
      <c r="C461" s="966"/>
      <c r="D461" s="966"/>
      <c r="E461" s="1022"/>
      <c r="F461" s="889"/>
      <c r="G461" s="51"/>
      <c r="H461" s="51"/>
    </row>
    <row r="462" spans="1:8">
      <c r="A462" s="962"/>
      <c r="B462" s="966"/>
      <c r="C462" s="966"/>
      <c r="D462" s="966"/>
      <c r="E462" s="1022"/>
      <c r="F462" s="889"/>
      <c r="G462" s="51"/>
      <c r="H462" s="51"/>
    </row>
    <row r="463" spans="1:8">
      <c r="A463" s="962"/>
      <c r="B463" s="966"/>
      <c r="C463" s="966"/>
      <c r="D463" s="966"/>
      <c r="E463" s="1022"/>
      <c r="F463" s="889"/>
      <c r="G463" s="51"/>
      <c r="H463" s="51"/>
    </row>
    <row r="464" spans="1:8">
      <c r="A464" s="962"/>
      <c r="B464" s="966"/>
      <c r="C464" s="966"/>
      <c r="D464" s="966"/>
      <c r="E464" s="1022"/>
      <c r="F464" s="889"/>
      <c r="G464" s="51"/>
      <c r="H464" s="51"/>
    </row>
    <row r="465" spans="1:8">
      <c r="A465" s="962"/>
      <c r="B465" s="966"/>
      <c r="C465" s="966"/>
      <c r="D465" s="966"/>
      <c r="E465" s="1022"/>
      <c r="F465" s="889"/>
      <c r="G465" s="51"/>
      <c r="H465" s="51"/>
    </row>
    <row r="466" spans="1:8">
      <c r="A466" s="962"/>
      <c r="B466" s="966"/>
      <c r="C466" s="966"/>
      <c r="D466" s="966"/>
      <c r="E466" s="1022"/>
      <c r="F466" s="889"/>
      <c r="G466" s="51"/>
      <c r="H466" s="51"/>
    </row>
    <row r="467" spans="1:8">
      <c r="A467" s="962"/>
      <c r="B467" s="966"/>
      <c r="C467" s="966"/>
      <c r="D467" s="966"/>
      <c r="E467" s="1022"/>
      <c r="F467" s="889"/>
      <c r="G467" s="51"/>
      <c r="H467" s="51"/>
    </row>
    <row r="468" spans="1:8">
      <c r="A468" s="962"/>
      <c r="B468" s="966"/>
      <c r="C468" s="966"/>
      <c r="D468" s="966"/>
      <c r="E468" s="1022"/>
      <c r="F468" s="889"/>
      <c r="G468" s="51"/>
      <c r="H468" s="51"/>
    </row>
    <row r="469" spans="1:8">
      <c r="A469" s="962"/>
      <c r="B469" s="966"/>
      <c r="C469" s="966"/>
      <c r="D469" s="966"/>
      <c r="E469" s="1022"/>
      <c r="F469" s="889"/>
      <c r="G469" s="51"/>
      <c r="H469" s="51"/>
    </row>
    <row r="470" spans="1:8">
      <c r="A470" s="962"/>
      <c r="B470" s="966"/>
      <c r="C470" s="966"/>
      <c r="D470" s="966"/>
      <c r="E470" s="1022"/>
      <c r="F470" s="889"/>
      <c r="G470" s="51"/>
      <c r="H470" s="51"/>
    </row>
    <row r="471" spans="1:8">
      <c r="A471" s="962"/>
      <c r="B471" s="966"/>
      <c r="C471" s="966"/>
      <c r="D471" s="966"/>
      <c r="E471" s="1022"/>
      <c r="F471" s="889"/>
      <c r="G471" s="51"/>
      <c r="H471" s="51"/>
    </row>
    <row r="472" spans="1:8">
      <c r="A472" s="962"/>
      <c r="B472" s="966"/>
      <c r="C472" s="966"/>
      <c r="D472" s="966"/>
      <c r="E472" s="1022"/>
      <c r="F472" s="889"/>
      <c r="G472" s="51"/>
      <c r="H472" s="51"/>
    </row>
    <row r="473" spans="1:8">
      <c r="A473" s="962"/>
      <c r="B473" s="966"/>
      <c r="C473" s="966"/>
      <c r="D473" s="966"/>
      <c r="E473" s="1022"/>
      <c r="F473" s="889"/>
      <c r="G473" s="51"/>
      <c r="H473" s="51"/>
    </row>
    <row r="474" spans="1:8">
      <c r="A474" s="962"/>
      <c r="B474" s="966"/>
      <c r="C474" s="966"/>
      <c r="D474" s="966"/>
      <c r="E474" s="1022"/>
      <c r="F474" s="889"/>
      <c r="G474" s="51"/>
      <c r="H474" s="51"/>
    </row>
    <row r="475" spans="1:8">
      <c r="A475" s="962"/>
      <c r="B475" s="966"/>
      <c r="C475" s="966"/>
      <c r="D475" s="966"/>
      <c r="E475" s="1022"/>
      <c r="F475" s="889"/>
      <c r="G475" s="51"/>
      <c r="H475" s="51"/>
    </row>
    <row r="476" spans="1:8">
      <c r="A476" s="962"/>
      <c r="B476" s="966"/>
      <c r="C476" s="966"/>
      <c r="D476" s="966"/>
      <c r="E476" s="1022"/>
      <c r="F476" s="889"/>
      <c r="G476" s="51"/>
      <c r="H476" s="51"/>
    </row>
    <row r="477" spans="1:8">
      <c r="A477" s="962"/>
      <c r="B477" s="966"/>
      <c r="C477" s="966"/>
      <c r="D477" s="966"/>
      <c r="E477" s="1022"/>
      <c r="F477" s="889"/>
      <c r="G477" s="51"/>
      <c r="H477" s="51"/>
    </row>
    <row r="478" spans="1:8">
      <c r="A478" s="962"/>
      <c r="B478" s="966"/>
      <c r="C478" s="966"/>
      <c r="D478" s="966"/>
      <c r="E478" s="1022"/>
      <c r="F478" s="889"/>
      <c r="G478" s="51"/>
      <c r="H478" s="51"/>
    </row>
    <row r="479" spans="1:8">
      <c r="A479" s="962"/>
      <c r="B479" s="966"/>
      <c r="C479" s="966"/>
      <c r="D479" s="966"/>
      <c r="E479" s="1022"/>
      <c r="F479" s="889"/>
      <c r="G479" s="51"/>
      <c r="H479" s="51"/>
    </row>
    <row r="480" spans="1:8">
      <c r="A480" s="962"/>
      <c r="B480" s="966"/>
      <c r="C480" s="966"/>
      <c r="D480" s="966"/>
      <c r="E480" s="1022"/>
      <c r="F480" s="889"/>
      <c r="G480" s="51"/>
      <c r="H480" s="51"/>
    </row>
    <row r="481" spans="1:8">
      <c r="A481" s="962"/>
      <c r="B481" s="966"/>
      <c r="C481" s="966"/>
      <c r="D481" s="966"/>
      <c r="E481" s="1022"/>
      <c r="F481" s="889"/>
      <c r="G481" s="51"/>
      <c r="H481" s="51"/>
    </row>
    <row r="482" spans="1:8">
      <c r="A482" s="962"/>
      <c r="B482" s="966"/>
      <c r="C482" s="966"/>
      <c r="D482" s="966"/>
      <c r="E482" s="1022"/>
      <c r="F482" s="889"/>
      <c r="G482" s="51"/>
      <c r="H482" s="51"/>
    </row>
    <row r="483" spans="1:8">
      <c r="A483" s="962"/>
      <c r="B483" s="966"/>
      <c r="C483" s="966"/>
      <c r="D483" s="966"/>
      <c r="E483" s="1022"/>
      <c r="F483" s="889"/>
      <c r="G483" s="51"/>
      <c r="H483" s="51"/>
    </row>
    <row r="484" spans="1:8">
      <c r="A484" s="962"/>
      <c r="B484" s="966"/>
      <c r="C484" s="966"/>
      <c r="D484" s="966"/>
      <c r="E484" s="1022"/>
      <c r="F484" s="889"/>
      <c r="G484" s="51"/>
      <c r="H484" s="51"/>
    </row>
    <row r="485" spans="1:8">
      <c r="A485" s="962"/>
      <c r="B485" s="966"/>
      <c r="C485" s="966"/>
      <c r="D485" s="966"/>
      <c r="E485" s="1022"/>
      <c r="F485" s="889"/>
      <c r="G485" s="51"/>
      <c r="H485" s="51"/>
    </row>
    <row r="486" spans="1:8">
      <c r="A486" s="962"/>
      <c r="B486" s="966"/>
      <c r="C486" s="966"/>
      <c r="D486" s="966"/>
      <c r="E486" s="1022"/>
      <c r="F486" s="889"/>
      <c r="G486" s="51"/>
      <c r="H486" s="51"/>
    </row>
    <row r="487" spans="1:8">
      <c r="A487" s="962"/>
      <c r="B487" s="966"/>
      <c r="C487" s="966"/>
      <c r="D487" s="966"/>
      <c r="E487" s="1022"/>
      <c r="F487" s="889"/>
      <c r="G487" s="51"/>
      <c r="H487" s="51"/>
    </row>
    <row r="488" spans="1:8">
      <c r="A488" s="962"/>
      <c r="B488" s="966"/>
      <c r="C488" s="966"/>
      <c r="D488" s="966"/>
      <c r="E488" s="1022"/>
      <c r="F488" s="889"/>
      <c r="G488" s="51"/>
      <c r="H488" s="51"/>
    </row>
    <row r="489" spans="1:8">
      <c r="A489" s="962"/>
      <c r="B489" s="966"/>
      <c r="C489" s="966"/>
      <c r="D489" s="966"/>
      <c r="E489" s="1022"/>
      <c r="F489" s="889"/>
      <c r="G489" s="51"/>
      <c r="H489" s="51"/>
    </row>
    <row r="490" spans="1:8">
      <c r="A490" s="962"/>
      <c r="B490" s="966"/>
      <c r="C490" s="966"/>
      <c r="D490" s="966"/>
      <c r="E490" s="1022"/>
      <c r="F490" s="889"/>
      <c r="G490" s="51"/>
      <c r="H490" s="51"/>
    </row>
    <row r="491" spans="1:8">
      <c r="A491" s="962"/>
      <c r="B491" s="966"/>
      <c r="C491" s="966"/>
      <c r="D491" s="966"/>
      <c r="E491" s="1022"/>
      <c r="F491" s="889"/>
      <c r="G491" s="51"/>
      <c r="H491" s="51"/>
    </row>
    <row r="492" spans="1:8">
      <c r="A492" s="962"/>
      <c r="B492" s="966"/>
      <c r="C492" s="966"/>
      <c r="D492" s="966"/>
      <c r="E492" s="1022"/>
      <c r="F492" s="889"/>
      <c r="G492" s="51"/>
      <c r="H492" s="51"/>
    </row>
    <row r="493" spans="1:8">
      <c r="A493" s="962"/>
      <c r="B493" s="966"/>
      <c r="C493" s="966"/>
      <c r="D493" s="966"/>
      <c r="E493" s="1022"/>
      <c r="F493" s="889"/>
      <c r="G493" s="51"/>
      <c r="H493" s="51"/>
    </row>
    <row r="494" spans="1:8">
      <c r="A494" s="962"/>
      <c r="B494" s="966"/>
      <c r="C494" s="966"/>
      <c r="D494" s="966"/>
      <c r="E494" s="1022"/>
      <c r="F494" s="889"/>
      <c r="G494" s="51"/>
      <c r="H494" s="51"/>
    </row>
    <row r="495" spans="1:8">
      <c r="A495" s="962"/>
      <c r="B495" s="966"/>
      <c r="C495" s="966"/>
      <c r="D495" s="966"/>
      <c r="E495" s="1022"/>
      <c r="F495" s="889"/>
      <c r="G495" s="51"/>
      <c r="H495" s="51"/>
    </row>
    <row r="496" spans="1:8">
      <c r="A496" s="962"/>
      <c r="B496" s="966"/>
      <c r="C496" s="966"/>
      <c r="D496" s="966"/>
      <c r="E496" s="1022"/>
      <c r="F496" s="889"/>
      <c r="G496" s="51"/>
      <c r="H496" s="51"/>
    </row>
    <row r="497" spans="1:8">
      <c r="A497" s="962"/>
      <c r="B497" s="966"/>
      <c r="C497" s="966"/>
      <c r="D497" s="966"/>
      <c r="E497" s="1022"/>
      <c r="F497" s="889"/>
      <c r="G497" s="51"/>
      <c r="H497" s="51"/>
    </row>
    <row r="498" spans="1:8">
      <c r="A498" s="962"/>
      <c r="B498" s="966"/>
      <c r="C498" s="966"/>
      <c r="D498" s="966"/>
      <c r="E498" s="1022"/>
      <c r="F498" s="889"/>
      <c r="G498" s="51"/>
      <c r="H498" s="51"/>
    </row>
    <row r="499" spans="1:8">
      <c r="A499" s="962"/>
      <c r="B499" s="966"/>
      <c r="C499" s="966"/>
      <c r="D499" s="966"/>
      <c r="E499" s="1022"/>
      <c r="F499" s="889"/>
      <c r="G499" s="51"/>
      <c r="H499" s="51"/>
    </row>
    <row r="500" spans="1:8">
      <c r="A500" s="962"/>
      <c r="B500" s="966"/>
      <c r="C500" s="966"/>
      <c r="D500" s="966"/>
      <c r="E500" s="1022"/>
      <c r="F500" s="889"/>
      <c r="G500" s="51"/>
      <c r="H500" s="51"/>
    </row>
    <row r="501" spans="1:8">
      <c r="A501" s="962"/>
      <c r="B501" s="966"/>
      <c r="C501" s="966"/>
      <c r="D501" s="966"/>
      <c r="E501" s="1022"/>
      <c r="F501" s="889"/>
      <c r="G501" s="51"/>
      <c r="H501" s="51"/>
    </row>
    <row r="502" spans="1:8">
      <c r="A502" s="962"/>
      <c r="B502" s="966"/>
      <c r="C502" s="966"/>
      <c r="D502" s="966"/>
      <c r="E502" s="1022"/>
      <c r="F502" s="889"/>
      <c r="G502" s="51"/>
      <c r="H502" s="51"/>
    </row>
    <row r="503" spans="1:8">
      <c r="A503" s="962"/>
      <c r="B503" s="966"/>
      <c r="C503" s="966"/>
      <c r="D503" s="966"/>
      <c r="E503" s="1022"/>
      <c r="F503" s="889"/>
      <c r="G503" s="51"/>
      <c r="H503" s="51"/>
    </row>
    <row r="504" spans="1:8">
      <c r="A504" s="962"/>
      <c r="B504" s="966"/>
      <c r="C504" s="966"/>
      <c r="D504" s="966"/>
      <c r="E504" s="1022"/>
      <c r="F504" s="889"/>
      <c r="G504" s="51"/>
      <c r="H504" s="51"/>
    </row>
    <row r="505" spans="1:8">
      <c r="A505" s="962"/>
      <c r="B505" s="966"/>
      <c r="C505" s="966"/>
      <c r="D505" s="966"/>
      <c r="E505" s="1022"/>
      <c r="F505" s="889"/>
      <c r="G505" s="51"/>
      <c r="H505" s="51"/>
    </row>
    <row r="506" spans="1:8">
      <c r="A506" s="962"/>
      <c r="B506" s="966"/>
      <c r="C506" s="966"/>
      <c r="D506" s="966"/>
      <c r="E506" s="1022"/>
      <c r="F506" s="889"/>
      <c r="G506" s="51"/>
      <c r="H506" s="51"/>
    </row>
    <row r="507" spans="1:8">
      <c r="A507" s="962"/>
      <c r="B507" s="966"/>
      <c r="C507" s="966"/>
      <c r="D507" s="966"/>
      <c r="E507" s="1022"/>
      <c r="F507" s="889"/>
      <c r="G507" s="51"/>
      <c r="H507" s="51"/>
    </row>
    <row r="508" spans="1:8">
      <c r="A508" s="962"/>
      <c r="B508" s="966"/>
      <c r="C508" s="966"/>
      <c r="D508" s="966"/>
      <c r="E508" s="1022"/>
      <c r="F508" s="889"/>
      <c r="G508" s="51"/>
      <c r="H508" s="51"/>
    </row>
    <row r="509" spans="1:8">
      <c r="A509" s="962"/>
      <c r="B509" s="966"/>
      <c r="C509" s="966"/>
      <c r="D509" s="966"/>
      <c r="E509" s="1022"/>
      <c r="F509" s="889"/>
      <c r="G509" s="51"/>
      <c r="H509" s="51"/>
    </row>
    <row r="510" spans="1:8">
      <c r="A510" s="962"/>
      <c r="B510" s="966"/>
      <c r="C510" s="966"/>
      <c r="D510" s="966"/>
      <c r="E510" s="1022"/>
      <c r="F510" s="889"/>
      <c r="G510" s="51"/>
      <c r="H510" s="51"/>
    </row>
    <row r="511" spans="1:8">
      <c r="A511" s="962"/>
      <c r="B511" s="966"/>
      <c r="C511" s="966"/>
      <c r="D511" s="966"/>
      <c r="E511" s="1022"/>
      <c r="F511" s="889"/>
      <c r="G511" s="51"/>
      <c r="H511" s="51"/>
    </row>
    <row r="512" spans="1:8">
      <c r="A512" s="962"/>
      <c r="B512" s="966"/>
      <c r="C512" s="966"/>
      <c r="D512" s="966"/>
      <c r="E512" s="1022"/>
      <c r="F512" s="889"/>
      <c r="G512" s="51"/>
      <c r="H512" s="51"/>
    </row>
    <row r="513" spans="1:8">
      <c r="A513" s="962"/>
      <c r="B513" s="966"/>
      <c r="C513" s="966"/>
      <c r="D513" s="966"/>
      <c r="E513" s="1022"/>
      <c r="F513" s="889"/>
      <c r="G513" s="51"/>
      <c r="H513" s="51"/>
    </row>
    <row r="514" spans="1:8">
      <c r="A514" s="962"/>
      <c r="B514" s="966"/>
      <c r="C514" s="966"/>
      <c r="D514" s="966"/>
      <c r="E514" s="1022"/>
      <c r="F514" s="889"/>
      <c r="G514" s="51"/>
      <c r="H514" s="51"/>
    </row>
    <row r="515" spans="1:8">
      <c r="A515" s="962"/>
      <c r="B515" s="966"/>
      <c r="C515" s="966"/>
      <c r="D515" s="966"/>
      <c r="E515" s="1022"/>
      <c r="F515" s="889"/>
      <c r="G515" s="51"/>
      <c r="H515" s="51"/>
    </row>
    <row r="516" spans="1:8">
      <c r="A516" s="962"/>
      <c r="B516" s="966"/>
      <c r="C516" s="966"/>
      <c r="D516" s="966"/>
      <c r="E516" s="1022"/>
      <c r="F516" s="889"/>
      <c r="G516" s="51"/>
      <c r="H516" s="51"/>
    </row>
    <row r="517" spans="1:8">
      <c r="A517" s="962"/>
      <c r="B517" s="966"/>
      <c r="C517" s="966"/>
      <c r="D517" s="966"/>
      <c r="E517" s="1022"/>
      <c r="F517" s="889"/>
      <c r="G517" s="51"/>
      <c r="H517" s="51"/>
    </row>
    <row r="518" spans="1:8">
      <c r="A518" s="962"/>
      <c r="B518" s="966"/>
      <c r="C518" s="966"/>
      <c r="D518" s="966"/>
      <c r="E518" s="1022"/>
      <c r="F518" s="889"/>
      <c r="G518" s="51"/>
      <c r="H518" s="51"/>
    </row>
    <row r="519" spans="1:8">
      <c r="A519" s="962"/>
      <c r="B519" s="966"/>
      <c r="C519" s="966"/>
      <c r="D519" s="966"/>
      <c r="E519" s="1022"/>
      <c r="F519" s="889"/>
      <c r="G519" s="51"/>
      <c r="H519" s="51"/>
    </row>
    <row r="520" spans="1:8">
      <c r="A520" s="962"/>
      <c r="B520" s="966"/>
      <c r="C520" s="966"/>
      <c r="D520" s="966"/>
      <c r="E520" s="1022"/>
      <c r="F520" s="889"/>
      <c r="G520" s="51"/>
      <c r="H520" s="51"/>
    </row>
    <row r="521" spans="1:8">
      <c r="A521" s="962"/>
      <c r="B521" s="966"/>
      <c r="C521" s="966"/>
      <c r="D521" s="966"/>
      <c r="E521" s="1022"/>
      <c r="F521" s="889"/>
      <c r="G521" s="51"/>
      <c r="H521" s="51"/>
    </row>
    <row r="522" spans="1:8">
      <c r="A522" s="962"/>
      <c r="B522" s="966"/>
      <c r="C522" s="966"/>
      <c r="D522" s="966"/>
      <c r="E522" s="1022"/>
      <c r="F522" s="889"/>
      <c r="G522" s="51"/>
      <c r="H522" s="51"/>
    </row>
    <row r="523" spans="1:8">
      <c r="A523" s="962"/>
      <c r="B523" s="966"/>
      <c r="C523" s="966"/>
      <c r="D523" s="966"/>
      <c r="E523" s="1022"/>
      <c r="F523" s="889"/>
      <c r="G523" s="51"/>
      <c r="H523" s="51"/>
    </row>
    <row r="524" spans="1:8">
      <c r="A524" s="962"/>
      <c r="B524" s="966"/>
      <c r="C524" s="966"/>
      <c r="D524" s="966"/>
      <c r="E524" s="1022"/>
      <c r="F524" s="889"/>
      <c r="G524" s="51"/>
      <c r="H524" s="51"/>
    </row>
    <row r="525" spans="1:8">
      <c r="A525" s="962"/>
      <c r="B525" s="966"/>
      <c r="C525" s="966"/>
      <c r="D525" s="966"/>
      <c r="E525" s="1022"/>
      <c r="F525" s="889"/>
      <c r="G525" s="51"/>
      <c r="H525" s="51"/>
    </row>
    <row r="526" spans="1:8">
      <c r="A526" s="962"/>
      <c r="B526" s="966"/>
      <c r="C526" s="966"/>
      <c r="D526" s="966"/>
      <c r="E526" s="1022"/>
      <c r="F526" s="889"/>
      <c r="G526" s="51"/>
      <c r="H526" s="51"/>
    </row>
    <row r="527" spans="1:8">
      <c r="A527" s="962"/>
      <c r="B527" s="966"/>
      <c r="C527" s="966"/>
      <c r="D527" s="966"/>
      <c r="E527" s="1022"/>
      <c r="F527" s="889"/>
      <c r="G527" s="51"/>
      <c r="H527" s="51"/>
    </row>
    <row r="528" spans="1:8">
      <c r="A528" s="962"/>
      <c r="B528" s="966"/>
      <c r="C528" s="966"/>
      <c r="D528" s="966"/>
      <c r="E528" s="1022"/>
      <c r="F528" s="889"/>
      <c r="G528" s="51"/>
      <c r="H528" s="51"/>
    </row>
    <row r="529" spans="1:8">
      <c r="A529" s="962"/>
      <c r="B529" s="966"/>
      <c r="C529" s="966"/>
      <c r="D529" s="966"/>
      <c r="E529" s="1022"/>
      <c r="F529" s="889"/>
      <c r="G529" s="51"/>
      <c r="H529" s="51"/>
    </row>
    <row r="530" spans="1:8">
      <c r="A530" s="962"/>
      <c r="B530" s="966"/>
      <c r="C530" s="966"/>
      <c r="D530" s="966"/>
      <c r="E530" s="1022"/>
      <c r="F530" s="889"/>
      <c r="G530" s="51"/>
      <c r="H530" s="51"/>
    </row>
    <row r="531" spans="1:8">
      <c r="A531" s="962"/>
      <c r="B531" s="966"/>
      <c r="C531" s="966"/>
      <c r="D531" s="966"/>
      <c r="E531" s="1022"/>
      <c r="F531" s="889"/>
      <c r="G531" s="51"/>
      <c r="H531" s="51"/>
    </row>
    <row r="532" spans="1:8">
      <c r="A532" s="962"/>
      <c r="B532" s="966"/>
      <c r="C532" s="966"/>
      <c r="D532" s="966"/>
      <c r="E532" s="1022"/>
      <c r="F532" s="889"/>
      <c r="G532" s="51"/>
      <c r="H532" s="51"/>
    </row>
    <row r="533" spans="1:8">
      <c r="A533" s="962"/>
      <c r="B533" s="966"/>
      <c r="C533" s="966"/>
      <c r="D533" s="966"/>
      <c r="E533" s="1022"/>
      <c r="F533" s="889"/>
      <c r="G533" s="51"/>
      <c r="H533" s="51"/>
    </row>
    <row r="534" spans="1:8">
      <c r="A534" s="962"/>
      <c r="B534" s="966"/>
      <c r="C534" s="966"/>
      <c r="D534" s="966"/>
      <c r="E534" s="1022"/>
      <c r="F534" s="889"/>
      <c r="G534" s="51"/>
      <c r="H534" s="51"/>
    </row>
    <row r="535" spans="1:8">
      <c r="A535" s="962"/>
      <c r="B535" s="966"/>
      <c r="C535" s="966"/>
      <c r="D535" s="966"/>
      <c r="E535" s="1022"/>
      <c r="F535" s="889"/>
      <c r="G535" s="51"/>
      <c r="H535" s="51"/>
    </row>
    <row r="536" spans="1:8">
      <c r="A536" s="962"/>
      <c r="B536" s="966"/>
      <c r="C536" s="966"/>
      <c r="D536" s="966"/>
      <c r="E536" s="1022"/>
      <c r="F536" s="889"/>
      <c r="G536" s="51"/>
      <c r="H536" s="51"/>
    </row>
    <row r="537" spans="1:8">
      <c r="A537" s="962"/>
      <c r="B537" s="966"/>
      <c r="C537" s="966"/>
      <c r="D537" s="966"/>
      <c r="E537" s="1022"/>
      <c r="F537" s="889"/>
      <c r="G537" s="51"/>
      <c r="H537" s="51"/>
    </row>
    <row r="538" spans="1:8">
      <c r="A538" s="962"/>
      <c r="B538" s="966"/>
      <c r="C538" s="966"/>
      <c r="D538" s="966"/>
      <c r="E538" s="1022"/>
      <c r="F538" s="889"/>
      <c r="G538" s="51"/>
      <c r="H538" s="51"/>
    </row>
    <row r="539" spans="1:8">
      <c r="A539" s="962"/>
      <c r="B539" s="966"/>
      <c r="C539" s="966"/>
      <c r="D539" s="966"/>
      <c r="E539" s="1022"/>
      <c r="F539" s="889"/>
      <c r="G539" s="51"/>
      <c r="H539" s="51"/>
    </row>
    <row r="540" spans="1:8">
      <c r="A540" s="962"/>
      <c r="B540" s="966"/>
      <c r="C540" s="966"/>
      <c r="D540" s="966"/>
      <c r="E540" s="1022"/>
      <c r="F540" s="889"/>
      <c r="G540" s="51"/>
      <c r="H540" s="51"/>
    </row>
    <row r="541" spans="1:8">
      <c r="A541" s="962"/>
      <c r="B541" s="966"/>
      <c r="C541" s="966"/>
      <c r="D541" s="966"/>
      <c r="E541" s="1022"/>
      <c r="F541" s="889"/>
      <c r="G541" s="51"/>
      <c r="H541" s="51"/>
    </row>
    <row r="542" spans="1:8">
      <c r="A542" s="962"/>
      <c r="B542" s="966"/>
      <c r="C542" s="966"/>
      <c r="D542" s="966"/>
      <c r="E542" s="1022"/>
      <c r="F542" s="889"/>
      <c r="G542" s="51"/>
      <c r="H542" s="51"/>
    </row>
    <row r="543" spans="1:8">
      <c r="A543" s="962"/>
      <c r="B543" s="966"/>
      <c r="C543" s="966"/>
      <c r="D543" s="966"/>
      <c r="E543" s="1022"/>
      <c r="F543" s="889"/>
      <c r="G543" s="51"/>
      <c r="H543" s="51"/>
    </row>
    <row r="544" spans="1:8">
      <c r="A544" s="962"/>
      <c r="B544" s="966"/>
      <c r="C544" s="966"/>
      <c r="D544" s="966"/>
      <c r="E544" s="1022"/>
      <c r="F544" s="889"/>
      <c r="G544" s="51"/>
      <c r="H544" s="51"/>
    </row>
    <row r="545" spans="1:8">
      <c r="A545" s="962"/>
      <c r="B545" s="966"/>
      <c r="C545" s="966"/>
      <c r="D545" s="966"/>
      <c r="E545" s="1022"/>
      <c r="F545" s="889"/>
      <c r="G545" s="51"/>
      <c r="H545" s="51"/>
    </row>
    <row r="546" spans="1:8">
      <c r="A546" s="962"/>
      <c r="B546" s="966"/>
      <c r="C546" s="966"/>
      <c r="D546" s="966"/>
      <c r="E546" s="1022"/>
      <c r="F546" s="889"/>
      <c r="G546" s="51"/>
      <c r="H546" s="51"/>
    </row>
    <row r="547" spans="1:8">
      <c r="A547" s="962"/>
      <c r="B547" s="966"/>
      <c r="C547" s="966"/>
      <c r="D547" s="966"/>
      <c r="E547" s="1022"/>
      <c r="F547" s="889"/>
      <c r="G547" s="51"/>
      <c r="H547" s="51"/>
    </row>
    <row r="548" spans="1:8">
      <c r="A548" s="962"/>
      <c r="B548" s="966"/>
      <c r="C548" s="966"/>
      <c r="D548" s="966"/>
      <c r="E548" s="1022"/>
      <c r="F548" s="889"/>
      <c r="G548" s="51"/>
      <c r="H548" s="51"/>
    </row>
    <row r="549" spans="1:8">
      <c r="A549" s="962"/>
      <c r="B549" s="966"/>
      <c r="C549" s="966"/>
      <c r="D549" s="966"/>
      <c r="E549" s="1022"/>
      <c r="F549" s="889"/>
      <c r="G549" s="51"/>
      <c r="H549" s="51"/>
    </row>
    <row r="550" spans="1:8">
      <c r="A550" s="962"/>
      <c r="B550" s="966"/>
      <c r="C550" s="966"/>
      <c r="D550" s="966"/>
      <c r="E550" s="1022"/>
      <c r="F550" s="889"/>
      <c r="G550" s="51"/>
      <c r="H550" s="51"/>
    </row>
    <row r="551" spans="1:8">
      <c r="A551" s="962"/>
      <c r="B551" s="966"/>
      <c r="C551" s="966"/>
      <c r="D551" s="966"/>
      <c r="E551" s="1022"/>
      <c r="F551" s="889"/>
      <c r="G551" s="51"/>
      <c r="H551" s="51"/>
    </row>
    <row r="552" spans="1:8">
      <c r="A552" s="962"/>
      <c r="B552" s="966"/>
      <c r="C552" s="966"/>
      <c r="D552" s="966"/>
      <c r="E552" s="1022"/>
      <c r="F552" s="889"/>
      <c r="G552" s="51"/>
      <c r="H552" s="51"/>
    </row>
    <row r="553" spans="1:8">
      <c r="A553" s="962"/>
      <c r="B553" s="966"/>
      <c r="C553" s="966"/>
      <c r="D553" s="966"/>
      <c r="E553" s="1022"/>
      <c r="F553" s="889"/>
      <c r="G553" s="51"/>
      <c r="H553" s="51"/>
    </row>
    <row r="554" spans="1:8">
      <c r="A554" s="962"/>
      <c r="B554" s="966"/>
      <c r="C554" s="966"/>
      <c r="D554" s="966"/>
      <c r="E554" s="1022"/>
      <c r="F554" s="889"/>
      <c r="G554" s="51"/>
      <c r="H554" s="51"/>
    </row>
    <row r="555" spans="1:8">
      <c r="A555" s="962"/>
      <c r="B555" s="966"/>
      <c r="C555" s="966"/>
      <c r="D555" s="966"/>
      <c r="E555" s="1022"/>
      <c r="F555" s="889"/>
      <c r="G555" s="51"/>
      <c r="H555" s="51"/>
    </row>
    <row r="556" spans="1:8">
      <c r="A556" s="962"/>
      <c r="B556" s="966"/>
      <c r="C556" s="966"/>
      <c r="D556" s="966"/>
      <c r="E556" s="1022"/>
      <c r="F556" s="889"/>
      <c r="G556" s="51"/>
      <c r="H556" s="51"/>
    </row>
    <row r="557" spans="1:8">
      <c r="A557" s="962"/>
      <c r="B557" s="966"/>
      <c r="C557" s="966"/>
      <c r="D557" s="966"/>
      <c r="E557" s="1022"/>
      <c r="F557" s="889"/>
      <c r="G557" s="51"/>
      <c r="H557" s="51"/>
    </row>
    <row r="558" spans="1:8">
      <c r="A558" s="962"/>
      <c r="B558" s="966"/>
      <c r="C558" s="966"/>
      <c r="D558" s="966"/>
      <c r="E558" s="1022"/>
      <c r="F558" s="889"/>
      <c r="G558" s="51"/>
      <c r="H558" s="51"/>
    </row>
    <row r="559" spans="1:8">
      <c r="A559" s="962"/>
      <c r="B559" s="966"/>
      <c r="C559" s="966"/>
      <c r="D559" s="966"/>
      <c r="E559" s="1022"/>
      <c r="F559" s="889"/>
      <c r="G559" s="51"/>
      <c r="H559" s="51"/>
    </row>
    <row r="560" spans="1:8">
      <c r="A560" s="962"/>
      <c r="B560" s="966"/>
      <c r="C560" s="966"/>
      <c r="D560" s="966"/>
      <c r="E560" s="1022"/>
      <c r="F560" s="889"/>
      <c r="G560" s="51"/>
      <c r="H560" s="51"/>
    </row>
    <row r="561" spans="1:8">
      <c r="A561" s="962"/>
      <c r="B561" s="966"/>
      <c r="C561" s="966"/>
      <c r="D561" s="966"/>
      <c r="E561" s="1022"/>
      <c r="F561" s="889"/>
      <c r="G561" s="51"/>
      <c r="H561" s="51"/>
    </row>
    <row r="562" spans="1:8">
      <c r="A562" s="962"/>
      <c r="B562" s="966"/>
      <c r="C562" s="966"/>
      <c r="D562" s="966"/>
      <c r="E562" s="1022"/>
      <c r="F562" s="889"/>
      <c r="G562" s="51"/>
      <c r="H562" s="51"/>
    </row>
    <row r="563" spans="1:8">
      <c r="A563" s="962"/>
      <c r="B563" s="966"/>
      <c r="C563" s="966"/>
      <c r="D563" s="966"/>
      <c r="E563" s="1022"/>
      <c r="F563" s="889"/>
      <c r="G563" s="51"/>
      <c r="H563" s="51"/>
    </row>
    <row r="564" spans="1:8">
      <c r="A564" s="962"/>
      <c r="B564" s="966"/>
      <c r="C564" s="966"/>
      <c r="D564" s="966"/>
      <c r="E564" s="1022"/>
      <c r="F564" s="889"/>
      <c r="G564" s="51"/>
      <c r="H564" s="51"/>
    </row>
    <row r="565" spans="1:8">
      <c r="A565" s="962"/>
      <c r="B565" s="966"/>
      <c r="C565" s="966"/>
      <c r="D565" s="966"/>
      <c r="E565" s="1022"/>
      <c r="F565" s="889"/>
      <c r="G565" s="51"/>
      <c r="H565" s="51"/>
    </row>
    <row r="566" spans="1:8">
      <c r="A566" s="962"/>
      <c r="B566" s="966"/>
      <c r="C566" s="966"/>
      <c r="D566" s="966"/>
      <c r="E566" s="1022"/>
      <c r="F566" s="889"/>
      <c r="G566" s="51"/>
      <c r="H566" s="51"/>
    </row>
    <row r="567" spans="1:8">
      <c r="A567" s="962"/>
      <c r="B567" s="966"/>
      <c r="C567" s="966"/>
      <c r="D567" s="966"/>
      <c r="E567" s="1022"/>
      <c r="F567" s="889"/>
      <c r="G567" s="51"/>
      <c r="H567" s="51"/>
    </row>
    <row r="568" spans="1:8">
      <c r="A568" s="962"/>
      <c r="B568" s="966"/>
      <c r="C568" s="966"/>
      <c r="D568" s="966"/>
      <c r="E568" s="1022"/>
      <c r="F568" s="889"/>
      <c r="G568" s="51"/>
      <c r="H568" s="51"/>
    </row>
    <row r="569" spans="1:8">
      <c r="A569" s="962"/>
      <c r="B569" s="966"/>
      <c r="C569" s="966"/>
      <c r="D569" s="966"/>
      <c r="E569" s="1022"/>
      <c r="F569" s="889"/>
      <c r="G569" s="51"/>
      <c r="H569" s="51"/>
    </row>
    <row r="570" spans="1:8">
      <c r="A570" s="962"/>
      <c r="B570" s="966"/>
      <c r="C570" s="966"/>
      <c r="D570" s="966"/>
      <c r="E570" s="1022"/>
      <c r="F570" s="889"/>
      <c r="G570" s="51"/>
      <c r="H570" s="51"/>
    </row>
    <row r="571" spans="1:8">
      <c r="A571" s="962"/>
      <c r="B571" s="966"/>
      <c r="C571" s="966"/>
      <c r="D571" s="966"/>
      <c r="E571" s="1022"/>
      <c r="F571" s="889"/>
      <c r="G571" s="51"/>
      <c r="H571" s="51"/>
    </row>
    <row r="572" spans="1:8">
      <c r="A572" s="962"/>
      <c r="B572" s="966"/>
      <c r="C572" s="966"/>
      <c r="D572" s="966"/>
      <c r="E572" s="1022"/>
      <c r="F572" s="889"/>
      <c r="G572" s="51"/>
      <c r="H572" s="51"/>
    </row>
    <row r="573" spans="1:8">
      <c r="A573" s="962"/>
      <c r="B573" s="966"/>
      <c r="C573" s="966"/>
      <c r="D573" s="966"/>
      <c r="E573" s="1022"/>
      <c r="F573" s="889"/>
      <c r="G573" s="51"/>
      <c r="H573" s="51"/>
    </row>
    <row r="574" spans="1:8">
      <c r="A574" s="962"/>
      <c r="B574" s="966"/>
      <c r="C574" s="966"/>
      <c r="D574" s="966"/>
      <c r="E574" s="1022"/>
      <c r="F574" s="889"/>
      <c r="G574" s="51"/>
      <c r="H574" s="51"/>
    </row>
    <row r="575" spans="1:8">
      <c r="A575" s="962"/>
      <c r="B575" s="966"/>
      <c r="C575" s="966"/>
      <c r="D575" s="966"/>
      <c r="E575" s="1022"/>
      <c r="F575" s="889"/>
      <c r="G575" s="51"/>
      <c r="H575" s="51"/>
    </row>
    <row r="576" spans="1:8">
      <c r="A576" s="962"/>
      <c r="B576" s="966"/>
      <c r="C576" s="966"/>
      <c r="D576" s="966"/>
      <c r="E576" s="1022"/>
      <c r="F576" s="889"/>
      <c r="G576" s="51"/>
      <c r="H576" s="51"/>
    </row>
    <row r="577" spans="1:8">
      <c r="A577" s="962"/>
      <c r="B577" s="966"/>
      <c r="C577" s="966"/>
      <c r="D577" s="966"/>
      <c r="E577" s="1022"/>
      <c r="F577" s="889"/>
      <c r="G577" s="51"/>
      <c r="H577" s="51"/>
    </row>
    <row r="578" spans="1:8">
      <c r="A578" s="962"/>
      <c r="B578" s="966"/>
      <c r="C578" s="966"/>
      <c r="D578" s="966"/>
      <c r="E578" s="1022"/>
      <c r="F578" s="889"/>
      <c r="G578" s="51"/>
      <c r="H578" s="51"/>
    </row>
    <row r="579" spans="1:8">
      <c r="A579" s="962"/>
      <c r="B579" s="966"/>
      <c r="C579" s="966"/>
      <c r="D579" s="966"/>
      <c r="E579" s="1022"/>
      <c r="F579" s="889"/>
      <c r="G579" s="51"/>
      <c r="H579" s="51"/>
    </row>
    <row r="580" spans="1:8">
      <c r="A580" s="962"/>
      <c r="B580" s="966"/>
      <c r="C580" s="966"/>
      <c r="D580" s="966"/>
      <c r="E580" s="1022"/>
      <c r="F580" s="889"/>
      <c r="G580" s="51"/>
      <c r="H580" s="51"/>
    </row>
    <row r="581" spans="1:8">
      <c r="A581" s="962"/>
      <c r="B581" s="966"/>
      <c r="C581" s="966"/>
      <c r="D581" s="966"/>
      <c r="E581" s="1022"/>
      <c r="F581" s="889"/>
      <c r="G581" s="51"/>
      <c r="H581" s="51"/>
    </row>
    <row r="582" spans="1:8">
      <c r="A582" s="962"/>
      <c r="B582" s="966"/>
      <c r="C582" s="966"/>
      <c r="D582" s="966"/>
      <c r="E582" s="1022"/>
      <c r="F582" s="889"/>
      <c r="G582" s="51"/>
      <c r="H582" s="51"/>
    </row>
    <row r="583" spans="1:8">
      <c r="A583" s="962"/>
      <c r="B583" s="966"/>
      <c r="C583" s="966"/>
      <c r="D583" s="966"/>
      <c r="E583" s="1022"/>
      <c r="F583" s="889"/>
      <c r="G583" s="51"/>
      <c r="H583" s="51"/>
    </row>
    <row r="584" spans="1:8">
      <c r="A584" s="962"/>
      <c r="B584" s="966"/>
      <c r="C584" s="966"/>
      <c r="D584" s="966"/>
      <c r="E584" s="1022"/>
      <c r="F584" s="889"/>
      <c r="G584" s="51"/>
      <c r="H584" s="51"/>
    </row>
    <row r="585" spans="1:8">
      <c r="A585" s="962"/>
      <c r="B585" s="966"/>
      <c r="C585" s="966"/>
      <c r="D585" s="966"/>
      <c r="E585" s="1022"/>
      <c r="F585" s="889"/>
      <c r="G585" s="51"/>
      <c r="H585" s="51"/>
    </row>
    <row r="586" spans="1:8">
      <c r="A586" s="962"/>
      <c r="B586" s="966"/>
      <c r="C586" s="966"/>
      <c r="D586" s="966"/>
      <c r="E586" s="1022"/>
      <c r="F586" s="889"/>
      <c r="G586" s="51"/>
      <c r="H586" s="51"/>
    </row>
    <row r="587" spans="1:8">
      <c r="A587" s="962"/>
      <c r="B587" s="966"/>
      <c r="C587" s="966"/>
      <c r="D587" s="966"/>
      <c r="E587" s="1022"/>
      <c r="F587" s="889"/>
      <c r="G587" s="51"/>
      <c r="H587" s="51"/>
    </row>
    <row r="588" spans="1:8">
      <c r="A588" s="962"/>
      <c r="B588" s="966"/>
      <c r="C588" s="966"/>
      <c r="D588" s="966"/>
      <c r="E588" s="1022"/>
      <c r="F588" s="889"/>
      <c r="G588" s="51"/>
      <c r="H588" s="51"/>
    </row>
    <row r="589" spans="1:8">
      <c r="A589" s="962"/>
      <c r="B589" s="966"/>
      <c r="C589" s="966"/>
      <c r="D589" s="966"/>
      <c r="E589" s="1022"/>
      <c r="F589" s="889"/>
      <c r="G589" s="51"/>
      <c r="H589" s="51"/>
    </row>
    <row r="590" spans="1:8">
      <c r="A590" s="962"/>
      <c r="B590" s="966"/>
      <c r="C590" s="966"/>
      <c r="D590" s="966"/>
      <c r="E590" s="1022"/>
      <c r="F590" s="889"/>
      <c r="G590" s="51"/>
      <c r="H590" s="51"/>
    </row>
    <row r="591" spans="1:8">
      <c r="A591" s="962"/>
      <c r="B591" s="966"/>
      <c r="C591" s="966"/>
      <c r="D591" s="966"/>
      <c r="E591" s="1022"/>
      <c r="F591" s="889"/>
      <c r="G591" s="51"/>
      <c r="H591" s="51"/>
    </row>
    <row r="592" spans="1:8">
      <c r="A592" s="962"/>
      <c r="B592" s="966"/>
      <c r="C592" s="966"/>
      <c r="D592" s="966"/>
      <c r="E592" s="1022"/>
      <c r="F592" s="889"/>
      <c r="G592" s="51"/>
      <c r="H592" s="51"/>
    </row>
    <row r="593" spans="1:8">
      <c r="A593" s="962"/>
      <c r="B593" s="966"/>
      <c r="C593" s="966"/>
      <c r="D593" s="966"/>
      <c r="E593" s="1022"/>
      <c r="F593" s="889"/>
      <c r="G593" s="51"/>
      <c r="H593" s="51"/>
    </row>
    <row r="594" spans="1:8">
      <c r="A594" s="962"/>
      <c r="B594" s="966"/>
      <c r="C594" s="966"/>
      <c r="D594" s="966"/>
      <c r="E594" s="1022"/>
      <c r="F594" s="889"/>
      <c r="G594" s="51"/>
      <c r="H594" s="51"/>
    </row>
    <row r="595" spans="1:8">
      <c r="A595" s="962"/>
      <c r="B595" s="966"/>
      <c r="C595" s="966"/>
      <c r="D595" s="966"/>
      <c r="E595" s="1022"/>
      <c r="F595" s="889"/>
      <c r="G595" s="51"/>
      <c r="H595" s="51"/>
    </row>
    <row r="596" spans="1:8">
      <c r="A596" s="962"/>
      <c r="B596" s="966"/>
      <c r="C596" s="966"/>
      <c r="D596" s="966"/>
      <c r="E596" s="1022"/>
      <c r="F596" s="889"/>
      <c r="G596" s="51"/>
      <c r="H596" s="51"/>
    </row>
    <row r="597" spans="1:8">
      <c r="A597" s="962"/>
      <c r="B597" s="966"/>
      <c r="C597" s="966"/>
      <c r="D597" s="966"/>
      <c r="E597" s="1022"/>
      <c r="F597" s="889"/>
      <c r="G597" s="51"/>
      <c r="H597" s="51"/>
    </row>
    <row r="598" spans="1:8">
      <c r="A598" s="962"/>
      <c r="B598" s="966"/>
      <c r="C598" s="966"/>
      <c r="D598" s="966"/>
      <c r="E598" s="1022"/>
      <c r="F598" s="889"/>
      <c r="G598" s="51"/>
      <c r="H598" s="51"/>
    </row>
    <row r="599" spans="1:8">
      <c r="A599" s="962"/>
      <c r="B599" s="966"/>
      <c r="C599" s="966"/>
      <c r="D599" s="966"/>
      <c r="E599" s="1022"/>
      <c r="F599" s="889"/>
      <c r="G599" s="51"/>
      <c r="H599" s="51"/>
    </row>
    <row r="600" spans="1:8">
      <c r="A600" s="962"/>
      <c r="B600" s="966"/>
      <c r="C600" s="966"/>
      <c r="D600" s="966"/>
      <c r="E600" s="1022"/>
      <c r="F600" s="889"/>
      <c r="G600" s="51"/>
      <c r="H600" s="51"/>
    </row>
    <row r="601" spans="1:8">
      <c r="A601" s="962"/>
      <c r="B601" s="966"/>
      <c r="C601" s="966"/>
      <c r="D601" s="966"/>
      <c r="E601" s="1022"/>
      <c r="F601" s="889"/>
      <c r="G601" s="51"/>
      <c r="H601" s="51"/>
    </row>
    <row r="602" spans="1:8">
      <c r="A602" s="962"/>
      <c r="B602" s="966"/>
      <c r="C602" s="966"/>
      <c r="D602" s="966"/>
      <c r="E602" s="1022"/>
      <c r="F602" s="889"/>
      <c r="G602" s="51"/>
      <c r="H602" s="51"/>
    </row>
    <row r="603" spans="1:8">
      <c r="A603" s="962"/>
      <c r="B603" s="966"/>
      <c r="C603" s="966"/>
      <c r="D603" s="966"/>
      <c r="E603" s="1022"/>
      <c r="F603" s="889"/>
      <c r="G603" s="51"/>
      <c r="H603" s="51"/>
    </row>
    <row r="604" spans="1:8">
      <c r="A604" s="962"/>
      <c r="B604" s="966"/>
      <c r="C604" s="966"/>
      <c r="D604" s="966"/>
      <c r="E604" s="1022"/>
      <c r="F604" s="889"/>
      <c r="G604" s="51"/>
      <c r="H604" s="51"/>
    </row>
    <row r="605" spans="1:8">
      <c r="A605" s="962"/>
      <c r="B605" s="966"/>
      <c r="C605" s="966"/>
      <c r="D605" s="966"/>
      <c r="E605" s="1022"/>
      <c r="F605" s="889"/>
      <c r="G605" s="51"/>
      <c r="H605" s="51"/>
    </row>
    <row r="606" spans="1:8">
      <c r="A606" s="962"/>
      <c r="B606" s="966"/>
      <c r="C606" s="966"/>
      <c r="D606" s="966"/>
      <c r="E606" s="1022"/>
      <c r="F606" s="889"/>
      <c r="G606" s="51"/>
      <c r="H606" s="51"/>
    </row>
    <row r="607" spans="1:8">
      <c r="A607" s="962"/>
      <c r="B607" s="966"/>
      <c r="C607" s="966"/>
      <c r="D607" s="966"/>
      <c r="E607" s="1022"/>
      <c r="F607" s="889"/>
      <c r="G607" s="51"/>
      <c r="H607" s="51"/>
    </row>
    <row r="608" spans="1:8">
      <c r="A608" s="962"/>
      <c r="B608" s="966"/>
      <c r="C608" s="966"/>
      <c r="D608" s="966"/>
      <c r="E608" s="1022"/>
      <c r="F608" s="889"/>
      <c r="G608" s="51"/>
      <c r="H608" s="51"/>
    </row>
    <row r="609" spans="1:8">
      <c r="A609" s="962"/>
      <c r="B609" s="966"/>
      <c r="C609" s="966"/>
      <c r="D609" s="966"/>
      <c r="E609" s="1022"/>
      <c r="F609" s="889"/>
      <c r="G609" s="51"/>
      <c r="H609" s="51"/>
    </row>
    <row r="610" spans="1:8">
      <c r="A610" s="962"/>
      <c r="B610" s="966"/>
      <c r="C610" s="966"/>
      <c r="D610" s="966"/>
      <c r="E610" s="1022"/>
      <c r="F610" s="889"/>
      <c r="G610" s="51"/>
      <c r="H610" s="51"/>
    </row>
    <row r="611" spans="1:8">
      <c r="A611" s="962"/>
      <c r="B611" s="966"/>
      <c r="C611" s="966"/>
      <c r="D611" s="966"/>
      <c r="E611" s="1022"/>
      <c r="F611" s="889"/>
      <c r="G611" s="51"/>
      <c r="H611" s="51"/>
    </row>
    <row r="612" spans="1:8">
      <c r="A612" s="962"/>
      <c r="B612" s="966"/>
      <c r="C612" s="966"/>
      <c r="D612" s="966"/>
      <c r="E612" s="1022"/>
      <c r="F612" s="889"/>
      <c r="G612" s="51"/>
      <c r="H612" s="51"/>
    </row>
    <row r="613" spans="1:8">
      <c r="A613" s="962"/>
      <c r="B613" s="966"/>
      <c r="C613" s="966"/>
      <c r="D613" s="966"/>
      <c r="E613" s="1022"/>
      <c r="F613" s="889"/>
      <c r="G613" s="51"/>
      <c r="H613" s="51"/>
    </row>
    <row r="614" spans="1:8">
      <c r="A614" s="962"/>
      <c r="B614" s="966"/>
      <c r="C614" s="966"/>
      <c r="D614" s="966"/>
      <c r="E614" s="1022"/>
      <c r="F614" s="889"/>
      <c r="G614" s="51"/>
      <c r="H614" s="51"/>
    </row>
    <row r="615" spans="1:8">
      <c r="A615" s="962"/>
      <c r="B615" s="966"/>
      <c r="C615" s="966"/>
      <c r="D615" s="966"/>
      <c r="E615" s="1022"/>
      <c r="F615" s="889"/>
      <c r="G615" s="51"/>
      <c r="H615" s="51"/>
    </row>
    <row r="616" spans="1:8">
      <c r="A616" s="962"/>
      <c r="B616" s="966"/>
      <c r="C616" s="966"/>
      <c r="D616" s="966"/>
      <c r="E616" s="1022"/>
      <c r="F616" s="889"/>
      <c r="G616" s="51"/>
      <c r="H616" s="51"/>
    </row>
    <row r="617" spans="1:8">
      <c r="A617" s="962"/>
      <c r="B617" s="966"/>
      <c r="C617" s="966"/>
      <c r="D617" s="966"/>
      <c r="E617" s="1022"/>
      <c r="F617" s="889"/>
      <c r="G617" s="51"/>
      <c r="H617" s="51"/>
    </row>
    <row r="618" spans="1:8">
      <c r="A618" s="962"/>
      <c r="B618" s="966"/>
      <c r="C618" s="966"/>
      <c r="D618" s="966"/>
      <c r="E618" s="1022"/>
      <c r="F618" s="889"/>
      <c r="G618" s="51"/>
      <c r="H618" s="51"/>
    </row>
    <row r="619" spans="1:8">
      <c r="A619" s="962"/>
      <c r="B619" s="966"/>
      <c r="C619" s="966"/>
      <c r="D619" s="966"/>
      <c r="E619" s="1022"/>
      <c r="F619" s="889"/>
      <c r="G619" s="51"/>
      <c r="H619" s="51"/>
    </row>
    <row r="620" spans="1:8">
      <c r="A620" s="962"/>
      <c r="B620" s="966"/>
      <c r="C620" s="966"/>
      <c r="D620" s="966"/>
      <c r="E620" s="1022"/>
      <c r="F620" s="889"/>
      <c r="G620" s="51"/>
      <c r="H620" s="51"/>
    </row>
    <row r="621" spans="1:8">
      <c r="A621" s="962"/>
      <c r="B621" s="966"/>
      <c r="C621" s="966"/>
      <c r="D621" s="966"/>
      <c r="E621" s="1022"/>
      <c r="F621" s="889"/>
      <c r="G621" s="51"/>
      <c r="H621" s="51"/>
    </row>
    <row r="622" spans="1:8">
      <c r="A622" s="962"/>
      <c r="B622" s="966"/>
      <c r="C622" s="966"/>
      <c r="D622" s="966"/>
      <c r="E622" s="1022"/>
      <c r="F622" s="889"/>
      <c r="G622" s="51"/>
      <c r="H622" s="51"/>
    </row>
    <row r="623" spans="1:8">
      <c r="A623" s="962"/>
      <c r="B623" s="966"/>
      <c r="C623" s="966"/>
      <c r="D623" s="966"/>
      <c r="E623" s="1022"/>
      <c r="F623" s="889"/>
      <c r="G623" s="51"/>
      <c r="H623" s="51"/>
    </row>
    <row r="624" spans="1:8">
      <c r="A624" s="962"/>
      <c r="B624" s="966"/>
      <c r="C624" s="966"/>
      <c r="D624" s="966"/>
      <c r="E624" s="1022"/>
      <c r="F624" s="889"/>
      <c r="G624" s="51"/>
      <c r="H624" s="51"/>
    </row>
    <row r="625" spans="1:8">
      <c r="A625" s="962"/>
      <c r="B625" s="966"/>
      <c r="C625" s="966"/>
      <c r="D625" s="966"/>
      <c r="E625" s="1022"/>
      <c r="F625" s="889"/>
      <c r="G625" s="51"/>
      <c r="H625" s="51"/>
    </row>
    <row r="626" spans="1:8">
      <c r="A626" s="962"/>
      <c r="B626" s="966"/>
      <c r="C626" s="966"/>
      <c r="D626" s="966"/>
      <c r="E626" s="1022"/>
      <c r="F626" s="889"/>
      <c r="G626" s="51"/>
      <c r="H626" s="51"/>
    </row>
    <row r="627" spans="1:8">
      <c r="A627" s="962"/>
      <c r="B627" s="966"/>
      <c r="C627" s="966"/>
      <c r="D627" s="966"/>
      <c r="E627" s="1022"/>
      <c r="F627" s="889"/>
      <c r="G627" s="51"/>
      <c r="H627" s="51"/>
    </row>
    <row r="628" spans="1:8">
      <c r="A628" s="962"/>
      <c r="B628" s="966"/>
      <c r="C628" s="966"/>
      <c r="D628" s="966"/>
      <c r="E628" s="1022"/>
      <c r="F628" s="889"/>
      <c r="G628" s="51"/>
      <c r="H628" s="51"/>
    </row>
    <row r="629" spans="1:8">
      <c r="A629" s="962"/>
      <c r="B629" s="966"/>
      <c r="C629" s="966"/>
      <c r="D629" s="966"/>
      <c r="E629" s="1022"/>
      <c r="F629" s="889"/>
      <c r="G629" s="51"/>
      <c r="H629" s="51"/>
    </row>
    <row r="630" spans="1:8">
      <c r="A630" s="962"/>
      <c r="B630" s="966"/>
      <c r="C630" s="966"/>
      <c r="D630" s="966"/>
      <c r="E630" s="1022"/>
      <c r="F630" s="889"/>
      <c r="G630" s="51"/>
      <c r="H630" s="51"/>
    </row>
    <row r="631" spans="1:8">
      <c r="A631" s="962"/>
      <c r="B631" s="966"/>
      <c r="C631" s="966"/>
      <c r="D631" s="966"/>
      <c r="E631" s="1022"/>
      <c r="F631" s="889"/>
      <c r="G631" s="51"/>
      <c r="H631" s="51"/>
    </row>
    <row r="632" spans="1:8">
      <c r="A632" s="962"/>
      <c r="B632" s="966"/>
      <c r="C632" s="966"/>
      <c r="D632" s="966"/>
      <c r="E632" s="1022"/>
      <c r="F632" s="889"/>
      <c r="G632" s="51"/>
      <c r="H632" s="51"/>
    </row>
    <row r="633" spans="1:8">
      <c r="A633" s="962"/>
      <c r="B633" s="966"/>
      <c r="C633" s="966"/>
      <c r="D633" s="966"/>
      <c r="E633" s="1022"/>
      <c r="F633" s="889"/>
      <c r="G633" s="51"/>
      <c r="H633" s="51"/>
    </row>
    <row r="634" spans="1:8">
      <c r="A634" s="962"/>
      <c r="B634" s="966"/>
      <c r="C634" s="966"/>
      <c r="D634" s="966"/>
      <c r="E634" s="1022"/>
      <c r="F634" s="889"/>
      <c r="G634" s="51"/>
      <c r="H634" s="51"/>
    </row>
    <row r="635" spans="1:8">
      <c r="A635" s="962"/>
      <c r="B635" s="966"/>
      <c r="C635" s="966"/>
      <c r="D635" s="966"/>
      <c r="E635" s="1022"/>
      <c r="F635" s="889"/>
      <c r="G635" s="51"/>
      <c r="H635" s="51"/>
    </row>
    <row r="636" spans="1:8">
      <c r="A636" s="962"/>
      <c r="B636" s="966"/>
      <c r="C636" s="966"/>
      <c r="D636" s="966"/>
      <c r="E636" s="1022"/>
      <c r="F636" s="889"/>
      <c r="G636" s="51"/>
      <c r="H636" s="51"/>
    </row>
    <row r="637" spans="1:8">
      <c r="A637" s="962"/>
      <c r="B637" s="966"/>
      <c r="C637" s="966"/>
      <c r="D637" s="966"/>
      <c r="E637" s="1022"/>
      <c r="F637" s="889"/>
      <c r="G637" s="51"/>
      <c r="H637" s="51"/>
    </row>
    <row r="638" spans="1:8">
      <c r="A638" s="962"/>
      <c r="B638" s="966"/>
      <c r="C638" s="966"/>
      <c r="D638" s="966"/>
      <c r="E638" s="1022"/>
      <c r="F638" s="889"/>
      <c r="G638" s="51"/>
      <c r="H638" s="51"/>
    </row>
    <row r="639" spans="1:8">
      <c r="A639" s="962"/>
      <c r="B639" s="966"/>
      <c r="C639" s="966"/>
      <c r="D639" s="966"/>
      <c r="E639" s="1022"/>
      <c r="F639" s="889"/>
      <c r="G639" s="51"/>
      <c r="H639" s="51"/>
    </row>
    <row r="640" spans="1:8">
      <c r="A640" s="962"/>
      <c r="B640" s="966"/>
      <c r="C640" s="966"/>
      <c r="D640" s="966"/>
      <c r="E640" s="1022"/>
      <c r="F640" s="889"/>
      <c r="G640" s="51"/>
      <c r="H640" s="51"/>
    </row>
    <row r="641" spans="1:8">
      <c r="A641" s="962"/>
      <c r="B641" s="966"/>
      <c r="C641" s="966"/>
      <c r="D641" s="966"/>
      <c r="E641" s="1022"/>
      <c r="F641" s="889"/>
      <c r="G641" s="51"/>
      <c r="H641" s="51"/>
    </row>
    <row r="642" spans="1:8">
      <c r="A642" s="962"/>
      <c r="B642" s="966"/>
      <c r="C642" s="966"/>
      <c r="D642" s="966"/>
      <c r="E642" s="1022"/>
      <c r="F642" s="889"/>
      <c r="G642" s="51"/>
      <c r="H642" s="51"/>
    </row>
    <row r="643" spans="1:8">
      <c r="A643" s="962"/>
      <c r="B643" s="966"/>
      <c r="C643" s="966"/>
      <c r="D643" s="966"/>
      <c r="E643" s="1022"/>
      <c r="F643" s="889"/>
      <c r="G643" s="51"/>
      <c r="H643" s="51"/>
    </row>
    <row r="644" spans="1:8">
      <c r="A644" s="962"/>
      <c r="B644" s="966"/>
      <c r="C644" s="966"/>
      <c r="D644" s="966"/>
      <c r="E644" s="1022"/>
      <c r="F644" s="889"/>
      <c r="G644" s="51"/>
      <c r="H644" s="51"/>
    </row>
    <row r="645" spans="1:8">
      <c r="A645" s="962"/>
      <c r="B645" s="966"/>
      <c r="C645" s="966"/>
      <c r="D645" s="966"/>
      <c r="E645" s="1022"/>
      <c r="F645" s="889"/>
      <c r="G645" s="51"/>
      <c r="H645" s="51"/>
    </row>
    <row r="646" spans="1:8">
      <c r="A646" s="962"/>
      <c r="B646" s="966"/>
      <c r="C646" s="966"/>
      <c r="D646" s="966"/>
      <c r="E646" s="1022"/>
      <c r="F646" s="889"/>
      <c r="G646" s="51"/>
      <c r="H646" s="51"/>
    </row>
    <row r="647" spans="1:8">
      <c r="A647" s="962"/>
      <c r="B647" s="966"/>
      <c r="C647" s="966"/>
      <c r="D647" s="966"/>
      <c r="E647" s="1022"/>
      <c r="F647" s="889"/>
      <c r="G647" s="51"/>
      <c r="H647" s="51"/>
    </row>
    <row r="648" spans="1:8">
      <c r="A648" s="962"/>
      <c r="B648" s="966"/>
      <c r="C648" s="966"/>
      <c r="D648" s="966"/>
      <c r="E648" s="1022"/>
      <c r="F648" s="889"/>
      <c r="G648" s="51"/>
      <c r="H648" s="51"/>
    </row>
    <row r="649" spans="1:8">
      <c r="A649" s="962"/>
      <c r="B649" s="966"/>
      <c r="C649" s="966"/>
      <c r="D649" s="966"/>
      <c r="E649" s="1022"/>
      <c r="F649" s="889"/>
      <c r="G649" s="51"/>
      <c r="H649" s="51"/>
    </row>
    <row r="650" spans="1:8">
      <c r="A650" s="962"/>
      <c r="B650" s="966"/>
      <c r="C650" s="966"/>
      <c r="D650" s="966"/>
      <c r="E650" s="1022"/>
      <c r="F650" s="889"/>
      <c r="G650" s="51"/>
      <c r="H650" s="51"/>
    </row>
    <row r="651" spans="1:8">
      <c r="A651" s="962"/>
      <c r="B651" s="966"/>
      <c r="C651" s="966"/>
      <c r="D651" s="966"/>
      <c r="E651" s="1022"/>
      <c r="F651" s="889"/>
      <c r="G651" s="51"/>
      <c r="H651" s="51"/>
    </row>
    <row r="652" spans="1:8">
      <c r="A652" s="962"/>
      <c r="B652" s="966"/>
      <c r="C652" s="966"/>
      <c r="D652" s="966"/>
      <c r="E652" s="1022"/>
      <c r="F652" s="889"/>
      <c r="G652" s="51"/>
      <c r="H652" s="51"/>
    </row>
    <row r="653" spans="1:8">
      <c r="A653" s="962"/>
      <c r="B653" s="966"/>
      <c r="C653" s="966"/>
      <c r="D653" s="966"/>
      <c r="E653" s="1022"/>
      <c r="F653" s="889"/>
      <c r="G653" s="51"/>
      <c r="H653" s="51"/>
    </row>
    <row r="654" spans="1:8">
      <c r="A654" s="962"/>
      <c r="B654" s="966"/>
      <c r="C654" s="966"/>
      <c r="D654" s="966"/>
      <c r="E654" s="1022"/>
      <c r="F654" s="889"/>
      <c r="G654" s="51"/>
      <c r="H654" s="51"/>
    </row>
    <row r="655" spans="1:8">
      <c r="A655" s="962"/>
      <c r="B655" s="966"/>
      <c r="C655" s="966"/>
      <c r="D655" s="966"/>
      <c r="E655" s="1022"/>
      <c r="F655" s="889"/>
      <c r="G655" s="51"/>
      <c r="H655" s="51"/>
    </row>
    <row r="656" spans="1:8">
      <c r="A656" s="962"/>
      <c r="B656" s="966"/>
      <c r="C656" s="966"/>
      <c r="D656" s="966"/>
      <c r="E656" s="1022"/>
      <c r="F656" s="889"/>
      <c r="G656" s="51"/>
      <c r="H656" s="51"/>
    </row>
    <row r="657" spans="1:8">
      <c r="A657" s="962"/>
      <c r="B657" s="966"/>
      <c r="C657" s="966"/>
      <c r="D657" s="966"/>
      <c r="E657" s="1022"/>
      <c r="F657" s="889"/>
      <c r="G657" s="51"/>
      <c r="H657" s="51"/>
    </row>
    <row r="658" spans="1:8">
      <c r="A658" s="962"/>
      <c r="B658" s="966"/>
      <c r="C658" s="966"/>
      <c r="D658" s="966"/>
      <c r="E658" s="1022"/>
      <c r="F658" s="889"/>
      <c r="G658" s="51"/>
      <c r="H658" s="51"/>
    </row>
    <row r="659" spans="1:8">
      <c r="A659" s="962"/>
      <c r="B659" s="966"/>
      <c r="C659" s="966"/>
      <c r="D659" s="966"/>
      <c r="E659" s="1022"/>
      <c r="F659" s="889"/>
      <c r="G659" s="51"/>
      <c r="H659" s="51"/>
    </row>
    <row r="660" spans="1:8">
      <c r="A660" s="962"/>
      <c r="B660" s="966"/>
      <c r="C660" s="966"/>
      <c r="D660" s="966"/>
      <c r="E660" s="1022"/>
      <c r="F660" s="889"/>
      <c r="G660" s="51"/>
      <c r="H660" s="51"/>
    </row>
    <row r="661" spans="1:8">
      <c r="A661" s="962"/>
      <c r="B661" s="966"/>
      <c r="C661" s="966"/>
      <c r="D661" s="966"/>
      <c r="E661" s="1022"/>
      <c r="F661" s="889"/>
      <c r="G661" s="51"/>
      <c r="H661" s="51"/>
    </row>
    <row r="662" spans="1:8">
      <c r="A662" s="962"/>
      <c r="B662" s="966"/>
      <c r="C662" s="966"/>
      <c r="D662" s="966"/>
      <c r="E662" s="1022"/>
      <c r="F662" s="889"/>
      <c r="G662" s="51"/>
      <c r="H662" s="51"/>
    </row>
    <row r="663" spans="1:8">
      <c r="A663" s="962"/>
      <c r="B663" s="966"/>
      <c r="C663" s="966"/>
      <c r="D663" s="966"/>
      <c r="E663" s="1022"/>
      <c r="F663" s="889"/>
      <c r="G663" s="51"/>
      <c r="H663" s="51"/>
    </row>
    <row r="664" spans="1:8">
      <c r="A664" s="962"/>
      <c r="B664" s="966"/>
      <c r="C664" s="966"/>
      <c r="D664" s="966"/>
      <c r="E664" s="1022"/>
      <c r="F664" s="889"/>
      <c r="G664" s="51"/>
      <c r="H664" s="51"/>
    </row>
    <row r="665" spans="1:8">
      <c r="A665" s="962"/>
      <c r="B665" s="966"/>
      <c r="C665" s="966"/>
      <c r="D665" s="966"/>
      <c r="E665" s="1022"/>
      <c r="F665" s="889"/>
      <c r="G665" s="51"/>
      <c r="H665" s="51"/>
    </row>
    <row r="666" spans="1:8">
      <c r="A666" s="962"/>
      <c r="B666" s="966"/>
      <c r="C666" s="966"/>
      <c r="D666" s="966"/>
      <c r="E666" s="1022"/>
      <c r="F666" s="889"/>
      <c r="G666" s="51"/>
      <c r="H666" s="51"/>
    </row>
    <row r="667" spans="1:8">
      <c r="A667" s="962"/>
      <c r="B667" s="966"/>
      <c r="C667" s="966"/>
      <c r="D667" s="966"/>
      <c r="E667" s="1022"/>
      <c r="F667" s="889"/>
      <c r="G667" s="51"/>
      <c r="H667" s="51"/>
    </row>
    <row r="668" spans="1:8">
      <c r="A668" s="962"/>
      <c r="B668" s="966"/>
      <c r="C668" s="966"/>
      <c r="D668" s="966"/>
      <c r="E668" s="1022"/>
      <c r="F668" s="889"/>
      <c r="G668" s="51"/>
      <c r="H668" s="51"/>
    </row>
    <row r="669" spans="1:8">
      <c r="A669" s="962"/>
      <c r="B669" s="966"/>
      <c r="C669" s="966"/>
      <c r="D669" s="966"/>
      <c r="E669" s="1022"/>
      <c r="F669" s="889"/>
      <c r="G669" s="51"/>
      <c r="H669" s="51"/>
    </row>
    <row r="670" spans="1:8">
      <c r="A670" s="962"/>
      <c r="B670" s="966"/>
      <c r="C670" s="966"/>
      <c r="D670" s="966"/>
      <c r="E670" s="1022"/>
      <c r="F670" s="889"/>
      <c r="G670" s="51"/>
      <c r="H670" s="51"/>
    </row>
    <row r="671" spans="1:8">
      <c r="A671" s="962"/>
      <c r="B671" s="966"/>
      <c r="C671" s="966"/>
      <c r="D671" s="966"/>
      <c r="E671" s="1022"/>
      <c r="F671" s="889"/>
      <c r="G671" s="51"/>
      <c r="H671" s="51"/>
    </row>
    <row r="672" spans="1:8">
      <c r="A672" s="962"/>
      <c r="B672" s="966"/>
      <c r="C672" s="966"/>
      <c r="D672" s="966"/>
      <c r="E672" s="1022"/>
      <c r="F672" s="889"/>
      <c r="G672" s="51"/>
      <c r="H672" s="51"/>
    </row>
    <row r="673" spans="1:8">
      <c r="A673" s="962"/>
      <c r="B673" s="966"/>
      <c r="C673" s="966"/>
      <c r="D673" s="966"/>
      <c r="E673" s="1022"/>
      <c r="F673" s="889"/>
      <c r="G673" s="51"/>
      <c r="H673" s="51"/>
    </row>
    <row r="674" spans="1:8">
      <c r="A674" s="962"/>
      <c r="B674" s="966"/>
      <c r="C674" s="966"/>
      <c r="D674" s="966"/>
      <c r="E674" s="1022"/>
      <c r="F674" s="889"/>
      <c r="G674" s="51"/>
      <c r="H674" s="51"/>
    </row>
    <row r="675" spans="1:8">
      <c r="A675" s="962"/>
      <c r="B675" s="966"/>
      <c r="C675" s="966"/>
      <c r="D675" s="966"/>
      <c r="E675" s="1022"/>
      <c r="F675" s="889"/>
      <c r="G675" s="51"/>
      <c r="H675" s="51"/>
    </row>
    <row r="676" spans="1:8">
      <c r="A676" s="962"/>
      <c r="B676" s="966"/>
      <c r="C676" s="966"/>
      <c r="D676" s="966"/>
      <c r="E676" s="1022"/>
      <c r="F676" s="889"/>
      <c r="G676" s="51"/>
      <c r="H676" s="51"/>
    </row>
    <row r="677" spans="1:8">
      <c r="A677" s="962"/>
      <c r="B677" s="966"/>
      <c r="C677" s="966"/>
      <c r="D677" s="966"/>
      <c r="E677" s="1022"/>
      <c r="F677" s="889"/>
      <c r="G677" s="51"/>
      <c r="H677" s="51"/>
    </row>
    <row r="678" spans="1:8">
      <c r="A678" s="962"/>
      <c r="B678" s="966"/>
      <c r="C678" s="966"/>
      <c r="D678" s="966"/>
      <c r="E678" s="1022"/>
      <c r="F678" s="889"/>
      <c r="G678" s="51"/>
      <c r="H678" s="51"/>
    </row>
    <row r="679" spans="1:8">
      <c r="A679" s="962"/>
      <c r="B679" s="966"/>
      <c r="C679" s="966"/>
      <c r="D679" s="966"/>
      <c r="E679" s="1022"/>
      <c r="F679" s="889"/>
      <c r="G679" s="51"/>
      <c r="H679" s="51"/>
    </row>
    <row r="680" spans="1:8">
      <c r="A680" s="962"/>
      <c r="B680" s="966"/>
      <c r="C680" s="966"/>
      <c r="D680" s="966"/>
      <c r="E680" s="1022"/>
      <c r="F680" s="889"/>
      <c r="G680" s="51"/>
      <c r="H680" s="51"/>
    </row>
    <row r="681" spans="1:8">
      <c r="A681" s="962"/>
      <c r="B681" s="966"/>
      <c r="C681" s="966"/>
      <c r="D681" s="966"/>
      <c r="E681" s="1022"/>
      <c r="F681" s="889"/>
      <c r="G681" s="51"/>
      <c r="H681" s="51"/>
    </row>
    <row r="682" spans="1:8">
      <c r="A682" s="962"/>
      <c r="B682" s="966"/>
      <c r="C682" s="966"/>
      <c r="D682" s="966"/>
      <c r="E682" s="1022"/>
      <c r="F682" s="889"/>
      <c r="G682" s="51"/>
      <c r="H682" s="51"/>
    </row>
    <row r="683" spans="1:8">
      <c r="A683" s="962"/>
      <c r="B683" s="966"/>
      <c r="C683" s="966"/>
      <c r="D683" s="966"/>
      <c r="E683" s="1022"/>
      <c r="F683" s="889"/>
      <c r="G683" s="51"/>
      <c r="H683" s="51"/>
    </row>
    <row r="684" spans="1:8">
      <c r="A684" s="962"/>
      <c r="B684" s="966"/>
      <c r="C684" s="966"/>
      <c r="D684" s="966"/>
      <c r="E684" s="1022"/>
      <c r="F684" s="889"/>
      <c r="G684" s="51"/>
      <c r="H684" s="51"/>
    </row>
    <row r="685" spans="1:8">
      <c r="A685" s="962"/>
      <c r="B685" s="966"/>
      <c r="C685" s="966"/>
      <c r="D685" s="966"/>
      <c r="E685" s="1022"/>
      <c r="F685" s="889"/>
      <c r="G685" s="51"/>
      <c r="H685" s="51"/>
    </row>
    <row r="686" spans="1:8">
      <c r="A686" s="962"/>
      <c r="B686" s="966"/>
      <c r="C686" s="966"/>
      <c r="D686" s="966"/>
      <c r="E686" s="1022"/>
      <c r="F686" s="889"/>
      <c r="G686" s="51"/>
      <c r="H686" s="51"/>
    </row>
    <row r="687" spans="1:8">
      <c r="A687" s="962"/>
      <c r="B687" s="966"/>
      <c r="C687" s="966"/>
      <c r="D687" s="966"/>
      <c r="E687" s="1022"/>
      <c r="F687" s="889"/>
      <c r="G687" s="51"/>
      <c r="H687" s="51"/>
    </row>
    <row r="688" spans="1:8">
      <c r="A688" s="962"/>
      <c r="B688" s="966"/>
      <c r="C688" s="966"/>
      <c r="D688" s="966"/>
      <c r="E688" s="1022"/>
      <c r="F688" s="889"/>
      <c r="G688" s="51"/>
      <c r="H688" s="51"/>
    </row>
    <row r="689" spans="1:8">
      <c r="A689" s="962"/>
      <c r="B689" s="966"/>
      <c r="C689" s="966"/>
      <c r="D689" s="966"/>
      <c r="E689" s="1022"/>
      <c r="F689" s="889"/>
      <c r="G689" s="51"/>
      <c r="H689" s="51"/>
    </row>
    <row r="690" spans="1:8">
      <c r="A690" s="962"/>
      <c r="B690" s="966"/>
      <c r="C690" s="966"/>
      <c r="D690" s="966"/>
      <c r="E690" s="1022"/>
      <c r="F690" s="889"/>
      <c r="G690" s="51"/>
      <c r="H690" s="51"/>
    </row>
    <row r="691" spans="1:8">
      <c r="A691" s="962"/>
      <c r="B691" s="966"/>
      <c r="C691" s="966"/>
      <c r="D691" s="966"/>
      <c r="E691" s="1022"/>
      <c r="F691" s="889"/>
      <c r="G691" s="51"/>
      <c r="H691" s="51"/>
    </row>
    <row r="692" spans="1:8">
      <c r="A692" s="962"/>
      <c r="B692" s="966"/>
      <c r="C692" s="966"/>
      <c r="D692" s="966"/>
      <c r="E692" s="1022"/>
      <c r="F692" s="889"/>
      <c r="G692" s="51"/>
      <c r="H692" s="51"/>
    </row>
    <row r="693" spans="1:8">
      <c r="A693" s="962"/>
      <c r="B693" s="966"/>
      <c r="C693" s="966"/>
      <c r="D693" s="966"/>
      <c r="E693" s="1022"/>
      <c r="F693" s="889"/>
      <c r="G693" s="51"/>
      <c r="H693" s="51"/>
    </row>
    <row r="694" spans="1:8">
      <c r="A694" s="962"/>
      <c r="B694" s="966"/>
      <c r="C694" s="966"/>
      <c r="D694" s="966"/>
      <c r="E694" s="1022"/>
      <c r="F694" s="889"/>
      <c r="G694" s="51"/>
      <c r="H694" s="51"/>
    </row>
    <row r="695" spans="1:8">
      <c r="A695" s="962"/>
      <c r="B695" s="966"/>
      <c r="C695" s="966"/>
      <c r="D695" s="966"/>
      <c r="E695" s="1022"/>
      <c r="F695" s="889"/>
      <c r="G695" s="51"/>
      <c r="H695" s="51"/>
    </row>
    <row r="696" spans="1:8">
      <c r="A696" s="962"/>
      <c r="B696" s="966"/>
      <c r="C696" s="966"/>
      <c r="D696" s="966"/>
      <c r="E696" s="1022"/>
      <c r="F696" s="889"/>
      <c r="G696" s="51"/>
      <c r="H696" s="51"/>
    </row>
    <row r="697" spans="1:8">
      <c r="A697" s="962"/>
      <c r="B697" s="966"/>
      <c r="C697" s="966"/>
      <c r="D697" s="966"/>
      <c r="E697" s="1022"/>
      <c r="F697" s="889"/>
      <c r="G697" s="51"/>
      <c r="H697" s="51"/>
    </row>
    <row r="698" spans="1:8">
      <c r="A698" s="962"/>
      <c r="B698" s="966"/>
      <c r="C698" s="966"/>
      <c r="D698" s="966"/>
      <c r="E698" s="1022"/>
      <c r="F698" s="889"/>
      <c r="G698" s="51"/>
      <c r="H698" s="51"/>
    </row>
    <row r="699" spans="1:8">
      <c r="A699" s="962"/>
      <c r="B699" s="966"/>
      <c r="C699" s="966"/>
      <c r="D699" s="966"/>
      <c r="E699" s="1022"/>
      <c r="F699" s="889"/>
      <c r="G699" s="51"/>
      <c r="H699" s="51"/>
    </row>
    <row r="700" spans="1:8">
      <c r="A700" s="962"/>
      <c r="B700" s="966"/>
      <c r="C700" s="966"/>
      <c r="D700" s="966"/>
      <c r="E700" s="1022"/>
      <c r="F700" s="889"/>
      <c r="G700" s="51"/>
      <c r="H700" s="51"/>
    </row>
    <row r="701" spans="1:8">
      <c r="A701" s="962"/>
      <c r="B701" s="966"/>
      <c r="C701" s="966"/>
      <c r="D701" s="966"/>
      <c r="E701" s="1022"/>
      <c r="F701" s="889"/>
      <c r="G701" s="51"/>
      <c r="H701" s="51"/>
    </row>
    <row r="702" spans="1:8">
      <c r="A702" s="962"/>
      <c r="B702" s="966"/>
      <c r="C702" s="966"/>
      <c r="D702" s="966"/>
      <c r="E702" s="1022"/>
      <c r="F702" s="889"/>
      <c r="G702" s="51"/>
      <c r="H702" s="51"/>
    </row>
    <row r="703" spans="1:8">
      <c r="A703" s="962"/>
      <c r="B703" s="966"/>
      <c r="C703" s="966"/>
      <c r="D703" s="966"/>
      <c r="E703" s="1022"/>
      <c r="F703" s="889"/>
      <c r="G703" s="51"/>
      <c r="H703" s="51"/>
    </row>
    <row r="704" spans="1:8">
      <c r="A704" s="962"/>
      <c r="B704" s="966"/>
      <c r="C704" s="966"/>
      <c r="D704" s="966"/>
      <c r="E704" s="1022"/>
      <c r="F704" s="889"/>
      <c r="G704" s="51"/>
      <c r="H704" s="51"/>
    </row>
    <row r="705" spans="1:8">
      <c r="A705" s="962"/>
      <c r="B705" s="966"/>
      <c r="C705" s="966"/>
      <c r="D705" s="966"/>
      <c r="E705" s="1022"/>
      <c r="F705" s="889"/>
      <c r="G705" s="51"/>
      <c r="H705" s="51"/>
    </row>
    <row r="706" spans="1:8">
      <c r="A706" s="962"/>
      <c r="B706" s="966"/>
      <c r="C706" s="966"/>
      <c r="D706" s="966"/>
      <c r="E706" s="1022"/>
      <c r="F706" s="889"/>
      <c r="G706" s="51"/>
      <c r="H706" s="51"/>
    </row>
    <row r="707" spans="1:8">
      <c r="A707" s="962"/>
      <c r="B707" s="966"/>
      <c r="C707" s="966"/>
      <c r="D707" s="966"/>
      <c r="E707" s="1022"/>
      <c r="F707" s="889"/>
      <c r="G707" s="51"/>
      <c r="H707" s="51"/>
    </row>
    <row r="708" spans="1:8">
      <c r="A708" s="962"/>
      <c r="B708" s="966"/>
      <c r="C708" s="966"/>
      <c r="D708" s="966"/>
      <c r="E708" s="1022"/>
      <c r="F708" s="889"/>
      <c r="G708" s="51"/>
      <c r="H708" s="51"/>
    </row>
    <row r="709" spans="1:8">
      <c r="A709" s="962"/>
      <c r="B709" s="966"/>
      <c r="C709" s="966"/>
      <c r="D709" s="966"/>
      <c r="E709" s="1022"/>
      <c r="F709" s="889"/>
      <c r="G709" s="51"/>
      <c r="H709" s="51"/>
    </row>
    <row r="710" spans="1:8">
      <c r="A710" s="962"/>
      <c r="B710" s="966"/>
      <c r="C710" s="966"/>
      <c r="D710" s="966"/>
      <c r="E710" s="1022"/>
      <c r="F710" s="889"/>
      <c r="G710" s="51"/>
      <c r="H710" s="51"/>
    </row>
    <row r="711" spans="1:8">
      <c r="A711" s="962"/>
      <c r="B711" s="966"/>
      <c r="C711" s="966"/>
      <c r="D711" s="966"/>
      <c r="E711" s="1022"/>
      <c r="F711" s="889"/>
      <c r="G711" s="51"/>
      <c r="H711" s="51"/>
    </row>
    <row r="712" spans="1:8">
      <c r="A712" s="962"/>
      <c r="B712" s="966"/>
      <c r="C712" s="966"/>
      <c r="D712" s="966"/>
      <c r="E712" s="1022"/>
      <c r="F712" s="889"/>
      <c r="G712" s="51"/>
      <c r="H712" s="51"/>
    </row>
    <row r="713" spans="1:8">
      <c r="A713" s="962"/>
      <c r="B713" s="966"/>
      <c r="C713" s="966"/>
      <c r="D713" s="966"/>
      <c r="E713" s="1022"/>
      <c r="F713" s="889"/>
      <c r="G713" s="51"/>
      <c r="H713" s="51"/>
    </row>
    <row r="714" spans="1:8">
      <c r="A714" s="962"/>
      <c r="B714" s="966"/>
      <c r="C714" s="966"/>
      <c r="D714" s="966"/>
      <c r="E714" s="1022"/>
      <c r="F714" s="889"/>
      <c r="G714" s="51"/>
      <c r="H714" s="51"/>
    </row>
    <row r="715" spans="1:8">
      <c r="A715" s="962"/>
      <c r="B715" s="966"/>
      <c r="C715" s="966"/>
      <c r="D715" s="966"/>
      <c r="E715" s="1022"/>
      <c r="F715" s="889"/>
      <c r="G715" s="51"/>
      <c r="H715" s="51"/>
    </row>
    <row r="716" spans="1:8">
      <c r="A716" s="962"/>
      <c r="B716" s="966"/>
      <c r="C716" s="966"/>
      <c r="D716" s="966"/>
      <c r="E716" s="1022"/>
      <c r="F716" s="889"/>
      <c r="G716" s="51"/>
      <c r="H716" s="51"/>
    </row>
    <row r="717" spans="1:8">
      <c r="A717" s="962"/>
      <c r="B717" s="966"/>
      <c r="C717" s="966"/>
      <c r="D717" s="966"/>
      <c r="E717" s="1022"/>
      <c r="F717" s="889"/>
      <c r="G717" s="51"/>
      <c r="H717" s="51"/>
    </row>
    <row r="718" spans="1:8">
      <c r="A718" s="962"/>
      <c r="B718" s="966"/>
      <c r="C718" s="966"/>
      <c r="D718" s="966"/>
      <c r="E718" s="1022"/>
      <c r="F718" s="889"/>
      <c r="G718" s="51"/>
      <c r="H718" s="51"/>
    </row>
    <row r="719" spans="1:8">
      <c r="A719" s="962"/>
      <c r="B719" s="966"/>
      <c r="C719" s="966"/>
      <c r="D719" s="966"/>
      <c r="E719" s="1022"/>
      <c r="F719" s="889"/>
      <c r="G719" s="51"/>
      <c r="H719" s="51"/>
    </row>
    <row r="720" spans="1:8">
      <c r="A720" s="962"/>
      <c r="B720" s="966"/>
      <c r="C720" s="966"/>
      <c r="D720" s="966"/>
      <c r="E720" s="1022"/>
      <c r="F720" s="889"/>
      <c r="G720" s="51"/>
      <c r="H720" s="51"/>
    </row>
    <row r="721" spans="1:8">
      <c r="A721" s="962"/>
      <c r="B721" s="966"/>
      <c r="C721" s="966"/>
      <c r="D721" s="966"/>
      <c r="E721" s="1022"/>
      <c r="F721" s="889"/>
      <c r="G721" s="51"/>
      <c r="H721" s="51"/>
    </row>
    <row r="722" spans="1:8">
      <c r="A722" s="962"/>
      <c r="B722" s="966"/>
      <c r="C722" s="966"/>
      <c r="D722" s="966"/>
      <c r="E722" s="1022"/>
      <c r="F722" s="889"/>
      <c r="G722" s="51"/>
      <c r="H722" s="51"/>
    </row>
    <row r="723" spans="1:8">
      <c r="A723" s="962"/>
      <c r="B723" s="966"/>
      <c r="C723" s="966"/>
      <c r="D723" s="966"/>
      <c r="E723" s="1022"/>
      <c r="F723" s="889"/>
      <c r="G723" s="51"/>
      <c r="H723" s="51"/>
    </row>
    <row r="724" spans="1:8">
      <c r="A724" s="962"/>
      <c r="B724" s="966"/>
      <c r="C724" s="966"/>
      <c r="D724" s="966"/>
      <c r="E724" s="1022"/>
      <c r="F724" s="889"/>
      <c r="G724" s="51"/>
      <c r="H724" s="51"/>
    </row>
    <row r="725" spans="1:8">
      <c r="A725" s="962"/>
      <c r="B725" s="966"/>
      <c r="C725" s="966"/>
      <c r="D725" s="966"/>
      <c r="E725" s="1022"/>
      <c r="F725" s="889"/>
      <c r="G725" s="51"/>
      <c r="H725" s="51"/>
    </row>
    <row r="726" spans="1:8">
      <c r="A726" s="962"/>
      <c r="B726" s="966"/>
      <c r="C726" s="966"/>
      <c r="D726" s="966"/>
      <c r="E726" s="1022"/>
      <c r="F726" s="889"/>
      <c r="G726" s="51"/>
      <c r="H726" s="51"/>
    </row>
    <row r="727" spans="1:8">
      <c r="A727" s="962"/>
      <c r="B727" s="966"/>
      <c r="C727" s="966"/>
      <c r="D727" s="966"/>
      <c r="E727" s="1022"/>
      <c r="F727" s="889"/>
      <c r="G727" s="51"/>
      <c r="H727" s="51"/>
    </row>
    <row r="728" spans="1:8">
      <c r="A728" s="962"/>
      <c r="B728" s="966"/>
      <c r="C728" s="966"/>
      <c r="D728" s="966"/>
      <c r="E728" s="1022"/>
      <c r="F728" s="889"/>
      <c r="G728" s="51"/>
      <c r="H728" s="51"/>
    </row>
    <row r="729" spans="1:8">
      <c r="A729" s="962"/>
      <c r="B729" s="966"/>
      <c r="C729" s="966"/>
      <c r="D729" s="966"/>
      <c r="E729" s="1022"/>
      <c r="F729" s="889"/>
      <c r="G729" s="51"/>
      <c r="H729" s="51"/>
    </row>
    <row r="730" spans="1:8">
      <c r="A730" s="962"/>
      <c r="B730" s="966"/>
      <c r="C730" s="966"/>
      <c r="D730" s="966"/>
      <c r="E730" s="1022"/>
      <c r="F730" s="889"/>
      <c r="G730" s="51"/>
      <c r="H730" s="51"/>
    </row>
    <row r="731" spans="1:8">
      <c r="A731" s="962"/>
      <c r="B731" s="966"/>
      <c r="C731" s="966"/>
      <c r="D731" s="966"/>
      <c r="E731" s="1022"/>
      <c r="F731" s="889"/>
      <c r="G731" s="51"/>
      <c r="H731" s="51"/>
    </row>
    <row r="732" spans="1:8">
      <c r="A732" s="962"/>
      <c r="B732" s="966"/>
      <c r="C732" s="966"/>
      <c r="D732" s="966"/>
      <c r="E732" s="1022"/>
      <c r="F732" s="889"/>
      <c r="G732" s="51"/>
      <c r="H732" s="51"/>
    </row>
    <row r="733" spans="1:8">
      <c r="A733" s="962"/>
      <c r="B733" s="966"/>
      <c r="C733" s="966"/>
      <c r="D733" s="966"/>
      <c r="E733" s="1022"/>
      <c r="F733" s="889"/>
      <c r="G733" s="51"/>
      <c r="H733" s="51"/>
    </row>
    <row r="734" spans="1:8">
      <c r="A734" s="962"/>
      <c r="B734" s="966"/>
      <c r="C734" s="966"/>
      <c r="D734" s="966"/>
      <c r="E734" s="1022"/>
      <c r="F734" s="889"/>
      <c r="G734" s="51"/>
      <c r="H734" s="51"/>
    </row>
    <row r="735" spans="1:8">
      <c r="A735" s="962"/>
      <c r="B735" s="966"/>
      <c r="C735" s="966"/>
      <c r="D735" s="966"/>
      <c r="E735" s="1022"/>
      <c r="F735" s="889"/>
      <c r="G735" s="51"/>
      <c r="H735" s="51"/>
    </row>
    <row r="736" spans="1:8">
      <c r="A736" s="962"/>
      <c r="B736" s="966"/>
      <c r="C736" s="966"/>
      <c r="D736" s="966"/>
      <c r="E736" s="1022"/>
      <c r="F736" s="889"/>
      <c r="G736" s="51"/>
      <c r="H736" s="51"/>
    </row>
    <row r="737" spans="1:8">
      <c r="A737" s="962"/>
      <c r="B737" s="966"/>
      <c r="C737" s="966"/>
      <c r="D737" s="966"/>
      <c r="E737" s="1022"/>
      <c r="F737" s="889"/>
      <c r="G737" s="51"/>
      <c r="H737" s="51"/>
    </row>
    <row r="738" spans="1:8">
      <c r="A738" s="962"/>
      <c r="B738" s="966"/>
      <c r="C738" s="966"/>
      <c r="D738" s="966"/>
      <c r="E738" s="1022"/>
      <c r="F738" s="889"/>
      <c r="G738" s="51"/>
      <c r="H738" s="51"/>
    </row>
    <row r="739" spans="1:8">
      <c r="A739" s="962"/>
      <c r="B739" s="966"/>
      <c r="C739" s="966"/>
      <c r="D739" s="966"/>
      <c r="E739" s="1022"/>
      <c r="F739" s="889"/>
      <c r="G739" s="51"/>
      <c r="H739" s="51"/>
    </row>
    <row r="740" spans="1:8">
      <c r="A740" s="962"/>
      <c r="B740" s="966"/>
      <c r="C740" s="966"/>
      <c r="D740" s="966"/>
      <c r="E740" s="1022"/>
      <c r="F740" s="889"/>
      <c r="G740" s="51"/>
      <c r="H740" s="51"/>
    </row>
    <row r="741" spans="1:8">
      <c r="A741" s="962"/>
      <c r="B741" s="966"/>
      <c r="C741" s="966"/>
      <c r="D741" s="966"/>
      <c r="E741" s="1022"/>
      <c r="F741" s="889"/>
      <c r="G741" s="51"/>
      <c r="H741" s="51"/>
    </row>
    <row r="742" spans="1:8">
      <c r="A742" s="962"/>
      <c r="B742" s="966"/>
      <c r="C742" s="966"/>
      <c r="D742" s="966"/>
      <c r="E742" s="1022"/>
      <c r="F742" s="889"/>
      <c r="G742" s="51"/>
      <c r="H742" s="51"/>
    </row>
    <row r="743" spans="1:8">
      <c r="A743" s="962"/>
      <c r="B743" s="966"/>
      <c r="C743" s="966"/>
      <c r="D743" s="966"/>
      <c r="E743" s="1022"/>
      <c r="F743" s="889"/>
      <c r="G743" s="51"/>
      <c r="H743" s="51"/>
    </row>
    <row r="744" spans="1:8">
      <c r="A744" s="962"/>
      <c r="B744" s="966"/>
      <c r="C744" s="966"/>
      <c r="D744" s="966"/>
      <c r="E744" s="1022"/>
      <c r="F744" s="889"/>
      <c r="G744" s="51"/>
      <c r="H744" s="51"/>
    </row>
    <row r="745" spans="1:8">
      <c r="A745" s="962"/>
      <c r="B745" s="966"/>
      <c r="C745" s="966"/>
      <c r="D745" s="966"/>
      <c r="E745" s="1022"/>
      <c r="F745" s="889"/>
      <c r="G745" s="51"/>
      <c r="H745" s="51"/>
    </row>
    <row r="746" spans="1:8">
      <c r="A746" s="962"/>
      <c r="B746" s="966"/>
      <c r="C746" s="966"/>
      <c r="D746" s="966"/>
      <c r="E746" s="1022"/>
      <c r="F746" s="889"/>
      <c r="G746" s="51"/>
      <c r="H746" s="51"/>
    </row>
    <row r="747" spans="1:8">
      <c r="A747" s="962"/>
      <c r="B747" s="966"/>
      <c r="C747" s="966"/>
      <c r="D747" s="966"/>
      <c r="E747" s="1022"/>
      <c r="F747" s="889"/>
      <c r="G747" s="51"/>
      <c r="H747" s="51"/>
    </row>
    <row r="748" spans="1:8">
      <c r="A748" s="962"/>
      <c r="B748" s="966"/>
      <c r="C748" s="966"/>
      <c r="D748" s="966"/>
      <c r="E748" s="1022"/>
      <c r="F748" s="889"/>
      <c r="G748" s="51"/>
      <c r="H748" s="51"/>
    </row>
    <row r="749" spans="1:8">
      <c r="A749" s="962"/>
      <c r="B749" s="966"/>
      <c r="C749" s="966"/>
      <c r="D749" s="966"/>
      <c r="E749" s="1022"/>
      <c r="F749" s="889"/>
      <c r="G749" s="51"/>
      <c r="H749" s="51"/>
    </row>
    <row r="750" spans="1:8">
      <c r="A750" s="962"/>
      <c r="B750" s="966"/>
      <c r="C750" s="966"/>
      <c r="D750" s="966"/>
      <c r="E750" s="1022"/>
      <c r="F750" s="889"/>
      <c r="G750" s="51"/>
      <c r="H750" s="51"/>
    </row>
    <row r="751" spans="1:8">
      <c r="A751" s="962"/>
      <c r="B751" s="966"/>
      <c r="C751" s="966"/>
      <c r="D751" s="966"/>
      <c r="E751" s="1022"/>
      <c r="F751" s="889"/>
      <c r="G751" s="51"/>
      <c r="H751" s="51"/>
    </row>
    <row r="752" spans="1:8">
      <c r="A752" s="962"/>
      <c r="B752" s="966"/>
      <c r="C752" s="966"/>
      <c r="D752" s="966"/>
      <c r="E752" s="1022"/>
      <c r="F752" s="889"/>
      <c r="G752" s="51"/>
      <c r="H752" s="51"/>
    </row>
    <row r="753" spans="1:8">
      <c r="A753" s="962"/>
      <c r="B753" s="966"/>
      <c r="C753" s="966"/>
      <c r="D753" s="966"/>
      <c r="E753" s="1022"/>
      <c r="F753" s="889"/>
      <c r="G753" s="51"/>
      <c r="H753" s="51"/>
    </row>
    <row r="754" spans="1:8">
      <c r="A754" s="962"/>
      <c r="B754" s="966"/>
      <c r="C754" s="966"/>
      <c r="D754" s="966"/>
      <c r="E754" s="1022"/>
      <c r="F754" s="889"/>
      <c r="G754" s="51"/>
      <c r="H754" s="51"/>
    </row>
    <row r="755" spans="1:8">
      <c r="A755" s="962"/>
      <c r="B755" s="966"/>
      <c r="C755" s="966"/>
      <c r="D755" s="966"/>
      <c r="E755" s="1022"/>
      <c r="F755" s="889"/>
      <c r="G755" s="51"/>
      <c r="H755" s="51"/>
    </row>
    <row r="756" spans="1:8">
      <c r="A756" s="962"/>
      <c r="B756" s="966"/>
      <c r="C756" s="966"/>
      <c r="D756" s="966"/>
      <c r="E756" s="1022"/>
      <c r="F756" s="889"/>
      <c r="G756" s="51"/>
      <c r="H756" s="51"/>
    </row>
    <row r="757" spans="1:8">
      <c r="A757" s="962"/>
      <c r="B757" s="966"/>
      <c r="C757" s="966"/>
      <c r="D757" s="966"/>
      <c r="E757" s="1022"/>
      <c r="F757" s="889"/>
      <c r="G757" s="51"/>
      <c r="H757" s="51"/>
    </row>
    <row r="758" spans="1:8">
      <c r="A758" s="962"/>
      <c r="B758" s="966"/>
      <c r="C758" s="966"/>
      <c r="D758" s="966"/>
      <c r="E758" s="1022"/>
      <c r="F758" s="889"/>
      <c r="G758" s="51"/>
      <c r="H758" s="51"/>
    </row>
    <row r="759" spans="1:8">
      <c r="A759" s="962"/>
      <c r="B759" s="966"/>
      <c r="C759" s="966"/>
      <c r="D759" s="966"/>
      <c r="E759" s="1022"/>
      <c r="F759" s="889"/>
      <c r="G759" s="51"/>
      <c r="H759" s="51"/>
    </row>
    <row r="760" spans="1:8">
      <c r="A760" s="962"/>
      <c r="B760" s="966"/>
      <c r="C760" s="966"/>
      <c r="D760" s="966"/>
      <c r="E760" s="1022"/>
      <c r="F760" s="889"/>
      <c r="G760" s="51"/>
      <c r="H760" s="51"/>
    </row>
    <row r="761" spans="1:8">
      <c r="A761" s="962"/>
      <c r="B761" s="966"/>
      <c r="C761" s="966"/>
      <c r="D761" s="966"/>
      <c r="E761" s="1022"/>
      <c r="F761" s="889"/>
      <c r="G761" s="51"/>
      <c r="H761" s="51"/>
    </row>
    <row r="762" spans="1:8">
      <c r="A762" s="962"/>
      <c r="B762" s="966"/>
      <c r="C762" s="966"/>
      <c r="D762" s="966"/>
      <c r="E762" s="1022"/>
      <c r="F762" s="889"/>
      <c r="G762" s="51"/>
      <c r="H762" s="51"/>
    </row>
    <row r="763" spans="1:8">
      <c r="A763" s="962"/>
      <c r="B763" s="966"/>
      <c r="C763" s="966"/>
      <c r="D763" s="966"/>
      <c r="E763" s="1022"/>
      <c r="F763" s="889"/>
      <c r="G763" s="51"/>
      <c r="H763" s="51"/>
    </row>
    <row r="764" spans="1:8">
      <c r="A764" s="962"/>
      <c r="B764" s="966"/>
      <c r="C764" s="966"/>
      <c r="D764" s="966"/>
      <c r="E764" s="1022"/>
      <c r="F764" s="889"/>
      <c r="G764" s="51"/>
      <c r="H764" s="51"/>
    </row>
    <row r="765" spans="1:8">
      <c r="A765" s="962"/>
      <c r="B765" s="966"/>
      <c r="C765" s="966"/>
      <c r="D765" s="966"/>
      <c r="E765" s="1022"/>
      <c r="F765" s="889"/>
      <c r="G765" s="51"/>
      <c r="H765" s="51"/>
    </row>
    <row r="766" spans="1:8">
      <c r="A766" s="962"/>
      <c r="B766" s="966"/>
      <c r="C766" s="966"/>
      <c r="D766" s="966"/>
      <c r="E766" s="1022"/>
      <c r="F766" s="889"/>
      <c r="G766" s="51"/>
      <c r="H766" s="51"/>
    </row>
    <row r="767" spans="1:8">
      <c r="A767" s="962"/>
      <c r="B767" s="966"/>
      <c r="C767" s="966"/>
      <c r="D767" s="966"/>
      <c r="E767" s="1022"/>
      <c r="F767" s="889"/>
      <c r="G767" s="51"/>
      <c r="H767" s="51"/>
    </row>
    <row r="768" spans="1:8">
      <c r="A768" s="962"/>
      <c r="B768" s="966"/>
      <c r="C768" s="966"/>
      <c r="D768" s="966"/>
      <c r="E768" s="1022"/>
      <c r="F768" s="889"/>
      <c r="G768" s="51"/>
      <c r="H768" s="51"/>
    </row>
    <row r="769" spans="1:8">
      <c r="A769" s="962"/>
      <c r="B769" s="966"/>
      <c r="C769" s="966"/>
      <c r="D769" s="966"/>
      <c r="E769" s="1022"/>
      <c r="F769" s="889"/>
      <c r="G769" s="51"/>
      <c r="H769" s="51"/>
    </row>
    <row r="770" spans="1:8">
      <c r="A770" s="962"/>
      <c r="B770" s="966"/>
      <c r="C770" s="966"/>
      <c r="D770" s="966"/>
      <c r="E770" s="1022"/>
      <c r="F770" s="889"/>
      <c r="G770" s="51"/>
      <c r="H770" s="51"/>
    </row>
    <row r="771" spans="1:8">
      <c r="A771" s="962"/>
      <c r="B771" s="966"/>
      <c r="C771" s="966"/>
      <c r="D771" s="966"/>
      <c r="E771" s="1022"/>
      <c r="F771" s="889"/>
      <c r="G771" s="51"/>
      <c r="H771" s="51"/>
    </row>
    <row r="772" spans="1:8">
      <c r="A772" s="962"/>
      <c r="B772" s="966"/>
      <c r="C772" s="966"/>
      <c r="D772" s="966"/>
      <c r="E772" s="1022"/>
      <c r="F772" s="889"/>
      <c r="G772" s="51"/>
      <c r="H772" s="51"/>
    </row>
    <row r="773" spans="1:8">
      <c r="A773" s="962"/>
      <c r="B773" s="966"/>
      <c r="C773" s="966"/>
      <c r="D773" s="966"/>
      <c r="E773" s="1022"/>
      <c r="F773" s="889"/>
      <c r="G773" s="51"/>
      <c r="H773" s="51"/>
    </row>
    <row r="774" spans="1:8">
      <c r="A774" s="962"/>
      <c r="B774" s="966"/>
      <c r="C774" s="966"/>
      <c r="D774" s="966"/>
      <c r="E774" s="1022"/>
      <c r="F774" s="889"/>
      <c r="G774" s="51"/>
      <c r="H774" s="51"/>
    </row>
    <row r="775" spans="1:8">
      <c r="A775" s="962"/>
      <c r="B775" s="966"/>
      <c r="C775" s="966"/>
      <c r="D775" s="966"/>
      <c r="E775" s="1022"/>
      <c r="F775" s="889"/>
      <c r="G775" s="51"/>
      <c r="H775" s="51"/>
    </row>
    <row r="776" spans="1:8">
      <c r="A776" s="962"/>
      <c r="B776" s="966"/>
      <c r="C776" s="966"/>
      <c r="D776" s="966"/>
      <c r="E776" s="1022"/>
      <c r="F776" s="889"/>
      <c r="G776" s="51"/>
      <c r="H776" s="51"/>
    </row>
    <row r="777" spans="1:8">
      <c r="A777" s="962"/>
      <c r="B777" s="966"/>
      <c r="C777" s="966"/>
      <c r="D777" s="966"/>
      <c r="E777" s="1022"/>
      <c r="F777" s="889"/>
      <c r="G777" s="51"/>
      <c r="H777" s="51"/>
    </row>
    <row r="778" spans="1:8">
      <c r="A778" s="962"/>
      <c r="B778" s="966"/>
      <c r="C778" s="966"/>
      <c r="D778" s="966"/>
      <c r="E778" s="1022"/>
      <c r="F778" s="889"/>
      <c r="G778" s="51"/>
      <c r="H778" s="51"/>
    </row>
    <row r="779" spans="1:8">
      <c r="A779" s="962"/>
      <c r="B779" s="966"/>
      <c r="C779" s="966"/>
      <c r="D779" s="966"/>
      <c r="E779" s="1022"/>
      <c r="F779" s="889"/>
      <c r="G779" s="51"/>
      <c r="H779" s="51"/>
    </row>
    <row r="780" spans="1:8">
      <c r="A780" s="962"/>
      <c r="B780" s="966"/>
      <c r="C780" s="966"/>
      <c r="D780" s="966"/>
      <c r="E780" s="1022"/>
      <c r="F780" s="889"/>
      <c r="G780" s="51"/>
      <c r="H780" s="51"/>
    </row>
    <row r="781" spans="1:8">
      <c r="A781" s="962"/>
      <c r="B781" s="966"/>
      <c r="C781" s="966"/>
      <c r="D781" s="966"/>
      <c r="E781" s="1022"/>
      <c r="F781" s="889"/>
      <c r="G781" s="51"/>
      <c r="H781" s="51"/>
    </row>
    <row r="782" spans="1:8">
      <c r="A782" s="962"/>
      <c r="B782" s="966"/>
      <c r="C782" s="966"/>
      <c r="D782" s="966"/>
      <c r="E782" s="1022"/>
      <c r="F782" s="889"/>
      <c r="G782" s="51"/>
      <c r="H782" s="51"/>
    </row>
    <row r="783" spans="1:8">
      <c r="A783" s="962"/>
      <c r="B783" s="966"/>
      <c r="C783" s="966"/>
      <c r="D783" s="966"/>
      <c r="E783" s="1022"/>
      <c r="F783" s="889"/>
      <c r="G783" s="51"/>
      <c r="H783" s="51"/>
    </row>
    <row r="784" spans="1:8">
      <c r="A784" s="962"/>
      <c r="B784" s="966"/>
      <c r="C784" s="966"/>
      <c r="D784" s="966"/>
      <c r="E784" s="1022"/>
      <c r="F784" s="889"/>
      <c r="G784" s="51"/>
      <c r="H784" s="51"/>
    </row>
    <row r="785" spans="1:8">
      <c r="A785" s="962"/>
      <c r="B785" s="966"/>
      <c r="C785" s="966"/>
      <c r="D785" s="966"/>
      <c r="E785" s="1022"/>
      <c r="F785" s="889"/>
      <c r="G785" s="51"/>
      <c r="H785" s="51"/>
    </row>
    <row r="786" spans="1:8">
      <c r="A786" s="962"/>
      <c r="B786" s="966"/>
      <c r="C786" s="966"/>
      <c r="D786" s="966"/>
      <c r="E786" s="1022"/>
      <c r="F786" s="889"/>
      <c r="G786" s="51"/>
      <c r="H786" s="51"/>
    </row>
    <row r="787" spans="1:8">
      <c r="A787" s="962"/>
      <c r="B787" s="966"/>
      <c r="C787" s="966"/>
      <c r="D787" s="966"/>
      <c r="E787" s="1022"/>
      <c r="F787" s="889"/>
      <c r="G787" s="51"/>
      <c r="H787" s="51"/>
    </row>
    <row r="788" spans="1:8">
      <c r="A788" s="962"/>
      <c r="B788" s="966"/>
      <c r="C788" s="966"/>
      <c r="D788" s="966"/>
      <c r="E788" s="1022"/>
      <c r="F788" s="889"/>
      <c r="G788" s="51"/>
      <c r="H788" s="51"/>
    </row>
    <row r="789" spans="1:8">
      <c r="A789" s="962"/>
      <c r="B789" s="966"/>
      <c r="C789" s="966"/>
      <c r="D789" s="966"/>
      <c r="E789" s="1022"/>
      <c r="F789" s="889"/>
      <c r="G789" s="51"/>
      <c r="H789" s="51"/>
    </row>
    <row r="790" spans="1:8">
      <c r="A790" s="962"/>
      <c r="B790" s="966"/>
      <c r="C790" s="966"/>
      <c r="D790" s="966"/>
      <c r="E790" s="1022"/>
      <c r="F790" s="889"/>
      <c r="G790" s="51"/>
      <c r="H790" s="51"/>
    </row>
    <row r="791" spans="1:8">
      <c r="A791" s="962"/>
      <c r="B791" s="966"/>
      <c r="C791" s="966"/>
      <c r="D791" s="966"/>
      <c r="E791" s="1022"/>
      <c r="F791" s="889"/>
      <c r="G791" s="51"/>
      <c r="H791" s="51"/>
    </row>
    <row r="792" spans="1:8">
      <c r="A792" s="962"/>
      <c r="B792" s="966"/>
      <c r="C792" s="966"/>
      <c r="D792" s="966"/>
      <c r="E792" s="1022"/>
      <c r="F792" s="889"/>
      <c r="G792" s="51"/>
      <c r="H792" s="51"/>
    </row>
    <row r="793" spans="1:8">
      <c r="A793" s="962"/>
      <c r="B793" s="966"/>
      <c r="C793" s="966"/>
      <c r="D793" s="966"/>
      <c r="E793" s="1022"/>
      <c r="F793" s="889"/>
      <c r="G793" s="51"/>
      <c r="H793" s="51"/>
    </row>
    <row r="794" spans="1:8">
      <c r="A794" s="962"/>
      <c r="B794" s="966"/>
      <c r="C794" s="966"/>
      <c r="D794" s="966"/>
      <c r="E794" s="1022"/>
      <c r="F794" s="889"/>
      <c r="G794" s="51"/>
      <c r="H794" s="51"/>
    </row>
    <row r="795" spans="1:8">
      <c r="A795" s="962"/>
      <c r="B795" s="966"/>
      <c r="C795" s="966"/>
      <c r="D795" s="966"/>
      <c r="E795" s="1022"/>
      <c r="F795" s="889"/>
      <c r="G795" s="51"/>
      <c r="H795" s="51"/>
    </row>
    <row r="796" spans="1:8">
      <c r="A796" s="962"/>
      <c r="B796" s="966"/>
      <c r="C796" s="966"/>
      <c r="D796" s="966"/>
      <c r="E796" s="1022"/>
      <c r="F796" s="889"/>
      <c r="G796" s="51"/>
      <c r="H796" s="51"/>
    </row>
    <row r="797" spans="1:8">
      <c r="A797" s="962"/>
      <c r="B797" s="966"/>
      <c r="C797" s="966"/>
      <c r="D797" s="966"/>
      <c r="E797" s="1022"/>
      <c r="F797" s="889"/>
      <c r="G797" s="51"/>
      <c r="H797" s="51"/>
    </row>
    <row r="798" spans="1:8">
      <c r="A798" s="962"/>
      <c r="B798" s="966"/>
      <c r="C798" s="966"/>
      <c r="D798" s="966"/>
      <c r="E798" s="1022"/>
      <c r="F798" s="889"/>
      <c r="G798" s="51"/>
      <c r="H798" s="51"/>
    </row>
    <row r="799" spans="1:8">
      <c r="A799" s="962"/>
      <c r="B799" s="966"/>
      <c r="C799" s="966"/>
      <c r="D799" s="966"/>
      <c r="E799" s="1022"/>
      <c r="F799" s="889"/>
      <c r="G799" s="51"/>
      <c r="H799" s="51"/>
    </row>
    <row r="800" spans="1:8">
      <c r="A800" s="962"/>
      <c r="B800" s="966"/>
      <c r="C800" s="966"/>
      <c r="D800" s="966"/>
      <c r="E800" s="1022"/>
      <c r="F800" s="889"/>
      <c r="G800" s="51"/>
      <c r="H800" s="51"/>
    </row>
    <row r="801" spans="1:8">
      <c r="A801" s="962"/>
      <c r="B801" s="966"/>
      <c r="C801" s="966"/>
      <c r="D801" s="966"/>
      <c r="E801" s="1022"/>
      <c r="F801" s="889"/>
      <c r="G801" s="51"/>
      <c r="H801" s="51"/>
    </row>
    <row r="802" spans="1:8">
      <c r="A802" s="962"/>
      <c r="B802" s="966"/>
      <c r="C802" s="966"/>
      <c r="D802" s="966"/>
      <c r="E802" s="1022"/>
      <c r="F802" s="889"/>
      <c r="G802" s="51"/>
      <c r="H802" s="51"/>
    </row>
    <row r="803" spans="1:8">
      <c r="A803" s="962"/>
      <c r="B803" s="966"/>
      <c r="C803" s="966"/>
      <c r="D803" s="966"/>
      <c r="E803" s="1022"/>
      <c r="F803" s="889"/>
      <c r="G803" s="51"/>
      <c r="H803" s="51"/>
    </row>
    <row r="804" spans="1:8">
      <c r="A804" s="962"/>
      <c r="B804" s="966"/>
      <c r="C804" s="966"/>
      <c r="D804" s="966"/>
      <c r="E804" s="1022"/>
      <c r="F804" s="889"/>
      <c r="G804" s="51"/>
      <c r="H804" s="51"/>
    </row>
    <row r="805" spans="1:8">
      <c r="A805" s="962"/>
      <c r="B805" s="966"/>
      <c r="C805" s="966"/>
      <c r="D805" s="966"/>
      <c r="E805" s="1022"/>
      <c r="F805" s="889"/>
      <c r="G805" s="51"/>
      <c r="H805" s="51"/>
    </row>
    <row r="806" spans="1:8">
      <c r="A806" s="962"/>
      <c r="B806" s="966"/>
      <c r="C806" s="966"/>
      <c r="D806" s="966"/>
      <c r="E806" s="1022"/>
      <c r="F806" s="889"/>
      <c r="G806" s="51"/>
      <c r="H806" s="51"/>
    </row>
    <row r="807" spans="1:8">
      <c r="A807" s="962"/>
      <c r="B807" s="966"/>
      <c r="C807" s="966"/>
      <c r="D807" s="966"/>
      <c r="E807" s="1022"/>
      <c r="F807" s="889"/>
      <c r="G807" s="51"/>
      <c r="H807" s="51"/>
    </row>
    <row r="808" spans="1:8">
      <c r="A808" s="962"/>
      <c r="B808" s="966"/>
      <c r="C808" s="966"/>
      <c r="D808" s="966"/>
      <c r="E808" s="1022"/>
      <c r="F808" s="889"/>
      <c r="G808" s="51"/>
      <c r="H808" s="51"/>
    </row>
    <row r="809" spans="1:8">
      <c r="A809" s="962"/>
      <c r="B809" s="966"/>
      <c r="C809" s="966"/>
      <c r="D809" s="966"/>
      <c r="E809" s="1022"/>
      <c r="F809" s="889"/>
      <c r="G809" s="51"/>
      <c r="H809" s="51"/>
    </row>
    <row r="810" spans="1:8">
      <c r="A810" s="962"/>
      <c r="B810" s="966"/>
      <c r="C810" s="966"/>
      <c r="D810" s="966"/>
      <c r="E810" s="1022"/>
      <c r="F810" s="889"/>
      <c r="G810" s="51"/>
      <c r="H810" s="51"/>
    </row>
    <row r="811" spans="1:8">
      <c r="A811" s="962"/>
      <c r="B811" s="966"/>
      <c r="C811" s="966"/>
      <c r="D811" s="966"/>
      <c r="E811" s="1022"/>
      <c r="F811" s="889"/>
      <c r="G811" s="51"/>
      <c r="H811" s="51"/>
    </row>
    <row r="812" spans="1:8">
      <c r="A812" s="962"/>
      <c r="B812" s="966"/>
      <c r="C812" s="966"/>
      <c r="D812" s="966"/>
      <c r="E812" s="1022"/>
      <c r="F812" s="889"/>
      <c r="G812" s="51"/>
      <c r="H812" s="51"/>
    </row>
    <row r="813" spans="1:8">
      <c r="A813" s="962"/>
      <c r="B813" s="966"/>
      <c r="C813" s="966"/>
      <c r="D813" s="966"/>
      <c r="E813" s="1022"/>
      <c r="F813" s="889"/>
      <c r="G813" s="51"/>
      <c r="H813" s="51"/>
    </row>
    <row r="814" spans="1:8">
      <c r="A814" s="962"/>
      <c r="B814" s="966"/>
      <c r="C814" s="966"/>
      <c r="D814" s="966"/>
      <c r="E814" s="1022"/>
      <c r="F814" s="889"/>
      <c r="G814" s="51"/>
      <c r="H814" s="51"/>
    </row>
    <row r="815" spans="1:8">
      <c r="A815" s="962"/>
      <c r="B815" s="966"/>
      <c r="C815" s="966"/>
      <c r="D815" s="966"/>
      <c r="E815" s="1022"/>
      <c r="F815" s="889"/>
      <c r="G815" s="51"/>
      <c r="H815" s="51"/>
    </row>
    <row r="816" spans="1:8">
      <c r="A816" s="962"/>
      <c r="B816" s="966"/>
      <c r="C816" s="966"/>
      <c r="D816" s="966"/>
      <c r="E816" s="1022"/>
      <c r="F816" s="889"/>
      <c r="G816" s="51"/>
      <c r="H816" s="51"/>
    </row>
    <row r="817" spans="1:8">
      <c r="A817" s="962"/>
      <c r="B817" s="966"/>
      <c r="C817" s="966"/>
      <c r="D817" s="966"/>
      <c r="E817" s="1022"/>
      <c r="F817" s="889"/>
      <c r="G817" s="51"/>
      <c r="H817" s="51"/>
    </row>
    <row r="818" spans="1:8">
      <c r="A818" s="962"/>
      <c r="B818" s="966"/>
      <c r="C818" s="966"/>
      <c r="D818" s="966"/>
      <c r="E818" s="1022"/>
      <c r="F818" s="889"/>
      <c r="G818" s="51"/>
      <c r="H818" s="51"/>
    </row>
    <row r="819" spans="1:8">
      <c r="A819" s="962"/>
      <c r="B819" s="966"/>
      <c r="C819" s="966"/>
      <c r="D819" s="966"/>
      <c r="E819" s="1022"/>
      <c r="F819" s="889"/>
      <c r="G819" s="51"/>
      <c r="H819" s="51"/>
    </row>
    <row r="820" spans="1:8">
      <c r="A820" s="962"/>
      <c r="B820" s="966"/>
      <c r="C820" s="966"/>
      <c r="D820" s="966"/>
      <c r="E820" s="1022"/>
      <c r="F820" s="889"/>
      <c r="G820" s="51"/>
      <c r="H820" s="51"/>
    </row>
    <row r="821" spans="1:8">
      <c r="A821" s="962"/>
      <c r="B821" s="966"/>
      <c r="C821" s="966"/>
      <c r="D821" s="966"/>
      <c r="E821" s="1022"/>
      <c r="F821" s="889"/>
      <c r="G821" s="51"/>
      <c r="H821" s="51"/>
    </row>
    <row r="822" spans="1:8">
      <c r="A822" s="962"/>
      <c r="B822" s="966"/>
      <c r="C822" s="966"/>
      <c r="D822" s="966"/>
      <c r="E822" s="1022"/>
      <c r="F822" s="889"/>
      <c r="G822" s="51"/>
      <c r="H822" s="51"/>
    </row>
    <row r="823" spans="1:8">
      <c r="A823" s="962"/>
      <c r="B823" s="966"/>
      <c r="C823" s="966"/>
      <c r="D823" s="966"/>
      <c r="E823" s="1022"/>
      <c r="F823" s="889"/>
      <c r="G823" s="51"/>
      <c r="H823" s="51"/>
    </row>
    <row r="824" spans="1:8">
      <c r="A824" s="962"/>
      <c r="B824" s="966"/>
      <c r="C824" s="966"/>
      <c r="D824" s="966"/>
      <c r="E824" s="1022"/>
      <c r="F824" s="889"/>
      <c r="G824" s="51"/>
      <c r="H824" s="51"/>
    </row>
    <row r="825" spans="1:8">
      <c r="A825" s="962"/>
      <c r="B825" s="966"/>
      <c r="C825" s="966"/>
      <c r="D825" s="966"/>
      <c r="E825" s="1022"/>
      <c r="F825" s="889"/>
      <c r="G825" s="51"/>
      <c r="H825" s="51"/>
    </row>
    <row r="826" spans="1:8">
      <c r="A826" s="962"/>
      <c r="B826" s="966"/>
      <c r="C826" s="966"/>
      <c r="D826" s="966"/>
      <c r="E826" s="1022"/>
      <c r="F826" s="889"/>
      <c r="G826" s="51"/>
      <c r="H826" s="51"/>
    </row>
    <row r="827" spans="1:8">
      <c r="A827" s="962"/>
      <c r="B827" s="966"/>
      <c r="C827" s="966"/>
      <c r="D827" s="966"/>
      <c r="E827" s="1022"/>
      <c r="F827" s="889"/>
      <c r="G827" s="51"/>
      <c r="H827" s="51"/>
    </row>
    <row r="828" spans="1:8">
      <c r="A828" s="962"/>
      <c r="B828" s="966"/>
      <c r="C828" s="966"/>
      <c r="D828" s="966"/>
      <c r="E828" s="1022"/>
      <c r="F828" s="889"/>
      <c r="G828" s="51"/>
      <c r="H828" s="51"/>
    </row>
    <row r="829" spans="1:8">
      <c r="A829" s="962"/>
      <c r="B829" s="966"/>
      <c r="C829" s="966"/>
      <c r="D829" s="966"/>
      <c r="E829" s="1022"/>
      <c r="F829" s="889"/>
      <c r="G829" s="51"/>
      <c r="H829" s="51"/>
    </row>
    <row r="830" spans="1:8">
      <c r="A830" s="962"/>
      <c r="B830" s="966"/>
      <c r="C830" s="966"/>
      <c r="D830" s="966"/>
      <c r="E830" s="1022"/>
      <c r="F830" s="889"/>
      <c r="G830" s="51"/>
      <c r="H830" s="51"/>
    </row>
    <row r="831" spans="1:8">
      <c r="A831" s="962"/>
      <c r="B831" s="966"/>
      <c r="C831" s="966"/>
      <c r="D831" s="966"/>
      <c r="E831" s="1022"/>
      <c r="F831" s="889"/>
      <c r="G831" s="51"/>
      <c r="H831" s="51"/>
    </row>
    <row r="832" spans="1:8">
      <c r="A832" s="962"/>
      <c r="B832" s="966"/>
      <c r="C832" s="966"/>
      <c r="D832" s="966"/>
      <c r="E832" s="1022"/>
      <c r="F832" s="889"/>
      <c r="G832" s="51"/>
      <c r="H832" s="51"/>
    </row>
    <row r="833" spans="1:8">
      <c r="A833" s="962"/>
      <c r="B833" s="966"/>
      <c r="C833" s="966"/>
      <c r="D833" s="966"/>
      <c r="E833" s="1022"/>
      <c r="F833" s="889"/>
      <c r="G833" s="51"/>
      <c r="H833" s="51"/>
    </row>
    <row r="834" spans="1:8">
      <c r="A834" s="962"/>
      <c r="B834" s="966"/>
      <c r="C834" s="966"/>
      <c r="D834" s="966"/>
      <c r="E834" s="1022"/>
      <c r="F834" s="889"/>
      <c r="G834" s="51"/>
      <c r="H834" s="51"/>
    </row>
    <row r="835" spans="1:8">
      <c r="A835" s="962"/>
      <c r="B835" s="966"/>
      <c r="C835" s="966"/>
      <c r="D835" s="966"/>
      <c r="E835" s="1022"/>
      <c r="F835" s="889"/>
      <c r="G835" s="51"/>
      <c r="H835" s="51"/>
    </row>
    <row r="836" spans="1:8">
      <c r="A836" s="962"/>
      <c r="B836" s="966"/>
      <c r="C836" s="966"/>
      <c r="D836" s="966"/>
      <c r="E836" s="1022"/>
      <c r="F836" s="889"/>
      <c r="G836" s="51"/>
      <c r="H836" s="51"/>
    </row>
    <row r="837" spans="1:8">
      <c r="A837" s="962"/>
      <c r="B837" s="966"/>
      <c r="C837" s="966"/>
      <c r="D837" s="966"/>
      <c r="E837" s="1022"/>
      <c r="F837" s="889"/>
      <c r="G837" s="51"/>
      <c r="H837" s="51"/>
    </row>
    <row r="838" spans="1:8">
      <c r="A838" s="962"/>
      <c r="B838" s="966"/>
      <c r="C838" s="966"/>
      <c r="D838" s="966"/>
      <c r="E838" s="1022"/>
      <c r="F838" s="889"/>
      <c r="G838" s="51"/>
      <c r="H838" s="51"/>
    </row>
    <row r="839" spans="1:8">
      <c r="A839" s="962"/>
      <c r="B839" s="966"/>
      <c r="C839" s="966"/>
      <c r="D839" s="966"/>
      <c r="E839" s="1022"/>
      <c r="F839" s="889"/>
      <c r="G839" s="51"/>
      <c r="H839" s="51"/>
    </row>
    <row r="840" spans="1:8">
      <c r="A840" s="962"/>
      <c r="B840" s="966"/>
      <c r="C840" s="966"/>
      <c r="D840" s="966"/>
      <c r="E840" s="1022"/>
      <c r="F840" s="889"/>
      <c r="G840" s="51"/>
      <c r="H840" s="51"/>
    </row>
    <row r="841" spans="1:8">
      <c r="A841" s="962"/>
      <c r="B841" s="966"/>
      <c r="C841" s="966"/>
      <c r="D841" s="966"/>
      <c r="E841" s="1022"/>
      <c r="F841" s="889"/>
      <c r="G841" s="51"/>
      <c r="H841" s="51"/>
    </row>
    <row r="842" spans="1:8">
      <c r="A842" s="962"/>
      <c r="B842" s="966"/>
      <c r="C842" s="966"/>
      <c r="D842" s="966"/>
      <c r="E842" s="1022"/>
      <c r="F842" s="889"/>
      <c r="G842" s="51"/>
      <c r="H842" s="51"/>
    </row>
    <row r="843" spans="1:8">
      <c r="A843" s="962"/>
      <c r="B843" s="966"/>
      <c r="C843" s="966"/>
      <c r="D843" s="966"/>
      <c r="E843" s="1022"/>
      <c r="F843" s="889"/>
      <c r="G843" s="51"/>
      <c r="H843" s="51"/>
    </row>
    <row r="844" spans="1:8">
      <c r="A844" s="962"/>
      <c r="B844" s="966"/>
      <c r="C844" s="966"/>
      <c r="D844" s="966"/>
      <c r="E844" s="1022"/>
      <c r="F844" s="889"/>
      <c r="G844" s="51"/>
      <c r="H844" s="51"/>
    </row>
    <row r="845" spans="1:8">
      <c r="A845" s="962"/>
      <c r="B845" s="966"/>
      <c r="C845" s="966"/>
      <c r="D845" s="966"/>
      <c r="E845" s="1022"/>
      <c r="F845" s="889"/>
      <c r="G845" s="51"/>
      <c r="H845" s="51"/>
    </row>
    <row r="846" spans="1:8">
      <c r="A846" s="962"/>
      <c r="B846" s="966"/>
      <c r="C846" s="966"/>
      <c r="D846" s="966"/>
      <c r="E846" s="1022"/>
      <c r="F846" s="889"/>
      <c r="G846" s="51"/>
      <c r="H846" s="51"/>
    </row>
    <row r="847" spans="1:8">
      <c r="A847" s="962"/>
      <c r="B847" s="966"/>
      <c r="C847" s="966"/>
      <c r="D847" s="966"/>
      <c r="E847" s="1022"/>
      <c r="F847" s="889"/>
      <c r="G847" s="51"/>
      <c r="H847" s="51"/>
    </row>
    <row r="848" spans="1:8">
      <c r="A848" s="962"/>
      <c r="B848" s="966"/>
      <c r="C848" s="966"/>
      <c r="D848" s="966"/>
      <c r="E848" s="1022"/>
      <c r="F848" s="889"/>
      <c r="G848" s="51"/>
      <c r="H848" s="51"/>
    </row>
    <row r="849" spans="1:8">
      <c r="A849" s="962"/>
      <c r="B849" s="966"/>
      <c r="C849" s="966"/>
      <c r="D849" s="966"/>
      <c r="E849" s="1022"/>
      <c r="F849" s="889"/>
      <c r="G849" s="51"/>
      <c r="H849" s="51"/>
    </row>
    <row r="850" spans="1:8">
      <c r="A850" s="962"/>
      <c r="B850" s="966"/>
      <c r="C850" s="966"/>
      <c r="D850" s="966"/>
      <c r="E850" s="1022"/>
      <c r="F850" s="889"/>
      <c r="G850" s="51"/>
      <c r="H850" s="51"/>
    </row>
    <row r="851" spans="1:8">
      <c r="A851" s="962"/>
      <c r="B851" s="966"/>
      <c r="C851" s="966"/>
      <c r="D851" s="966"/>
      <c r="E851" s="1022"/>
      <c r="F851" s="889"/>
      <c r="G851" s="51"/>
      <c r="H851" s="51"/>
    </row>
    <row r="852" spans="1:8">
      <c r="A852" s="962"/>
      <c r="B852" s="966"/>
      <c r="C852" s="966"/>
      <c r="D852" s="966"/>
      <c r="E852" s="1022"/>
      <c r="F852" s="889"/>
      <c r="G852" s="51"/>
      <c r="H852" s="51"/>
    </row>
    <row r="853" spans="1:8">
      <c r="A853" s="962"/>
      <c r="B853" s="966"/>
      <c r="C853" s="966"/>
      <c r="D853" s="966"/>
      <c r="E853" s="1022"/>
      <c r="F853" s="889"/>
      <c r="G853" s="51"/>
      <c r="H853" s="51"/>
    </row>
    <row r="854" spans="1:8">
      <c r="A854" s="962"/>
      <c r="B854" s="966"/>
      <c r="C854" s="966"/>
      <c r="D854" s="966"/>
      <c r="E854" s="1022"/>
      <c r="F854" s="889"/>
      <c r="G854" s="51"/>
      <c r="H854" s="51"/>
    </row>
    <row r="855" spans="1:8">
      <c r="A855" s="962"/>
      <c r="B855" s="966"/>
      <c r="C855" s="966"/>
      <c r="D855" s="966"/>
      <c r="E855" s="1022"/>
      <c r="F855" s="889"/>
      <c r="G855" s="51"/>
      <c r="H855" s="51"/>
    </row>
    <row r="856" spans="1:8">
      <c r="A856" s="962"/>
      <c r="B856" s="966"/>
      <c r="C856" s="966"/>
      <c r="D856" s="966"/>
      <c r="E856" s="1022"/>
      <c r="F856" s="889"/>
      <c r="G856" s="51"/>
      <c r="H856" s="51"/>
    </row>
    <row r="857" spans="1:8">
      <c r="A857" s="962"/>
      <c r="B857" s="966"/>
      <c r="C857" s="966"/>
      <c r="D857" s="966"/>
      <c r="E857" s="1022"/>
      <c r="F857" s="889"/>
      <c r="G857" s="51"/>
      <c r="H857" s="51"/>
    </row>
    <row r="858" spans="1:8">
      <c r="A858" s="962"/>
      <c r="B858" s="966"/>
      <c r="C858" s="966"/>
      <c r="D858" s="966"/>
      <c r="E858" s="1022"/>
      <c r="F858" s="889"/>
      <c r="G858" s="51"/>
      <c r="H858" s="51"/>
    </row>
    <row r="859" spans="1:8">
      <c r="A859" s="962"/>
      <c r="B859" s="966"/>
      <c r="C859" s="966"/>
      <c r="D859" s="966"/>
      <c r="E859" s="1022"/>
      <c r="F859" s="889"/>
      <c r="G859" s="51"/>
      <c r="H859" s="51"/>
    </row>
    <row r="860" spans="1:8">
      <c r="A860" s="962"/>
      <c r="B860" s="966"/>
      <c r="C860" s="966"/>
      <c r="D860" s="966"/>
      <c r="E860" s="1022"/>
      <c r="F860" s="889"/>
      <c r="G860" s="51"/>
      <c r="H860" s="51"/>
    </row>
    <row r="861" spans="1:8">
      <c r="A861" s="962"/>
      <c r="B861" s="966"/>
      <c r="C861" s="966"/>
      <c r="D861" s="966"/>
      <c r="E861" s="1022"/>
      <c r="F861" s="889"/>
      <c r="G861" s="51"/>
      <c r="H861" s="51"/>
    </row>
    <row r="862" spans="1:8">
      <c r="A862" s="962"/>
      <c r="B862" s="966"/>
      <c r="C862" s="966"/>
      <c r="D862" s="966"/>
      <c r="E862" s="1022"/>
      <c r="F862" s="889"/>
      <c r="G862" s="51"/>
      <c r="H862" s="51"/>
    </row>
    <row r="863" spans="1:8">
      <c r="A863" s="962"/>
      <c r="B863" s="966"/>
      <c r="C863" s="966"/>
      <c r="D863" s="966"/>
      <c r="E863" s="1022"/>
      <c r="F863" s="889"/>
      <c r="G863" s="51"/>
      <c r="H863" s="51"/>
    </row>
    <row r="864" spans="1:8">
      <c r="A864" s="962"/>
      <c r="B864" s="966"/>
      <c r="C864" s="966"/>
      <c r="D864" s="966"/>
      <c r="E864" s="1022"/>
      <c r="F864" s="889"/>
      <c r="G864" s="51"/>
      <c r="H864" s="51"/>
    </row>
    <row r="865" spans="1:8">
      <c r="A865" s="962"/>
      <c r="B865" s="966"/>
      <c r="C865" s="966"/>
      <c r="D865" s="966"/>
      <c r="E865" s="1022"/>
      <c r="F865" s="889"/>
      <c r="G865" s="51"/>
      <c r="H865" s="51"/>
    </row>
    <row r="866" spans="1:8">
      <c r="A866" s="962"/>
      <c r="B866" s="966"/>
      <c r="C866" s="966"/>
      <c r="D866" s="966"/>
      <c r="E866" s="1022"/>
      <c r="F866" s="889"/>
      <c r="G866" s="51"/>
      <c r="H866" s="51"/>
    </row>
    <row r="867" spans="1:8">
      <c r="A867" s="962"/>
      <c r="B867" s="966"/>
      <c r="C867" s="966"/>
      <c r="D867" s="966"/>
      <c r="E867" s="1022"/>
      <c r="F867" s="889"/>
      <c r="G867" s="51"/>
      <c r="H867" s="51"/>
    </row>
    <row r="868" spans="1:8">
      <c r="A868" s="962"/>
      <c r="B868" s="966"/>
      <c r="C868" s="966"/>
      <c r="D868" s="966"/>
      <c r="E868" s="1022"/>
      <c r="F868" s="889"/>
      <c r="G868" s="51"/>
      <c r="H868" s="51"/>
    </row>
    <row r="869" spans="1:8">
      <c r="A869" s="962"/>
      <c r="B869" s="966"/>
      <c r="C869" s="966"/>
      <c r="D869" s="966"/>
      <c r="E869" s="1022"/>
      <c r="F869" s="889"/>
      <c r="G869" s="51"/>
      <c r="H869" s="51"/>
    </row>
    <row r="870" spans="1:8">
      <c r="A870" s="962"/>
      <c r="B870" s="966"/>
      <c r="C870" s="966"/>
      <c r="D870" s="966"/>
      <c r="E870" s="1022"/>
      <c r="F870" s="889"/>
      <c r="G870" s="51"/>
      <c r="H870" s="51"/>
    </row>
    <row r="871" spans="1:8">
      <c r="A871" s="962"/>
      <c r="B871" s="966"/>
      <c r="C871" s="966"/>
      <c r="D871" s="966"/>
      <c r="E871" s="1022"/>
      <c r="F871" s="889"/>
      <c r="G871" s="51"/>
      <c r="H871" s="51"/>
    </row>
    <row r="872" spans="1:8">
      <c r="A872" s="962"/>
      <c r="B872" s="966"/>
      <c r="C872" s="966"/>
      <c r="D872" s="966"/>
      <c r="E872" s="1022"/>
      <c r="F872" s="889"/>
      <c r="G872" s="51"/>
      <c r="H872" s="51"/>
    </row>
    <row r="873" spans="1:8">
      <c r="A873" s="962"/>
      <c r="B873" s="966"/>
      <c r="C873" s="966"/>
      <c r="D873" s="966"/>
      <c r="E873" s="1022"/>
      <c r="F873" s="889"/>
      <c r="G873" s="51"/>
      <c r="H873" s="51"/>
    </row>
    <row r="874" spans="1:8">
      <c r="A874" s="962"/>
      <c r="B874" s="966"/>
      <c r="C874" s="966"/>
      <c r="D874" s="966"/>
      <c r="E874" s="1022"/>
      <c r="F874" s="889"/>
      <c r="G874" s="51"/>
      <c r="H874" s="51"/>
    </row>
    <row r="875" spans="1:8">
      <c r="A875" s="962"/>
      <c r="B875" s="966"/>
      <c r="C875" s="966"/>
      <c r="D875" s="966"/>
      <c r="E875" s="1022"/>
      <c r="F875" s="889"/>
      <c r="G875" s="51"/>
      <c r="H875" s="51"/>
    </row>
    <row r="876" spans="1:8">
      <c r="A876" s="962"/>
      <c r="B876" s="966"/>
      <c r="C876" s="966"/>
      <c r="D876" s="966"/>
      <c r="E876" s="1022"/>
      <c r="F876" s="889"/>
      <c r="G876" s="51"/>
      <c r="H876" s="51"/>
    </row>
    <row r="877" spans="1:8">
      <c r="A877" s="962"/>
      <c r="B877" s="966"/>
      <c r="C877" s="966"/>
      <c r="D877" s="966"/>
      <c r="E877" s="1022"/>
      <c r="F877" s="889"/>
      <c r="G877" s="51"/>
      <c r="H877" s="51"/>
    </row>
    <row r="878" spans="1:8">
      <c r="A878" s="962"/>
      <c r="B878" s="966"/>
      <c r="C878" s="966"/>
      <c r="D878" s="966"/>
      <c r="E878" s="1022"/>
      <c r="F878" s="889"/>
      <c r="G878" s="51"/>
      <c r="H878" s="51"/>
    </row>
    <row r="879" spans="1:8">
      <c r="A879" s="962"/>
      <c r="B879" s="966"/>
      <c r="C879" s="966"/>
      <c r="D879" s="966"/>
      <c r="E879" s="1022"/>
      <c r="F879" s="889"/>
      <c r="G879" s="51"/>
      <c r="H879" s="51"/>
    </row>
    <row r="880" spans="1:8">
      <c r="A880" s="962"/>
      <c r="B880" s="966"/>
      <c r="C880" s="966"/>
      <c r="D880" s="966"/>
      <c r="E880" s="1022"/>
      <c r="F880" s="889"/>
      <c r="G880" s="51"/>
      <c r="H880" s="51"/>
    </row>
    <row r="881" spans="1:8">
      <c r="A881" s="962"/>
      <c r="B881" s="966"/>
      <c r="C881" s="966"/>
      <c r="D881" s="966"/>
      <c r="E881" s="1022"/>
      <c r="F881" s="889"/>
      <c r="G881" s="51"/>
      <c r="H881" s="51"/>
    </row>
    <row r="882" spans="1:8">
      <c r="A882" s="962"/>
      <c r="B882" s="966"/>
      <c r="C882" s="966"/>
      <c r="D882" s="966"/>
      <c r="E882" s="1022"/>
      <c r="F882" s="889"/>
      <c r="G882" s="51"/>
      <c r="H882" s="51"/>
    </row>
    <row r="883" spans="1:8">
      <c r="A883" s="962"/>
      <c r="B883" s="966"/>
      <c r="C883" s="966"/>
      <c r="D883" s="966"/>
      <c r="E883" s="1022"/>
      <c r="F883" s="889"/>
      <c r="G883" s="51"/>
      <c r="H883" s="51"/>
    </row>
    <row r="884" spans="1:8">
      <c r="A884" s="962"/>
      <c r="B884" s="966"/>
      <c r="C884" s="966"/>
      <c r="D884" s="966"/>
      <c r="E884" s="1022"/>
      <c r="F884" s="889"/>
      <c r="G884" s="51"/>
      <c r="H884" s="51"/>
    </row>
    <row r="885" spans="1:8">
      <c r="A885" s="962"/>
      <c r="B885" s="966"/>
      <c r="C885" s="966"/>
      <c r="D885" s="966"/>
      <c r="E885" s="1022"/>
      <c r="F885" s="889"/>
      <c r="G885" s="51"/>
      <c r="H885" s="51"/>
    </row>
    <row r="886" spans="1:8">
      <c r="A886" s="962"/>
      <c r="B886" s="966"/>
      <c r="C886" s="966"/>
      <c r="D886" s="966"/>
      <c r="E886" s="1022"/>
      <c r="F886" s="889"/>
      <c r="G886" s="51"/>
      <c r="H886" s="51"/>
    </row>
    <row r="887" spans="1:8">
      <c r="A887" s="962"/>
      <c r="B887" s="966"/>
      <c r="C887" s="966"/>
      <c r="D887" s="966"/>
      <c r="E887" s="1022"/>
      <c r="F887" s="889"/>
      <c r="G887" s="51"/>
      <c r="H887" s="51"/>
    </row>
    <row r="888" spans="1:8">
      <c r="A888" s="962"/>
      <c r="B888" s="966"/>
      <c r="C888" s="966"/>
      <c r="D888" s="966"/>
      <c r="E888" s="1022"/>
      <c r="F888" s="889"/>
      <c r="G888" s="51"/>
      <c r="H888" s="51"/>
    </row>
    <row r="889" spans="1:8">
      <c r="A889" s="962"/>
      <c r="B889" s="966"/>
      <c r="C889" s="966"/>
      <c r="D889" s="966"/>
      <c r="E889" s="1022"/>
      <c r="F889" s="889"/>
      <c r="G889" s="51"/>
      <c r="H889" s="51"/>
    </row>
    <row r="890" spans="1:8">
      <c r="A890" s="962"/>
      <c r="B890" s="966"/>
      <c r="C890" s="966"/>
      <c r="D890" s="966"/>
      <c r="E890" s="1022"/>
      <c r="F890" s="889"/>
      <c r="G890" s="51"/>
      <c r="H890" s="51"/>
    </row>
    <row r="891" spans="1:8">
      <c r="A891" s="962"/>
      <c r="B891" s="966"/>
      <c r="C891" s="966"/>
      <c r="D891" s="966"/>
      <c r="E891" s="1022"/>
      <c r="F891" s="889"/>
      <c r="G891" s="51"/>
      <c r="H891" s="51"/>
    </row>
    <row r="892" spans="1:8">
      <c r="A892" s="962"/>
      <c r="B892" s="966"/>
      <c r="C892" s="966"/>
      <c r="D892" s="966"/>
      <c r="E892" s="1022"/>
      <c r="F892" s="889"/>
      <c r="G892" s="51"/>
      <c r="H892" s="51"/>
    </row>
    <row r="893" spans="1:8">
      <c r="A893" s="962"/>
      <c r="B893" s="966"/>
      <c r="C893" s="966"/>
      <c r="D893" s="966"/>
      <c r="E893" s="1022"/>
      <c r="F893" s="889"/>
      <c r="G893" s="51"/>
      <c r="H893" s="51"/>
    </row>
    <row r="894" spans="1:8">
      <c r="A894" s="962"/>
      <c r="B894" s="966"/>
      <c r="C894" s="966"/>
      <c r="D894" s="966"/>
      <c r="E894" s="1022"/>
      <c r="F894" s="889"/>
      <c r="G894" s="51"/>
      <c r="H894" s="51"/>
    </row>
    <row r="895" spans="1:8">
      <c r="A895" s="962"/>
      <c r="B895" s="966"/>
      <c r="C895" s="966"/>
      <c r="D895" s="966"/>
      <c r="E895" s="1022"/>
      <c r="F895" s="889"/>
      <c r="G895" s="51"/>
      <c r="H895" s="51"/>
    </row>
    <row r="896" spans="1:8">
      <c r="A896" s="962"/>
      <c r="B896" s="966"/>
      <c r="C896" s="966"/>
      <c r="D896" s="966"/>
      <c r="E896" s="1022"/>
      <c r="F896" s="889"/>
      <c r="G896" s="51"/>
      <c r="H896" s="51"/>
    </row>
    <row r="897" spans="1:8">
      <c r="A897" s="962"/>
      <c r="B897" s="966"/>
      <c r="C897" s="966"/>
      <c r="D897" s="966"/>
      <c r="E897" s="1022"/>
      <c r="F897" s="889"/>
      <c r="G897" s="51"/>
      <c r="H897" s="51"/>
    </row>
    <row r="898" spans="1:8">
      <c r="A898" s="962"/>
      <c r="B898" s="966"/>
      <c r="C898" s="966"/>
      <c r="D898" s="966"/>
      <c r="E898" s="1022"/>
      <c r="F898" s="889"/>
      <c r="G898" s="51"/>
      <c r="H898" s="51"/>
    </row>
    <row r="899" spans="1:8">
      <c r="A899" s="962"/>
      <c r="B899" s="966"/>
      <c r="C899" s="966"/>
      <c r="D899" s="966"/>
      <c r="E899" s="1022"/>
      <c r="F899" s="889"/>
      <c r="G899" s="51"/>
      <c r="H899" s="51"/>
    </row>
    <row r="900" spans="1:8">
      <c r="A900" s="962"/>
      <c r="B900" s="966"/>
      <c r="C900" s="966"/>
      <c r="D900" s="966"/>
      <c r="E900" s="1022"/>
      <c r="F900" s="889"/>
      <c r="G900" s="51"/>
      <c r="H900" s="51"/>
    </row>
    <row r="901" spans="1:8">
      <c r="A901" s="962"/>
      <c r="B901" s="966"/>
      <c r="C901" s="966"/>
      <c r="D901" s="966"/>
      <c r="E901" s="1022"/>
      <c r="F901" s="889"/>
      <c r="G901" s="51"/>
      <c r="H901" s="51"/>
    </row>
    <row r="902" spans="1:8">
      <c r="A902" s="962"/>
      <c r="B902" s="966"/>
      <c r="C902" s="966"/>
      <c r="D902" s="966"/>
      <c r="E902" s="1022"/>
      <c r="F902" s="889"/>
      <c r="G902" s="51"/>
      <c r="H902" s="51"/>
    </row>
    <row r="903" spans="1:8">
      <c r="A903" s="962"/>
      <c r="B903" s="966"/>
      <c r="C903" s="966"/>
      <c r="D903" s="966"/>
      <c r="E903" s="1022"/>
      <c r="F903" s="889"/>
      <c r="G903" s="51"/>
      <c r="H903" s="51"/>
    </row>
    <row r="904" spans="1:8">
      <c r="A904" s="962"/>
      <c r="B904" s="966"/>
      <c r="C904" s="966"/>
      <c r="D904" s="966"/>
      <c r="E904" s="1022"/>
      <c r="F904" s="889"/>
      <c r="G904" s="51"/>
      <c r="H904" s="51"/>
    </row>
    <row r="905" spans="1:8">
      <c r="A905" s="962"/>
      <c r="B905" s="966"/>
      <c r="C905" s="966"/>
      <c r="D905" s="966"/>
      <c r="E905" s="1022"/>
      <c r="F905" s="889"/>
      <c r="G905" s="51"/>
      <c r="H905" s="51"/>
    </row>
    <row r="906" spans="1:8">
      <c r="A906" s="962"/>
      <c r="B906" s="966"/>
      <c r="C906" s="966"/>
      <c r="D906" s="966"/>
      <c r="E906" s="1022"/>
      <c r="F906" s="889"/>
      <c r="G906" s="51"/>
      <c r="H906" s="51"/>
    </row>
    <row r="907" spans="1:8">
      <c r="A907" s="962"/>
      <c r="B907" s="966"/>
      <c r="C907" s="966"/>
      <c r="D907" s="966"/>
      <c r="E907" s="1022"/>
      <c r="F907" s="889"/>
      <c r="G907" s="51"/>
      <c r="H907" s="51"/>
    </row>
    <row r="908" spans="1:8">
      <c r="A908" s="962"/>
      <c r="B908" s="966"/>
      <c r="C908" s="966"/>
      <c r="D908" s="966"/>
      <c r="E908" s="1022"/>
      <c r="F908" s="889"/>
      <c r="G908" s="51"/>
      <c r="H908" s="51"/>
    </row>
    <row r="909" spans="1:8">
      <c r="A909" s="962"/>
      <c r="B909" s="966"/>
      <c r="C909" s="966"/>
      <c r="D909" s="966"/>
      <c r="E909" s="1022"/>
      <c r="F909" s="889"/>
      <c r="G909" s="51"/>
      <c r="H909" s="51"/>
    </row>
    <row r="910" spans="1:8">
      <c r="A910" s="962"/>
      <c r="B910" s="966"/>
      <c r="C910" s="966"/>
      <c r="D910" s="966"/>
      <c r="E910" s="1022"/>
      <c r="F910" s="889"/>
      <c r="G910" s="51"/>
      <c r="H910" s="51"/>
    </row>
    <row r="911" spans="1:8">
      <c r="A911" s="962"/>
      <c r="B911" s="966"/>
      <c r="C911" s="966"/>
      <c r="D911" s="966"/>
      <c r="E911" s="1022"/>
      <c r="F911" s="889"/>
      <c r="G911" s="51"/>
      <c r="H911" s="51"/>
    </row>
    <row r="912" spans="1:8">
      <c r="A912" s="962"/>
      <c r="B912" s="966"/>
      <c r="C912" s="966"/>
      <c r="D912" s="966"/>
      <c r="E912" s="1022"/>
      <c r="F912" s="889"/>
      <c r="G912" s="51"/>
      <c r="H912" s="51"/>
    </row>
    <row r="913" spans="1:8">
      <c r="A913" s="962"/>
      <c r="B913" s="966"/>
      <c r="C913" s="966"/>
      <c r="D913" s="966"/>
      <c r="E913" s="1022"/>
      <c r="F913" s="889"/>
      <c r="G913" s="51"/>
      <c r="H913" s="51"/>
    </row>
    <row r="914" spans="1:8">
      <c r="A914" s="962"/>
      <c r="B914" s="966"/>
      <c r="C914" s="966"/>
      <c r="D914" s="966"/>
      <c r="E914" s="1022"/>
      <c r="F914" s="889"/>
      <c r="G914" s="51"/>
      <c r="H914" s="51"/>
    </row>
    <row r="915" spans="1:8">
      <c r="A915" s="962"/>
      <c r="B915" s="966"/>
      <c r="C915" s="966"/>
      <c r="D915" s="966"/>
      <c r="E915" s="1022"/>
      <c r="F915" s="889"/>
      <c r="G915" s="51"/>
      <c r="H915" s="51"/>
    </row>
    <row r="916" spans="1:8">
      <c r="A916" s="962"/>
      <c r="B916" s="966"/>
      <c r="C916" s="966"/>
      <c r="D916" s="966"/>
      <c r="E916" s="1022"/>
      <c r="F916" s="889"/>
      <c r="G916" s="51"/>
      <c r="H916" s="51"/>
    </row>
    <row r="917" spans="1:8">
      <c r="A917" s="962"/>
      <c r="B917" s="966"/>
      <c r="C917" s="966"/>
      <c r="D917" s="966"/>
      <c r="E917" s="1022"/>
      <c r="F917" s="889"/>
      <c r="G917" s="51"/>
      <c r="H917" s="51"/>
    </row>
    <row r="918" spans="1:8">
      <c r="A918" s="962"/>
      <c r="B918" s="966"/>
      <c r="C918" s="966"/>
      <c r="D918" s="966"/>
      <c r="E918" s="1022"/>
      <c r="F918" s="889"/>
      <c r="G918" s="51"/>
      <c r="H918" s="51"/>
    </row>
    <row r="919" spans="1:8">
      <c r="A919" s="962"/>
      <c r="B919" s="966"/>
      <c r="C919" s="966"/>
      <c r="D919" s="966"/>
      <c r="E919" s="1022"/>
      <c r="F919" s="889"/>
      <c r="G919" s="51"/>
      <c r="H919" s="51"/>
    </row>
    <row r="920" spans="1:8">
      <c r="A920" s="962"/>
      <c r="B920" s="966"/>
      <c r="C920" s="966"/>
      <c r="D920" s="966"/>
      <c r="E920" s="1022"/>
      <c r="F920" s="889"/>
      <c r="G920" s="51"/>
      <c r="H920" s="51"/>
    </row>
    <row r="921" spans="1:8">
      <c r="A921" s="962"/>
      <c r="B921" s="966"/>
      <c r="C921" s="966"/>
      <c r="D921" s="966"/>
      <c r="E921" s="1022"/>
      <c r="F921" s="889"/>
      <c r="G921" s="51"/>
      <c r="H921" s="51"/>
    </row>
    <row r="922" spans="1:8">
      <c r="A922" s="962"/>
      <c r="B922" s="966"/>
      <c r="C922" s="966"/>
      <c r="D922" s="966"/>
      <c r="E922" s="1022"/>
      <c r="F922" s="889"/>
      <c r="G922" s="51"/>
      <c r="H922" s="51"/>
    </row>
    <row r="923" spans="1:8">
      <c r="A923" s="962"/>
      <c r="B923" s="966"/>
      <c r="C923" s="966"/>
      <c r="D923" s="966"/>
      <c r="E923" s="1022"/>
      <c r="F923" s="889"/>
      <c r="G923" s="51"/>
      <c r="H923" s="51"/>
    </row>
    <row r="924" spans="1:8">
      <c r="A924" s="962"/>
      <c r="B924" s="966"/>
      <c r="C924" s="966"/>
      <c r="D924" s="966"/>
      <c r="E924" s="1022"/>
      <c r="F924" s="889"/>
      <c r="G924" s="51"/>
      <c r="H924" s="51"/>
    </row>
    <row r="925" spans="1:8">
      <c r="A925" s="962"/>
      <c r="B925" s="966"/>
      <c r="C925" s="966"/>
      <c r="D925" s="966"/>
      <c r="E925" s="1022"/>
      <c r="F925" s="889"/>
      <c r="G925" s="51"/>
      <c r="H925" s="51"/>
    </row>
    <row r="926" spans="1:8">
      <c r="A926" s="962"/>
      <c r="B926" s="966"/>
      <c r="C926" s="966"/>
      <c r="D926" s="966"/>
      <c r="E926" s="1022"/>
      <c r="F926" s="889"/>
      <c r="G926" s="51"/>
      <c r="H926" s="51"/>
    </row>
    <row r="927" spans="1:8">
      <c r="A927" s="962"/>
      <c r="B927" s="966"/>
      <c r="C927" s="966"/>
      <c r="D927" s="966"/>
      <c r="E927" s="1022"/>
      <c r="F927" s="889"/>
      <c r="G927" s="51"/>
      <c r="H927" s="51"/>
    </row>
    <row r="928" spans="1:8">
      <c r="A928" s="962"/>
      <c r="B928" s="966"/>
      <c r="C928" s="966"/>
      <c r="D928" s="966"/>
      <c r="E928" s="1022"/>
      <c r="F928" s="889"/>
      <c r="G928" s="51"/>
      <c r="H928" s="51"/>
    </row>
    <row r="929" spans="1:8">
      <c r="A929" s="962"/>
      <c r="B929" s="966"/>
      <c r="C929" s="966"/>
      <c r="D929" s="966"/>
      <c r="E929" s="1022"/>
      <c r="F929" s="889"/>
      <c r="G929" s="51"/>
      <c r="H929" s="51"/>
    </row>
    <row r="930" spans="1:8">
      <c r="A930" s="962"/>
      <c r="B930" s="966"/>
      <c r="C930" s="966"/>
      <c r="D930" s="966"/>
      <c r="E930" s="1022"/>
      <c r="F930" s="889"/>
      <c r="G930" s="51"/>
      <c r="H930" s="51"/>
    </row>
    <row r="931" spans="1:8">
      <c r="A931" s="962"/>
      <c r="B931" s="966"/>
      <c r="C931" s="966"/>
      <c r="D931" s="966"/>
      <c r="E931" s="1022"/>
      <c r="F931" s="889"/>
      <c r="G931" s="51"/>
      <c r="H931" s="51"/>
    </row>
    <row r="932" spans="1:8">
      <c r="A932" s="962"/>
      <c r="B932" s="966"/>
      <c r="C932" s="966"/>
      <c r="D932" s="966"/>
      <c r="E932" s="1022"/>
      <c r="F932" s="889"/>
      <c r="G932" s="51"/>
      <c r="H932" s="51"/>
    </row>
    <row r="933" spans="1:8">
      <c r="A933" s="962"/>
      <c r="B933" s="966"/>
      <c r="C933" s="966"/>
      <c r="D933" s="966"/>
      <c r="E933" s="1022"/>
      <c r="F933" s="889"/>
      <c r="G933" s="51"/>
      <c r="H933" s="51"/>
    </row>
    <row r="934" spans="1:8">
      <c r="A934" s="962"/>
      <c r="B934" s="966"/>
      <c r="C934" s="966"/>
      <c r="D934" s="966"/>
      <c r="E934" s="1022"/>
      <c r="F934" s="889"/>
      <c r="G934" s="51"/>
      <c r="H934" s="51"/>
    </row>
    <row r="935" spans="1:8">
      <c r="A935" s="962"/>
      <c r="B935" s="966"/>
      <c r="C935" s="966"/>
      <c r="D935" s="966"/>
      <c r="E935" s="1022"/>
      <c r="F935" s="889"/>
      <c r="G935" s="51"/>
      <c r="H935" s="51"/>
    </row>
    <row r="936" spans="1:8">
      <c r="A936" s="962"/>
      <c r="B936" s="966"/>
      <c r="C936" s="966"/>
      <c r="D936" s="966"/>
      <c r="E936" s="1022"/>
      <c r="F936" s="889"/>
      <c r="G936" s="51"/>
      <c r="H936" s="51"/>
    </row>
    <row r="937" spans="1:8">
      <c r="A937" s="962"/>
      <c r="B937" s="966"/>
      <c r="C937" s="966"/>
      <c r="D937" s="966"/>
      <c r="E937" s="1022"/>
      <c r="F937" s="889"/>
      <c r="G937" s="51"/>
      <c r="H937" s="51"/>
    </row>
    <row r="938" spans="1:8">
      <c r="A938" s="962"/>
      <c r="B938" s="966"/>
      <c r="C938" s="966"/>
      <c r="D938" s="966"/>
      <c r="E938" s="1022"/>
      <c r="F938" s="889"/>
      <c r="G938" s="51"/>
      <c r="H938" s="51"/>
    </row>
    <row r="939" spans="1:8">
      <c r="A939" s="962"/>
      <c r="B939" s="966"/>
      <c r="C939" s="966"/>
      <c r="D939" s="966"/>
      <c r="E939" s="1022"/>
      <c r="F939" s="889"/>
      <c r="G939" s="51"/>
      <c r="H939" s="51"/>
    </row>
    <row r="940" spans="1:8">
      <c r="A940" s="962"/>
      <c r="B940" s="966"/>
      <c r="C940" s="966"/>
      <c r="D940" s="966"/>
      <c r="E940" s="1022"/>
      <c r="F940" s="889"/>
      <c r="G940" s="51"/>
      <c r="H940" s="51"/>
    </row>
    <row r="941" spans="1:8">
      <c r="A941" s="962"/>
      <c r="B941" s="966"/>
      <c r="C941" s="966"/>
      <c r="D941" s="966"/>
      <c r="E941" s="1022"/>
      <c r="F941" s="889"/>
      <c r="G941" s="51"/>
      <c r="H941" s="51"/>
    </row>
    <row r="942" spans="1:8">
      <c r="A942" s="962"/>
      <c r="B942" s="966"/>
      <c r="C942" s="966"/>
      <c r="D942" s="966"/>
      <c r="E942" s="1022"/>
      <c r="F942" s="889"/>
      <c r="G942" s="51"/>
      <c r="H942" s="51"/>
    </row>
    <row r="943" spans="1:8">
      <c r="A943" s="962"/>
      <c r="B943" s="966"/>
      <c r="C943" s="966"/>
      <c r="D943" s="966"/>
      <c r="E943" s="1022"/>
      <c r="F943" s="889"/>
      <c r="G943" s="51"/>
      <c r="H943" s="51"/>
    </row>
    <row r="944" spans="1:8">
      <c r="A944" s="962"/>
      <c r="B944" s="966"/>
      <c r="C944" s="966"/>
      <c r="D944" s="966"/>
      <c r="E944" s="1022"/>
      <c r="F944" s="889"/>
      <c r="G944" s="51"/>
      <c r="H944" s="51"/>
    </row>
    <row r="945" spans="1:8">
      <c r="A945" s="962"/>
      <c r="B945" s="966"/>
      <c r="C945" s="966"/>
      <c r="D945" s="966"/>
      <c r="E945" s="1022"/>
      <c r="F945" s="889"/>
      <c r="G945" s="51"/>
      <c r="H945" s="51"/>
    </row>
    <row r="946" spans="1:8">
      <c r="A946" s="962"/>
      <c r="B946" s="966"/>
      <c r="C946" s="966"/>
      <c r="D946" s="966"/>
      <c r="E946" s="1022"/>
      <c r="F946" s="889"/>
      <c r="G946" s="51"/>
      <c r="H946" s="51"/>
    </row>
    <row r="947" spans="1:8">
      <c r="A947" s="962"/>
      <c r="B947" s="966"/>
      <c r="C947" s="966"/>
      <c r="D947" s="966"/>
      <c r="E947" s="1022"/>
      <c r="F947" s="889"/>
      <c r="G947" s="51"/>
      <c r="H947" s="51"/>
    </row>
    <row r="948" spans="1:8">
      <c r="A948" s="962"/>
      <c r="B948" s="966"/>
      <c r="C948" s="966"/>
      <c r="D948" s="966"/>
      <c r="E948" s="1022"/>
      <c r="F948" s="889"/>
      <c r="G948" s="51"/>
      <c r="H948" s="51"/>
    </row>
    <row r="949" spans="1:8">
      <c r="A949" s="962"/>
      <c r="B949" s="966"/>
      <c r="C949" s="966"/>
      <c r="D949" s="966"/>
      <c r="E949" s="1022"/>
      <c r="F949" s="889"/>
      <c r="G949" s="51"/>
      <c r="H949" s="51"/>
    </row>
    <row r="950" spans="1:8">
      <c r="A950" s="962"/>
      <c r="B950" s="966"/>
      <c r="C950" s="966"/>
      <c r="D950" s="966"/>
      <c r="E950" s="1022"/>
      <c r="F950" s="889"/>
      <c r="G950" s="51"/>
      <c r="H950" s="51"/>
    </row>
    <row r="951" spans="1:8">
      <c r="A951" s="962"/>
      <c r="B951" s="966"/>
      <c r="C951" s="966"/>
      <c r="D951" s="966"/>
      <c r="E951" s="1022"/>
      <c r="F951" s="889"/>
      <c r="G951" s="51"/>
      <c r="H951" s="51"/>
    </row>
    <row r="952" spans="1:8">
      <c r="A952" s="962"/>
      <c r="B952" s="966"/>
      <c r="C952" s="966"/>
      <c r="D952" s="966"/>
      <c r="E952" s="1022"/>
      <c r="F952" s="889"/>
      <c r="G952" s="51"/>
      <c r="H952" s="51"/>
    </row>
    <row r="953" spans="1:8">
      <c r="A953" s="962"/>
      <c r="B953" s="966"/>
      <c r="C953" s="966"/>
      <c r="D953" s="966"/>
      <c r="E953" s="1022"/>
      <c r="F953" s="889"/>
      <c r="G953" s="51"/>
      <c r="H953" s="51"/>
    </row>
    <row r="954" spans="1:8">
      <c r="A954" s="962"/>
      <c r="B954" s="966"/>
      <c r="C954" s="966"/>
      <c r="D954" s="966"/>
      <c r="E954" s="1022"/>
      <c r="F954" s="889"/>
      <c r="G954" s="51"/>
      <c r="H954" s="51"/>
    </row>
    <row r="955" spans="1:8">
      <c r="A955" s="962"/>
      <c r="B955" s="966"/>
      <c r="C955" s="966"/>
      <c r="D955" s="966"/>
      <c r="E955" s="1022"/>
      <c r="F955" s="889"/>
      <c r="G955" s="51"/>
      <c r="H955" s="51"/>
    </row>
    <row r="956" spans="1:8">
      <c r="A956" s="962"/>
      <c r="B956" s="966"/>
      <c r="C956" s="966"/>
      <c r="D956" s="966"/>
      <c r="E956" s="1022"/>
      <c r="F956" s="889"/>
      <c r="G956" s="51"/>
      <c r="H956" s="51"/>
    </row>
    <row r="957" spans="1:8">
      <c r="A957" s="962"/>
      <c r="B957" s="966"/>
      <c r="C957" s="966"/>
      <c r="D957" s="966"/>
      <c r="E957" s="1022"/>
      <c r="F957" s="889"/>
      <c r="G957" s="51"/>
      <c r="H957" s="51"/>
    </row>
    <row r="958" spans="1:8">
      <c r="A958" s="962"/>
      <c r="B958" s="966"/>
      <c r="C958" s="966"/>
      <c r="D958" s="966"/>
      <c r="E958" s="1022"/>
      <c r="F958" s="889"/>
      <c r="G958" s="51"/>
      <c r="H958" s="51"/>
    </row>
    <row r="959" spans="1:8">
      <c r="A959" s="962"/>
      <c r="B959" s="966"/>
      <c r="C959" s="966"/>
      <c r="D959" s="966"/>
      <c r="E959" s="1022"/>
      <c r="F959" s="889"/>
      <c r="G959" s="51"/>
      <c r="H959" s="51"/>
    </row>
    <row r="960" spans="1:8">
      <c r="A960" s="962"/>
      <c r="B960" s="966"/>
      <c r="C960" s="966"/>
      <c r="D960" s="966"/>
      <c r="E960" s="1022"/>
      <c r="F960" s="889"/>
      <c r="G960" s="51"/>
      <c r="H960" s="51"/>
    </row>
    <row r="961" spans="1:8">
      <c r="A961" s="962"/>
      <c r="B961" s="966"/>
      <c r="C961" s="966"/>
      <c r="D961" s="966"/>
      <c r="E961" s="1022"/>
      <c r="F961" s="889"/>
      <c r="G961" s="51"/>
      <c r="H961" s="51"/>
    </row>
    <row r="962" spans="1:8">
      <c r="A962" s="962"/>
      <c r="B962" s="966"/>
      <c r="C962" s="966"/>
      <c r="D962" s="966"/>
      <c r="E962" s="1022"/>
      <c r="F962" s="889"/>
      <c r="G962" s="51"/>
      <c r="H962" s="51"/>
    </row>
    <row r="963" spans="1:8">
      <c r="A963" s="962"/>
      <c r="B963" s="966"/>
      <c r="C963" s="966"/>
      <c r="D963" s="966"/>
      <c r="E963" s="1022"/>
      <c r="F963" s="889"/>
      <c r="G963" s="51"/>
      <c r="H963" s="51"/>
    </row>
    <row r="964" spans="1:8">
      <c r="A964" s="962"/>
      <c r="B964" s="966"/>
      <c r="C964" s="966"/>
      <c r="D964" s="966"/>
      <c r="E964" s="1022"/>
      <c r="F964" s="889"/>
      <c r="G964" s="51"/>
      <c r="H964" s="51"/>
    </row>
    <row r="965" spans="1:8">
      <c r="A965" s="962"/>
      <c r="B965" s="966"/>
      <c r="C965" s="966"/>
      <c r="D965" s="966"/>
      <c r="E965" s="1022"/>
      <c r="F965" s="889"/>
      <c r="G965" s="51"/>
      <c r="H965" s="51"/>
    </row>
    <row r="966" spans="1:8">
      <c r="A966" s="962"/>
      <c r="B966" s="966"/>
      <c r="C966" s="966"/>
      <c r="D966" s="966"/>
      <c r="E966" s="1022"/>
      <c r="F966" s="889"/>
      <c r="G966" s="51"/>
      <c r="H966" s="51"/>
    </row>
    <row r="967" spans="1:8">
      <c r="A967" s="962"/>
      <c r="B967" s="966"/>
      <c r="C967" s="966"/>
      <c r="D967" s="966"/>
      <c r="E967" s="1022"/>
      <c r="F967" s="889"/>
      <c r="G967" s="51"/>
      <c r="H967" s="51"/>
    </row>
    <row r="968" spans="1:8">
      <c r="A968" s="962"/>
      <c r="B968" s="966"/>
      <c r="C968" s="966"/>
      <c r="D968" s="966"/>
      <c r="E968" s="1022"/>
      <c r="F968" s="889"/>
      <c r="G968" s="51"/>
      <c r="H968" s="51"/>
    </row>
    <row r="969" spans="1:8">
      <c r="A969" s="962"/>
      <c r="B969" s="966"/>
      <c r="C969" s="966"/>
      <c r="D969" s="966"/>
      <c r="E969" s="1022"/>
      <c r="F969" s="889"/>
      <c r="G969" s="51"/>
      <c r="H969" s="51"/>
    </row>
    <row r="970" spans="1:8">
      <c r="A970" s="962"/>
      <c r="B970" s="966"/>
      <c r="C970" s="966"/>
      <c r="D970" s="966"/>
      <c r="E970" s="1022"/>
      <c r="F970" s="889"/>
      <c r="G970" s="51"/>
      <c r="H970" s="51"/>
    </row>
    <row r="971" spans="1:8">
      <c r="A971" s="962"/>
      <c r="B971" s="966"/>
      <c r="C971" s="966"/>
      <c r="D971" s="966"/>
      <c r="E971" s="1022"/>
      <c r="F971" s="889"/>
      <c r="G971" s="51"/>
      <c r="H971" s="51"/>
    </row>
    <row r="972" spans="1:8">
      <c r="A972" s="962"/>
      <c r="B972" s="966"/>
      <c r="C972" s="966"/>
      <c r="D972" s="966"/>
      <c r="E972" s="1022"/>
      <c r="F972" s="889"/>
      <c r="G972" s="51"/>
      <c r="H972" s="51"/>
    </row>
    <row r="973" spans="1:8">
      <c r="A973" s="962"/>
      <c r="B973" s="966"/>
      <c r="C973" s="966"/>
      <c r="D973" s="966"/>
      <c r="E973" s="1022"/>
      <c r="F973" s="889"/>
      <c r="G973" s="51"/>
      <c r="H973" s="51"/>
    </row>
    <row r="974" spans="1:8">
      <c r="A974" s="962"/>
      <c r="B974" s="966"/>
      <c r="C974" s="966"/>
      <c r="D974" s="966"/>
      <c r="E974" s="1022"/>
      <c r="F974" s="889"/>
      <c r="G974" s="51"/>
      <c r="H974" s="51"/>
    </row>
    <row r="975" spans="1:8">
      <c r="A975" s="962"/>
      <c r="B975" s="966"/>
      <c r="C975" s="966"/>
      <c r="D975" s="966"/>
      <c r="E975" s="1022"/>
      <c r="F975" s="889"/>
      <c r="G975" s="51"/>
      <c r="H975" s="51"/>
    </row>
    <row r="976" spans="1:8">
      <c r="A976" s="962"/>
      <c r="B976" s="966"/>
      <c r="C976" s="966"/>
      <c r="D976" s="966"/>
      <c r="E976" s="1022"/>
      <c r="F976" s="889"/>
      <c r="G976" s="51"/>
      <c r="H976" s="51"/>
    </row>
    <row r="977" spans="1:8">
      <c r="A977" s="962"/>
      <c r="B977" s="966"/>
      <c r="C977" s="966"/>
      <c r="D977" s="966"/>
      <c r="E977" s="1022"/>
      <c r="F977" s="889"/>
      <c r="G977" s="51"/>
      <c r="H977" s="51"/>
    </row>
    <row r="978" spans="1:8">
      <c r="A978" s="962"/>
      <c r="B978" s="966"/>
      <c r="C978" s="966"/>
      <c r="D978" s="966"/>
      <c r="E978" s="1022"/>
      <c r="F978" s="889"/>
      <c r="G978" s="51"/>
      <c r="H978" s="51"/>
    </row>
    <row r="979" spans="1:8">
      <c r="A979" s="962"/>
      <c r="B979" s="966"/>
      <c r="C979" s="966"/>
      <c r="D979" s="966"/>
      <c r="E979" s="1022"/>
      <c r="F979" s="889"/>
      <c r="G979" s="51"/>
      <c r="H979" s="51"/>
    </row>
    <row r="980" spans="1:8">
      <c r="A980" s="962"/>
      <c r="B980" s="966"/>
      <c r="C980" s="966"/>
      <c r="D980" s="966"/>
      <c r="E980" s="1022"/>
      <c r="F980" s="889"/>
      <c r="G980" s="51"/>
      <c r="H980" s="51"/>
    </row>
    <row r="981" spans="1:8">
      <c r="A981" s="962"/>
      <c r="B981" s="966"/>
      <c r="C981" s="966"/>
      <c r="D981" s="966"/>
      <c r="E981" s="1022"/>
      <c r="F981" s="889"/>
      <c r="G981" s="51"/>
      <c r="H981" s="51"/>
    </row>
    <row r="982" spans="1:8">
      <c r="A982" s="962"/>
      <c r="B982" s="966"/>
      <c r="C982" s="966"/>
      <c r="D982" s="966"/>
      <c r="E982" s="1022"/>
      <c r="F982" s="889"/>
      <c r="G982" s="51"/>
      <c r="H982" s="51"/>
    </row>
    <row r="983" spans="1:8">
      <c r="A983" s="962"/>
      <c r="B983" s="966"/>
      <c r="C983" s="966"/>
      <c r="D983" s="966"/>
      <c r="E983" s="1022"/>
      <c r="F983" s="889"/>
      <c r="G983" s="51"/>
      <c r="H983" s="51"/>
    </row>
    <row r="984" spans="1:8">
      <c r="A984" s="962"/>
      <c r="B984" s="966"/>
      <c r="C984" s="966"/>
      <c r="D984" s="966"/>
      <c r="E984" s="1022"/>
      <c r="F984" s="889"/>
      <c r="G984" s="51"/>
      <c r="H984" s="51"/>
    </row>
    <row r="985" spans="1:8">
      <c r="A985" s="962"/>
      <c r="B985" s="966"/>
      <c r="C985" s="966"/>
      <c r="D985" s="966"/>
      <c r="E985" s="1022"/>
      <c r="F985" s="889"/>
      <c r="G985" s="51"/>
      <c r="H985" s="51"/>
    </row>
    <row r="986" spans="1:8">
      <c r="A986" s="962"/>
      <c r="B986" s="966"/>
      <c r="C986" s="966"/>
      <c r="D986" s="966"/>
      <c r="E986" s="1022"/>
      <c r="F986" s="889"/>
      <c r="G986" s="51"/>
      <c r="H986" s="51"/>
    </row>
    <row r="987" spans="1:8">
      <c r="A987" s="962"/>
      <c r="B987" s="966"/>
      <c r="C987" s="966"/>
      <c r="D987" s="966"/>
      <c r="E987" s="1022"/>
      <c r="F987" s="889"/>
      <c r="G987" s="51"/>
      <c r="H987" s="51"/>
    </row>
    <row r="988" spans="1:8">
      <c r="A988" s="962"/>
      <c r="B988" s="966"/>
      <c r="C988" s="966"/>
      <c r="D988" s="966"/>
      <c r="E988" s="1022"/>
      <c r="F988" s="889"/>
      <c r="G988" s="51"/>
      <c r="H988" s="51"/>
    </row>
    <row r="989" spans="1:8">
      <c r="A989" s="962"/>
      <c r="B989" s="966"/>
      <c r="C989" s="966"/>
      <c r="D989" s="966"/>
      <c r="E989" s="1022"/>
      <c r="F989" s="889"/>
      <c r="G989" s="51"/>
      <c r="H989" s="51"/>
    </row>
    <row r="990" spans="1:8">
      <c r="A990" s="962"/>
      <c r="B990" s="966"/>
      <c r="C990" s="966"/>
      <c r="D990" s="966"/>
      <c r="E990" s="1022"/>
      <c r="F990" s="889"/>
      <c r="G990" s="51"/>
      <c r="H990" s="51"/>
    </row>
    <row r="991" spans="1:8">
      <c r="A991" s="962"/>
      <c r="B991" s="966"/>
      <c r="C991" s="966"/>
      <c r="D991" s="966"/>
      <c r="E991" s="1022"/>
      <c r="F991" s="889"/>
      <c r="G991" s="51"/>
      <c r="H991" s="51"/>
    </row>
    <row r="992" spans="1:8">
      <c r="A992" s="962"/>
      <c r="B992" s="966"/>
      <c r="C992" s="966"/>
      <c r="D992" s="966"/>
      <c r="E992" s="1022"/>
      <c r="F992" s="889"/>
      <c r="G992" s="51"/>
      <c r="H992" s="51"/>
    </row>
    <row r="993" spans="1:8">
      <c r="A993" s="962"/>
      <c r="B993" s="966"/>
      <c r="C993" s="966"/>
      <c r="D993" s="966"/>
      <c r="E993" s="1022"/>
      <c r="F993" s="889"/>
      <c r="G993" s="51"/>
      <c r="H993" s="51"/>
    </row>
    <row r="994" spans="1:8">
      <c r="A994" s="962"/>
      <c r="B994" s="966"/>
      <c r="C994" s="966"/>
      <c r="D994" s="966"/>
      <c r="E994" s="1022"/>
      <c r="F994" s="889"/>
      <c r="G994" s="51"/>
      <c r="H994" s="51"/>
    </row>
    <row r="995" spans="1:8">
      <c r="A995" s="962"/>
      <c r="B995" s="966"/>
      <c r="C995" s="966"/>
      <c r="D995" s="966"/>
      <c r="E995" s="1022"/>
      <c r="F995" s="889"/>
      <c r="G995" s="51"/>
      <c r="H995" s="51"/>
    </row>
    <row r="996" spans="1:8">
      <c r="A996" s="962"/>
      <c r="B996" s="966"/>
      <c r="C996" s="966"/>
      <c r="D996" s="966"/>
      <c r="E996" s="1022"/>
      <c r="F996" s="889"/>
      <c r="G996" s="51"/>
      <c r="H996" s="51"/>
    </row>
    <row r="997" spans="1:8">
      <c r="A997" s="962"/>
      <c r="B997" s="966"/>
      <c r="C997" s="966"/>
      <c r="D997" s="966"/>
      <c r="E997" s="1022"/>
      <c r="F997" s="889"/>
      <c r="G997" s="51"/>
      <c r="H997" s="51"/>
    </row>
    <row r="998" spans="1:8">
      <c r="A998" s="962"/>
      <c r="B998" s="966"/>
      <c r="C998" s="966"/>
      <c r="D998" s="966"/>
      <c r="E998" s="1022"/>
      <c r="F998" s="889"/>
      <c r="G998" s="51"/>
      <c r="H998" s="51"/>
    </row>
    <row r="999" spans="1:8">
      <c r="A999" s="962"/>
      <c r="B999" s="966"/>
      <c r="C999" s="966"/>
      <c r="D999" s="966"/>
      <c r="E999" s="1022"/>
      <c r="F999" s="889"/>
      <c r="G999" s="51"/>
      <c r="H999" s="51"/>
    </row>
    <row r="1000" spans="1:8">
      <c r="A1000" s="962"/>
      <c r="B1000" s="966"/>
      <c r="C1000" s="966"/>
      <c r="D1000" s="966"/>
      <c r="E1000" s="1022"/>
      <c r="F1000" s="889"/>
      <c r="G1000" s="51"/>
      <c r="H1000" s="51"/>
    </row>
    <row r="1001" spans="1:8">
      <c r="A1001" s="962"/>
      <c r="B1001" s="966"/>
      <c r="C1001" s="966"/>
      <c r="D1001" s="966"/>
      <c r="E1001" s="1022"/>
      <c r="F1001" s="889"/>
      <c r="G1001" s="51"/>
      <c r="H1001" s="51"/>
    </row>
    <row r="1002" spans="1:8">
      <c r="A1002" s="962"/>
      <c r="B1002" s="966"/>
      <c r="C1002" s="966"/>
      <c r="D1002" s="966"/>
      <c r="E1002" s="1022"/>
      <c r="F1002" s="889"/>
      <c r="G1002" s="51"/>
      <c r="H1002" s="51"/>
    </row>
    <row r="1003" spans="1:8">
      <c r="A1003" s="962"/>
      <c r="B1003" s="966"/>
      <c r="C1003" s="966"/>
      <c r="D1003" s="966"/>
      <c r="E1003" s="1022"/>
      <c r="F1003" s="889"/>
      <c r="G1003" s="51"/>
      <c r="H1003" s="51"/>
    </row>
    <row r="1004" spans="1:8">
      <c r="A1004" s="962"/>
      <c r="B1004" s="966"/>
      <c r="C1004" s="966"/>
      <c r="D1004" s="966"/>
      <c r="E1004" s="1022"/>
      <c r="F1004" s="889"/>
      <c r="G1004" s="51"/>
      <c r="H1004" s="51"/>
    </row>
    <row r="1005" spans="1:8">
      <c r="A1005" s="962"/>
      <c r="B1005" s="966"/>
      <c r="C1005" s="966"/>
      <c r="D1005" s="966"/>
      <c r="E1005" s="1022"/>
      <c r="F1005" s="889"/>
      <c r="G1005" s="51"/>
      <c r="H1005" s="51"/>
    </row>
    <row r="1006" spans="1:8">
      <c r="A1006" s="962"/>
      <c r="B1006" s="966"/>
      <c r="C1006" s="966"/>
      <c r="D1006" s="966"/>
      <c r="E1006" s="1022"/>
      <c r="F1006" s="889"/>
      <c r="G1006" s="51"/>
      <c r="H1006" s="51"/>
    </row>
    <row r="1007" spans="1:8">
      <c r="A1007" s="962"/>
      <c r="B1007" s="966"/>
      <c r="C1007" s="966"/>
      <c r="D1007" s="966"/>
      <c r="E1007" s="1022"/>
      <c r="F1007" s="889"/>
      <c r="G1007" s="51"/>
      <c r="H1007" s="51"/>
    </row>
    <row r="1008" spans="1:8">
      <c r="A1008" s="962"/>
      <c r="B1008" s="966"/>
      <c r="C1008" s="966"/>
      <c r="D1008" s="966"/>
      <c r="E1008" s="1022"/>
      <c r="F1008" s="889"/>
      <c r="G1008" s="51"/>
      <c r="H1008" s="51"/>
    </row>
    <row r="1009" spans="1:8">
      <c r="A1009" s="962"/>
      <c r="B1009" s="966"/>
      <c r="C1009" s="966"/>
      <c r="D1009" s="966"/>
      <c r="E1009" s="1022"/>
      <c r="F1009" s="889"/>
      <c r="G1009" s="51"/>
      <c r="H1009" s="51"/>
    </row>
    <row r="1010" spans="1:8">
      <c r="A1010" s="962"/>
      <c r="B1010" s="966"/>
      <c r="C1010" s="966"/>
      <c r="D1010" s="966"/>
      <c r="E1010" s="1022"/>
      <c r="F1010" s="889"/>
      <c r="G1010" s="51"/>
      <c r="H1010" s="51"/>
    </row>
    <row r="1011" spans="1:8">
      <c r="A1011" s="962"/>
      <c r="B1011" s="966"/>
      <c r="C1011" s="966"/>
      <c r="D1011" s="966"/>
      <c r="E1011" s="1022"/>
      <c r="F1011" s="889"/>
      <c r="G1011" s="51"/>
      <c r="H1011" s="51"/>
    </row>
    <row r="1012" spans="1:8">
      <c r="A1012" s="962"/>
      <c r="B1012" s="966"/>
      <c r="C1012" s="966"/>
      <c r="D1012" s="966"/>
      <c r="E1012" s="1022"/>
      <c r="F1012" s="889"/>
      <c r="G1012" s="51"/>
      <c r="H1012" s="51"/>
    </row>
    <row r="1013" spans="1:8">
      <c r="A1013" s="962"/>
      <c r="B1013" s="966"/>
      <c r="C1013" s="966"/>
      <c r="D1013" s="966"/>
      <c r="E1013" s="1022"/>
      <c r="F1013" s="889"/>
      <c r="G1013" s="51"/>
      <c r="H1013" s="51"/>
    </row>
    <row r="1014" spans="1:8">
      <c r="A1014" s="962"/>
      <c r="B1014" s="966"/>
      <c r="C1014" s="966"/>
      <c r="D1014" s="966"/>
      <c r="E1014" s="1022"/>
      <c r="F1014" s="889"/>
      <c r="G1014" s="51"/>
      <c r="H1014" s="51"/>
    </row>
    <row r="1015" spans="1:8">
      <c r="A1015" s="962"/>
      <c r="B1015" s="966"/>
      <c r="C1015" s="966"/>
      <c r="D1015" s="966"/>
      <c r="E1015" s="1022"/>
      <c r="F1015" s="889"/>
      <c r="G1015" s="51"/>
      <c r="H1015" s="51"/>
    </row>
    <row r="1016" spans="1:8">
      <c r="A1016" s="962"/>
      <c r="B1016" s="966"/>
      <c r="C1016" s="966"/>
      <c r="D1016" s="966"/>
      <c r="E1016" s="1022"/>
      <c r="F1016" s="889"/>
      <c r="G1016" s="51"/>
      <c r="H1016" s="51"/>
    </row>
    <row r="1017" spans="1:8">
      <c r="A1017" s="962"/>
      <c r="B1017" s="966"/>
      <c r="C1017" s="966"/>
      <c r="D1017" s="966"/>
      <c r="E1017" s="1022"/>
      <c r="F1017" s="889"/>
      <c r="G1017" s="51"/>
      <c r="H1017" s="51"/>
    </row>
    <row r="1018" spans="1:8">
      <c r="A1018" s="962"/>
      <c r="B1018" s="966"/>
      <c r="C1018" s="966"/>
      <c r="D1018" s="966"/>
      <c r="E1018" s="1022"/>
      <c r="F1018" s="889"/>
      <c r="G1018" s="51"/>
      <c r="H1018" s="51"/>
    </row>
    <row r="1019" spans="1:8">
      <c r="A1019" s="962"/>
      <c r="B1019" s="966"/>
      <c r="C1019" s="966"/>
      <c r="D1019" s="966"/>
      <c r="E1019" s="1022"/>
      <c r="F1019" s="889"/>
      <c r="G1019" s="51"/>
      <c r="H1019" s="51"/>
    </row>
    <row r="1020" spans="1:8">
      <c r="A1020" s="962"/>
      <c r="B1020" s="966"/>
      <c r="C1020" s="966"/>
      <c r="D1020" s="966"/>
      <c r="E1020" s="1022"/>
      <c r="F1020" s="889"/>
      <c r="G1020" s="51"/>
      <c r="H1020" s="51"/>
    </row>
    <row r="1021" spans="1:8">
      <c r="A1021" s="962"/>
      <c r="B1021" s="966"/>
      <c r="C1021" s="966"/>
      <c r="D1021" s="966"/>
      <c r="E1021" s="1022"/>
      <c r="F1021" s="889"/>
      <c r="G1021" s="51"/>
      <c r="H1021" s="51"/>
    </row>
    <row r="1022" spans="1:8">
      <c r="A1022" s="962"/>
      <c r="B1022" s="966"/>
      <c r="C1022" s="966"/>
      <c r="D1022" s="966"/>
      <c r="E1022" s="1022"/>
      <c r="F1022" s="889"/>
      <c r="G1022" s="51"/>
      <c r="H1022" s="51"/>
    </row>
    <row r="1023" spans="1:8">
      <c r="A1023" s="962"/>
      <c r="B1023" s="966"/>
      <c r="C1023" s="966"/>
      <c r="D1023" s="966"/>
      <c r="E1023" s="1022"/>
      <c r="F1023" s="889"/>
      <c r="G1023" s="51"/>
      <c r="H1023" s="51"/>
    </row>
    <row r="1024" spans="1:8">
      <c r="A1024" s="962"/>
      <c r="B1024" s="966"/>
      <c r="C1024" s="966"/>
      <c r="D1024" s="966"/>
      <c r="E1024" s="1022"/>
      <c r="F1024" s="889"/>
      <c r="G1024" s="51"/>
      <c r="H1024" s="51"/>
    </row>
    <row r="1025" spans="1:8">
      <c r="A1025" s="962"/>
      <c r="B1025" s="966"/>
      <c r="C1025" s="966"/>
      <c r="D1025" s="966"/>
      <c r="E1025" s="1022"/>
      <c r="F1025" s="889"/>
      <c r="G1025" s="51"/>
      <c r="H1025" s="51"/>
    </row>
    <row r="1026" spans="1:8">
      <c r="A1026" s="962"/>
      <c r="B1026" s="966"/>
      <c r="C1026" s="966"/>
      <c r="D1026" s="966"/>
      <c r="E1026" s="1022"/>
      <c r="F1026" s="889"/>
      <c r="G1026" s="51"/>
      <c r="H1026" s="51"/>
    </row>
    <row r="1027" spans="1:8">
      <c r="A1027" s="962"/>
      <c r="B1027" s="966"/>
      <c r="C1027" s="966"/>
      <c r="D1027" s="966"/>
      <c r="E1027" s="1022"/>
      <c r="F1027" s="889"/>
      <c r="G1027" s="51"/>
      <c r="H1027" s="51"/>
    </row>
    <row r="1028" spans="1:8">
      <c r="A1028" s="962"/>
      <c r="B1028" s="966"/>
      <c r="C1028" s="966"/>
      <c r="D1028" s="966"/>
      <c r="E1028" s="1022"/>
      <c r="F1028" s="889"/>
      <c r="G1028" s="51"/>
      <c r="H1028" s="51"/>
    </row>
    <row r="1029" spans="1:8">
      <c r="A1029" s="962"/>
      <c r="B1029" s="966"/>
      <c r="C1029" s="966"/>
      <c r="D1029" s="966"/>
      <c r="E1029" s="1022"/>
      <c r="F1029" s="889"/>
      <c r="G1029" s="51"/>
      <c r="H1029" s="51"/>
    </row>
    <row r="1030" spans="1:8">
      <c r="A1030" s="962"/>
      <c r="B1030" s="966"/>
      <c r="C1030" s="966"/>
      <c r="D1030" s="966"/>
      <c r="E1030" s="1022"/>
      <c r="F1030" s="889"/>
      <c r="G1030" s="51"/>
      <c r="H1030" s="51"/>
    </row>
    <row r="1031" spans="1:8">
      <c r="A1031" s="962"/>
      <c r="B1031" s="966"/>
      <c r="C1031" s="966"/>
      <c r="D1031" s="966"/>
      <c r="E1031" s="1022"/>
      <c r="F1031" s="889"/>
      <c r="G1031" s="51"/>
      <c r="H1031" s="51"/>
    </row>
    <row r="1032" spans="1:8">
      <c r="A1032" s="962"/>
      <c r="B1032" s="966"/>
      <c r="C1032" s="966"/>
      <c r="D1032" s="966"/>
      <c r="E1032" s="1022"/>
      <c r="F1032" s="889"/>
      <c r="G1032" s="51"/>
      <c r="H1032" s="51"/>
    </row>
    <row r="1033" spans="1:8">
      <c r="A1033" s="962"/>
      <c r="B1033" s="966"/>
      <c r="C1033" s="966"/>
      <c r="D1033" s="966"/>
      <c r="E1033" s="1022"/>
      <c r="F1033" s="889"/>
      <c r="G1033" s="51"/>
      <c r="H1033" s="51"/>
    </row>
    <row r="1034" spans="1:8">
      <c r="A1034" s="962"/>
      <c r="B1034" s="966"/>
      <c r="C1034" s="966"/>
      <c r="D1034" s="966"/>
      <c r="E1034" s="1022"/>
      <c r="F1034" s="889"/>
      <c r="G1034" s="51"/>
      <c r="H1034" s="51"/>
    </row>
    <row r="1035" spans="1:8">
      <c r="A1035" s="962"/>
      <c r="B1035" s="966"/>
      <c r="C1035" s="966"/>
      <c r="D1035" s="966"/>
      <c r="E1035" s="1022"/>
      <c r="F1035" s="889"/>
      <c r="G1035" s="51"/>
      <c r="H1035" s="51"/>
    </row>
    <row r="1036" spans="1:8">
      <c r="A1036" s="962"/>
      <c r="B1036" s="966"/>
      <c r="C1036" s="966"/>
      <c r="D1036" s="966"/>
      <c r="E1036" s="1022"/>
      <c r="F1036" s="889"/>
      <c r="G1036" s="51"/>
      <c r="H1036" s="51"/>
    </row>
    <row r="1037" spans="1:8">
      <c r="A1037" s="962"/>
      <c r="B1037" s="966"/>
      <c r="C1037" s="966"/>
      <c r="D1037" s="966"/>
      <c r="E1037" s="1022"/>
      <c r="F1037" s="889"/>
      <c r="G1037" s="51"/>
      <c r="H1037" s="51"/>
    </row>
    <row r="1038" spans="1:8">
      <c r="A1038" s="962"/>
      <c r="B1038" s="966"/>
      <c r="C1038" s="966"/>
      <c r="D1038" s="966"/>
      <c r="E1038" s="1022"/>
      <c r="F1038" s="889"/>
      <c r="G1038" s="51"/>
      <c r="H1038" s="51"/>
    </row>
    <row r="1039" spans="1:8">
      <c r="A1039" s="962"/>
      <c r="B1039" s="966"/>
      <c r="C1039" s="966"/>
      <c r="D1039" s="966"/>
      <c r="E1039" s="1022"/>
      <c r="F1039" s="889"/>
      <c r="G1039" s="51"/>
      <c r="H1039" s="51"/>
    </row>
    <row r="1040" spans="1:8">
      <c r="A1040" s="962"/>
      <c r="B1040" s="966"/>
      <c r="C1040" s="966"/>
      <c r="D1040" s="966"/>
      <c r="E1040" s="1022"/>
      <c r="F1040" s="889"/>
      <c r="G1040" s="51"/>
      <c r="H1040" s="51"/>
    </row>
    <row r="1041" spans="1:8">
      <c r="A1041" s="962"/>
      <c r="B1041" s="966"/>
      <c r="C1041" s="966"/>
      <c r="D1041" s="966"/>
      <c r="E1041" s="1022"/>
      <c r="F1041" s="889"/>
      <c r="G1041" s="51"/>
      <c r="H1041" s="51"/>
    </row>
    <row r="1042" spans="1:8">
      <c r="A1042" s="962"/>
      <c r="B1042" s="966"/>
      <c r="C1042" s="966"/>
      <c r="D1042" s="966"/>
      <c r="E1042" s="1022"/>
      <c r="F1042" s="889"/>
      <c r="G1042" s="51"/>
      <c r="H1042" s="51"/>
    </row>
    <row r="1043" spans="1:8">
      <c r="A1043" s="962"/>
      <c r="B1043" s="966"/>
      <c r="C1043" s="966"/>
      <c r="D1043" s="966"/>
      <c r="E1043" s="1022"/>
      <c r="F1043" s="889"/>
      <c r="G1043" s="51"/>
      <c r="H1043" s="51"/>
    </row>
    <row r="1044" spans="1:8">
      <c r="A1044" s="962"/>
      <c r="B1044" s="966"/>
      <c r="C1044" s="966"/>
      <c r="D1044" s="966"/>
      <c r="E1044" s="1022"/>
      <c r="F1044" s="889"/>
      <c r="G1044" s="51"/>
      <c r="H1044" s="51"/>
    </row>
    <row r="1045" spans="1:8">
      <c r="A1045" s="962"/>
      <c r="B1045" s="966"/>
      <c r="C1045" s="966"/>
      <c r="D1045" s="966"/>
      <c r="E1045" s="1022"/>
      <c r="F1045" s="889"/>
      <c r="G1045" s="51"/>
      <c r="H1045" s="51"/>
    </row>
    <row r="1046" spans="1:8">
      <c r="A1046" s="962"/>
      <c r="B1046" s="966"/>
      <c r="C1046" s="966"/>
      <c r="D1046" s="966"/>
      <c r="E1046" s="1022"/>
      <c r="F1046" s="889"/>
      <c r="G1046" s="51"/>
      <c r="H1046" s="51"/>
    </row>
    <row r="1047" spans="1:8">
      <c r="A1047" s="962"/>
      <c r="B1047" s="966"/>
      <c r="C1047" s="966"/>
      <c r="D1047" s="966"/>
      <c r="E1047" s="1022"/>
      <c r="F1047" s="889"/>
      <c r="G1047" s="51"/>
      <c r="H1047" s="51"/>
    </row>
    <row r="1048" spans="1:8">
      <c r="A1048" s="962"/>
      <c r="B1048" s="966"/>
      <c r="C1048" s="966"/>
      <c r="D1048" s="966"/>
      <c r="E1048" s="1022"/>
      <c r="F1048" s="889"/>
      <c r="G1048" s="51"/>
      <c r="H1048" s="51"/>
    </row>
    <row r="1049" spans="1:8">
      <c r="A1049" s="962"/>
      <c r="B1049" s="966"/>
      <c r="C1049" s="966"/>
      <c r="D1049" s="966"/>
      <c r="E1049" s="1022"/>
      <c r="F1049" s="889"/>
      <c r="G1049" s="51"/>
      <c r="H1049" s="51"/>
    </row>
    <row r="1050" spans="1:8">
      <c r="A1050" s="962"/>
      <c r="B1050" s="966"/>
      <c r="C1050" s="966"/>
      <c r="D1050" s="966"/>
      <c r="E1050" s="1022"/>
      <c r="F1050" s="889"/>
      <c r="G1050" s="51"/>
      <c r="H1050" s="51"/>
    </row>
    <row r="1051" spans="1:8">
      <c r="A1051" s="962"/>
      <c r="B1051" s="966"/>
      <c r="C1051" s="966"/>
      <c r="D1051" s="966"/>
      <c r="E1051" s="1022"/>
      <c r="F1051" s="889"/>
      <c r="G1051" s="51"/>
      <c r="H1051" s="51"/>
    </row>
    <row r="1052" spans="1:8">
      <c r="A1052" s="962"/>
      <c r="B1052" s="966"/>
      <c r="C1052" s="966"/>
      <c r="D1052" s="966"/>
      <c r="E1052" s="1022"/>
      <c r="F1052" s="889"/>
      <c r="G1052" s="51"/>
      <c r="H1052" s="51"/>
    </row>
    <row r="1053" spans="1:8">
      <c r="A1053" s="962"/>
      <c r="B1053" s="966"/>
      <c r="C1053" s="966"/>
      <c r="D1053" s="966"/>
      <c r="E1053" s="1022"/>
      <c r="F1053" s="889"/>
      <c r="G1053" s="51"/>
      <c r="H1053" s="51"/>
    </row>
    <row r="1054" spans="1:8">
      <c r="A1054" s="962"/>
      <c r="B1054" s="966"/>
      <c r="C1054" s="966"/>
      <c r="D1054" s="966"/>
      <c r="E1054" s="1022"/>
      <c r="F1054" s="889"/>
      <c r="G1054" s="51"/>
      <c r="H1054" s="51"/>
    </row>
    <row r="1055" spans="1:8">
      <c r="A1055" s="962"/>
      <c r="B1055" s="966"/>
      <c r="C1055" s="966"/>
      <c r="D1055" s="966"/>
      <c r="E1055" s="1022"/>
      <c r="F1055" s="889"/>
      <c r="G1055" s="51"/>
      <c r="H1055" s="51"/>
    </row>
    <row r="1056" spans="1:8">
      <c r="A1056" s="962"/>
      <c r="B1056" s="966"/>
      <c r="C1056" s="966"/>
      <c r="D1056" s="966"/>
      <c r="E1056" s="1022"/>
      <c r="F1056" s="889"/>
      <c r="G1056" s="51"/>
      <c r="H1056" s="51"/>
    </row>
    <row r="1057" spans="1:8">
      <c r="A1057" s="962"/>
      <c r="B1057" s="966"/>
      <c r="C1057" s="966"/>
      <c r="D1057" s="966"/>
      <c r="E1057" s="1022"/>
      <c r="F1057" s="889"/>
      <c r="G1057" s="51"/>
      <c r="H1057" s="51"/>
    </row>
    <row r="1058" spans="1:8">
      <c r="A1058" s="962"/>
      <c r="B1058" s="966"/>
      <c r="C1058" s="966"/>
      <c r="D1058" s="966"/>
      <c r="E1058" s="1022"/>
      <c r="F1058" s="889"/>
      <c r="G1058" s="51"/>
      <c r="H1058" s="51"/>
    </row>
    <row r="1059" spans="1:8">
      <c r="A1059" s="962"/>
      <c r="B1059" s="966"/>
      <c r="C1059" s="966"/>
      <c r="D1059" s="966"/>
      <c r="E1059" s="1022"/>
      <c r="F1059" s="889"/>
      <c r="G1059" s="51"/>
      <c r="H1059" s="51"/>
    </row>
    <row r="1060" spans="1:8">
      <c r="A1060" s="962"/>
      <c r="B1060" s="966"/>
      <c r="C1060" s="966"/>
      <c r="D1060" s="966"/>
      <c r="E1060" s="1022"/>
      <c r="F1060" s="889"/>
      <c r="G1060" s="51"/>
      <c r="H1060" s="51"/>
    </row>
    <row r="1061" spans="1:8">
      <c r="A1061" s="962"/>
      <c r="B1061" s="966"/>
      <c r="C1061" s="966"/>
      <c r="D1061" s="966"/>
      <c r="E1061" s="1022"/>
      <c r="F1061" s="889"/>
      <c r="G1061" s="51"/>
      <c r="H1061" s="51"/>
    </row>
    <row r="1062" spans="1:8">
      <c r="A1062" s="962"/>
      <c r="B1062" s="966"/>
      <c r="C1062" s="966"/>
      <c r="D1062" s="966"/>
      <c r="E1062" s="1022"/>
      <c r="F1062" s="889"/>
      <c r="G1062" s="51"/>
      <c r="H1062" s="51"/>
    </row>
    <row r="1063" spans="1:8">
      <c r="A1063" s="962"/>
      <c r="B1063" s="966"/>
      <c r="C1063" s="966"/>
      <c r="D1063" s="966"/>
      <c r="E1063" s="1022"/>
      <c r="F1063" s="889"/>
      <c r="G1063" s="51"/>
      <c r="H1063" s="51"/>
    </row>
    <row r="1064" spans="1:8">
      <c r="A1064" s="962"/>
      <c r="B1064" s="966"/>
      <c r="C1064" s="966"/>
      <c r="D1064" s="966"/>
      <c r="E1064" s="1022"/>
      <c r="F1064" s="889"/>
      <c r="G1064" s="51"/>
      <c r="H1064" s="51"/>
    </row>
    <row r="1065" spans="1:8">
      <c r="A1065" s="962"/>
      <c r="B1065" s="966"/>
      <c r="C1065" s="966"/>
      <c r="D1065" s="966"/>
      <c r="E1065" s="1022"/>
      <c r="F1065" s="889"/>
      <c r="G1065" s="51"/>
      <c r="H1065" s="51"/>
    </row>
    <row r="1066" spans="1:8">
      <c r="A1066" s="962"/>
      <c r="B1066" s="966"/>
      <c r="C1066" s="966"/>
      <c r="D1066" s="966"/>
      <c r="E1066" s="1022"/>
      <c r="F1066" s="889"/>
      <c r="G1066" s="51"/>
      <c r="H1066" s="51"/>
    </row>
    <row r="1067" spans="1:8">
      <c r="A1067" s="962"/>
      <c r="B1067" s="966"/>
      <c r="C1067" s="966"/>
      <c r="D1067" s="966"/>
      <c r="E1067" s="1022"/>
      <c r="F1067" s="889"/>
      <c r="G1067" s="51"/>
      <c r="H1067" s="51"/>
    </row>
    <row r="1068" spans="1:8">
      <c r="A1068" s="962"/>
      <c r="B1068" s="966"/>
      <c r="C1068" s="966"/>
      <c r="D1068" s="966"/>
      <c r="E1068" s="1022"/>
      <c r="F1068" s="889"/>
      <c r="G1068" s="51"/>
      <c r="H1068" s="51"/>
    </row>
    <row r="1069" spans="1:8">
      <c r="A1069" s="962"/>
      <c r="B1069" s="966"/>
      <c r="C1069" s="966"/>
      <c r="D1069" s="966"/>
      <c r="E1069" s="1022"/>
      <c r="F1069" s="889"/>
      <c r="G1069" s="51"/>
      <c r="H1069" s="51"/>
    </row>
    <row r="1070" spans="1:8">
      <c r="A1070" s="962"/>
      <c r="B1070" s="966"/>
      <c r="C1070" s="966"/>
      <c r="D1070" s="966"/>
      <c r="E1070" s="1022"/>
      <c r="F1070" s="889"/>
      <c r="G1070" s="51"/>
      <c r="H1070" s="51"/>
    </row>
    <row r="1071" spans="1:8">
      <c r="A1071" s="962"/>
      <c r="B1071" s="966"/>
      <c r="C1071" s="966"/>
      <c r="D1071" s="966"/>
      <c r="E1071" s="1022"/>
      <c r="F1071" s="889"/>
      <c r="G1071" s="51"/>
      <c r="H1071" s="51"/>
    </row>
    <row r="1072" spans="1:8">
      <c r="A1072" s="962"/>
      <c r="B1072" s="966"/>
      <c r="C1072" s="966"/>
      <c r="D1072" s="966"/>
      <c r="E1072" s="1022"/>
      <c r="F1072" s="889"/>
      <c r="G1072" s="51"/>
      <c r="H1072" s="51"/>
    </row>
    <row r="1073" spans="1:8">
      <c r="A1073" s="962"/>
      <c r="B1073" s="966"/>
      <c r="C1073" s="966"/>
      <c r="D1073" s="966"/>
      <c r="E1073" s="1022"/>
      <c r="F1073" s="889"/>
      <c r="G1073" s="51"/>
      <c r="H1073" s="51"/>
    </row>
    <row r="1074" spans="1:8">
      <c r="A1074" s="962"/>
      <c r="B1074" s="966"/>
      <c r="C1074" s="966"/>
      <c r="D1074" s="966"/>
      <c r="E1074" s="1022"/>
      <c r="F1074" s="889"/>
      <c r="G1074" s="51"/>
      <c r="H1074" s="51"/>
    </row>
    <row r="1075" spans="1:8">
      <c r="A1075" s="962"/>
      <c r="B1075" s="966"/>
      <c r="C1075" s="966"/>
      <c r="D1075" s="966"/>
      <c r="E1075" s="1022"/>
      <c r="F1075" s="889"/>
      <c r="G1075" s="51"/>
      <c r="H1075" s="51"/>
    </row>
    <row r="1076" spans="1:8">
      <c r="A1076" s="962"/>
      <c r="B1076" s="966"/>
      <c r="C1076" s="966"/>
      <c r="D1076" s="966"/>
      <c r="E1076" s="1022"/>
      <c r="F1076" s="889"/>
      <c r="G1076" s="51"/>
      <c r="H1076" s="51"/>
    </row>
    <row r="1077" spans="1:8">
      <c r="A1077" s="962"/>
      <c r="B1077" s="966"/>
      <c r="C1077" s="966"/>
      <c r="D1077" s="966"/>
      <c r="E1077" s="1022"/>
      <c r="F1077" s="889"/>
      <c r="G1077" s="51"/>
      <c r="H1077" s="51"/>
    </row>
    <row r="1078" spans="1:8">
      <c r="A1078" s="962"/>
      <c r="B1078" s="966"/>
      <c r="C1078" s="966"/>
      <c r="D1078" s="966"/>
      <c r="E1078" s="1022"/>
      <c r="F1078" s="889"/>
      <c r="G1078" s="51"/>
      <c r="H1078" s="51"/>
    </row>
    <row r="1079" spans="1:8">
      <c r="A1079" s="962"/>
      <c r="B1079" s="966"/>
      <c r="C1079" s="966"/>
      <c r="D1079" s="966"/>
      <c r="E1079" s="1022"/>
      <c r="F1079" s="889"/>
      <c r="G1079" s="51"/>
      <c r="H1079" s="51"/>
    </row>
    <row r="1080" spans="1:8">
      <c r="A1080" s="962"/>
      <c r="B1080" s="966"/>
      <c r="C1080" s="966"/>
      <c r="D1080" s="966"/>
      <c r="E1080" s="1022"/>
      <c r="F1080" s="889"/>
      <c r="G1080" s="51"/>
      <c r="H1080" s="51"/>
    </row>
    <row r="1081" spans="1:8">
      <c r="A1081" s="962"/>
      <c r="B1081" s="966"/>
      <c r="C1081" s="966"/>
      <c r="D1081" s="966"/>
      <c r="E1081" s="1022"/>
      <c r="F1081" s="889"/>
      <c r="G1081" s="51"/>
      <c r="H1081" s="51"/>
    </row>
    <row r="1082" spans="1:8">
      <c r="A1082" s="962"/>
      <c r="B1082" s="966"/>
      <c r="C1082" s="966"/>
      <c r="D1082" s="966"/>
      <c r="E1082" s="1022"/>
      <c r="F1082" s="889"/>
      <c r="G1082" s="51"/>
      <c r="H1082" s="51"/>
    </row>
    <row r="1083" spans="1:8">
      <c r="A1083" s="962"/>
      <c r="B1083" s="966"/>
      <c r="C1083" s="966"/>
      <c r="D1083" s="966"/>
      <c r="E1083" s="1022"/>
      <c r="F1083" s="889"/>
      <c r="G1083" s="51"/>
      <c r="H1083" s="51"/>
    </row>
    <row r="1084" spans="1:8">
      <c r="A1084" s="962"/>
      <c r="B1084" s="966"/>
      <c r="C1084" s="966"/>
      <c r="D1084" s="966"/>
      <c r="E1084" s="1022"/>
      <c r="F1084" s="889"/>
      <c r="G1084" s="51"/>
      <c r="H1084" s="51"/>
    </row>
    <row r="1085" spans="1:8">
      <c r="A1085" s="962"/>
      <c r="B1085" s="966"/>
      <c r="C1085" s="966"/>
      <c r="D1085" s="966"/>
      <c r="E1085" s="1022"/>
      <c r="F1085" s="889"/>
      <c r="G1085" s="51"/>
      <c r="H1085" s="51"/>
    </row>
    <row r="1086" spans="1:8">
      <c r="A1086" s="962"/>
      <c r="B1086" s="966"/>
      <c r="C1086" s="966"/>
      <c r="D1086" s="966"/>
      <c r="E1086" s="1022"/>
      <c r="F1086" s="889"/>
      <c r="G1086" s="51"/>
      <c r="H1086" s="51"/>
    </row>
    <row r="1087" spans="1:8">
      <c r="A1087" s="962"/>
      <c r="B1087" s="966"/>
      <c r="C1087" s="966"/>
      <c r="D1087" s="966"/>
      <c r="E1087" s="1022"/>
      <c r="F1087" s="889"/>
      <c r="G1087" s="51"/>
      <c r="H1087" s="51"/>
    </row>
    <row r="1088" spans="1:8">
      <c r="A1088" s="962"/>
      <c r="B1088" s="966"/>
      <c r="C1088" s="966"/>
      <c r="D1088" s="966"/>
      <c r="E1088" s="1022"/>
      <c r="F1088" s="889"/>
      <c r="G1088" s="51"/>
      <c r="H1088" s="51"/>
    </row>
    <row r="1089" spans="1:8">
      <c r="A1089" s="962"/>
      <c r="B1089" s="966"/>
      <c r="C1089" s="966"/>
      <c r="D1089" s="966"/>
      <c r="E1089" s="1022"/>
      <c r="F1089" s="889"/>
      <c r="G1089" s="51"/>
      <c r="H1089" s="51"/>
    </row>
    <row r="1090" spans="1:8">
      <c r="A1090" s="962"/>
      <c r="B1090" s="966"/>
      <c r="C1090" s="966"/>
      <c r="D1090" s="966"/>
      <c r="E1090" s="1022"/>
      <c r="F1090" s="889"/>
      <c r="G1090" s="51"/>
      <c r="H1090" s="51"/>
    </row>
    <row r="1091" spans="1:8">
      <c r="A1091" s="962"/>
      <c r="B1091" s="966"/>
      <c r="C1091" s="966"/>
      <c r="D1091" s="966"/>
      <c r="E1091" s="1022"/>
      <c r="F1091" s="889"/>
      <c r="G1091" s="51"/>
      <c r="H1091" s="51"/>
    </row>
    <row r="1092" spans="1:8">
      <c r="A1092" s="962"/>
      <c r="B1092" s="966"/>
      <c r="C1092" s="966"/>
      <c r="D1092" s="966"/>
      <c r="E1092" s="1022"/>
      <c r="F1092" s="889"/>
      <c r="G1092" s="51"/>
      <c r="H1092" s="51"/>
    </row>
  </sheetData>
  <customSheetViews>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1"/>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2"/>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3"/>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4"/>
      <headerFooter alignWithMargins="0">
        <oddHeader>&amp;R&amp;12Page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5" right="0.5" top="0.75" bottom="0.5" header="0.5" footer="0.5"/>
      <printOptions horizontalCentered="1"/>
      <pageSetup scale="44" fitToHeight="10" orientation="portrait" r:id="rId5"/>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6"/>
      <headerFooter alignWithMargins="0">
        <oddHeader>&amp;R&amp;16Page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7"/>
      <headerFooter alignWithMargins="0">
        <oddHeader>&amp;R&amp;12Page &amp;P of &amp;N</oddHeader>
      </headerFooter>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8"/>
      <headerFooter alignWithMargins="0">
        <oddHeader>&amp;R&amp;12Page &amp;P of &amp;N</oddHeader>
      </headerFooter>
    </customSheetView>
    <customSheetView guid="{416404B7-8533-4A12-ABD0-58CFDEB49D80}" scale="50" showPageBreaks="1" printArea="1">
      <selection activeCell="F23" sqref="F23"/>
      <rowBreaks count="4" manualBreakCount="4">
        <brk id="73" max="7" man="1"/>
        <brk id="140" max="7" man="1"/>
        <brk id="202" max="7" man="1"/>
        <brk id="277" max="7" man="1"/>
      </rowBreaks>
      <pageMargins left="0.17" right="0.17" top="1.56" bottom="1.24" header="0.5" footer="0.17"/>
      <printOptions horizontalCentered="1"/>
      <pageSetup scale="35" fitToHeight="0" orientation="portrait" r:id="rId9"/>
      <headerFooter alignWithMargins="0"/>
    </customSheetView>
  </customSheetViews>
  <mergeCells count="2">
    <mergeCell ref="D2:F2"/>
    <mergeCell ref="D3:F3"/>
  </mergeCells>
  <phoneticPr fontId="0" type="noConversion"/>
  <printOptions horizontalCentered="1"/>
  <pageMargins left="0.17" right="0.17" top="1.56" bottom="1.24" header="0.5" footer="0.17"/>
  <pageSetup scale="35" fitToHeight="0" orientation="portrait" r:id="rId10"/>
  <headerFooter alignWithMargins="0"/>
  <rowBreaks count="4" manualBreakCount="4">
    <brk id="73" max="7" man="1"/>
    <brk id="140" max="7" man="1"/>
    <brk id="202" max="7" man="1"/>
    <brk id="277" max="7" man="1"/>
  </rowBreaks>
  <ignoredErrors>
    <ignoredError sqref="H207" unlockedFormula="1"/>
    <ignoredError sqref="E24:E25 E118 E121 E145"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JZ68"/>
  <sheetViews>
    <sheetView showGridLines="0" zoomScale="50" zoomScaleNormal="50" workbookViewId="0"/>
  </sheetViews>
  <sheetFormatPr defaultRowHeight="12.75"/>
  <cols>
    <col min="1" max="1" width="9.140625" style="283"/>
    <col min="2" max="2" width="38.7109375" style="582" customWidth="1"/>
    <col min="3" max="3" width="44.140625" style="282" customWidth="1"/>
    <col min="4" max="4" width="20" style="283" customWidth="1"/>
    <col min="5" max="5" width="29.85546875" style="283" customWidth="1"/>
    <col min="6" max="6" width="20.7109375" style="282" customWidth="1"/>
    <col min="7" max="7" width="23.85546875" style="282" customWidth="1"/>
    <col min="8" max="8" width="27.7109375" style="282" bestFit="1" customWidth="1"/>
    <col min="9" max="9" width="22.28515625" style="282" customWidth="1"/>
    <col min="10" max="10" width="23" style="581" customWidth="1"/>
    <col min="11" max="11" width="24.85546875" style="581" bestFit="1" customWidth="1"/>
    <col min="12" max="12" width="23.42578125" style="581" customWidth="1"/>
    <col min="13" max="13" width="25.5703125" style="581" customWidth="1"/>
    <col min="14" max="14" width="28.28515625" style="581" bestFit="1" customWidth="1"/>
    <col min="15" max="15" width="21.5703125" style="581" customWidth="1"/>
    <col min="16" max="16" width="23.28515625" style="581" customWidth="1"/>
    <col min="17" max="17" width="23" style="581" customWidth="1"/>
    <col min="18" max="18" width="22.28515625" style="581" customWidth="1"/>
    <col min="19" max="19" width="24" style="581" customWidth="1"/>
    <col min="20" max="20" width="22.28515625" style="581" customWidth="1"/>
    <col min="21" max="21" width="21.5703125" style="581" customWidth="1"/>
    <col min="22" max="22" width="25" style="581" customWidth="1"/>
    <col min="23" max="23" width="21.7109375" style="581" customWidth="1"/>
    <col min="24" max="24" width="21.85546875" style="581" customWidth="1"/>
    <col min="25" max="25" width="21.5703125" style="581" customWidth="1"/>
    <col min="26" max="26" width="20.7109375" style="581" customWidth="1"/>
    <col min="27" max="27" width="23" style="581" customWidth="1"/>
    <col min="28" max="28" width="21" style="581" customWidth="1"/>
    <col min="29" max="29" width="22.7109375" style="581" customWidth="1"/>
    <col min="30" max="30" width="24.42578125" style="581" customWidth="1"/>
    <col min="31" max="31" width="22" style="581" customWidth="1"/>
    <col min="32" max="32" width="16.42578125" style="581" customWidth="1"/>
    <col min="33" max="33" width="21.7109375" style="581" customWidth="1"/>
    <col min="34" max="34" width="16.85546875" style="581" customWidth="1"/>
    <col min="35" max="35" width="24.5703125" style="581" bestFit="1" customWidth="1"/>
    <col min="36" max="36" width="23.42578125" style="581" customWidth="1"/>
    <col min="37" max="37" width="21.7109375" style="581" bestFit="1" customWidth="1"/>
    <col min="38" max="38" width="24.85546875" style="581" bestFit="1" customWidth="1"/>
    <col min="39" max="39" width="24.7109375" style="581" customWidth="1"/>
    <col min="40" max="40" width="23.140625" style="581" customWidth="1"/>
    <col min="41" max="41" width="23.5703125" style="581" customWidth="1"/>
    <col min="42" max="42" width="23.5703125" style="282" customWidth="1"/>
    <col min="43" max="43" width="23.140625" style="282" bestFit="1" customWidth="1"/>
    <col min="44" max="44" width="23.28515625" style="282" customWidth="1"/>
    <col min="45" max="45" width="25.85546875" style="282" customWidth="1"/>
    <col min="46" max="46" width="23" style="282" customWidth="1"/>
    <col min="47" max="47" width="22.140625" style="282" customWidth="1"/>
    <col min="48" max="48" width="23.7109375" style="282" customWidth="1"/>
    <col min="49" max="49" width="23" style="282" customWidth="1"/>
    <col min="50" max="50" width="21.5703125" style="282" customWidth="1"/>
    <col min="51" max="51" width="25" style="282" customWidth="1"/>
    <col min="52" max="52" width="22.42578125" style="282" customWidth="1"/>
    <col min="53" max="53" width="19.28515625" style="282" customWidth="1"/>
    <col min="54" max="54" width="20.7109375" style="282" customWidth="1"/>
    <col min="55" max="55" width="19" style="282" customWidth="1"/>
    <col min="56" max="56" width="25.28515625" style="282" bestFit="1" customWidth="1"/>
    <col min="57" max="57" width="25.85546875" style="282" customWidth="1"/>
    <col min="58" max="58" width="19.28515625" style="282" customWidth="1"/>
    <col min="59" max="59" width="23.85546875" style="282" customWidth="1"/>
    <col min="60" max="60" width="26.42578125" style="282" customWidth="1"/>
    <col min="61" max="61" width="21.28515625" style="282" customWidth="1"/>
    <col min="62" max="62" width="21.85546875" style="282" customWidth="1"/>
    <col min="63" max="63" width="23" style="282" customWidth="1"/>
    <col min="64" max="64" width="23" style="282" bestFit="1" customWidth="1"/>
    <col min="65" max="65" width="24.85546875" style="282" bestFit="1" customWidth="1"/>
    <col min="66" max="66" width="32.85546875" style="282" customWidth="1"/>
    <col min="67" max="67" width="23.140625" style="282" bestFit="1" customWidth="1"/>
    <col min="68" max="68" width="22.7109375" style="282" customWidth="1"/>
    <col min="69" max="69" width="26" style="282" customWidth="1"/>
    <col min="70" max="70" width="20.7109375" style="282" customWidth="1"/>
    <col min="71" max="71" width="22.42578125" style="282" customWidth="1"/>
    <col min="72" max="72" width="25.28515625" style="282" customWidth="1"/>
    <col min="73" max="73" width="25.5703125" style="282" customWidth="1"/>
    <col min="74" max="74" width="23.85546875" style="282" bestFit="1" customWidth="1"/>
    <col min="75" max="75" width="24.28515625" style="282" customWidth="1"/>
    <col min="76" max="76" width="27" style="282" customWidth="1"/>
    <col min="77" max="77" width="23.85546875" style="282" customWidth="1"/>
    <col min="78" max="78" width="27.5703125" style="282" customWidth="1"/>
    <col min="79" max="79" width="24" style="282" bestFit="1" customWidth="1"/>
    <col min="80" max="80" width="30.5703125" style="282" bestFit="1" customWidth="1"/>
    <col min="81" max="81" width="25.85546875" style="282" customWidth="1"/>
    <col min="82" max="82" width="24.5703125" style="282" customWidth="1"/>
    <col min="83" max="83" width="27" style="282" customWidth="1"/>
    <col min="84" max="84" width="21" style="282" customWidth="1"/>
    <col min="85" max="85" width="25.5703125" style="282" customWidth="1"/>
    <col min="86" max="86" width="25.28515625" style="282" customWidth="1"/>
    <col min="87" max="87" width="23.28515625" style="282" customWidth="1"/>
    <col min="88" max="88" width="24.140625" style="282" customWidth="1"/>
    <col min="89" max="89" width="23.140625" style="282" customWidth="1"/>
    <col min="90" max="90" width="24.42578125" style="282" customWidth="1"/>
    <col min="91" max="91" width="26.28515625" style="282" bestFit="1" customWidth="1"/>
    <col min="92" max="92" width="23.5703125" style="282" customWidth="1"/>
    <col min="93" max="93" width="23.7109375" style="282" customWidth="1"/>
    <col min="94" max="94" width="25" style="282" customWidth="1"/>
    <col min="95" max="95" width="23.5703125" style="846" customWidth="1"/>
    <col min="96" max="96" width="23.7109375" style="846" customWidth="1"/>
    <col min="97" max="97" width="25" style="846" customWidth="1"/>
    <col min="98" max="98" width="21.85546875" style="846" customWidth="1"/>
    <col min="99" max="99" width="25.28515625" style="846" customWidth="1"/>
    <col min="100" max="100" width="26.28515625" style="846" bestFit="1" customWidth="1"/>
    <col min="101" max="101" width="21.85546875" style="846" customWidth="1"/>
    <col min="102" max="102" width="23.7109375" style="846" customWidth="1"/>
    <col min="103" max="103" width="21.85546875" style="846" customWidth="1"/>
    <col min="104" max="104" width="25" style="282" customWidth="1"/>
    <col min="105" max="105" width="21.5703125" style="282" customWidth="1"/>
    <col min="106" max="106" width="22" style="282" bestFit="1" customWidth="1"/>
    <col min="107" max="107" width="22" style="846" bestFit="1" customWidth="1"/>
    <col min="108" max="108" width="21.28515625" style="846" customWidth="1"/>
    <col min="109" max="109" width="23.85546875" style="846" customWidth="1"/>
    <col min="110" max="110" width="22" style="282" bestFit="1" customWidth="1"/>
    <col min="111" max="111" width="21.28515625" style="282" customWidth="1"/>
    <col min="112" max="112" width="20.140625" style="282" customWidth="1"/>
    <col min="113" max="113" width="22" style="846" bestFit="1" customWidth="1"/>
    <col min="114" max="114" width="21.28515625" style="846" customWidth="1"/>
    <col min="115" max="115" width="20.140625" style="846" customWidth="1"/>
    <col min="116" max="116" width="22" style="846" bestFit="1" customWidth="1"/>
    <col min="117" max="117" width="21.28515625" style="846" customWidth="1"/>
    <col min="118" max="118" width="20.140625" style="846" customWidth="1"/>
    <col min="119" max="119" width="20.140625" style="282" customWidth="1"/>
    <col min="120" max="120" width="20.5703125" style="282" customWidth="1"/>
    <col min="121" max="122" width="20.140625" style="282" customWidth="1"/>
    <col min="123" max="123" width="28.7109375" style="282" customWidth="1"/>
    <col min="124" max="124" width="24.140625" style="282" customWidth="1"/>
    <col min="125" max="125" width="20.140625" style="846" customWidth="1"/>
    <col min="126" max="126" width="26.42578125" style="846" customWidth="1"/>
    <col min="127" max="128" width="20.140625" style="846" customWidth="1"/>
    <col min="129" max="129" width="20.7109375" style="846" customWidth="1"/>
    <col min="130" max="131" width="20.140625" style="846" customWidth="1"/>
    <col min="132" max="132" width="20.7109375" style="846" customWidth="1"/>
    <col min="133" max="134" width="20.140625" style="846" customWidth="1"/>
    <col min="135" max="135" width="21.28515625" style="846" customWidth="1"/>
    <col min="136" max="136" width="24" style="846" bestFit="1" customWidth="1"/>
    <col min="137" max="137" width="20.140625" style="846" customWidth="1"/>
    <col min="138" max="138" width="21" style="846" customWidth="1"/>
    <col min="139" max="139" width="20.140625" style="846" customWidth="1"/>
    <col min="140" max="140" width="20.140625" style="282" customWidth="1"/>
    <col min="141" max="141" width="20.42578125" style="282" customWidth="1"/>
    <col min="142" max="143" width="20.140625" style="282" customWidth="1"/>
    <col min="144" max="144" width="21.140625" style="282" customWidth="1"/>
    <col min="145" max="146" width="20.140625" style="282" customWidth="1"/>
    <col min="147" max="147" width="20.7109375" style="282" customWidth="1"/>
    <col min="148" max="148" width="24.140625" style="282" bestFit="1" customWidth="1"/>
    <col min="149" max="149" width="20.7109375" style="282" customWidth="1"/>
    <col min="150" max="150" width="21.28515625" style="282" customWidth="1"/>
    <col min="151" max="151" width="20.7109375" style="282" customWidth="1"/>
    <col min="152" max="152" width="19.28515625" style="282" customWidth="1"/>
    <col min="153" max="153" width="21.140625" style="282" customWidth="1"/>
    <col min="154" max="154" width="23.5703125" style="282" customWidth="1"/>
    <col min="155" max="155" width="21" style="282" customWidth="1"/>
    <col min="156" max="156" width="20.5703125" style="282" customWidth="1"/>
    <col min="157" max="157" width="19.28515625" style="282" customWidth="1"/>
    <col min="158" max="158" width="20.7109375" style="282" customWidth="1"/>
    <col min="159" max="159" width="21.140625" style="282" customWidth="1"/>
    <col min="160" max="160" width="22.42578125" style="282" customWidth="1"/>
    <col min="161" max="161" width="21.28515625" style="282" customWidth="1"/>
    <col min="162" max="162" width="21.140625" style="282" customWidth="1"/>
    <col min="163" max="163" width="25" style="282" customWidth="1"/>
    <col min="164" max="164" width="22.140625" style="282" customWidth="1"/>
    <col min="165" max="165" width="21" style="580" customWidth="1"/>
    <col min="166" max="166" width="23.7109375" style="282" customWidth="1"/>
    <col min="167" max="167" width="22.140625" style="846" customWidth="1"/>
    <col min="168" max="168" width="21" style="580" customWidth="1"/>
    <col min="169" max="169" width="23.7109375" style="846" customWidth="1"/>
    <col min="170" max="170" width="22.140625" style="846" customWidth="1"/>
    <col min="171" max="171" width="25.85546875" style="580" customWidth="1"/>
    <col min="172" max="172" width="26.28515625" style="846" customWidth="1"/>
    <col min="173" max="173" width="23.5703125" style="282" customWidth="1"/>
    <col min="174" max="174" width="20.42578125" style="282" customWidth="1"/>
    <col min="175" max="175" width="21" style="282" customWidth="1"/>
    <col min="176" max="176" width="24.85546875" style="282" bestFit="1" customWidth="1"/>
    <col min="177" max="177" width="20.7109375" style="282" customWidth="1"/>
    <col min="178" max="178" width="22.28515625" style="282" customWidth="1"/>
    <col min="179" max="179" width="23.140625" style="282" customWidth="1"/>
    <col min="180" max="180" width="24.7109375" style="294" customWidth="1"/>
    <col min="181" max="181" width="21" style="294" customWidth="1"/>
    <col min="182" max="182" width="23.5703125" style="294" customWidth="1"/>
    <col min="183" max="183" width="20.7109375" style="294" customWidth="1"/>
    <col min="184" max="184" width="22.5703125" style="294" customWidth="1"/>
    <col min="185" max="185" width="23.5703125" style="294" customWidth="1"/>
    <col min="186" max="186" width="20.42578125" style="294" customWidth="1"/>
    <col min="187" max="187" width="23.7109375" style="294" customWidth="1"/>
    <col min="188" max="188" width="23.5703125" style="294" customWidth="1"/>
    <col min="189" max="189" width="20.5703125" style="294" customWidth="1"/>
    <col min="190" max="190" width="22.85546875" style="294" customWidth="1"/>
    <col min="191" max="191" width="23.140625" style="294" customWidth="1"/>
    <col min="192" max="192" width="20.5703125" style="294" customWidth="1"/>
    <col min="193" max="193" width="27.42578125" style="294" bestFit="1" customWidth="1"/>
    <col min="194" max="194" width="21.28515625" style="294" customWidth="1"/>
    <col min="195" max="195" width="21.42578125" style="294" customWidth="1"/>
    <col min="196" max="196" width="25.42578125" style="294" customWidth="1"/>
    <col min="197" max="197" width="23.5703125" style="294" customWidth="1"/>
    <col min="198" max="198" width="20.5703125" style="294" customWidth="1"/>
    <col min="199" max="199" width="22" style="294" customWidth="1"/>
    <col min="200" max="200" width="20.7109375" style="294" customWidth="1"/>
    <col min="201" max="201" width="21" style="294" customWidth="1"/>
    <col min="202" max="202" width="23.7109375" style="294" customWidth="1"/>
    <col min="203" max="203" width="24.5703125" style="282" customWidth="1"/>
    <col min="204" max="204" width="20.85546875" style="282" customWidth="1"/>
    <col min="205" max="205" width="27.42578125" style="282" bestFit="1" customWidth="1"/>
    <col min="206" max="206" width="22.85546875" style="282" customWidth="1"/>
    <col min="207" max="207" width="21" style="282" customWidth="1"/>
    <col min="208" max="208" width="27.42578125" style="282" bestFit="1" customWidth="1"/>
    <col min="209" max="210" width="20.7109375" style="282" customWidth="1"/>
    <col min="211" max="211" width="27.42578125" style="282" bestFit="1" customWidth="1"/>
    <col min="212" max="212" width="21.28515625" style="282" bestFit="1" customWidth="1"/>
    <col min="213" max="213" width="20.7109375" style="282" customWidth="1"/>
    <col min="214" max="214" width="24" style="282" customWidth="1"/>
    <col min="215" max="215" width="22.85546875" style="282" bestFit="1" customWidth="1"/>
    <col min="216" max="216" width="20.5703125" style="282" customWidth="1"/>
    <col min="217" max="217" width="27.42578125" style="282" bestFit="1" customWidth="1"/>
    <col min="218" max="218" width="22.85546875" style="282" bestFit="1" customWidth="1"/>
    <col min="219" max="219" width="20.5703125" style="282" customWidth="1"/>
    <col min="220" max="220" width="29.7109375" style="282" bestFit="1" customWidth="1"/>
    <col min="221" max="221" width="27.140625" style="282" customWidth="1"/>
    <col min="222" max="222" width="20.5703125" style="282" customWidth="1"/>
    <col min="223" max="223" width="27.42578125" style="282" bestFit="1" customWidth="1"/>
    <col min="224" max="224" width="22.85546875" style="282" bestFit="1" customWidth="1"/>
    <col min="225" max="225" width="20.5703125" style="282" customWidth="1"/>
    <col min="226" max="226" width="27.42578125" style="282" bestFit="1" customWidth="1"/>
    <col min="227" max="227" width="22.85546875" style="282" bestFit="1" customWidth="1"/>
    <col min="228" max="228" width="20.42578125" style="282" customWidth="1"/>
    <col min="229" max="229" width="27.42578125" style="282" bestFit="1" customWidth="1"/>
    <col min="230" max="230" width="20.5703125" style="282" customWidth="1"/>
    <col min="231" max="231" width="21" style="282" customWidth="1"/>
    <col min="232" max="232" width="24.140625" style="282" bestFit="1" customWidth="1"/>
    <col min="233" max="233" width="23.5703125" style="282" customWidth="1"/>
    <col min="234" max="234" width="21.28515625" style="282" customWidth="1"/>
    <col min="235" max="235" width="24" style="282" bestFit="1" customWidth="1"/>
    <col min="236" max="236" width="25.42578125" style="282" customWidth="1"/>
    <col min="237" max="237" width="20.42578125" style="282" customWidth="1"/>
    <col min="238" max="238" width="22.85546875" style="282" customWidth="1"/>
    <col min="239" max="239" width="21" style="282" customWidth="1"/>
    <col min="240" max="240" width="20.42578125" style="282" customWidth="1"/>
    <col min="241" max="241" width="23" style="282" bestFit="1" customWidth="1"/>
    <col min="242" max="242" width="22" style="282" customWidth="1"/>
    <col min="243" max="243" width="20.7109375" style="282" customWidth="1"/>
    <col min="244" max="244" width="26" style="282" customWidth="1"/>
    <col min="245" max="245" width="28.7109375" style="282" bestFit="1" customWidth="1"/>
    <col min="246" max="246" width="20.85546875" style="282" customWidth="1"/>
    <col min="247" max="247" width="26.42578125" style="282" bestFit="1" customWidth="1"/>
    <col min="248" max="248" width="31.140625" style="282" bestFit="1" customWidth="1"/>
    <col min="249" max="249" width="20.7109375" style="282" customWidth="1"/>
    <col min="250" max="250" width="25.85546875" style="282" customWidth="1"/>
    <col min="251" max="251" width="28.28515625" style="282" customWidth="1"/>
    <col min="252" max="252" width="20.5703125" style="282" customWidth="1"/>
    <col min="253" max="253" width="26.42578125" style="282" customWidth="1"/>
    <col min="254" max="254" width="23.7109375" style="282" customWidth="1"/>
    <col min="255" max="255" width="20.85546875" style="282" customWidth="1"/>
    <col min="256" max="256" width="28.5703125" style="282" customWidth="1"/>
    <col min="257" max="257" width="24.85546875" style="282" customWidth="1"/>
    <col min="258" max="258" width="21.28515625" style="282" customWidth="1"/>
    <col min="259" max="259" width="20" style="282" bestFit="1" customWidth="1"/>
    <col min="260" max="260" width="21.28515625" style="282" bestFit="1" customWidth="1"/>
    <col min="261" max="261" width="20.5703125" style="282" customWidth="1"/>
    <col min="262" max="262" width="24.5703125" style="282" customWidth="1"/>
    <col min="263" max="263" width="23.42578125" style="282" bestFit="1" customWidth="1"/>
    <col min="264" max="264" width="21" style="282" customWidth="1"/>
    <col min="265" max="265" width="23" style="282" bestFit="1" customWidth="1"/>
    <col min="266" max="266" width="24.42578125" style="282" bestFit="1" customWidth="1"/>
    <col min="267" max="267" width="20.85546875" style="282" customWidth="1"/>
    <col min="268" max="268" width="25.28515625" style="282" bestFit="1" customWidth="1"/>
    <col min="269" max="269" width="20.140625" style="282" customWidth="1"/>
    <col min="270" max="270" width="22.42578125" style="282" customWidth="1"/>
    <col min="271" max="271" width="17.42578125" style="282" customWidth="1"/>
    <col min="272" max="272" width="32.7109375" style="282" customWidth="1"/>
    <col min="273" max="273" width="30.140625" style="282" bestFit="1" customWidth="1"/>
    <col min="274" max="275" width="29.5703125" style="282" customWidth="1"/>
    <col min="276" max="276" width="9.140625" style="282"/>
    <col min="277" max="277" width="21.28515625" style="282" customWidth="1"/>
    <col min="278" max="281" width="9.140625" style="282"/>
    <col min="282" max="282" width="19.5703125" style="282" bestFit="1" customWidth="1"/>
    <col min="283" max="16384" width="9.140625" style="282"/>
  </cols>
  <sheetData>
    <row r="1" spans="1:275" ht="18.75" customHeight="1">
      <c r="A1" s="654"/>
      <c r="B1" s="572"/>
      <c r="C1" s="572"/>
      <c r="D1" s="572"/>
      <c r="E1" s="654"/>
      <c r="F1" s="654"/>
      <c r="G1" s="654"/>
      <c r="J1" s="654" t="s">
        <v>366</v>
      </c>
      <c r="K1" s="654"/>
      <c r="L1" s="654"/>
      <c r="M1" s="654"/>
      <c r="N1" s="654"/>
      <c r="Q1" s="854"/>
      <c r="R1" s="854"/>
      <c r="S1" s="854"/>
      <c r="T1" s="846"/>
      <c r="U1" s="846"/>
      <c r="V1" s="854" t="s">
        <v>366</v>
      </c>
      <c r="W1" s="854"/>
      <c r="X1" s="854"/>
      <c r="Y1" s="854"/>
      <c r="Z1" s="854"/>
      <c r="AC1" s="854"/>
      <c r="AD1" s="854"/>
      <c r="AE1" s="854"/>
      <c r="AF1" s="846"/>
      <c r="AG1" s="846"/>
      <c r="AH1" s="854" t="s">
        <v>366</v>
      </c>
      <c r="AI1" s="854"/>
      <c r="AJ1" s="854"/>
      <c r="AK1" s="854"/>
      <c r="AL1" s="854"/>
      <c r="AO1" s="854"/>
      <c r="AP1" s="854"/>
      <c r="AQ1" s="854"/>
      <c r="AR1" s="846"/>
      <c r="AS1" s="846"/>
      <c r="AT1" s="854" t="s">
        <v>366</v>
      </c>
      <c r="AU1" s="854"/>
      <c r="AV1" s="854"/>
      <c r="AW1" s="854"/>
      <c r="AX1" s="854"/>
      <c r="AY1" s="581"/>
      <c r="AZ1" s="581"/>
      <c r="BA1" s="854"/>
      <c r="BB1" s="854"/>
      <c r="BC1" s="854"/>
      <c r="BD1" s="846"/>
      <c r="BE1" s="846"/>
      <c r="BF1" s="854" t="s">
        <v>366</v>
      </c>
      <c r="BG1" s="854"/>
      <c r="BH1" s="854"/>
      <c r="BI1" s="854"/>
      <c r="BJ1" s="854"/>
      <c r="BK1" s="581"/>
      <c r="BL1" s="581"/>
      <c r="BM1" s="854"/>
      <c r="BN1" s="854"/>
      <c r="BO1" s="854"/>
      <c r="BP1" s="846"/>
      <c r="BQ1" s="846"/>
      <c r="BR1" s="854" t="s">
        <v>366</v>
      </c>
      <c r="BS1" s="854"/>
      <c r="BT1" s="854"/>
      <c r="BU1" s="854"/>
      <c r="BV1" s="854"/>
      <c r="BW1" s="581"/>
      <c r="BX1" s="581"/>
      <c r="BY1" s="854"/>
      <c r="BZ1" s="854"/>
      <c r="CA1" s="854"/>
      <c r="CB1" s="846"/>
      <c r="CC1" s="846"/>
      <c r="CD1" s="854" t="s">
        <v>366</v>
      </c>
      <c r="CE1" s="854"/>
      <c r="CF1" s="854"/>
      <c r="CG1" s="854"/>
      <c r="CH1" s="854"/>
      <c r="CI1" s="581"/>
      <c r="CJ1" s="581"/>
      <c r="CK1" s="854"/>
      <c r="CL1" s="854"/>
      <c r="CM1" s="854"/>
      <c r="CN1" s="846"/>
      <c r="CO1" s="846"/>
      <c r="CP1" s="854" t="s">
        <v>366</v>
      </c>
      <c r="CS1" s="1343"/>
      <c r="CT1" s="865"/>
      <c r="CU1" s="865"/>
      <c r="CV1" s="865"/>
      <c r="CW1" s="865"/>
      <c r="CX1" s="865"/>
      <c r="CY1" s="865"/>
      <c r="CZ1" s="854"/>
      <c r="DA1" s="854"/>
      <c r="DB1" s="887" t="s">
        <v>366</v>
      </c>
      <c r="DC1" s="854"/>
      <c r="DD1" s="581"/>
      <c r="DE1" s="581"/>
      <c r="DF1" s="854"/>
      <c r="DG1" s="854"/>
      <c r="DL1" s="854"/>
      <c r="DM1" s="854"/>
      <c r="DN1" s="854" t="s">
        <v>366</v>
      </c>
      <c r="DO1" s="854"/>
      <c r="DP1" s="581"/>
      <c r="DR1" s="854"/>
      <c r="DS1" s="854"/>
      <c r="DT1" s="854"/>
      <c r="DU1" s="866"/>
      <c r="DV1" s="866"/>
      <c r="DW1" s="866"/>
      <c r="DX1" s="885"/>
      <c r="DY1" s="885"/>
      <c r="DZ1" s="885"/>
      <c r="EA1" s="854" t="s">
        <v>366</v>
      </c>
      <c r="EB1" s="866"/>
      <c r="EC1" s="866"/>
      <c r="ED1" s="866"/>
      <c r="EE1" s="866"/>
      <c r="EF1" s="866"/>
      <c r="EI1" s="282"/>
      <c r="EJ1" s="854"/>
      <c r="EK1" s="854"/>
      <c r="EL1" s="854" t="s">
        <v>366</v>
      </c>
      <c r="EM1" s="854"/>
      <c r="EN1" s="854"/>
      <c r="EO1" s="854"/>
      <c r="EQ1" s="846"/>
      <c r="ES1" s="854"/>
      <c r="ET1" s="581"/>
      <c r="EU1" s="581"/>
      <c r="EV1" s="854"/>
      <c r="EW1" s="854"/>
      <c r="EX1" s="854"/>
      <c r="EY1" s="854" t="s">
        <v>366</v>
      </c>
      <c r="EZ1" s="846"/>
      <c r="FB1" s="854"/>
      <c r="FC1" s="854"/>
      <c r="FD1" s="854"/>
      <c r="FE1" s="854"/>
      <c r="FF1" s="581"/>
      <c r="FG1" s="581"/>
      <c r="FH1" s="854"/>
      <c r="FI1" s="854"/>
      <c r="FJ1" s="854"/>
      <c r="FK1" s="1220" t="s">
        <v>366</v>
      </c>
      <c r="FL1" s="1220"/>
      <c r="FM1" s="1220"/>
      <c r="FN1" s="1220"/>
      <c r="FO1" s="1220"/>
      <c r="FP1" s="1220"/>
      <c r="FQ1" s="854"/>
      <c r="FR1" s="581"/>
      <c r="FS1" s="581"/>
      <c r="FT1" s="854"/>
      <c r="FU1" s="854"/>
      <c r="FV1" s="854"/>
      <c r="FW1" s="854" t="s">
        <v>366</v>
      </c>
      <c r="FX1" s="846"/>
      <c r="FZ1" s="854"/>
      <c r="GA1" s="854"/>
      <c r="GB1" s="854"/>
      <c r="GC1" s="854"/>
      <c r="GD1" s="581"/>
      <c r="GE1" s="581"/>
      <c r="GF1" s="854"/>
      <c r="GG1" s="854"/>
      <c r="GH1" s="854"/>
      <c r="GI1" s="854" t="s">
        <v>366</v>
      </c>
      <c r="GJ1" s="846"/>
      <c r="GL1" s="854"/>
      <c r="GM1" s="854"/>
      <c r="GN1" s="854"/>
      <c r="GO1" s="854"/>
      <c r="GP1" s="581"/>
      <c r="GQ1" s="581"/>
      <c r="GR1" s="854"/>
      <c r="GS1" s="854"/>
      <c r="GT1" s="854"/>
      <c r="GU1" s="854" t="s">
        <v>366</v>
      </c>
      <c r="GV1" s="846"/>
      <c r="GX1" s="854"/>
      <c r="GY1" s="854"/>
      <c r="GZ1" s="854"/>
      <c r="HA1" s="854"/>
      <c r="HB1" s="581"/>
      <c r="HC1" s="581"/>
      <c r="HD1" s="854"/>
      <c r="HE1" s="854"/>
      <c r="HF1" s="854" t="s">
        <v>366</v>
      </c>
      <c r="HG1" s="846"/>
      <c r="HH1" s="846"/>
      <c r="HJ1" s="854"/>
      <c r="HK1" s="854"/>
      <c r="HL1" s="854"/>
      <c r="HM1" s="854"/>
      <c r="HN1" s="581"/>
      <c r="HO1" s="581"/>
      <c r="HP1" s="854"/>
      <c r="HQ1" s="854"/>
      <c r="HR1" s="854"/>
      <c r="HS1" s="854" t="s">
        <v>366</v>
      </c>
      <c r="HT1" s="846"/>
      <c r="HV1" s="854"/>
      <c r="HW1" s="854"/>
      <c r="HX1" s="854"/>
      <c r="HY1" s="854"/>
      <c r="HZ1" s="581"/>
      <c r="IA1" s="581"/>
      <c r="IB1" s="854"/>
      <c r="IC1" s="854"/>
      <c r="ID1" s="854" t="s">
        <v>366</v>
      </c>
      <c r="IE1" s="846"/>
      <c r="IG1" s="854"/>
      <c r="IH1" s="854"/>
      <c r="II1" s="854"/>
      <c r="IJ1" s="854"/>
      <c r="IN1" s="887"/>
      <c r="IO1" s="846"/>
      <c r="IP1" s="1224" t="s">
        <v>366</v>
      </c>
      <c r="JB1" s="1224" t="s">
        <v>366</v>
      </c>
      <c r="JL1" s="1224" t="s">
        <v>366</v>
      </c>
    </row>
    <row r="2" spans="1:275" ht="18">
      <c r="B2" s="1291"/>
      <c r="C2" s="1291"/>
      <c r="D2" s="1291"/>
      <c r="E2" s="654"/>
      <c r="F2" s="654"/>
      <c r="G2" s="654"/>
      <c r="J2" s="654" t="s">
        <v>367</v>
      </c>
      <c r="K2" s="654"/>
      <c r="L2" s="654"/>
      <c r="M2" s="654"/>
      <c r="N2" s="654"/>
      <c r="Q2" s="854"/>
      <c r="R2" s="854"/>
      <c r="S2" s="854"/>
      <c r="T2" s="846"/>
      <c r="U2" s="846"/>
      <c r="V2" s="854" t="s">
        <v>367</v>
      </c>
      <c r="W2" s="854"/>
      <c r="X2" s="854"/>
      <c r="Y2" s="854"/>
      <c r="Z2" s="854"/>
      <c r="AC2" s="854"/>
      <c r="AD2" s="854"/>
      <c r="AE2" s="854"/>
      <c r="AF2" s="846"/>
      <c r="AG2" s="846"/>
      <c r="AH2" s="854" t="s">
        <v>367</v>
      </c>
      <c r="AI2" s="854"/>
      <c r="AJ2" s="854"/>
      <c r="AK2" s="854"/>
      <c r="AL2" s="854"/>
      <c r="AO2" s="854"/>
      <c r="AP2" s="854"/>
      <c r="AQ2" s="854"/>
      <c r="AR2" s="846"/>
      <c r="AS2" s="846"/>
      <c r="AT2" s="854" t="s">
        <v>367</v>
      </c>
      <c r="AU2" s="854"/>
      <c r="AV2" s="854"/>
      <c r="AW2" s="854"/>
      <c r="AX2" s="854"/>
      <c r="AY2" s="581"/>
      <c r="AZ2" s="581"/>
      <c r="BA2" s="854"/>
      <c r="BB2" s="854"/>
      <c r="BC2" s="854"/>
      <c r="BD2" s="846"/>
      <c r="BE2" s="846"/>
      <c r="BF2" s="854" t="s">
        <v>367</v>
      </c>
      <c r="BG2" s="854"/>
      <c r="BH2" s="854"/>
      <c r="BI2" s="854"/>
      <c r="BJ2" s="854"/>
      <c r="BK2" s="581"/>
      <c r="BL2" s="581"/>
      <c r="BM2" s="854"/>
      <c r="BN2" s="854"/>
      <c r="BO2" s="854"/>
      <c r="BP2" s="846"/>
      <c r="BQ2" s="846"/>
      <c r="BR2" s="854" t="s">
        <v>367</v>
      </c>
      <c r="BS2" s="854"/>
      <c r="BT2" s="854"/>
      <c r="BU2" s="854"/>
      <c r="BV2" s="854"/>
      <c r="BW2" s="581"/>
      <c r="BX2" s="581"/>
      <c r="BY2" s="854"/>
      <c r="BZ2" s="854"/>
      <c r="CA2" s="854"/>
      <c r="CB2" s="846"/>
      <c r="CC2" s="846"/>
      <c r="CD2" s="854" t="s">
        <v>367</v>
      </c>
      <c r="CE2" s="854"/>
      <c r="CF2" s="854"/>
      <c r="CG2" s="854"/>
      <c r="CH2" s="854"/>
      <c r="CI2" s="581"/>
      <c r="CJ2" s="581"/>
      <c r="CK2" s="854"/>
      <c r="CL2" s="854"/>
      <c r="CM2" s="854"/>
      <c r="CN2" s="846"/>
      <c r="CO2" s="846"/>
      <c r="CP2" s="854" t="s">
        <v>367</v>
      </c>
      <c r="CS2" s="1343"/>
      <c r="CT2" s="865"/>
      <c r="CU2" s="865"/>
      <c r="CV2" s="865"/>
      <c r="CW2" s="865"/>
      <c r="CX2" s="865"/>
      <c r="CY2" s="865"/>
      <c r="CZ2" s="854"/>
      <c r="DA2" s="854"/>
      <c r="DB2" s="887" t="s">
        <v>367</v>
      </c>
      <c r="DC2" s="854"/>
      <c r="DD2" s="581"/>
      <c r="DE2" s="581"/>
      <c r="DF2" s="854"/>
      <c r="DG2" s="854"/>
      <c r="DL2" s="854"/>
      <c r="DM2" s="854"/>
      <c r="DN2" s="854" t="s">
        <v>367</v>
      </c>
      <c r="DO2" s="854"/>
      <c r="DP2" s="581"/>
      <c r="DR2" s="854"/>
      <c r="DS2" s="854"/>
      <c r="DT2" s="854"/>
      <c r="DU2" s="866"/>
      <c r="DV2" s="866"/>
      <c r="DW2" s="866"/>
      <c r="DX2" s="885"/>
      <c r="DY2" s="885"/>
      <c r="DZ2" s="885"/>
      <c r="EA2" s="854" t="s">
        <v>367</v>
      </c>
      <c r="EB2" s="866"/>
      <c r="EC2" s="866"/>
      <c r="ED2" s="866"/>
      <c r="EE2" s="866"/>
      <c r="EF2" s="866"/>
      <c r="EI2" s="282"/>
      <c r="EJ2" s="854"/>
      <c r="EK2" s="854"/>
      <c r="EL2" s="854" t="s">
        <v>367</v>
      </c>
      <c r="EM2" s="854"/>
      <c r="EN2" s="854"/>
      <c r="EO2" s="854"/>
      <c r="EQ2" s="846"/>
      <c r="ES2" s="854"/>
      <c r="ET2" s="581"/>
      <c r="EU2" s="581"/>
      <c r="EV2" s="854"/>
      <c r="EW2" s="854"/>
      <c r="EX2" s="854"/>
      <c r="EY2" s="854" t="s">
        <v>367</v>
      </c>
      <c r="EZ2" s="846"/>
      <c r="FB2" s="854"/>
      <c r="FC2" s="854"/>
      <c r="FD2" s="854"/>
      <c r="FE2" s="854"/>
      <c r="FF2" s="581"/>
      <c r="FG2" s="581"/>
      <c r="FH2" s="854"/>
      <c r="FI2" s="854"/>
      <c r="FJ2" s="854"/>
      <c r="FK2" s="1220" t="s">
        <v>367</v>
      </c>
      <c r="FL2" s="1220"/>
      <c r="FM2" s="1220"/>
      <c r="FN2" s="1220"/>
      <c r="FO2" s="1220"/>
      <c r="FP2" s="1220"/>
      <c r="FQ2" s="854"/>
      <c r="FR2" s="581"/>
      <c r="FS2" s="581"/>
      <c r="FT2" s="854"/>
      <c r="FU2" s="854"/>
      <c r="FV2" s="854"/>
      <c r="FW2" s="854" t="s">
        <v>367</v>
      </c>
      <c r="FX2" s="846"/>
      <c r="FZ2" s="854"/>
      <c r="GA2" s="854"/>
      <c r="GB2" s="854"/>
      <c r="GC2" s="854"/>
      <c r="GD2" s="581"/>
      <c r="GE2" s="581"/>
      <c r="GF2" s="854"/>
      <c r="GG2" s="854"/>
      <c r="GH2" s="854"/>
      <c r="GI2" s="854" t="s">
        <v>367</v>
      </c>
      <c r="GJ2" s="846"/>
      <c r="GL2" s="854"/>
      <c r="GM2" s="854"/>
      <c r="GN2" s="854"/>
      <c r="GO2" s="854"/>
      <c r="GP2" s="581"/>
      <c r="GQ2" s="581"/>
      <c r="GR2" s="854"/>
      <c r="GS2" s="854"/>
      <c r="GT2" s="854"/>
      <c r="GU2" s="854" t="s">
        <v>367</v>
      </c>
      <c r="GV2" s="846"/>
      <c r="GX2" s="854"/>
      <c r="GY2" s="854"/>
      <c r="GZ2" s="854"/>
      <c r="HA2" s="854"/>
      <c r="HB2" s="581"/>
      <c r="HC2" s="581"/>
      <c r="HD2" s="854"/>
      <c r="HE2" s="854"/>
      <c r="HF2" s="854" t="s">
        <v>367</v>
      </c>
      <c r="HG2" s="846"/>
      <c r="HH2" s="846"/>
      <c r="HJ2" s="854"/>
      <c r="HK2" s="854"/>
      <c r="HL2" s="854"/>
      <c r="HM2" s="854"/>
      <c r="HN2" s="581"/>
      <c r="HO2" s="581"/>
      <c r="HP2" s="854"/>
      <c r="HQ2" s="854"/>
      <c r="HR2" s="854"/>
      <c r="HS2" s="854" t="s">
        <v>367</v>
      </c>
      <c r="HT2" s="846"/>
      <c r="HV2" s="854"/>
      <c r="HW2" s="854"/>
      <c r="HX2" s="854"/>
      <c r="HY2" s="854"/>
      <c r="HZ2" s="581"/>
      <c r="IA2" s="581"/>
      <c r="IB2" s="854"/>
      <c r="IC2" s="854"/>
      <c r="ID2" s="854" t="s">
        <v>367</v>
      </c>
      <c r="IE2" s="846"/>
      <c r="IG2" s="854"/>
      <c r="IH2" s="854"/>
      <c r="II2" s="854"/>
      <c r="IJ2" s="854"/>
      <c r="IN2" s="887"/>
      <c r="IO2" s="846"/>
      <c r="IP2" s="1224" t="s">
        <v>367</v>
      </c>
      <c r="JB2" s="1224" t="s">
        <v>367</v>
      </c>
      <c r="JL2" s="1224" t="s">
        <v>367</v>
      </c>
    </row>
    <row r="3" spans="1:275" ht="18">
      <c r="B3" s="1348"/>
      <c r="C3" s="1291"/>
      <c r="D3" s="1291"/>
      <c r="E3" s="654"/>
      <c r="F3" s="654"/>
      <c r="G3" s="654"/>
      <c r="J3" s="654" t="s">
        <v>884</v>
      </c>
      <c r="K3" s="654"/>
      <c r="L3" s="654"/>
      <c r="M3" s="654"/>
      <c r="N3" s="654"/>
      <c r="Q3" s="854"/>
      <c r="R3" s="854"/>
      <c r="S3" s="854"/>
      <c r="T3" s="846"/>
      <c r="U3" s="846"/>
      <c r="V3" s="854" t="s">
        <v>884</v>
      </c>
      <c r="W3" s="854"/>
      <c r="X3" s="854"/>
      <c r="Y3" s="854"/>
      <c r="Z3" s="854"/>
      <c r="AC3" s="854"/>
      <c r="AD3" s="854"/>
      <c r="AE3" s="854"/>
      <c r="AF3" s="846"/>
      <c r="AG3" s="846"/>
      <c r="AH3" s="854" t="s">
        <v>884</v>
      </c>
      <c r="AI3" s="854"/>
      <c r="AJ3" s="854"/>
      <c r="AK3" s="854"/>
      <c r="AL3" s="854"/>
      <c r="AO3" s="854"/>
      <c r="AP3" s="854"/>
      <c r="AQ3" s="854"/>
      <c r="AR3" s="846"/>
      <c r="AS3" s="846"/>
      <c r="AT3" s="854" t="s">
        <v>884</v>
      </c>
      <c r="AU3" s="854"/>
      <c r="AV3" s="854"/>
      <c r="AW3" s="854"/>
      <c r="AX3" s="854"/>
      <c r="AY3" s="581"/>
      <c r="AZ3" s="581"/>
      <c r="BA3" s="854"/>
      <c r="BB3" s="854"/>
      <c r="BC3" s="854"/>
      <c r="BD3" s="846"/>
      <c r="BE3" s="846"/>
      <c r="BF3" s="854" t="s">
        <v>884</v>
      </c>
      <c r="BG3" s="854"/>
      <c r="BH3" s="854"/>
      <c r="BI3" s="854"/>
      <c r="BJ3" s="854"/>
      <c r="BK3" s="581"/>
      <c r="BL3" s="581"/>
      <c r="BM3" s="854"/>
      <c r="BN3" s="854"/>
      <c r="BO3" s="854"/>
      <c r="BP3" s="846"/>
      <c r="BQ3" s="846"/>
      <c r="BR3" s="854" t="s">
        <v>884</v>
      </c>
      <c r="BS3" s="854"/>
      <c r="BT3" s="854"/>
      <c r="BU3" s="854"/>
      <c r="BV3" s="854"/>
      <c r="BW3" s="581"/>
      <c r="BX3" s="581"/>
      <c r="BY3" s="854"/>
      <c r="BZ3" s="854"/>
      <c r="CA3" s="854"/>
      <c r="CB3" s="846"/>
      <c r="CC3" s="846"/>
      <c r="CD3" s="854" t="s">
        <v>884</v>
      </c>
      <c r="CE3" s="854"/>
      <c r="CF3" s="854"/>
      <c r="CG3" s="854"/>
      <c r="CH3" s="854"/>
      <c r="CI3" s="581"/>
      <c r="CJ3" s="581"/>
      <c r="CK3" s="854"/>
      <c r="CL3" s="854"/>
      <c r="CM3" s="854"/>
      <c r="CN3" s="846"/>
      <c r="CO3" s="846"/>
      <c r="CP3" s="854" t="s">
        <v>884</v>
      </c>
      <c r="CS3" s="1343"/>
      <c r="CT3" s="865"/>
      <c r="CU3" s="865"/>
      <c r="CV3" s="865"/>
      <c r="CW3" s="865"/>
      <c r="CX3" s="865"/>
      <c r="CY3" s="865"/>
      <c r="CZ3" s="854"/>
      <c r="DA3" s="854"/>
      <c r="DB3" s="887" t="s">
        <v>884</v>
      </c>
      <c r="DC3" s="854"/>
      <c r="DD3" s="581"/>
      <c r="DE3" s="581"/>
      <c r="DF3" s="854"/>
      <c r="DG3" s="854"/>
      <c r="DL3" s="854"/>
      <c r="DM3" s="854"/>
      <c r="DN3" s="854" t="s">
        <v>884</v>
      </c>
      <c r="DO3" s="854"/>
      <c r="DP3" s="581"/>
      <c r="DR3" s="854"/>
      <c r="DS3" s="854"/>
      <c r="DT3" s="854"/>
      <c r="DU3" s="866"/>
      <c r="DV3" s="866"/>
      <c r="DW3" s="866"/>
      <c r="DX3" s="885"/>
      <c r="DY3" s="885"/>
      <c r="DZ3" s="885"/>
      <c r="EA3" s="854" t="s">
        <v>884</v>
      </c>
      <c r="EB3" s="866"/>
      <c r="EC3" s="866"/>
      <c r="ED3" s="866"/>
      <c r="EE3" s="866"/>
      <c r="EF3" s="866"/>
      <c r="EI3" s="282"/>
      <c r="EJ3" s="854"/>
      <c r="EK3" s="854"/>
      <c r="EL3" s="854" t="s">
        <v>884</v>
      </c>
      <c r="EM3" s="854"/>
      <c r="EN3" s="854"/>
      <c r="EO3" s="854"/>
      <c r="EQ3" s="846"/>
      <c r="ES3" s="854"/>
      <c r="ET3" s="581"/>
      <c r="EU3" s="581"/>
      <c r="EV3" s="854"/>
      <c r="EW3" s="854"/>
      <c r="EX3" s="854"/>
      <c r="EY3" s="854" t="s">
        <v>884</v>
      </c>
      <c r="EZ3" s="846"/>
      <c r="FB3" s="854"/>
      <c r="FC3" s="854"/>
      <c r="FD3" s="854"/>
      <c r="FE3" s="854"/>
      <c r="FF3" s="581"/>
      <c r="FG3" s="581"/>
      <c r="FH3" s="854"/>
      <c r="FI3" s="854"/>
      <c r="FJ3" s="854"/>
      <c r="FK3" s="1220" t="s">
        <v>884</v>
      </c>
      <c r="FL3" s="1220"/>
      <c r="FM3" s="1220"/>
      <c r="FN3" s="1220"/>
      <c r="FO3" s="1220"/>
      <c r="FP3" s="1220"/>
      <c r="FQ3" s="854"/>
      <c r="FR3" s="581"/>
      <c r="FS3" s="581"/>
      <c r="FT3" s="854"/>
      <c r="FU3" s="854"/>
      <c r="FV3" s="854"/>
      <c r="FW3" s="854" t="s">
        <v>884</v>
      </c>
      <c r="FX3" s="846"/>
      <c r="FZ3" s="854"/>
      <c r="GA3" s="854"/>
      <c r="GB3" s="854"/>
      <c r="GC3" s="854"/>
      <c r="GD3" s="581"/>
      <c r="GE3" s="581"/>
      <c r="GF3" s="854"/>
      <c r="GG3" s="854"/>
      <c r="GH3" s="854"/>
      <c r="GI3" s="854" t="s">
        <v>884</v>
      </c>
      <c r="GJ3" s="846"/>
      <c r="GL3" s="854"/>
      <c r="GM3" s="854"/>
      <c r="GN3" s="854"/>
      <c r="GO3" s="854"/>
      <c r="GP3" s="581"/>
      <c r="GQ3" s="581"/>
      <c r="GR3" s="854"/>
      <c r="GS3" s="854"/>
      <c r="GT3" s="854"/>
      <c r="GU3" s="854" t="s">
        <v>884</v>
      </c>
      <c r="GV3" s="846"/>
      <c r="GX3" s="854"/>
      <c r="GY3" s="854"/>
      <c r="GZ3" s="854"/>
      <c r="HA3" s="854"/>
      <c r="HB3" s="581"/>
      <c r="HC3" s="581"/>
      <c r="HD3" s="854"/>
      <c r="HE3" s="854"/>
      <c r="HF3" s="854" t="s">
        <v>884</v>
      </c>
      <c r="HG3" s="846"/>
      <c r="HH3" s="846"/>
      <c r="HJ3" s="854"/>
      <c r="HK3" s="854"/>
      <c r="HL3" s="854"/>
      <c r="HM3" s="854"/>
      <c r="HN3" s="581"/>
      <c r="HO3" s="581"/>
      <c r="HP3" s="854"/>
      <c r="HQ3" s="854"/>
      <c r="HR3" s="854"/>
      <c r="HS3" s="854" t="s">
        <v>884</v>
      </c>
      <c r="HT3" s="846"/>
      <c r="HV3" s="854"/>
      <c r="HW3" s="854"/>
      <c r="HX3" s="854"/>
      <c r="HY3" s="854"/>
      <c r="HZ3" s="581"/>
      <c r="IA3" s="581"/>
      <c r="IB3" s="854"/>
      <c r="IC3" s="854"/>
      <c r="ID3" s="854" t="s">
        <v>884</v>
      </c>
      <c r="IE3" s="846"/>
      <c r="IG3" s="854"/>
      <c r="IH3" s="854"/>
      <c r="II3" s="854"/>
      <c r="IJ3" s="854"/>
      <c r="IN3" s="887"/>
      <c r="IO3" s="846"/>
      <c r="IP3" s="1224" t="s">
        <v>884</v>
      </c>
      <c r="JB3" s="1224" t="s">
        <v>884</v>
      </c>
      <c r="JL3" s="1224" t="s">
        <v>884</v>
      </c>
    </row>
    <row r="4" spans="1:275" ht="18">
      <c r="B4" s="1348"/>
      <c r="C4" s="623"/>
      <c r="D4" s="1291"/>
      <c r="E4" s="654"/>
      <c r="F4" s="654"/>
      <c r="G4" s="654"/>
      <c r="H4" s="654"/>
      <c r="I4" s="654"/>
      <c r="J4" s="654"/>
      <c r="K4" s="654"/>
      <c r="L4" s="654"/>
      <c r="M4" s="654"/>
      <c r="N4" s="654"/>
      <c r="O4" s="654"/>
      <c r="P4" s="654"/>
      <c r="Q4" s="231"/>
      <c r="R4" s="231"/>
      <c r="S4" s="231"/>
      <c r="T4" s="654"/>
      <c r="U4" s="654"/>
      <c r="V4" s="654"/>
      <c r="W4" s="282"/>
      <c r="X4" s="282"/>
      <c r="Y4" s="282"/>
      <c r="Z4" s="282"/>
      <c r="AA4" s="282"/>
      <c r="AB4" s="282"/>
      <c r="AC4" s="231"/>
      <c r="AD4" s="231"/>
      <c r="AE4" s="231"/>
      <c r="AF4" s="654"/>
      <c r="AG4" s="654"/>
      <c r="AH4" s="654"/>
      <c r="AI4" s="282"/>
      <c r="AJ4" s="282"/>
      <c r="AK4" s="282"/>
      <c r="AL4" s="282"/>
      <c r="AM4" s="282"/>
      <c r="AN4" s="282"/>
      <c r="AO4" s="231"/>
      <c r="AP4" s="231"/>
      <c r="AQ4" s="231"/>
      <c r="AR4" s="654"/>
      <c r="AS4" s="654"/>
      <c r="AT4" s="654"/>
      <c r="BA4" s="231"/>
      <c r="BB4" s="231"/>
      <c r="BC4" s="231"/>
      <c r="BD4" s="654"/>
      <c r="BE4" s="654"/>
      <c r="BF4" s="654"/>
      <c r="BM4" s="231"/>
      <c r="BN4" s="231"/>
      <c r="BO4" s="231"/>
      <c r="BP4" s="231"/>
      <c r="BQ4" s="231"/>
      <c r="BR4" s="231"/>
      <c r="BS4" s="654"/>
      <c r="BT4" s="654"/>
      <c r="BU4" s="654"/>
      <c r="BV4" s="837"/>
      <c r="BW4" s="837"/>
      <c r="BX4" s="837"/>
      <c r="BY4" s="654"/>
      <c r="BZ4" s="654"/>
      <c r="CA4" s="654"/>
      <c r="CB4" s="654"/>
      <c r="CC4" s="654"/>
      <c r="CD4" s="654"/>
      <c r="CK4" s="231"/>
      <c r="CL4" s="231"/>
      <c r="CM4" s="231"/>
      <c r="CN4" s="654"/>
      <c r="CO4" s="654"/>
      <c r="CP4" s="654"/>
      <c r="CQ4" s="1343"/>
      <c r="CR4" s="1343"/>
      <c r="CS4" s="1343"/>
      <c r="CT4" s="865"/>
      <c r="CU4" s="865"/>
      <c r="CV4" s="865"/>
      <c r="CW4" s="865"/>
      <c r="CX4" s="865"/>
      <c r="CY4" s="865"/>
      <c r="CZ4" s="231"/>
      <c r="DA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827"/>
      <c r="FF4" s="827"/>
      <c r="FG4" s="827"/>
      <c r="FH4" s="654"/>
      <c r="FI4" s="654"/>
      <c r="FJ4" s="654"/>
      <c r="FK4" s="1220"/>
      <c r="FL4" s="1220"/>
      <c r="FM4" s="1220"/>
      <c r="FN4" s="1220"/>
      <c r="FO4" s="1220"/>
      <c r="FP4" s="1220"/>
      <c r="FQ4" s="231"/>
      <c r="FR4" s="231"/>
      <c r="FS4" s="231"/>
      <c r="FT4" s="654"/>
      <c r="FU4" s="654"/>
      <c r="FV4" s="654"/>
      <c r="FW4" s="231"/>
      <c r="FX4" s="231"/>
      <c r="FY4" s="282"/>
      <c r="FZ4" s="282"/>
      <c r="GA4" s="282"/>
      <c r="GB4" s="282"/>
      <c r="GC4" s="231"/>
      <c r="GD4" s="231"/>
      <c r="GE4" s="231"/>
      <c r="GF4" s="654"/>
      <c r="GG4" s="654"/>
      <c r="GH4" s="654"/>
      <c r="GI4" s="231"/>
      <c r="GJ4" s="231"/>
      <c r="GK4" s="282"/>
      <c r="GL4" s="282"/>
      <c r="GM4" s="282"/>
      <c r="GN4" s="282"/>
      <c r="GO4" s="231"/>
      <c r="GP4" s="231"/>
      <c r="GQ4" s="231"/>
      <c r="GR4" s="654"/>
      <c r="GS4" s="654"/>
      <c r="GT4" s="654"/>
      <c r="GU4" s="231"/>
      <c r="GV4" s="231"/>
      <c r="HA4" s="231"/>
      <c r="HB4" s="231"/>
      <c r="HC4" s="231"/>
      <c r="HD4" s="654"/>
      <c r="HE4" s="654"/>
      <c r="HF4" s="654"/>
      <c r="HG4" s="231"/>
      <c r="HH4" s="231"/>
      <c r="HM4" s="231"/>
      <c r="HN4" s="231"/>
      <c r="HO4" s="231"/>
      <c r="HP4" s="654"/>
      <c r="HQ4" s="654"/>
      <c r="HR4" s="654"/>
      <c r="HS4" s="231"/>
      <c r="HT4" s="231"/>
      <c r="HY4" s="231"/>
      <c r="HZ4" s="231"/>
      <c r="IA4" s="231"/>
      <c r="IB4" s="654"/>
      <c r="IC4" s="654"/>
      <c r="ID4" s="654"/>
      <c r="IE4" s="231"/>
      <c r="IF4" s="231"/>
      <c r="IO4" s="846"/>
    </row>
    <row r="5" spans="1:275" ht="18">
      <c r="A5" s="558"/>
      <c r="B5" s="1348"/>
      <c r="C5" s="1298"/>
      <c r="D5" s="1291"/>
      <c r="E5" s="558"/>
      <c r="F5" s="305"/>
      <c r="G5" s="305"/>
      <c r="H5" s="305"/>
      <c r="I5" s="305"/>
      <c r="Q5" s="231"/>
      <c r="R5" s="231"/>
      <c r="S5" s="231"/>
      <c r="T5" s="231"/>
      <c r="U5" s="231"/>
      <c r="V5" s="231"/>
      <c r="W5" s="282"/>
      <c r="X5" s="282"/>
      <c r="Y5" s="282"/>
      <c r="Z5" s="282"/>
      <c r="AA5" s="282"/>
      <c r="AB5" s="282"/>
      <c r="AC5" s="231"/>
      <c r="AD5" s="231"/>
      <c r="AE5" s="231"/>
      <c r="AF5" s="231"/>
      <c r="AG5" s="231"/>
      <c r="AH5" s="231"/>
      <c r="AI5" s="282"/>
      <c r="AJ5" s="282"/>
      <c r="AK5" s="282"/>
      <c r="AL5" s="282"/>
      <c r="AM5" s="282"/>
      <c r="AN5" s="282"/>
      <c r="AO5" s="231"/>
      <c r="AP5" s="231"/>
      <c r="AQ5" s="231"/>
      <c r="AR5" s="231"/>
      <c r="AS5" s="231"/>
      <c r="AT5" s="231"/>
      <c r="BA5" s="231"/>
      <c r="BB5" s="231"/>
      <c r="BC5" s="231"/>
      <c r="BD5" s="231"/>
      <c r="BE5" s="231"/>
      <c r="BF5" s="231"/>
      <c r="BM5" s="231"/>
      <c r="BN5" s="231"/>
      <c r="BO5" s="231"/>
      <c r="BP5" s="231"/>
      <c r="BQ5" s="231"/>
      <c r="BR5" s="231"/>
      <c r="BS5" s="231"/>
      <c r="BT5" s="231"/>
      <c r="BU5" s="231"/>
      <c r="BV5" s="231"/>
      <c r="BW5" s="231"/>
      <c r="BX5" s="231"/>
      <c r="BY5" s="231"/>
      <c r="BZ5" s="231"/>
      <c r="CA5" s="231"/>
      <c r="CB5" s="231"/>
      <c r="CC5" s="231"/>
      <c r="CD5" s="231"/>
      <c r="CK5" s="231"/>
      <c r="CL5" s="231"/>
      <c r="CM5" s="231"/>
      <c r="CN5" s="231"/>
      <c r="CO5" s="231"/>
      <c r="CP5" s="231"/>
      <c r="CQ5" s="231"/>
      <c r="CR5" s="231"/>
      <c r="CS5" s="231"/>
      <c r="CT5" s="231"/>
      <c r="CU5" s="231"/>
      <c r="CV5" s="231"/>
      <c r="CW5" s="231"/>
      <c r="CX5" s="231"/>
      <c r="CY5" s="231"/>
      <c r="CZ5" s="231"/>
      <c r="DA5" s="231"/>
      <c r="DB5" s="231"/>
      <c r="DO5" s="231"/>
      <c r="DP5" s="231"/>
      <c r="DQ5" s="231"/>
      <c r="DR5" s="231"/>
      <c r="DS5" s="231"/>
      <c r="DT5" s="231"/>
      <c r="DU5" s="231"/>
      <c r="DV5" s="231"/>
      <c r="DW5" s="231"/>
      <c r="DX5" s="231"/>
      <c r="DY5" s="231"/>
      <c r="DZ5" s="231"/>
      <c r="EA5" s="231"/>
      <c r="EB5" s="231"/>
      <c r="EC5" s="231"/>
      <c r="ED5" s="231"/>
      <c r="EE5" s="231"/>
      <c r="EF5" s="231"/>
      <c r="EG5" s="231"/>
      <c r="EH5" s="231"/>
      <c r="EI5" s="231"/>
      <c r="EJ5" s="231"/>
      <c r="EK5" s="231"/>
      <c r="EL5" s="231"/>
      <c r="EM5" s="231"/>
      <c r="EN5" s="231"/>
      <c r="EO5" s="231"/>
      <c r="EP5" s="231"/>
      <c r="EQ5" s="231"/>
      <c r="ER5" s="231"/>
      <c r="ES5" s="231"/>
      <c r="ET5" s="231"/>
      <c r="EU5" s="231"/>
      <c r="EV5" s="231"/>
      <c r="EW5" s="231"/>
      <c r="EX5" s="231"/>
      <c r="EY5" s="231"/>
      <c r="EZ5" s="231"/>
      <c r="FA5" s="231"/>
      <c r="FB5" s="231"/>
      <c r="FC5" s="231"/>
      <c r="FD5" s="231"/>
      <c r="FE5" s="231"/>
      <c r="FF5" s="231"/>
      <c r="FG5" s="231"/>
      <c r="FH5" s="231"/>
      <c r="FI5" s="231"/>
      <c r="FJ5" s="231"/>
      <c r="FK5" s="231"/>
      <c r="FL5" s="231"/>
      <c r="FM5" s="231"/>
      <c r="FN5" s="231"/>
      <c r="FO5" s="231"/>
      <c r="FP5" s="231"/>
      <c r="FQ5" s="231"/>
      <c r="FR5" s="231"/>
      <c r="FS5" s="231"/>
      <c r="FT5" s="231"/>
      <c r="FU5" s="231"/>
      <c r="FV5" s="231"/>
      <c r="FW5" s="231"/>
      <c r="FX5" s="231"/>
      <c r="FY5" s="231"/>
      <c r="FZ5" s="282"/>
      <c r="GA5" s="282"/>
      <c r="GB5" s="282"/>
      <c r="GC5" s="231"/>
      <c r="GD5" s="231"/>
      <c r="GE5" s="231"/>
      <c r="GF5" s="231"/>
      <c r="GG5" s="231"/>
      <c r="GH5" s="231"/>
      <c r="GI5" s="231"/>
      <c r="GJ5" s="231"/>
      <c r="GK5" s="231"/>
      <c r="GL5" s="282"/>
      <c r="GM5" s="282"/>
      <c r="GN5" s="282"/>
      <c r="GO5" s="231"/>
      <c r="GP5" s="231"/>
      <c r="GQ5" s="231"/>
      <c r="GR5" s="231"/>
      <c r="GS5" s="231"/>
      <c r="GT5" s="231"/>
      <c r="GU5" s="231"/>
      <c r="GV5" s="231"/>
      <c r="GW5" s="231"/>
      <c r="HA5" s="231"/>
      <c r="HB5" s="231"/>
      <c r="HC5" s="231"/>
      <c r="HD5" s="231"/>
      <c r="HE5" s="231"/>
      <c r="HF5" s="231"/>
      <c r="HG5" s="231"/>
      <c r="HH5" s="231"/>
      <c r="HI5" s="231"/>
      <c r="HM5" s="231"/>
      <c r="HN5" s="231"/>
      <c r="HO5" s="231"/>
      <c r="HP5" s="231"/>
      <c r="HQ5" s="231"/>
      <c r="HR5" s="231"/>
      <c r="HS5" s="231"/>
      <c r="HT5" s="231"/>
      <c r="HU5" s="231"/>
      <c r="HY5" s="231"/>
      <c r="HZ5" s="231"/>
      <c r="IA5" s="231"/>
      <c r="IB5" s="231"/>
      <c r="IC5" s="231"/>
      <c r="ID5" s="231"/>
      <c r="IE5" s="231"/>
      <c r="IF5" s="231"/>
      <c r="IG5" s="231"/>
      <c r="IO5" s="846"/>
    </row>
    <row r="6" spans="1:275" ht="30">
      <c r="B6" s="1227"/>
      <c r="C6" s="1226"/>
      <c r="D6" s="1228"/>
      <c r="E6" s="1451"/>
      <c r="F6" s="1451"/>
      <c r="G6" s="1451"/>
      <c r="H6" s="305"/>
      <c r="I6" s="305"/>
      <c r="L6" s="627"/>
      <c r="N6" s="222"/>
      <c r="O6" s="222"/>
      <c r="P6" s="222"/>
      <c r="Q6" s="231"/>
      <c r="R6" s="231"/>
      <c r="S6" s="231"/>
      <c r="T6" s="304"/>
      <c r="U6" s="304"/>
      <c r="V6" s="304"/>
      <c r="W6" s="282"/>
      <c r="X6" s="282"/>
      <c r="Y6" s="282"/>
      <c r="Z6" s="282"/>
      <c r="AA6" s="282"/>
      <c r="AB6" s="282"/>
      <c r="AC6" s="231"/>
      <c r="AD6" s="231"/>
      <c r="AE6" s="231"/>
      <c r="AF6" s="304"/>
      <c r="AG6" s="304"/>
      <c r="AH6" s="304"/>
      <c r="AI6" s="282"/>
      <c r="AJ6" s="282"/>
      <c r="AK6" s="282"/>
      <c r="AL6" s="282"/>
      <c r="AM6" s="282"/>
      <c r="AN6" s="282"/>
      <c r="AO6" s="231"/>
      <c r="AP6" s="231"/>
      <c r="AQ6" s="231"/>
      <c r="AR6" s="304"/>
      <c r="AS6" s="304"/>
      <c r="AT6" s="304"/>
      <c r="BA6" s="231"/>
      <c r="BB6" s="231"/>
      <c r="BC6" s="231"/>
      <c r="BD6" s="304"/>
      <c r="BE6" s="304"/>
      <c r="BF6" s="304"/>
      <c r="BI6" s="626"/>
      <c r="BM6" s="231"/>
      <c r="BN6" s="231"/>
      <c r="BO6" s="231"/>
      <c r="BP6" s="231"/>
      <c r="BQ6" s="231"/>
      <c r="BR6" s="231"/>
      <c r="BS6" s="304"/>
      <c r="BT6" s="304"/>
      <c r="BU6" s="304"/>
      <c r="BV6" s="304"/>
      <c r="BW6" s="304"/>
      <c r="BX6" s="304"/>
      <c r="BY6" s="304"/>
      <c r="BZ6" s="304"/>
      <c r="CA6" s="304"/>
      <c r="CB6" s="304"/>
      <c r="CC6" s="304"/>
      <c r="CD6" s="304"/>
      <c r="CK6" s="231"/>
      <c r="CL6" s="231"/>
      <c r="CM6" s="231"/>
      <c r="CN6" s="304"/>
      <c r="CO6" s="304"/>
      <c r="CP6" s="304"/>
      <c r="CQ6" s="304"/>
      <c r="CR6" s="304"/>
      <c r="CS6" s="304"/>
      <c r="CT6" s="304"/>
      <c r="CU6" s="304"/>
      <c r="CV6" s="304"/>
      <c r="CW6" s="304"/>
      <c r="CX6" s="304"/>
      <c r="CY6" s="304"/>
      <c r="CZ6" s="231"/>
      <c r="DA6" s="231"/>
      <c r="DB6" s="231"/>
      <c r="DO6" s="231"/>
      <c r="DP6" s="231"/>
      <c r="DQ6" s="231"/>
      <c r="DR6" s="231"/>
      <c r="DS6" s="231"/>
      <c r="DT6" s="231"/>
      <c r="DU6" s="231"/>
      <c r="DV6" s="231"/>
      <c r="DW6" s="231"/>
      <c r="DX6" s="231"/>
      <c r="DY6" s="231"/>
      <c r="DZ6" s="231"/>
      <c r="EA6" s="231"/>
      <c r="EB6" s="231"/>
      <c r="EC6" s="231"/>
      <c r="ED6" s="231"/>
      <c r="EE6" s="231"/>
      <c r="EF6" s="231"/>
      <c r="EG6" s="231"/>
      <c r="EH6" s="231"/>
      <c r="EI6" s="231"/>
      <c r="EJ6" s="231"/>
      <c r="EK6" s="231"/>
      <c r="EL6" s="231"/>
      <c r="EM6" s="231"/>
      <c r="EN6" s="231"/>
      <c r="EO6" s="231"/>
      <c r="EP6" s="231"/>
      <c r="EQ6" s="231"/>
      <c r="ER6" s="231"/>
      <c r="ES6" s="231"/>
      <c r="ET6" s="231"/>
      <c r="EU6" s="231"/>
      <c r="EV6" s="231"/>
      <c r="EW6" s="231"/>
      <c r="EX6" s="231"/>
      <c r="EY6" s="231"/>
      <c r="EZ6" s="231"/>
      <c r="FA6" s="231"/>
      <c r="FB6" s="231"/>
      <c r="FC6" s="231"/>
      <c r="FD6" s="231"/>
      <c r="FE6" s="304"/>
      <c r="FF6" s="304"/>
      <c r="FG6" s="304"/>
      <c r="FH6" s="304"/>
      <c r="FI6" s="304"/>
      <c r="FJ6" s="304"/>
      <c r="FK6" s="304"/>
      <c r="FL6" s="304"/>
      <c r="FM6" s="304"/>
      <c r="FN6" s="304"/>
      <c r="FO6" s="304"/>
      <c r="FP6" s="304"/>
      <c r="FQ6" s="231"/>
      <c r="FR6" s="231"/>
      <c r="FS6" s="231"/>
      <c r="FT6" s="304"/>
      <c r="FU6" s="304"/>
      <c r="FV6" s="304"/>
      <c r="FW6" s="231"/>
      <c r="FX6" s="231"/>
      <c r="FY6" s="231"/>
      <c r="FZ6" s="282"/>
      <c r="GA6" s="282"/>
      <c r="GB6" s="282"/>
      <c r="GC6" s="231"/>
      <c r="GD6" s="231"/>
      <c r="GE6" s="231"/>
      <c r="GF6" s="304"/>
      <c r="GG6" s="304"/>
      <c r="GH6" s="304"/>
      <c r="GI6" s="231"/>
      <c r="GJ6" s="231"/>
      <c r="GK6" s="231"/>
      <c r="GL6" s="282"/>
      <c r="GM6" s="282"/>
      <c r="GN6" s="282"/>
      <c r="GO6" s="231"/>
      <c r="GP6" s="231"/>
      <c r="GQ6" s="231"/>
      <c r="GR6" s="304"/>
      <c r="GS6" s="304"/>
      <c r="GT6" s="304"/>
      <c r="GU6" s="231"/>
      <c r="GV6" s="231"/>
      <c r="GW6" s="231"/>
      <c r="HA6" s="231"/>
      <c r="HB6" s="231"/>
      <c r="HC6" s="231"/>
      <c r="HD6" s="304"/>
      <c r="HE6" s="304"/>
      <c r="HF6" s="304"/>
      <c r="HG6" s="231"/>
      <c r="HH6" s="231"/>
      <c r="HI6" s="231"/>
      <c r="HM6" s="231"/>
      <c r="HN6" s="231"/>
      <c r="HO6" s="231"/>
      <c r="HP6" s="304"/>
      <c r="HQ6" s="304"/>
      <c r="HR6" s="304"/>
      <c r="HS6" s="231"/>
      <c r="HT6" s="231"/>
      <c r="HU6" s="231"/>
      <c r="HY6" s="231"/>
      <c r="HZ6" s="231"/>
      <c r="IA6" s="231"/>
      <c r="IB6" s="304"/>
      <c r="IC6" s="304"/>
      <c r="ID6" s="304"/>
      <c r="IE6" s="231"/>
      <c r="IF6" s="231"/>
      <c r="IG6" s="231"/>
      <c r="IO6" s="846"/>
    </row>
    <row r="7" spans="1:275" ht="18">
      <c r="E7" s="1451"/>
      <c r="F7" s="1451"/>
      <c r="G7" s="1451"/>
      <c r="R7" s="231"/>
      <c r="S7" s="231"/>
      <c r="T7" s="304"/>
      <c r="U7" s="304"/>
      <c r="W7" s="282"/>
      <c r="AD7" s="231"/>
      <c r="AE7" s="231"/>
      <c r="AF7" s="304"/>
      <c r="AG7" s="304"/>
      <c r="AI7" s="282"/>
      <c r="AJ7" s="282"/>
      <c r="AL7" s="282"/>
      <c r="AP7" s="231"/>
      <c r="AQ7" s="231"/>
      <c r="AR7" s="304"/>
      <c r="AS7" s="304"/>
      <c r="AT7" s="581"/>
      <c r="AW7" s="581"/>
      <c r="BA7" s="581"/>
      <c r="BB7" s="231"/>
      <c r="BC7" s="231"/>
      <c r="BD7" s="304"/>
      <c r="BE7" s="304"/>
      <c r="BF7" s="581"/>
      <c r="BI7" s="581"/>
      <c r="BM7" s="581"/>
      <c r="BN7" s="231"/>
      <c r="BO7" s="231"/>
      <c r="BP7" s="231"/>
      <c r="BQ7" s="231"/>
      <c r="BR7" s="231"/>
      <c r="BS7" s="304"/>
      <c r="BT7" s="304"/>
      <c r="BU7" s="581"/>
      <c r="BV7" s="581"/>
      <c r="BW7" s="581"/>
      <c r="BX7" s="581"/>
      <c r="BY7" s="581"/>
      <c r="BZ7" s="581"/>
      <c r="CA7" s="581"/>
      <c r="CB7" s="581"/>
      <c r="CC7" s="581"/>
      <c r="CD7" s="581"/>
      <c r="CG7" s="581"/>
      <c r="CK7" s="581"/>
      <c r="CL7" s="231"/>
      <c r="CM7" s="231"/>
      <c r="CN7" s="304"/>
      <c r="CO7" s="304"/>
      <c r="CP7" s="581"/>
      <c r="CQ7" s="304"/>
      <c r="CR7" s="304"/>
      <c r="CS7" s="581"/>
      <c r="CT7" s="581"/>
      <c r="CU7" s="581"/>
      <c r="CV7" s="468"/>
      <c r="CW7" s="581"/>
      <c r="CX7" s="581"/>
      <c r="CY7" s="581"/>
      <c r="CZ7" s="581"/>
      <c r="DA7" s="231"/>
      <c r="DB7" s="468"/>
      <c r="DE7" s="581"/>
      <c r="DH7" s="468"/>
      <c r="DK7" s="581"/>
      <c r="DN7" s="581"/>
      <c r="DO7" s="581"/>
      <c r="DP7" s="231"/>
      <c r="DQ7" s="231"/>
      <c r="DR7" s="231"/>
      <c r="DS7" s="231"/>
      <c r="DT7" s="231"/>
      <c r="DU7" s="231"/>
      <c r="DV7" s="231"/>
      <c r="DW7" s="231"/>
      <c r="DX7" s="231"/>
      <c r="DY7" s="231"/>
      <c r="DZ7" s="231"/>
      <c r="EA7" s="231"/>
      <c r="EB7" s="231"/>
      <c r="EC7" s="231"/>
      <c r="ED7" s="231"/>
      <c r="EE7" s="231"/>
      <c r="EF7" s="468"/>
      <c r="EG7" s="231"/>
      <c r="EH7" s="231"/>
      <c r="EI7" s="231"/>
      <c r="EJ7" s="231"/>
      <c r="EK7" s="231"/>
      <c r="EL7" s="468"/>
      <c r="EM7" s="231"/>
      <c r="EN7" s="231"/>
      <c r="EO7" s="231"/>
      <c r="EP7" s="231"/>
      <c r="EQ7" s="231"/>
      <c r="ER7" s="231"/>
      <c r="ES7" s="581"/>
      <c r="ET7" s="231"/>
      <c r="EV7" s="231"/>
      <c r="EW7" s="231"/>
      <c r="EX7" s="231"/>
      <c r="EY7" s="231"/>
      <c r="EZ7" s="231"/>
      <c r="FA7" s="231"/>
      <c r="FB7" s="231"/>
      <c r="FC7" s="231"/>
      <c r="FE7" s="581"/>
      <c r="FF7" s="581"/>
      <c r="FH7" s="304"/>
      <c r="FI7" s="304"/>
      <c r="FJ7" s="581"/>
      <c r="FK7" s="304"/>
      <c r="FL7" s="304"/>
      <c r="FM7" s="581"/>
      <c r="FN7" s="304"/>
      <c r="FO7" s="304"/>
      <c r="FP7" s="581"/>
      <c r="FQ7" s="581"/>
      <c r="FR7" s="231"/>
      <c r="FS7" s="231"/>
      <c r="FT7" s="304"/>
      <c r="FU7" s="304"/>
      <c r="FV7" s="581"/>
      <c r="FW7" s="581"/>
      <c r="FX7" s="231"/>
      <c r="FY7" s="231"/>
      <c r="FZ7" s="282"/>
      <c r="GA7" s="282"/>
      <c r="GB7" s="581"/>
      <c r="GC7" s="581"/>
      <c r="GD7" s="231"/>
      <c r="GE7" s="231"/>
      <c r="GF7" s="304"/>
      <c r="GG7" s="304"/>
      <c r="GH7" s="581"/>
      <c r="GI7" s="581"/>
      <c r="GJ7" s="231"/>
      <c r="GK7" s="231"/>
      <c r="GL7" s="282"/>
      <c r="GM7" s="282"/>
      <c r="GN7" s="581"/>
      <c r="GO7" s="581"/>
      <c r="GP7" s="231"/>
      <c r="GQ7" s="231"/>
      <c r="GR7" s="304"/>
      <c r="GS7" s="304"/>
      <c r="GT7" s="581"/>
      <c r="GU7" s="581"/>
      <c r="GV7" s="231"/>
      <c r="GW7" s="231"/>
      <c r="GZ7" s="581"/>
      <c r="HA7" s="581"/>
      <c r="HB7" s="231"/>
      <c r="HC7" s="231"/>
      <c r="HD7" s="304"/>
      <c r="HE7" s="304"/>
      <c r="HF7" s="581"/>
      <c r="HG7" s="581"/>
      <c r="HH7" s="231"/>
      <c r="HI7" s="231"/>
      <c r="HL7" s="581"/>
      <c r="HM7" s="581"/>
      <c r="HN7" s="231"/>
      <c r="HO7" s="231"/>
      <c r="HP7" s="304"/>
      <c r="HQ7" s="304"/>
      <c r="HR7" s="581"/>
      <c r="HS7" s="581"/>
      <c r="HT7" s="231"/>
      <c r="HU7" s="231"/>
      <c r="HX7" s="581"/>
      <c r="HY7" s="581"/>
      <c r="HZ7" s="231"/>
      <c r="IA7" s="231"/>
      <c r="IB7" s="304"/>
      <c r="IC7" s="304"/>
      <c r="ID7" s="581"/>
      <c r="IE7" s="581"/>
      <c r="IF7" s="231"/>
      <c r="IG7" s="231"/>
      <c r="IJ7" s="581"/>
      <c r="IO7" s="846"/>
      <c r="JO7" s="468"/>
    </row>
    <row r="8" spans="1:275" ht="18">
      <c r="A8" s="297">
        <v>1</v>
      </c>
      <c r="B8" s="562"/>
      <c r="C8" s="305" t="s">
        <v>539</v>
      </c>
      <c r="D8" s="558"/>
      <c r="E8" s="1451"/>
      <c r="F8" s="1451"/>
      <c r="G8" s="1451"/>
      <c r="H8" s="305"/>
      <c r="I8" s="305"/>
      <c r="J8" s="231"/>
      <c r="K8" s="231"/>
      <c r="L8" s="29"/>
      <c r="M8" s="29"/>
      <c r="N8" s="305"/>
      <c r="O8" s="558"/>
      <c r="P8" s="467" t="s">
        <v>824</v>
      </c>
      <c r="Q8" s="305"/>
      <c r="R8" s="305"/>
      <c r="S8" s="305"/>
      <c r="T8" s="305"/>
      <c r="U8" s="305"/>
      <c r="V8" s="305"/>
      <c r="W8" s="305"/>
      <c r="X8" s="231"/>
      <c r="Y8" s="468"/>
      <c r="Z8" s="468"/>
      <c r="AA8" s="468"/>
      <c r="AB8" s="468" t="s">
        <v>826</v>
      </c>
      <c r="AC8" s="305"/>
      <c r="AD8" s="305"/>
      <c r="AE8" s="305"/>
      <c r="AF8" s="305"/>
      <c r="AG8" s="305"/>
      <c r="AH8" s="305"/>
      <c r="AI8" s="305"/>
      <c r="AJ8" s="231"/>
      <c r="AK8" s="295"/>
      <c r="AL8" s="558"/>
      <c r="AM8" s="305"/>
      <c r="AN8" s="468" t="s">
        <v>825</v>
      </c>
      <c r="AO8" s="305"/>
      <c r="AP8" s="305"/>
      <c r="AQ8" s="305"/>
      <c r="AR8" s="305"/>
      <c r="AS8" s="305"/>
      <c r="AT8" s="305"/>
      <c r="AU8" s="305"/>
      <c r="AV8" s="231"/>
      <c r="AW8" s="295"/>
      <c r="AX8" s="558"/>
      <c r="AY8" s="305"/>
      <c r="AZ8" s="468" t="s">
        <v>827</v>
      </c>
      <c r="BA8" s="305"/>
      <c r="BB8" s="305"/>
      <c r="BC8" s="305"/>
      <c r="BD8" s="305"/>
      <c r="BE8" s="305"/>
      <c r="BF8" s="305"/>
      <c r="BG8" s="305"/>
      <c r="BH8" s="231"/>
      <c r="BI8" s="295"/>
      <c r="BJ8" s="558"/>
      <c r="BK8" s="468"/>
      <c r="BL8" s="468" t="s">
        <v>828</v>
      </c>
      <c r="BM8" s="305"/>
      <c r="BN8" s="305"/>
      <c r="BO8" s="305"/>
      <c r="BP8" s="305"/>
      <c r="BQ8" s="305"/>
      <c r="BR8" s="305"/>
      <c r="BS8" s="305"/>
      <c r="BV8" s="468"/>
      <c r="BW8" s="468"/>
      <c r="BX8" s="468" t="s">
        <v>829</v>
      </c>
      <c r="BY8" s="305"/>
      <c r="BZ8" s="305"/>
      <c r="CA8" s="305"/>
      <c r="CB8" s="305"/>
      <c r="CC8" s="305"/>
      <c r="CD8" s="305"/>
      <c r="CE8" s="305"/>
      <c r="CF8" s="231"/>
      <c r="CG8" s="295"/>
      <c r="CH8" s="558"/>
      <c r="CI8" s="305"/>
      <c r="CJ8" s="468" t="s">
        <v>830</v>
      </c>
      <c r="CK8" s="305"/>
      <c r="CL8" s="305"/>
      <c r="CM8" s="305"/>
      <c r="CN8" s="305"/>
      <c r="CO8" s="305"/>
      <c r="CP8" s="305"/>
      <c r="CQ8" s="848"/>
      <c r="CR8" s="848"/>
      <c r="CS8" s="848"/>
      <c r="CT8" s="848"/>
      <c r="CU8" s="848"/>
      <c r="CV8" s="468" t="s">
        <v>831</v>
      </c>
      <c r="CW8" s="848"/>
      <c r="CX8" s="848"/>
      <c r="CY8" s="848"/>
      <c r="CZ8" s="305"/>
      <c r="DA8" s="305"/>
      <c r="DB8" s="305"/>
      <c r="DC8" s="848"/>
      <c r="DE8" s="468"/>
      <c r="DF8" s="305"/>
      <c r="DH8" s="468" t="s">
        <v>832</v>
      </c>
      <c r="DI8" s="848"/>
      <c r="DK8" s="468"/>
      <c r="DL8" s="848"/>
      <c r="DO8" s="305"/>
      <c r="DP8" s="305"/>
      <c r="DR8" s="305"/>
      <c r="DS8" s="305"/>
      <c r="DT8" s="468" t="s">
        <v>833</v>
      </c>
      <c r="DU8" s="848"/>
      <c r="DV8" s="848"/>
      <c r="DW8" s="848"/>
      <c r="DX8" s="848"/>
      <c r="DY8" s="848"/>
      <c r="DZ8" s="848"/>
      <c r="EA8" s="848"/>
      <c r="EB8" s="848"/>
      <c r="EC8" s="848"/>
      <c r="ED8" s="848"/>
      <c r="EE8" s="848"/>
      <c r="EF8" s="468" t="s">
        <v>834</v>
      </c>
      <c r="EG8" s="305"/>
      <c r="EH8" s="305"/>
      <c r="EI8" s="305"/>
      <c r="EJ8" s="305"/>
      <c r="EK8" s="305"/>
      <c r="EL8" s="305"/>
      <c r="EM8" s="305"/>
      <c r="EN8" s="305"/>
      <c r="EO8" s="305"/>
      <c r="EP8" s="305"/>
      <c r="EQ8" s="305"/>
      <c r="ER8" s="468" t="s">
        <v>835</v>
      </c>
      <c r="ES8" s="305"/>
      <c r="ET8" s="305"/>
      <c r="EU8" s="305"/>
      <c r="EV8" s="305"/>
      <c r="EW8" s="305"/>
      <c r="EX8" s="305"/>
      <c r="EY8" s="305"/>
      <c r="EZ8" s="305"/>
      <c r="FA8" s="305"/>
      <c r="FB8" s="305"/>
      <c r="FC8" s="305"/>
      <c r="FD8" s="468" t="s">
        <v>836</v>
      </c>
      <c r="FE8" s="305"/>
      <c r="FF8" s="305"/>
      <c r="FG8" s="305"/>
      <c r="FH8" s="305"/>
      <c r="FI8" s="305"/>
      <c r="FJ8" s="305"/>
      <c r="FK8" s="848"/>
      <c r="FL8" s="848"/>
      <c r="FM8" s="848"/>
      <c r="FN8" s="848"/>
      <c r="FO8" s="848"/>
      <c r="FP8" s="468" t="s">
        <v>837</v>
      </c>
      <c r="FQ8" s="305"/>
      <c r="FR8" s="305"/>
      <c r="FS8" s="294"/>
      <c r="FT8" s="305"/>
      <c r="FU8" s="305"/>
      <c r="FV8" s="305"/>
      <c r="FW8" s="305"/>
      <c r="FX8" s="305"/>
      <c r="FY8" s="305"/>
      <c r="FZ8" s="305"/>
      <c r="GB8" s="468" t="s">
        <v>838</v>
      </c>
      <c r="GC8" s="305"/>
      <c r="GD8" s="305"/>
      <c r="GF8" s="305"/>
      <c r="GG8" s="305"/>
      <c r="GH8" s="305"/>
      <c r="GI8" s="305"/>
      <c r="GJ8" s="305"/>
      <c r="GK8" s="305"/>
      <c r="GL8" s="305"/>
      <c r="GN8" s="468" t="s">
        <v>839</v>
      </c>
      <c r="GO8" s="305"/>
      <c r="GP8" s="305"/>
      <c r="GQ8" s="282"/>
      <c r="GR8" s="305"/>
      <c r="GS8" s="305"/>
      <c r="GT8" s="305"/>
      <c r="GU8" s="305"/>
      <c r="GV8" s="305"/>
      <c r="GW8" s="305"/>
      <c r="GX8" s="305"/>
      <c r="GZ8" s="468" t="s">
        <v>840</v>
      </c>
      <c r="HA8" s="305"/>
      <c r="HB8" s="305"/>
      <c r="HD8" s="305"/>
      <c r="HE8" s="305"/>
      <c r="HF8" s="305"/>
      <c r="HG8" s="305"/>
      <c r="HH8" s="305"/>
      <c r="HI8" s="305"/>
      <c r="HJ8" s="305"/>
      <c r="HL8" s="468" t="s">
        <v>841</v>
      </c>
      <c r="HM8" s="305"/>
      <c r="HO8" s="305"/>
      <c r="HP8" s="305"/>
      <c r="HQ8" s="305"/>
      <c r="HR8" s="305"/>
      <c r="HS8" s="305"/>
      <c r="HT8" s="305"/>
      <c r="HU8" s="305"/>
      <c r="HV8" s="305"/>
      <c r="HX8" s="468" t="s">
        <v>842</v>
      </c>
      <c r="HY8" s="305"/>
      <c r="IA8" s="305"/>
      <c r="IB8" s="305"/>
      <c r="IC8" s="305"/>
      <c r="ID8" s="305"/>
      <c r="IE8" s="305"/>
      <c r="IF8" s="305"/>
      <c r="IG8" s="305"/>
      <c r="IH8" s="305"/>
      <c r="IJ8" s="468" t="s">
        <v>843</v>
      </c>
      <c r="IK8" s="848"/>
      <c r="IL8" s="846"/>
      <c r="IM8" s="848"/>
      <c r="IN8" s="848"/>
      <c r="IO8" s="848"/>
      <c r="IP8" s="848"/>
      <c r="IQ8" s="848"/>
      <c r="IR8" s="848"/>
      <c r="IS8" s="468"/>
      <c r="IT8" s="848"/>
      <c r="IU8" s="846"/>
      <c r="IV8" s="468" t="s">
        <v>844</v>
      </c>
      <c r="JH8" s="468" t="s">
        <v>845</v>
      </c>
      <c r="JO8" s="468" t="s">
        <v>846</v>
      </c>
    </row>
    <row r="9" spans="1:275" ht="18">
      <c r="A9" s="297"/>
      <c r="B9" s="562"/>
      <c r="C9" s="305"/>
      <c r="D9" s="558"/>
      <c r="E9" s="558"/>
      <c r="F9" s="305"/>
      <c r="G9" s="305"/>
      <c r="H9" s="305"/>
      <c r="I9" s="305"/>
      <c r="J9" s="231"/>
      <c r="K9" s="231"/>
      <c r="L9" s="29"/>
      <c r="M9" s="29"/>
      <c r="N9" s="305"/>
      <c r="O9" s="558"/>
      <c r="P9" s="558"/>
      <c r="Q9" s="305"/>
      <c r="R9" s="305"/>
      <c r="S9" s="305"/>
      <c r="T9" s="305"/>
      <c r="U9" s="305"/>
      <c r="V9" s="305"/>
      <c r="W9" s="305"/>
      <c r="X9" s="231"/>
      <c r="Y9" s="295"/>
      <c r="Z9" s="295"/>
      <c r="AA9" s="295"/>
      <c r="AB9" s="295"/>
      <c r="AC9" s="305"/>
      <c r="AD9" s="305"/>
      <c r="AE9" s="305"/>
      <c r="AF9" s="305"/>
      <c r="AG9" s="305"/>
      <c r="AH9" s="305"/>
      <c r="AI9" s="305"/>
      <c r="AJ9" s="231"/>
      <c r="AK9" s="295"/>
      <c r="AL9" s="558"/>
      <c r="AM9" s="305"/>
      <c r="AN9" s="305"/>
      <c r="AO9" s="305"/>
      <c r="AP9" s="305"/>
      <c r="AQ9" s="305"/>
      <c r="AR9" s="305"/>
      <c r="AS9" s="305"/>
      <c r="AT9" s="305"/>
      <c r="AU9" s="305"/>
      <c r="AV9" s="231"/>
      <c r="AW9" s="295"/>
      <c r="AX9" s="558"/>
      <c r="AY9" s="305"/>
      <c r="AZ9" s="305"/>
      <c r="BA9" s="305"/>
      <c r="BB9" s="305"/>
      <c r="BC9" s="305"/>
      <c r="BD9" s="305"/>
      <c r="BE9" s="305"/>
      <c r="BF9" s="305"/>
      <c r="BG9" s="305"/>
      <c r="BH9" s="231"/>
      <c r="BI9" s="295"/>
      <c r="BJ9" s="558"/>
      <c r="BK9" s="305"/>
      <c r="BL9" s="305"/>
      <c r="BM9" s="305"/>
      <c r="BN9" s="305"/>
      <c r="BO9" s="305"/>
      <c r="BP9" s="305"/>
      <c r="BQ9" s="305"/>
      <c r="BR9" s="305"/>
      <c r="BS9" s="305"/>
      <c r="BT9" s="305"/>
      <c r="BU9" s="305"/>
      <c r="BV9" s="305"/>
      <c r="BW9" s="305"/>
      <c r="BX9" s="305"/>
      <c r="BY9" s="305"/>
      <c r="BZ9" s="305"/>
      <c r="CA9" s="305"/>
      <c r="CB9" s="305"/>
      <c r="CC9" s="305"/>
      <c r="CD9" s="305"/>
      <c r="CE9" s="305"/>
      <c r="CF9" s="305"/>
      <c r="CG9" s="305"/>
      <c r="CH9" s="305"/>
      <c r="CI9" s="231"/>
      <c r="CJ9" s="305"/>
      <c r="CK9" s="305"/>
      <c r="CL9" s="305"/>
      <c r="CM9" s="305"/>
      <c r="CN9" s="305"/>
      <c r="CO9" s="304"/>
      <c r="CP9" s="304"/>
      <c r="CQ9" s="848"/>
      <c r="CR9" s="848"/>
      <c r="CS9" s="848"/>
      <c r="CT9" s="848"/>
      <c r="CU9" s="848"/>
      <c r="CV9" s="848"/>
      <c r="CW9" s="848"/>
      <c r="CX9" s="848"/>
      <c r="CY9" s="848"/>
      <c r="CZ9" s="305"/>
      <c r="DA9" s="305"/>
      <c r="DB9" s="305"/>
      <c r="DC9" s="848"/>
      <c r="DD9" s="231"/>
      <c r="DE9" s="295"/>
      <c r="DF9" s="305"/>
      <c r="DG9" s="231"/>
      <c r="DH9" s="295"/>
      <c r="DI9" s="848"/>
      <c r="DJ9" s="231"/>
      <c r="DK9" s="295"/>
      <c r="DL9" s="848"/>
      <c r="DM9" s="231"/>
      <c r="DN9" s="295"/>
      <c r="DO9" s="305"/>
      <c r="DP9" s="305"/>
      <c r="DQ9" s="305"/>
      <c r="DR9" s="305"/>
      <c r="DS9" s="305"/>
      <c r="DT9" s="305"/>
      <c r="DU9" s="848"/>
      <c r="DV9" s="848"/>
      <c r="DW9" s="848"/>
      <c r="DX9" s="848"/>
      <c r="DY9" s="848"/>
      <c r="DZ9" s="848"/>
      <c r="EA9" s="848"/>
      <c r="EB9" s="848"/>
      <c r="EC9" s="848"/>
      <c r="ED9" s="848"/>
      <c r="EE9" s="848"/>
      <c r="EF9" s="848"/>
      <c r="EG9" s="305"/>
      <c r="EH9" s="305"/>
      <c r="EI9" s="305"/>
      <c r="EJ9" s="305"/>
      <c r="EK9" s="305"/>
      <c r="EL9" s="305"/>
      <c r="EM9" s="305"/>
      <c r="EN9" s="305"/>
      <c r="EO9" s="305"/>
      <c r="EP9" s="305"/>
      <c r="EQ9" s="305"/>
      <c r="ER9" s="305"/>
      <c r="ES9" s="305"/>
      <c r="ET9" s="305"/>
      <c r="EU9" s="305"/>
      <c r="EV9" s="305"/>
      <c r="EW9" s="305"/>
      <c r="EX9" s="305"/>
      <c r="EY9" s="305"/>
      <c r="EZ9" s="305"/>
      <c r="FA9" s="305"/>
      <c r="FB9" s="305"/>
      <c r="FC9" s="305"/>
      <c r="FD9" s="305"/>
      <c r="FE9" s="305"/>
      <c r="FF9" s="305"/>
      <c r="FG9" s="305"/>
      <c r="FH9" s="305"/>
      <c r="FI9" s="305"/>
      <c r="FJ9" s="305"/>
      <c r="FK9" s="848"/>
      <c r="FL9" s="848"/>
      <c r="FM9" s="848"/>
      <c r="FN9" s="848"/>
      <c r="FO9" s="848"/>
      <c r="FP9" s="848"/>
      <c r="FQ9" s="305"/>
      <c r="FR9" s="305"/>
      <c r="FS9" s="305"/>
      <c r="FT9" s="305"/>
      <c r="FU9" s="305"/>
      <c r="FV9" s="305"/>
      <c r="FW9" s="305"/>
      <c r="FX9" s="305"/>
      <c r="FY9" s="305"/>
      <c r="FZ9" s="305"/>
      <c r="GA9" s="231"/>
      <c r="GB9" s="295"/>
      <c r="GC9" s="305"/>
      <c r="GD9" s="305"/>
      <c r="GE9" s="305"/>
      <c r="GF9" s="305"/>
      <c r="GG9" s="305"/>
      <c r="GH9" s="305"/>
      <c r="GI9" s="305"/>
      <c r="GJ9" s="305"/>
      <c r="GK9" s="305"/>
      <c r="GL9" s="305"/>
      <c r="GM9" s="231"/>
      <c r="GN9" s="295"/>
      <c r="GO9" s="305"/>
      <c r="GP9" s="305"/>
      <c r="GQ9" s="305"/>
      <c r="GR9" s="305"/>
      <c r="GS9" s="305"/>
      <c r="GT9" s="305"/>
      <c r="GU9" s="305"/>
      <c r="GV9" s="305"/>
      <c r="GW9" s="305"/>
      <c r="GX9" s="305"/>
      <c r="GY9" s="231"/>
      <c r="GZ9" s="295"/>
      <c r="HA9" s="305"/>
      <c r="HB9" s="305"/>
      <c r="HC9" s="305"/>
      <c r="HD9" s="305"/>
      <c r="HE9" s="305"/>
      <c r="HF9" s="305"/>
      <c r="HG9" s="305"/>
      <c r="HH9" s="305"/>
      <c r="HI9" s="305"/>
      <c r="HJ9" s="305"/>
      <c r="HK9" s="231"/>
      <c r="HL9" s="295"/>
      <c r="HM9" s="305"/>
      <c r="HN9" s="305"/>
      <c r="HO9" s="305"/>
      <c r="HP9" s="305"/>
      <c r="HQ9" s="305"/>
      <c r="HR9" s="305"/>
      <c r="HS9" s="305"/>
      <c r="HT9" s="305"/>
      <c r="HU9" s="305"/>
      <c r="HV9" s="305"/>
      <c r="HW9" s="231"/>
      <c r="HX9" s="295"/>
      <c r="HY9" s="305"/>
      <c r="HZ9" s="305"/>
      <c r="IA9" s="305"/>
      <c r="IB9" s="305"/>
      <c r="IC9" s="305"/>
      <c r="ID9" s="305"/>
      <c r="IE9" s="305"/>
      <c r="IF9" s="305"/>
      <c r="IG9" s="305"/>
      <c r="IH9" s="305"/>
      <c r="II9" s="231"/>
      <c r="IJ9" s="295"/>
      <c r="IK9" s="848"/>
      <c r="IL9" s="848"/>
      <c r="IM9" s="848"/>
      <c r="IN9" s="848"/>
      <c r="IO9" s="848"/>
      <c r="IP9" s="848"/>
      <c r="IQ9" s="848"/>
      <c r="IR9" s="848"/>
      <c r="IS9" s="848"/>
      <c r="IT9" s="848"/>
      <c r="IU9" s="231"/>
      <c r="IV9" s="295"/>
    </row>
    <row r="10" spans="1:275" ht="18">
      <c r="A10" s="297">
        <v>2</v>
      </c>
      <c r="B10" s="562"/>
      <c r="C10" s="623" t="s">
        <v>678</v>
      </c>
      <c r="D10" s="558"/>
      <c r="E10" s="558"/>
      <c r="F10" s="305"/>
      <c r="G10" s="305"/>
      <c r="H10" s="305"/>
      <c r="I10" s="305"/>
      <c r="J10" s="231"/>
      <c r="K10" s="231"/>
      <c r="L10" s="29"/>
      <c r="M10" s="29"/>
      <c r="N10" s="623"/>
      <c r="O10" s="558"/>
      <c r="P10" s="558"/>
      <c r="Q10" s="305"/>
      <c r="R10" s="305"/>
      <c r="S10" s="305"/>
      <c r="T10" s="305"/>
      <c r="U10" s="305"/>
      <c r="V10" s="305"/>
      <c r="W10" s="623"/>
      <c r="X10" s="558"/>
      <c r="Y10" s="558"/>
      <c r="Z10" s="558"/>
      <c r="AA10" s="558"/>
      <c r="AB10" s="558"/>
      <c r="AC10" s="305"/>
      <c r="AD10" s="305"/>
      <c r="AE10" s="305"/>
      <c r="AF10" s="305"/>
      <c r="AG10" s="305"/>
      <c r="AH10" s="305"/>
      <c r="AI10" s="623"/>
      <c r="AJ10" s="558"/>
      <c r="AK10" s="558"/>
      <c r="AL10" s="305"/>
      <c r="AM10" s="305"/>
      <c r="AN10" s="305"/>
      <c r="AO10" s="305"/>
      <c r="AP10" s="305"/>
      <c r="AQ10" s="305"/>
      <c r="AR10" s="305"/>
      <c r="AS10" s="305"/>
      <c r="AT10" s="305"/>
      <c r="AU10" s="623"/>
      <c r="AV10" s="558"/>
      <c r="AW10" s="558"/>
      <c r="AX10" s="305"/>
      <c r="AY10" s="305"/>
      <c r="AZ10" s="305"/>
      <c r="BA10" s="305"/>
      <c r="BB10" s="305"/>
      <c r="BC10" s="305"/>
      <c r="BD10" s="305"/>
      <c r="BE10" s="305"/>
      <c r="BF10" s="305"/>
      <c r="BG10" s="623"/>
      <c r="BH10" s="558"/>
      <c r="BI10" s="558"/>
      <c r="BJ10" s="305"/>
      <c r="BK10" s="305"/>
      <c r="BL10" s="305"/>
      <c r="BM10" s="305"/>
      <c r="BN10" s="305"/>
      <c r="BO10" s="305"/>
      <c r="BP10" s="305"/>
      <c r="BQ10" s="305"/>
      <c r="BR10" s="305"/>
      <c r="BS10" s="304"/>
      <c r="BT10" s="305"/>
      <c r="BU10" s="305"/>
      <c r="BV10" s="305"/>
      <c r="BW10" s="305"/>
      <c r="BX10" s="305"/>
      <c r="BY10" s="305"/>
      <c r="BZ10" s="305"/>
      <c r="CA10" s="305"/>
      <c r="CB10" s="305"/>
      <c r="CC10" s="305"/>
      <c r="CD10" s="305"/>
      <c r="CE10" s="305"/>
      <c r="CF10" s="305"/>
      <c r="CG10" s="305"/>
      <c r="CH10" s="623"/>
      <c r="CI10" s="558"/>
      <c r="CJ10" s="305"/>
      <c r="CK10" s="305"/>
      <c r="CL10" s="305"/>
      <c r="CM10" s="305"/>
      <c r="CN10" s="305"/>
      <c r="CO10" s="305"/>
      <c r="CP10" s="305"/>
      <c r="CQ10" s="848"/>
      <c r="CR10" s="848"/>
      <c r="CS10" s="848"/>
      <c r="CT10" s="848"/>
      <c r="CU10" s="848"/>
      <c r="CV10" s="848"/>
      <c r="CW10" s="848"/>
      <c r="CX10" s="848"/>
      <c r="CY10" s="848"/>
      <c r="CZ10" s="305"/>
      <c r="DA10" s="305"/>
      <c r="DB10" s="305"/>
      <c r="DC10" s="623"/>
      <c r="DD10" s="844"/>
      <c r="DE10" s="844"/>
      <c r="DF10" s="623"/>
      <c r="DG10" s="558"/>
      <c r="DH10" s="558"/>
      <c r="DI10" s="623"/>
      <c r="DJ10" s="844"/>
      <c r="DK10" s="844"/>
      <c r="DL10" s="623"/>
      <c r="DM10" s="844"/>
      <c r="DN10" s="844"/>
      <c r="DO10" s="305"/>
      <c r="DP10" s="305"/>
      <c r="DQ10" s="305"/>
      <c r="DR10" s="305"/>
      <c r="DS10" s="305"/>
      <c r="DT10" s="305"/>
      <c r="DU10" s="848"/>
      <c r="DV10" s="848"/>
      <c r="DW10" s="848"/>
      <c r="DX10" s="848"/>
      <c r="DY10" s="848"/>
      <c r="DZ10" s="848"/>
      <c r="EA10" s="848"/>
      <c r="EB10" s="848"/>
      <c r="EC10" s="848"/>
      <c r="ED10" s="848"/>
      <c r="EE10" s="848"/>
      <c r="EF10" s="848"/>
      <c r="EG10" s="305"/>
      <c r="EH10" s="305"/>
      <c r="EI10" s="305"/>
      <c r="EJ10" s="305"/>
      <c r="EK10" s="305"/>
      <c r="EL10" s="305"/>
      <c r="EM10" s="305"/>
      <c r="EN10" s="305"/>
      <c r="EO10" s="305"/>
      <c r="EP10" s="305"/>
      <c r="EQ10" s="305"/>
      <c r="ER10" s="305"/>
      <c r="ES10" s="305"/>
      <c r="ET10" s="305"/>
      <c r="EU10" s="305"/>
      <c r="EV10" s="305"/>
      <c r="EW10" s="305"/>
      <c r="EX10" s="305"/>
      <c r="EY10" s="305"/>
      <c r="EZ10" s="305"/>
      <c r="FA10" s="305"/>
      <c r="FB10" s="305"/>
      <c r="FC10" s="305"/>
      <c r="FD10" s="305"/>
      <c r="FE10" s="305"/>
      <c r="FF10" s="305"/>
      <c r="FG10" s="305"/>
      <c r="FH10" s="305"/>
      <c r="FI10" s="305"/>
      <c r="FJ10" s="305"/>
      <c r="FK10" s="848"/>
      <c r="FL10" s="848"/>
      <c r="FM10" s="848"/>
      <c r="FN10" s="848"/>
      <c r="FO10" s="848"/>
      <c r="FP10" s="848"/>
      <c r="FQ10" s="305"/>
      <c r="FR10" s="305"/>
      <c r="FS10" s="305"/>
      <c r="FT10" s="305"/>
      <c r="FU10" s="305"/>
      <c r="FV10" s="305"/>
      <c r="FW10" s="305"/>
      <c r="FX10" s="305"/>
      <c r="FY10" s="305"/>
      <c r="FZ10" s="623"/>
      <c r="GA10" s="558"/>
      <c r="GB10" s="558"/>
      <c r="GC10" s="305"/>
      <c r="GD10" s="305"/>
      <c r="GE10" s="305"/>
      <c r="GF10" s="305"/>
      <c r="GG10" s="305"/>
      <c r="GH10" s="305"/>
      <c r="GI10" s="305"/>
      <c r="GJ10" s="305"/>
      <c r="GK10" s="305"/>
      <c r="GL10" s="623"/>
      <c r="GM10" s="558"/>
      <c r="GN10" s="558"/>
      <c r="GO10" s="305"/>
      <c r="GP10" s="305"/>
      <c r="GQ10" s="305"/>
      <c r="GR10" s="305"/>
      <c r="GS10" s="305"/>
      <c r="GT10" s="305"/>
      <c r="GU10" s="305"/>
      <c r="GV10" s="305"/>
      <c r="GW10" s="305"/>
      <c r="GX10" s="623"/>
      <c r="GY10" s="558"/>
      <c r="GZ10" s="558"/>
      <c r="HA10" s="305"/>
      <c r="HB10" s="305"/>
      <c r="HC10" s="305"/>
      <c r="HD10" s="305"/>
      <c r="HE10" s="305"/>
      <c r="HF10" s="305"/>
      <c r="HG10" s="305"/>
      <c r="HH10" s="305"/>
      <c r="HI10" s="305"/>
      <c r="HJ10" s="623"/>
      <c r="HK10" s="558"/>
      <c r="HL10" s="558"/>
      <c r="HM10" s="305"/>
      <c r="HN10" s="305"/>
      <c r="HO10" s="305"/>
      <c r="HP10" s="305"/>
      <c r="HQ10" s="305"/>
      <c r="HR10" s="305"/>
      <c r="HS10" s="305"/>
      <c r="HT10" s="305"/>
      <c r="HU10" s="305"/>
      <c r="HV10" s="623"/>
      <c r="HW10" s="558"/>
      <c r="HX10" s="558"/>
      <c r="HY10" s="305"/>
      <c r="HZ10" s="305"/>
      <c r="IA10" s="305"/>
      <c r="IB10" s="305"/>
      <c r="IC10" s="305"/>
      <c r="ID10" s="305"/>
      <c r="IE10" s="305"/>
      <c r="IF10" s="305"/>
      <c r="IG10" s="305"/>
      <c r="IH10" s="623"/>
      <c r="II10" s="558"/>
      <c r="IJ10" s="558"/>
      <c r="IK10" s="848"/>
      <c r="IL10" s="848"/>
      <c r="IM10" s="848"/>
      <c r="IN10" s="848"/>
      <c r="IO10" s="848"/>
      <c r="IP10" s="848"/>
      <c r="IQ10" s="848"/>
      <c r="IR10" s="848"/>
      <c r="IS10" s="848"/>
      <c r="IT10" s="623"/>
      <c r="IU10" s="844"/>
      <c r="IV10" s="844"/>
    </row>
    <row r="11" spans="1:275" ht="18">
      <c r="A11" s="297"/>
      <c r="B11" s="562"/>
      <c r="C11" s="623" t="s">
        <v>679</v>
      </c>
      <c r="D11" s="558"/>
      <c r="E11" s="558"/>
      <c r="F11" s="305"/>
      <c r="G11" s="305"/>
      <c r="H11" s="305"/>
      <c r="I11" s="305"/>
      <c r="J11" s="231"/>
      <c r="K11" s="231"/>
      <c r="L11" s="29"/>
      <c r="M11" s="29"/>
      <c r="N11" s="623"/>
      <c r="O11" s="558"/>
      <c r="P11" s="558"/>
      <c r="Q11" s="305"/>
      <c r="R11" s="305"/>
      <c r="S11" s="305"/>
      <c r="T11" s="305"/>
      <c r="U11" s="305"/>
      <c r="V11" s="305"/>
      <c r="W11" s="623"/>
      <c r="X11" s="558"/>
      <c r="Y11" s="558"/>
      <c r="Z11" s="558"/>
      <c r="AA11" s="558"/>
      <c r="AB11" s="558"/>
      <c r="AC11" s="305"/>
      <c r="AD11" s="305"/>
      <c r="AE11" s="305"/>
      <c r="AF11" s="305"/>
      <c r="AG11" s="305"/>
      <c r="AH11" s="305"/>
      <c r="AI11" s="623"/>
      <c r="AJ11" s="558"/>
      <c r="AK11" s="558"/>
      <c r="AL11" s="305"/>
      <c r="AM11" s="305"/>
      <c r="AN11" s="305"/>
      <c r="AO11" s="305"/>
      <c r="AP11" s="305"/>
      <c r="AQ11" s="305"/>
      <c r="AR11" s="305"/>
      <c r="AS11" s="305"/>
      <c r="AT11" s="305"/>
      <c r="AU11" s="623"/>
      <c r="AV11" s="558"/>
      <c r="AW11" s="558"/>
      <c r="AX11" s="305"/>
      <c r="AY11" s="305"/>
      <c r="AZ11" s="305"/>
      <c r="BA11" s="305"/>
      <c r="BB11" s="305"/>
      <c r="BC11" s="305"/>
      <c r="BD11" s="305"/>
      <c r="BE11" s="305"/>
      <c r="BF11" s="305"/>
      <c r="BG11" s="623"/>
      <c r="BH11" s="558"/>
      <c r="BI11" s="558"/>
      <c r="BJ11" s="305"/>
      <c r="BK11" s="305"/>
      <c r="BL11" s="305"/>
      <c r="BM11" s="305"/>
      <c r="BN11" s="305"/>
      <c r="BO11" s="305"/>
      <c r="BP11" s="305"/>
      <c r="BQ11" s="305"/>
      <c r="BR11" s="305"/>
      <c r="BS11" s="304"/>
      <c r="BT11" s="305"/>
      <c r="BU11" s="305"/>
      <c r="BV11" s="305"/>
      <c r="BW11" s="305"/>
      <c r="BX11" s="305"/>
      <c r="BY11" s="305"/>
      <c r="BZ11" s="305"/>
      <c r="CA11" s="305"/>
      <c r="CB11" s="305"/>
      <c r="CC11" s="305"/>
      <c r="CD11" s="305"/>
      <c r="CE11" s="305"/>
      <c r="CF11" s="305"/>
      <c r="CG11" s="305"/>
      <c r="CH11" s="623"/>
      <c r="CI11" s="558"/>
      <c r="CJ11" s="305"/>
      <c r="CK11" s="305"/>
      <c r="CL11" s="305"/>
      <c r="CM11" s="305"/>
      <c r="CN11" s="305"/>
      <c r="CO11" s="305"/>
      <c r="CP11" s="305"/>
      <c r="CQ11" s="848"/>
      <c r="CR11" s="848"/>
      <c r="CS11" s="848"/>
      <c r="CT11" s="848"/>
      <c r="CU11" s="848"/>
      <c r="CV11" s="848"/>
      <c r="CW11" s="848"/>
      <c r="CX11" s="848"/>
      <c r="CY11" s="848"/>
      <c r="CZ11" s="305"/>
      <c r="DA11" s="305"/>
      <c r="DB11" s="305"/>
      <c r="DC11" s="623"/>
      <c r="DD11" s="844"/>
      <c r="DE11" s="844"/>
      <c r="DF11" s="623"/>
      <c r="DG11" s="558"/>
      <c r="DH11" s="558"/>
      <c r="DI11" s="623"/>
      <c r="DJ11" s="844"/>
      <c r="DK11" s="844"/>
      <c r="DL11" s="623"/>
      <c r="DM11" s="844"/>
      <c r="DN11" s="844"/>
      <c r="DO11" s="305"/>
      <c r="DP11" s="305"/>
      <c r="DQ11" s="305"/>
      <c r="DR11" s="305"/>
      <c r="DS11" s="305"/>
      <c r="DT11" s="305"/>
      <c r="DU11" s="848"/>
      <c r="DV11" s="848"/>
      <c r="DW11" s="848"/>
      <c r="DX11" s="848"/>
      <c r="DY11" s="848"/>
      <c r="DZ11" s="848"/>
      <c r="EA11" s="848"/>
      <c r="EB11" s="848"/>
      <c r="EC11" s="848"/>
      <c r="ED11" s="848"/>
      <c r="EE11" s="848"/>
      <c r="EF11" s="848"/>
      <c r="EG11" s="305"/>
      <c r="EH11" s="305"/>
      <c r="EI11" s="305"/>
      <c r="EJ11" s="305"/>
      <c r="EK11" s="305"/>
      <c r="EL11" s="305"/>
      <c r="EM11" s="305"/>
      <c r="EN11" s="305"/>
      <c r="EO11" s="305"/>
      <c r="EP11" s="305"/>
      <c r="EQ11" s="305"/>
      <c r="ER11" s="305"/>
      <c r="ES11" s="305"/>
      <c r="ET11" s="305"/>
      <c r="EU11" s="305"/>
      <c r="EV11" s="305"/>
      <c r="EW11" s="305"/>
      <c r="EX11" s="305"/>
      <c r="EY11" s="305"/>
      <c r="EZ11" s="305"/>
      <c r="FA11" s="305"/>
      <c r="FB11" s="305"/>
      <c r="FC11" s="305"/>
      <c r="FD11" s="305"/>
      <c r="FE11" s="305"/>
      <c r="FF11" s="305"/>
      <c r="FG11" s="305"/>
      <c r="FH11" s="305"/>
      <c r="FI11" s="305"/>
      <c r="FJ11" s="305"/>
      <c r="FK11" s="848"/>
      <c r="FL11" s="848"/>
      <c r="FM11" s="848"/>
      <c r="FN11" s="848"/>
      <c r="FO11" s="848"/>
      <c r="FP11" s="848"/>
      <c r="FQ11" s="305"/>
      <c r="FR11" s="305"/>
      <c r="FS11" s="305"/>
      <c r="FT11" s="305"/>
      <c r="FU11" s="305"/>
      <c r="FV11" s="305"/>
      <c r="FW11" s="305"/>
      <c r="FX11" s="305"/>
      <c r="FY11" s="305"/>
      <c r="FZ11" s="623"/>
      <c r="GA11" s="558"/>
      <c r="GB11" s="558"/>
      <c r="GC11" s="305"/>
      <c r="GD11" s="305"/>
      <c r="GE11" s="305"/>
      <c r="GF11" s="305"/>
      <c r="GG11" s="305"/>
      <c r="GH11" s="305"/>
      <c r="GI11" s="305"/>
      <c r="GJ11" s="305"/>
      <c r="GK11" s="305"/>
      <c r="GL11" s="623"/>
      <c r="GM11" s="558"/>
      <c r="GN11" s="558"/>
      <c r="GO11" s="305"/>
      <c r="GP11" s="305"/>
      <c r="GQ11" s="305"/>
      <c r="GR11" s="305"/>
      <c r="GS11" s="305"/>
      <c r="GT11" s="305"/>
      <c r="GU11" s="305"/>
      <c r="GV11" s="305"/>
      <c r="GW11" s="305"/>
      <c r="GX11" s="623"/>
      <c r="GY11" s="558"/>
      <c r="GZ11" s="558"/>
      <c r="HA11" s="305"/>
      <c r="HB11" s="305"/>
      <c r="HC11" s="305"/>
      <c r="HD11" s="305"/>
      <c r="HE11" s="305"/>
      <c r="HF11" s="305"/>
      <c r="HG11" s="305"/>
      <c r="HH11" s="305"/>
      <c r="HI11" s="305"/>
      <c r="HJ11" s="623"/>
      <c r="HK11" s="558"/>
      <c r="HL11" s="558"/>
      <c r="HM11" s="305"/>
      <c r="HN11" s="305"/>
      <c r="HO11" s="305"/>
      <c r="HP11" s="305"/>
      <c r="HQ11" s="305"/>
      <c r="HR11" s="305"/>
      <c r="HS11" s="305"/>
      <c r="HT11" s="305"/>
      <c r="HU11" s="305"/>
      <c r="HV11" s="623"/>
      <c r="HW11" s="558"/>
      <c r="HX11" s="558"/>
      <c r="HY11" s="305"/>
      <c r="HZ11" s="305"/>
      <c r="IA11" s="305"/>
      <c r="IB11" s="305"/>
      <c r="IC11" s="305"/>
      <c r="ID11" s="305"/>
      <c r="IE11" s="305"/>
      <c r="IF11" s="305"/>
      <c r="IG11" s="305"/>
      <c r="IH11" s="623"/>
      <c r="II11" s="558"/>
      <c r="IJ11" s="558"/>
      <c r="IK11" s="848"/>
      <c r="IL11" s="848"/>
      <c r="IM11" s="848"/>
      <c r="IN11" s="848"/>
      <c r="IO11" s="848"/>
      <c r="IP11" s="848"/>
      <c r="IQ11" s="848"/>
      <c r="IR11" s="848"/>
      <c r="IS11" s="848"/>
      <c r="IT11" s="623"/>
      <c r="IU11" s="844"/>
      <c r="IV11" s="844"/>
    </row>
    <row r="12" spans="1:275" ht="18">
      <c r="A12" s="297"/>
      <c r="B12" s="562"/>
      <c r="C12" s="623"/>
      <c r="D12" s="558" t="s">
        <v>538</v>
      </c>
      <c r="E12" s="558"/>
      <c r="F12" s="305"/>
      <c r="G12" s="305"/>
      <c r="H12" s="305"/>
      <c r="I12" s="305"/>
      <c r="J12" s="231"/>
      <c r="K12" s="231"/>
      <c r="L12" s="29"/>
      <c r="M12" s="230"/>
      <c r="N12" s="623"/>
      <c r="O12" s="558"/>
      <c r="P12" s="558"/>
      <c r="Q12" s="305"/>
      <c r="R12" s="305"/>
      <c r="S12" s="305"/>
      <c r="T12" s="305"/>
      <c r="U12" s="305"/>
      <c r="V12" s="305"/>
      <c r="W12" s="623"/>
      <c r="X12" s="558"/>
      <c r="Y12" s="558"/>
      <c r="Z12" s="558"/>
      <c r="AA12" s="558"/>
      <c r="AB12" s="558"/>
      <c r="AC12" s="305"/>
      <c r="AD12" s="305"/>
      <c r="AE12" s="305"/>
      <c r="AF12" s="305"/>
      <c r="AG12" s="305"/>
      <c r="AH12" s="305"/>
      <c r="AI12" s="623"/>
      <c r="AJ12" s="558"/>
      <c r="AK12" s="558"/>
      <c r="AL12" s="305"/>
      <c r="AM12" s="305"/>
      <c r="AN12" s="305"/>
      <c r="AO12" s="305"/>
      <c r="AP12" s="305"/>
      <c r="AQ12" s="305"/>
      <c r="AR12" s="305"/>
      <c r="AS12" s="305"/>
      <c r="AT12" s="305"/>
      <c r="AU12" s="623"/>
      <c r="AV12" s="558"/>
      <c r="AW12" s="558"/>
      <c r="AX12" s="305"/>
      <c r="AY12" s="305"/>
      <c r="AZ12" s="305"/>
      <c r="BA12" s="305"/>
      <c r="BB12" s="305"/>
      <c r="BC12" s="305"/>
      <c r="BD12" s="305"/>
      <c r="BE12" s="305"/>
      <c r="BF12" s="305"/>
      <c r="BG12" s="623"/>
      <c r="BH12" s="558"/>
      <c r="BI12" s="558"/>
      <c r="BJ12" s="305"/>
      <c r="BK12" s="305"/>
      <c r="BL12" s="305"/>
      <c r="BM12" s="305"/>
      <c r="BN12" s="305"/>
      <c r="BO12" s="305"/>
      <c r="BP12" s="305"/>
      <c r="BQ12" s="305"/>
      <c r="BR12" s="305"/>
      <c r="BS12" s="304"/>
      <c r="BT12" s="305"/>
      <c r="BU12" s="305"/>
      <c r="BV12" s="305"/>
      <c r="BW12" s="305"/>
      <c r="BX12" s="305"/>
      <c r="BY12" s="305"/>
      <c r="BZ12" s="305"/>
      <c r="CA12" s="305"/>
      <c r="CB12" s="305"/>
      <c r="CC12" s="305"/>
      <c r="CD12" s="305"/>
      <c r="CE12" s="305"/>
      <c r="CF12" s="305"/>
      <c r="CG12" s="305"/>
      <c r="CH12" s="623"/>
      <c r="CI12" s="558"/>
      <c r="CJ12" s="305"/>
      <c r="CK12" s="305"/>
      <c r="CL12" s="305"/>
      <c r="CM12" s="305"/>
      <c r="CN12" s="305"/>
      <c r="CO12" s="305"/>
      <c r="CP12" s="305"/>
      <c r="CQ12" s="848"/>
      <c r="CR12" s="848"/>
      <c r="CS12" s="848"/>
      <c r="CT12" s="848"/>
      <c r="CU12" s="848"/>
      <c r="CV12" s="848"/>
      <c r="CW12" s="848"/>
      <c r="CX12" s="848"/>
      <c r="CY12" s="848"/>
      <c r="CZ12" s="305"/>
      <c r="DA12" s="305"/>
      <c r="DB12" s="305"/>
      <c r="DC12" s="623"/>
      <c r="DD12" s="844"/>
      <c r="DE12" s="844"/>
      <c r="DF12" s="623"/>
      <c r="DG12" s="558"/>
      <c r="DH12" s="558"/>
      <c r="DI12" s="623"/>
      <c r="DJ12" s="844"/>
      <c r="DK12" s="844"/>
      <c r="DL12" s="623"/>
      <c r="DM12" s="844"/>
      <c r="DN12" s="844"/>
      <c r="DO12" s="305"/>
      <c r="DP12" s="305"/>
      <c r="DQ12" s="305"/>
      <c r="DR12" s="305"/>
      <c r="DS12" s="305"/>
      <c r="DT12" s="305"/>
      <c r="DU12" s="848"/>
      <c r="DV12" s="848"/>
      <c r="DW12" s="848"/>
      <c r="DX12" s="848"/>
      <c r="DY12" s="848"/>
      <c r="DZ12" s="848"/>
      <c r="EA12" s="848"/>
      <c r="EB12" s="848"/>
      <c r="EC12" s="848"/>
      <c r="ED12" s="848"/>
      <c r="EE12" s="848"/>
      <c r="EF12" s="848"/>
      <c r="EG12" s="305"/>
      <c r="EH12" s="305"/>
      <c r="EI12" s="305"/>
      <c r="EJ12" s="305"/>
      <c r="EK12" s="305"/>
      <c r="EL12" s="305"/>
      <c r="EM12" s="305"/>
      <c r="EN12" s="305"/>
      <c r="EO12" s="305"/>
      <c r="EP12" s="305"/>
      <c r="EQ12" s="305"/>
      <c r="ER12" s="305"/>
      <c r="ES12" s="305"/>
      <c r="ET12" s="305"/>
      <c r="EU12" s="305"/>
      <c r="EV12" s="305"/>
      <c r="EW12" s="305"/>
      <c r="EX12" s="305"/>
      <c r="EY12" s="305"/>
      <c r="EZ12" s="305"/>
      <c r="FA12" s="305"/>
      <c r="FB12" s="305"/>
      <c r="FC12" s="305"/>
      <c r="FD12" s="305"/>
      <c r="FE12" s="622"/>
      <c r="FF12" s="581"/>
      <c r="FG12" s="581"/>
      <c r="FH12" s="581"/>
      <c r="FI12" s="581"/>
      <c r="FJ12" s="233"/>
      <c r="FK12" s="581"/>
      <c r="FL12" s="581"/>
      <c r="FM12" s="233"/>
      <c r="FN12" s="581"/>
      <c r="FO12" s="581"/>
      <c r="FP12" s="233"/>
      <c r="FQ12" s="305"/>
      <c r="FR12" s="305"/>
      <c r="FS12" s="305"/>
      <c r="FT12" s="305"/>
      <c r="FU12" s="305"/>
      <c r="FV12" s="305"/>
      <c r="FW12" s="305"/>
      <c r="FX12" s="305"/>
      <c r="FY12" s="305"/>
      <c r="FZ12" s="623"/>
      <c r="GA12" s="558"/>
      <c r="GB12" s="558"/>
      <c r="GC12" s="305"/>
      <c r="GD12" s="305"/>
      <c r="GE12" s="305"/>
      <c r="GF12" s="305"/>
      <c r="GG12" s="305"/>
      <c r="GH12" s="305"/>
      <c r="GI12" s="305"/>
      <c r="GJ12" s="305"/>
      <c r="GK12" s="305"/>
      <c r="GL12" s="623"/>
      <c r="GM12" s="558"/>
      <c r="GN12" s="558"/>
      <c r="GO12" s="305"/>
      <c r="GP12" s="305"/>
      <c r="GQ12" s="305"/>
      <c r="GR12" s="305"/>
      <c r="GS12" s="305"/>
      <c r="GT12" s="305"/>
      <c r="GU12" s="305"/>
      <c r="GV12" s="305"/>
      <c r="GW12" s="305"/>
      <c r="GX12" s="623"/>
      <c r="GY12" s="558"/>
      <c r="GZ12" s="558"/>
      <c r="HA12" s="305"/>
      <c r="HB12" s="305"/>
      <c r="HC12" s="305"/>
      <c r="HD12" s="305"/>
      <c r="HE12" s="305"/>
      <c r="HF12" s="305"/>
      <c r="HG12" s="305"/>
      <c r="HH12" s="305"/>
      <c r="HI12" s="305"/>
      <c r="HJ12" s="623"/>
      <c r="HK12" s="558"/>
      <c r="HL12" s="558"/>
      <c r="HM12" s="305"/>
      <c r="HN12" s="305"/>
      <c r="HO12" s="305"/>
      <c r="HP12" s="305"/>
      <c r="HQ12" s="305"/>
      <c r="HR12" s="305"/>
      <c r="HS12" s="305"/>
      <c r="HT12" s="305"/>
      <c r="HU12" s="305"/>
      <c r="HV12" s="623"/>
      <c r="HW12" s="558"/>
      <c r="HX12" s="558"/>
      <c r="HY12" s="305"/>
      <c r="HZ12" s="305"/>
      <c r="IA12" s="305"/>
      <c r="IB12" s="305"/>
      <c r="IC12" s="305"/>
      <c r="ID12" s="305"/>
      <c r="IE12" s="305"/>
      <c r="IF12" s="305"/>
      <c r="IG12" s="305"/>
      <c r="IH12" s="623"/>
      <c r="II12" s="558"/>
      <c r="IJ12" s="558"/>
      <c r="IK12" s="848"/>
      <c r="IL12" s="848"/>
      <c r="IM12" s="848"/>
      <c r="IN12" s="848"/>
      <c r="IO12" s="848"/>
      <c r="IP12" s="848"/>
      <c r="IQ12" s="848"/>
      <c r="IR12" s="848"/>
      <c r="IS12" s="848"/>
      <c r="IT12" s="623"/>
      <c r="IU12" s="844"/>
      <c r="IV12" s="844"/>
    </row>
    <row r="13" spans="1:275" ht="18">
      <c r="A13" s="297">
        <v>3</v>
      </c>
      <c r="B13" s="562"/>
      <c r="C13" s="558" t="s">
        <v>106</v>
      </c>
      <c r="D13" s="558">
        <v>152</v>
      </c>
      <c r="E13" s="622" t="s">
        <v>412</v>
      </c>
      <c r="F13" s="305"/>
      <c r="G13" s="305"/>
      <c r="H13" s="305"/>
      <c r="I13" s="233">
        <f>'Appendix A'!H256</f>
        <v>9.4255120613114224E-2</v>
      </c>
      <c r="K13" s="625"/>
      <c r="L13" s="243"/>
      <c r="M13" s="243"/>
      <c r="Q13" s="622" t="s">
        <v>412</v>
      </c>
      <c r="T13" s="305"/>
      <c r="U13" s="305"/>
      <c r="V13" s="233">
        <f>+I13</f>
        <v>9.4255120613114224E-2</v>
      </c>
      <c r="AC13" s="622" t="s">
        <v>412</v>
      </c>
      <c r="AF13" s="305"/>
      <c r="AG13" s="305"/>
      <c r="AH13" s="233">
        <f>+I13</f>
        <v>9.4255120613114224E-2</v>
      </c>
      <c r="AL13" s="305"/>
      <c r="AM13" s="233"/>
      <c r="AN13" s="297"/>
      <c r="AO13" s="622" t="s">
        <v>412</v>
      </c>
      <c r="AP13" s="581"/>
      <c r="AQ13" s="581"/>
      <c r="AR13" s="305"/>
      <c r="AS13" s="305"/>
      <c r="AT13" s="233">
        <f>+I13</f>
        <v>9.4255120613114224E-2</v>
      </c>
      <c r="AU13" s="581"/>
      <c r="AV13" s="581"/>
      <c r="AW13" s="581"/>
      <c r="AX13" s="305"/>
      <c r="AY13" s="233"/>
      <c r="AZ13" s="297"/>
      <c r="BA13" s="622" t="s">
        <v>412</v>
      </c>
      <c r="BB13" s="581"/>
      <c r="BC13" s="581"/>
      <c r="BD13" s="305"/>
      <c r="BE13" s="305"/>
      <c r="BF13" s="233">
        <f>+I13</f>
        <v>9.4255120613114224E-2</v>
      </c>
      <c r="BG13" s="581"/>
      <c r="BH13" s="581"/>
      <c r="BI13" s="581"/>
      <c r="BJ13" s="305"/>
      <c r="BK13" s="233"/>
      <c r="BL13" s="297"/>
      <c r="BM13" s="622" t="s">
        <v>412</v>
      </c>
      <c r="BN13" s="581"/>
      <c r="BO13" s="581"/>
      <c r="BP13" s="581"/>
      <c r="BQ13" s="581"/>
      <c r="BR13" s="581"/>
      <c r="BS13" s="233">
        <f>+I13</f>
        <v>9.4255120613114224E-2</v>
      </c>
      <c r="BT13" s="305"/>
      <c r="BU13" s="233"/>
      <c r="BV13" s="233"/>
      <c r="BW13" s="233"/>
      <c r="BX13" s="233"/>
      <c r="BY13" s="622" t="s">
        <v>412</v>
      </c>
      <c r="BZ13" s="581"/>
      <c r="CA13" s="581"/>
      <c r="CB13" s="305"/>
      <c r="CC13" s="305"/>
      <c r="CD13" s="233">
        <f>+I13</f>
        <v>9.4255120613114224E-2</v>
      </c>
      <c r="CE13" s="622"/>
      <c r="CF13" s="581"/>
      <c r="CG13" s="581"/>
      <c r="CH13" s="581"/>
      <c r="CI13" s="581"/>
      <c r="CJ13" s="297"/>
      <c r="CK13" s="622" t="s">
        <v>412</v>
      </c>
      <c r="CL13" s="581"/>
      <c r="CM13" s="581"/>
      <c r="CN13" s="305"/>
      <c r="CO13" s="305"/>
      <c r="CP13" s="233">
        <f>I13</f>
        <v>9.4255120613114224E-2</v>
      </c>
      <c r="CQ13" s="848"/>
      <c r="CR13" s="848"/>
      <c r="CS13" s="233"/>
      <c r="CT13" s="233"/>
      <c r="CU13" s="233"/>
      <c r="CV13" s="233"/>
      <c r="CW13" s="622" t="s">
        <v>412</v>
      </c>
      <c r="CX13" s="581"/>
      <c r="CY13" s="581"/>
      <c r="CZ13" s="581"/>
      <c r="DA13" s="581"/>
      <c r="DB13" s="233">
        <f>I13</f>
        <v>9.4255120613114224E-2</v>
      </c>
      <c r="DI13" s="622" t="s">
        <v>412</v>
      </c>
      <c r="DJ13" s="581"/>
      <c r="DK13" s="581"/>
      <c r="DL13" s="581"/>
      <c r="DM13" s="581"/>
      <c r="DN13" s="233">
        <f>I13</f>
        <v>9.4255120613114224E-2</v>
      </c>
      <c r="DO13" s="233"/>
      <c r="DU13" s="622" t="s">
        <v>412</v>
      </c>
      <c r="DV13" s="581"/>
      <c r="DW13" s="581"/>
      <c r="DX13" s="581"/>
      <c r="DY13" s="581"/>
      <c r="DZ13" s="233">
        <f>I13</f>
        <v>9.4255120613114224E-2</v>
      </c>
      <c r="EA13" s="233"/>
      <c r="EB13" s="233"/>
      <c r="EC13" s="233"/>
      <c r="ED13" s="233"/>
      <c r="EE13" s="233"/>
      <c r="EF13" s="233"/>
      <c r="EG13" s="622" t="s">
        <v>412</v>
      </c>
      <c r="EH13" s="581"/>
      <c r="EI13" s="581"/>
      <c r="EJ13" s="581"/>
      <c r="EK13" s="581"/>
      <c r="EL13" s="233">
        <f>I13</f>
        <v>9.4255120613114224E-2</v>
      </c>
      <c r="EM13" s="581"/>
      <c r="EN13" s="581"/>
      <c r="EO13" s="233"/>
      <c r="EP13" s="581"/>
      <c r="ES13" s="622" t="s">
        <v>412</v>
      </c>
      <c r="ET13" s="581"/>
      <c r="EU13" s="581"/>
      <c r="EV13" s="581"/>
      <c r="EW13" s="581"/>
      <c r="EX13" s="233">
        <f>I13</f>
        <v>9.4255120613114224E-2</v>
      </c>
      <c r="EY13" s="581"/>
      <c r="FC13" s="581"/>
      <c r="FD13" s="581"/>
      <c r="FE13" s="622" t="s">
        <v>412</v>
      </c>
      <c r="FF13" s="581"/>
      <c r="FG13" s="581"/>
      <c r="FH13" s="581"/>
      <c r="FI13" s="581"/>
      <c r="FJ13" s="233">
        <f>I13</f>
        <v>9.4255120613114224E-2</v>
      </c>
      <c r="FK13" s="581"/>
      <c r="FL13" s="581"/>
      <c r="FM13" s="233"/>
      <c r="FN13" s="581"/>
      <c r="FO13" s="581"/>
      <c r="FP13" s="233"/>
      <c r="FQ13" s="622" t="s">
        <v>412</v>
      </c>
      <c r="FR13" s="581"/>
      <c r="FS13" s="581"/>
      <c r="FT13" s="848"/>
      <c r="FU13" s="848"/>
      <c r="FV13" s="233">
        <f>+I13</f>
        <v>9.4255120613114224E-2</v>
      </c>
      <c r="FW13" s="294"/>
      <c r="FZ13" s="622"/>
      <c r="GA13" s="581"/>
      <c r="GB13" s="581"/>
      <c r="GC13" s="622" t="s">
        <v>412</v>
      </c>
      <c r="GD13" s="581"/>
      <c r="GE13" s="581"/>
      <c r="GF13" s="305"/>
      <c r="GG13" s="305"/>
      <c r="GH13" s="233">
        <f>+I13</f>
        <v>9.4255120613114224E-2</v>
      </c>
      <c r="GI13" s="581"/>
      <c r="GM13" s="581"/>
      <c r="GN13" s="581"/>
      <c r="GO13" s="622" t="s">
        <v>412</v>
      </c>
      <c r="GP13" s="581"/>
      <c r="GQ13" s="581"/>
      <c r="GR13" s="305"/>
      <c r="GS13" s="305"/>
      <c r="GT13" s="233">
        <f>+I13</f>
        <v>9.4255120613114224E-2</v>
      </c>
      <c r="GU13" s="581"/>
      <c r="GY13" s="581"/>
      <c r="GZ13" s="581"/>
      <c r="HA13" s="622" t="s">
        <v>412</v>
      </c>
      <c r="HB13" s="581"/>
      <c r="HC13" s="581"/>
      <c r="HD13" s="305"/>
      <c r="HE13" s="305"/>
      <c r="HF13" s="233">
        <f>+I13</f>
        <v>9.4255120613114224E-2</v>
      </c>
      <c r="HG13" s="581"/>
      <c r="HK13" s="581"/>
      <c r="HL13" s="581"/>
      <c r="HM13" s="622" t="s">
        <v>412</v>
      </c>
      <c r="HN13" s="581"/>
      <c r="HO13" s="581"/>
      <c r="HP13" s="305"/>
      <c r="HQ13" s="305"/>
      <c r="HR13" s="233">
        <f>+I13</f>
        <v>9.4255120613114224E-2</v>
      </c>
      <c r="HS13" s="622"/>
      <c r="HW13" s="581"/>
      <c r="HX13" s="581"/>
      <c r="HY13" s="622" t="s">
        <v>412</v>
      </c>
      <c r="HZ13" s="581"/>
      <c r="IA13" s="581"/>
      <c r="IB13" s="305"/>
      <c r="IC13" s="305"/>
      <c r="ID13" s="233">
        <f>+I13</f>
        <v>9.4255120613114224E-2</v>
      </c>
      <c r="IH13" s="581"/>
      <c r="II13" s="581"/>
      <c r="IJ13" s="581"/>
      <c r="IK13" s="622" t="s">
        <v>412</v>
      </c>
      <c r="IL13" s="581"/>
      <c r="IM13" s="581"/>
      <c r="IN13" s="848"/>
      <c r="IO13" s="848"/>
      <c r="IP13" s="233">
        <f>+I13</f>
        <v>9.4255120613114224E-2</v>
      </c>
      <c r="IQ13" s="846"/>
      <c r="IR13" s="846"/>
      <c r="IS13" s="846"/>
      <c r="IT13" s="581"/>
      <c r="IU13" s="581"/>
      <c r="IV13" s="581"/>
      <c r="IW13" s="622" t="s">
        <v>412</v>
      </c>
      <c r="IX13" s="581"/>
      <c r="IY13" s="581"/>
      <c r="IZ13" s="848"/>
      <c r="JA13" s="848"/>
      <c r="JB13" s="233">
        <f>+I13</f>
        <v>9.4255120613114224E-2</v>
      </c>
      <c r="JI13" s="622" t="s">
        <v>412</v>
      </c>
      <c r="JJ13" s="581"/>
      <c r="JK13" s="581"/>
      <c r="JL13" s="848"/>
      <c r="JM13" s="848"/>
      <c r="JN13" s="233">
        <f>+I13</f>
        <v>9.4255120613114224E-2</v>
      </c>
    </row>
    <row r="14" spans="1:275" ht="18">
      <c r="A14" s="297">
        <v>4</v>
      </c>
      <c r="B14" s="562"/>
      <c r="C14" s="558" t="s">
        <v>231</v>
      </c>
      <c r="D14" s="558">
        <v>159</v>
      </c>
      <c r="E14" s="622" t="s">
        <v>410</v>
      </c>
      <c r="F14" s="305"/>
      <c r="G14" s="305"/>
      <c r="H14" s="305"/>
      <c r="I14" s="233">
        <f>'Appendix A'!H265</f>
        <v>9.9981921821209546E-2</v>
      </c>
      <c r="K14" s="625"/>
      <c r="L14" s="243"/>
      <c r="M14" s="243"/>
      <c r="Q14" s="622" t="s">
        <v>410</v>
      </c>
      <c r="T14" s="305"/>
      <c r="U14" s="305"/>
      <c r="V14" s="233">
        <f>+I14</f>
        <v>9.9981921821209546E-2</v>
      </c>
      <c r="AC14" s="622" t="s">
        <v>410</v>
      </c>
      <c r="AF14" s="305"/>
      <c r="AG14" s="305"/>
      <c r="AH14" s="233">
        <f>+I14</f>
        <v>9.9981921821209546E-2</v>
      </c>
      <c r="AL14" s="305"/>
      <c r="AM14" s="233"/>
      <c r="AN14" s="297"/>
      <c r="AO14" s="622" t="s">
        <v>410</v>
      </c>
      <c r="AP14" s="581"/>
      <c r="AQ14" s="581"/>
      <c r="AR14" s="305"/>
      <c r="AS14" s="305"/>
      <c r="AT14" s="233">
        <f>+I14</f>
        <v>9.9981921821209546E-2</v>
      </c>
      <c r="AU14" s="581"/>
      <c r="AV14" s="581"/>
      <c r="AW14" s="581"/>
      <c r="AX14" s="305"/>
      <c r="AY14" s="233"/>
      <c r="AZ14" s="297"/>
      <c r="BA14" s="622" t="s">
        <v>410</v>
      </c>
      <c r="BB14" s="581"/>
      <c r="BC14" s="581"/>
      <c r="BD14" s="305"/>
      <c r="BE14" s="305"/>
      <c r="BF14" s="233">
        <f>+I14</f>
        <v>9.9981921821209546E-2</v>
      </c>
      <c r="BG14" s="581"/>
      <c r="BH14" s="581"/>
      <c r="BI14" s="581"/>
      <c r="BJ14" s="305"/>
      <c r="BK14" s="233"/>
      <c r="BL14" s="297"/>
      <c r="BM14" s="622" t="s">
        <v>410</v>
      </c>
      <c r="BN14" s="581"/>
      <c r="BO14" s="581"/>
      <c r="BP14" s="581"/>
      <c r="BQ14" s="581"/>
      <c r="BR14" s="581"/>
      <c r="BS14" s="233">
        <f>+I14</f>
        <v>9.9981921821209546E-2</v>
      </c>
      <c r="BT14" s="305"/>
      <c r="BU14" s="233"/>
      <c r="BV14" s="233"/>
      <c r="BW14" s="233"/>
      <c r="BX14" s="233"/>
      <c r="BY14" s="622" t="s">
        <v>410</v>
      </c>
      <c r="BZ14" s="581"/>
      <c r="CA14" s="581"/>
      <c r="CB14" s="305"/>
      <c r="CC14" s="305"/>
      <c r="CD14" s="233">
        <f>+I14</f>
        <v>9.9981921821209546E-2</v>
      </c>
      <c r="CE14" s="622"/>
      <c r="CF14" s="581"/>
      <c r="CG14" s="581"/>
      <c r="CH14" s="581"/>
      <c r="CI14" s="581"/>
      <c r="CJ14" s="297"/>
      <c r="CK14" s="622" t="s">
        <v>410</v>
      </c>
      <c r="CL14" s="581"/>
      <c r="CM14" s="581"/>
      <c r="CN14" s="305"/>
      <c r="CO14" s="305"/>
      <c r="CP14" s="233">
        <f>I14</f>
        <v>9.9981921821209546E-2</v>
      </c>
      <c r="CQ14" s="848"/>
      <c r="CR14" s="848"/>
      <c r="CS14" s="233"/>
      <c r="CT14" s="233"/>
      <c r="CU14" s="233"/>
      <c r="CV14" s="233"/>
      <c r="CW14" s="622" t="s">
        <v>410</v>
      </c>
      <c r="CX14" s="581"/>
      <c r="CY14" s="581"/>
      <c r="CZ14" s="581"/>
      <c r="DA14" s="581"/>
      <c r="DB14" s="233">
        <f>I14</f>
        <v>9.9981921821209546E-2</v>
      </c>
      <c r="DI14" s="622" t="s">
        <v>410</v>
      </c>
      <c r="DJ14" s="581"/>
      <c r="DK14" s="581"/>
      <c r="DL14" s="581"/>
      <c r="DM14" s="581"/>
      <c r="DN14" s="233">
        <f>I14</f>
        <v>9.9981921821209546E-2</v>
      </c>
      <c r="DO14" s="233"/>
      <c r="DU14" s="622" t="s">
        <v>410</v>
      </c>
      <c r="DV14" s="581"/>
      <c r="DW14" s="581"/>
      <c r="DX14" s="581"/>
      <c r="DY14" s="581"/>
      <c r="DZ14" s="233">
        <f>I14</f>
        <v>9.9981921821209546E-2</v>
      </c>
      <c r="EA14" s="233"/>
      <c r="EB14" s="233"/>
      <c r="EC14" s="233"/>
      <c r="ED14" s="233"/>
      <c r="EE14" s="233"/>
      <c r="EF14" s="233"/>
      <c r="EG14" s="622" t="s">
        <v>410</v>
      </c>
      <c r="EH14" s="581"/>
      <c r="EI14" s="581"/>
      <c r="EJ14" s="581"/>
      <c r="EK14" s="581"/>
      <c r="EL14" s="233">
        <f>I14</f>
        <v>9.9981921821209546E-2</v>
      </c>
      <c r="EM14" s="581"/>
      <c r="EN14" s="581"/>
      <c r="EO14" s="233"/>
      <c r="EP14" s="581"/>
      <c r="ES14" s="622" t="s">
        <v>410</v>
      </c>
      <c r="ET14" s="581"/>
      <c r="EU14" s="581"/>
      <c r="EV14" s="581"/>
      <c r="EW14" s="581"/>
      <c r="EX14" s="233">
        <f>I14</f>
        <v>9.9981921821209546E-2</v>
      </c>
      <c r="EY14" s="581"/>
      <c r="FC14" s="581"/>
      <c r="FD14" s="581"/>
      <c r="FE14" s="622" t="s">
        <v>410</v>
      </c>
      <c r="FF14" s="581"/>
      <c r="FG14" s="581"/>
      <c r="FH14" s="581"/>
      <c r="FI14" s="581"/>
      <c r="FJ14" s="233">
        <f>I14</f>
        <v>9.9981921821209546E-2</v>
      </c>
      <c r="FK14" s="581"/>
      <c r="FL14" s="581"/>
      <c r="FM14" s="233"/>
      <c r="FN14" s="581"/>
      <c r="FO14" s="581"/>
      <c r="FP14" s="233"/>
      <c r="FQ14" s="622" t="s">
        <v>410</v>
      </c>
      <c r="FR14" s="581"/>
      <c r="FS14" s="581"/>
      <c r="FT14" s="848"/>
      <c r="FU14" s="848"/>
      <c r="FV14" s="233">
        <f>+I14</f>
        <v>9.9981921821209546E-2</v>
      </c>
      <c r="FW14" s="294"/>
      <c r="FZ14" s="622"/>
      <c r="GA14" s="581"/>
      <c r="GB14" s="581"/>
      <c r="GC14" s="622" t="s">
        <v>410</v>
      </c>
      <c r="GD14" s="581"/>
      <c r="GE14" s="581"/>
      <c r="GF14" s="305"/>
      <c r="GG14" s="305"/>
      <c r="GH14" s="233">
        <f>+I14</f>
        <v>9.9981921821209546E-2</v>
      </c>
      <c r="GI14" s="581"/>
      <c r="GM14" s="581"/>
      <c r="GN14" s="581"/>
      <c r="GO14" s="622" t="s">
        <v>410</v>
      </c>
      <c r="GP14" s="581"/>
      <c r="GQ14" s="581"/>
      <c r="GR14" s="305"/>
      <c r="GS14" s="305"/>
      <c r="GT14" s="233">
        <f>+I14</f>
        <v>9.9981921821209546E-2</v>
      </c>
      <c r="GU14" s="581"/>
      <c r="GY14" s="581"/>
      <c r="GZ14" s="581"/>
      <c r="HA14" s="622" t="s">
        <v>410</v>
      </c>
      <c r="HB14" s="581"/>
      <c r="HC14" s="581"/>
      <c r="HD14" s="305"/>
      <c r="HE14" s="305"/>
      <c r="HF14" s="233">
        <f>+I14</f>
        <v>9.9981921821209546E-2</v>
      </c>
      <c r="HG14" s="581"/>
      <c r="HK14" s="581"/>
      <c r="HL14" s="581"/>
      <c r="HM14" s="622" t="s">
        <v>410</v>
      </c>
      <c r="HN14" s="581"/>
      <c r="HO14" s="581"/>
      <c r="HP14" s="305"/>
      <c r="HQ14" s="305"/>
      <c r="HR14" s="233">
        <f>+I14</f>
        <v>9.9981921821209546E-2</v>
      </c>
      <c r="HS14" s="622"/>
      <c r="HW14" s="581"/>
      <c r="HX14" s="581"/>
      <c r="HY14" s="622" t="s">
        <v>410</v>
      </c>
      <c r="HZ14" s="581"/>
      <c r="IA14" s="581"/>
      <c r="IB14" s="305"/>
      <c r="IC14" s="305"/>
      <c r="ID14" s="233">
        <f>+I14</f>
        <v>9.9981921821209546E-2</v>
      </c>
      <c r="IH14" s="581"/>
      <c r="II14" s="581"/>
      <c r="IJ14" s="581"/>
      <c r="IK14" s="622" t="s">
        <v>410</v>
      </c>
      <c r="IL14" s="581"/>
      <c r="IM14" s="581"/>
      <c r="IN14" s="848"/>
      <c r="IO14" s="848"/>
      <c r="IP14" s="233">
        <f>+I14</f>
        <v>9.9981921821209546E-2</v>
      </c>
      <c r="IQ14" s="846"/>
      <c r="IR14" s="846"/>
      <c r="IS14" s="846"/>
      <c r="IT14" s="581"/>
      <c r="IU14" s="581"/>
      <c r="IV14" s="581"/>
      <c r="IW14" s="622" t="s">
        <v>410</v>
      </c>
      <c r="IX14" s="581"/>
      <c r="IY14" s="581"/>
      <c r="IZ14" s="848"/>
      <c r="JA14" s="848"/>
      <c r="JB14" s="233">
        <f>+I14</f>
        <v>9.9981921821209546E-2</v>
      </c>
      <c r="JI14" s="622" t="s">
        <v>410</v>
      </c>
      <c r="JJ14" s="581"/>
      <c r="JK14" s="581"/>
      <c r="JL14" s="848"/>
      <c r="JM14" s="848"/>
      <c r="JN14" s="233">
        <f>+I14</f>
        <v>9.9981921821209546E-2</v>
      </c>
    </row>
    <row r="15" spans="1:275" ht="18">
      <c r="A15" s="297">
        <v>5</v>
      </c>
      <c r="B15" s="297"/>
      <c r="C15" s="558" t="s">
        <v>91</v>
      </c>
      <c r="D15" s="558"/>
      <c r="E15" s="305" t="s">
        <v>453</v>
      </c>
      <c r="F15" s="305"/>
      <c r="G15" s="305"/>
      <c r="H15" s="305"/>
      <c r="I15" s="233">
        <f>+I14-I13</f>
        <v>5.7268012080953223E-3</v>
      </c>
      <c r="K15" s="625"/>
      <c r="L15" s="243"/>
      <c r="M15" s="243"/>
      <c r="Q15" s="305" t="s">
        <v>453</v>
      </c>
      <c r="T15" s="305"/>
      <c r="U15" s="305"/>
      <c r="V15" s="233">
        <f>+I15</f>
        <v>5.7268012080953223E-3</v>
      </c>
      <c r="AC15" s="305" t="s">
        <v>453</v>
      </c>
      <c r="AF15" s="305"/>
      <c r="AG15" s="305"/>
      <c r="AH15" s="233">
        <f>+I15</f>
        <v>5.7268012080953223E-3</v>
      </c>
      <c r="AL15" s="305"/>
      <c r="AM15" s="233"/>
      <c r="AN15" s="297"/>
      <c r="AO15" s="305" t="s">
        <v>453</v>
      </c>
      <c r="AP15" s="581"/>
      <c r="AQ15" s="581"/>
      <c r="AR15" s="305"/>
      <c r="AS15" s="305"/>
      <c r="AT15" s="233">
        <f>+I15</f>
        <v>5.7268012080953223E-3</v>
      </c>
      <c r="AU15" s="581"/>
      <c r="AV15" s="581"/>
      <c r="AW15" s="581"/>
      <c r="AX15" s="305"/>
      <c r="AY15" s="233"/>
      <c r="AZ15" s="297"/>
      <c r="BA15" s="305" t="s">
        <v>453</v>
      </c>
      <c r="BB15" s="581"/>
      <c r="BC15" s="581"/>
      <c r="BD15" s="305"/>
      <c r="BE15" s="305"/>
      <c r="BF15" s="233">
        <f>+I15</f>
        <v>5.7268012080953223E-3</v>
      </c>
      <c r="BG15" s="581"/>
      <c r="BH15" s="581"/>
      <c r="BI15" s="581"/>
      <c r="BJ15" s="305"/>
      <c r="BK15" s="233"/>
      <c r="BL15" s="297"/>
      <c r="BM15" s="305" t="s">
        <v>453</v>
      </c>
      <c r="BN15" s="581"/>
      <c r="BO15" s="581"/>
      <c r="BP15" s="581"/>
      <c r="BQ15" s="581"/>
      <c r="BR15" s="581"/>
      <c r="BS15" s="233">
        <f>+I15</f>
        <v>5.7268012080953223E-3</v>
      </c>
      <c r="BT15" s="305"/>
      <c r="BU15" s="233"/>
      <c r="BV15" s="233"/>
      <c r="BW15" s="233"/>
      <c r="BX15" s="233"/>
      <c r="BY15" s="305" t="s">
        <v>453</v>
      </c>
      <c r="BZ15" s="581"/>
      <c r="CA15" s="581"/>
      <c r="CB15" s="305"/>
      <c r="CC15" s="305"/>
      <c r="CD15" s="233">
        <f>+I15</f>
        <v>5.7268012080953223E-3</v>
      </c>
      <c r="CE15" s="305"/>
      <c r="CF15" s="581"/>
      <c r="CG15" s="581"/>
      <c r="CH15" s="581"/>
      <c r="CI15" s="581"/>
      <c r="CJ15" s="297"/>
      <c r="CK15" s="305" t="s">
        <v>453</v>
      </c>
      <c r="CL15" s="581"/>
      <c r="CM15" s="581"/>
      <c r="CN15" s="305"/>
      <c r="CO15" s="305"/>
      <c r="CP15" s="233">
        <f>I15</f>
        <v>5.7268012080953223E-3</v>
      </c>
      <c r="CQ15" s="848"/>
      <c r="CR15" s="848"/>
      <c r="CS15" s="233"/>
      <c r="CT15" s="233"/>
      <c r="CU15" s="233"/>
      <c r="CV15" s="233"/>
      <c r="CW15" s="848" t="s">
        <v>453</v>
      </c>
      <c r="CX15" s="581"/>
      <c r="CY15" s="581"/>
      <c r="CZ15" s="581"/>
      <c r="DA15" s="581"/>
      <c r="DB15" s="233">
        <f>I15</f>
        <v>5.7268012080953223E-3</v>
      </c>
      <c r="DI15" s="305" t="s">
        <v>453</v>
      </c>
      <c r="DJ15" s="581"/>
      <c r="DK15" s="581"/>
      <c r="DL15" s="581"/>
      <c r="DM15" s="581"/>
      <c r="DN15" s="233">
        <f>I15</f>
        <v>5.7268012080953223E-3</v>
      </c>
      <c r="DO15" s="233"/>
      <c r="DU15" s="848" t="s">
        <v>453</v>
      </c>
      <c r="DV15" s="581"/>
      <c r="DW15" s="581"/>
      <c r="DX15" s="581"/>
      <c r="DY15" s="581"/>
      <c r="DZ15" s="233">
        <f>I15</f>
        <v>5.7268012080953223E-3</v>
      </c>
      <c r="EA15" s="233"/>
      <c r="EB15" s="233"/>
      <c r="EC15" s="233"/>
      <c r="ED15" s="233"/>
      <c r="EE15" s="233"/>
      <c r="EF15" s="233"/>
      <c r="EG15" s="848" t="s">
        <v>453</v>
      </c>
      <c r="EH15" s="581"/>
      <c r="EI15" s="581"/>
      <c r="EJ15" s="581"/>
      <c r="EK15" s="581"/>
      <c r="EL15" s="233">
        <f>I15</f>
        <v>5.7268012080953223E-3</v>
      </c>
      <c r="EM15" s="581"/>
      <c r="EN15" s="581"/>
      <c r="EO15" s="233"/>
      <c r="EP15" s="581"/>
      <c r="ES15" s="305" t="s">
        <v>453</v>
      </c>
      <c r="ET15" s="581"/>
      <c r="EU15" s="581"/>
      <c r="EV15" s="581"/>
      <c r="EW15" s="581"/>
      <c r="EX15" s="233">
        <f>I15</f>
        <v>5.7268012080953223E-3</v>
      </c>
      <c r="EY15" s="581"/>
      <c r="FC15" s="581"/>
      <c r="FD15" s="581"/>
      <c r="FE15" s="305" t="s">
        <v>453</v>
      </c>
      <c r="FF15" s="581"/>
      <c r="FG15" s="581"/>
      <c r="FH15" s="581"/>
      <c r="FI15" s="581"/>
      <c r="FJ15" s="233">
        <f>I15</f>
        <v>5.7268012080953223E-3</v>
      </c>
      <c r="FK15" s="581"/>
      <c r="FL15" s="581"/>
      <c r="FM15" s="233"/>
      <c r="FN15" s="581"/>
      <c r="FO15" s="581"/>
      <c r="FP15" s="233"/>
      <c r="FQ15" s="848" t="s">
        <v>453</v>
      </c>
      <c r="FR15" s="581"/>
      <c r="FS15" s="581"/>
      <c r="FT15" s="848"/>
      <c r="FU15" s="848"/>
      <c r="FV15" s="233">
        <f>+I15</f>
        <v>5.7268012080953223E-3</v>
      </c>
      <c r="FW15" s="294"/>
      <c r="FZ15" s="848"/>
      <c r="GA15" s="581"/>
      <c r="GB15" s="581"/>
      <c r="GC15" s="305" t="s">
        <v>453</v>
      </c>
      <c r="GD15" s="581"/>
      <c r="GE15" s="581"/>
      <c r="GF15" s="305"/>
      <c r="GG15" s="305"/>
      <c r="GH15" s="233">
        <f>+I15</f>
        <v>5.7268012080953223E-3</v>
      </c>
      <c r="GI15" s="581"/>
      <c r="GM15" s="581"/>
      <c r="GN15" s="581"/>
      <c r="GO15" s="305" t="s">
        <v>453</v>
      </c>
      <c r="GP15" s="581"/>
      <c r="GQ15" s="581"/>
      <c r="GR15" s="305"/>
      <c r="GS15" s="305"/>
      <c r="GT15" s="233">
        <f>+I15</f>
        <v>5.7268012080953223E-3</v>
      </c>
      <c r="GU15" s="581"/>
      <c r="GY15" s="581"/>
      <c r="GZ15" s="581"/>
      <c r="HA15" s="305" t="s">
        <v>453</v>
      </c>
      <c r="HB15" s="581"/>
      <c r="HC15" s="581"/>
      <c r="HD15" s="305"/>
      <c r="HE15" s="305"/>
      <c r="HF15" s="233">
        <f>+I15</f>
        <v>5.7268012080953223E-3</v>
      </c>
      <c r="HG15" s="581"/>
      <c r="HK15" s="581"/>
      <c r="HL15" s="581"/>
      <c r="HM15" s="305" t="s">
        <v>453</v>
      </c>
      <c r="HN15" s="581"/>
      <c r="HO15" s="581"/>
      <c r="HP15" s="305"/>
      <c r="HQ15" s="305"/>
      <c r="HR15" s="233">
        <f>+I15</f>
        <v>5.7268012080953223E-3</v>
      </c>
      <c r="HS15" s="305"/>
      <c r="HW15" s="581"/>
      <c r="HX15" s="581"/>
      <c r="HY15" s="305" t="s">
        <v>453</v>
      </c>
      <c r="HZ15" s="581"/>
      <c r="IA15" s="581"/>
      <c r="IB15" s="305"/>
      <c r="IC15" s="305"/>
      <c r="ID15" s="233">
        <f>+I15</f>
        <v>5.7268012080953223E-3</v>
      </c>
      <c r="IH15" s="581"/>
      <c r="II15" s="581"/>
      <c r="IJ15" s="581"/>
      <c r="IK15" s="848" t="s">
        <v>453</v>
      </c>
      <c r="IL15" s="581"/>
      <c r="IM15" s="581"/>
      <c r="IN15" s="848"/>
      <c r="IO15" s="848"/>
      <c r="IP15" s="233">
        <f>+I15</f>
        <v>5.7268012080953223E-3</v>
      </c>
      <c r="IQ15" s="846"/>
      <c r="IR15" s="846"/>
      <c r="IS15" s="846"/>
      <c r="IT15" s="581"/>
      <c r="IU15" s="581"/>
      <c r="IV15" s="581"/>
      <c r="IW15" s="848" t="s">
        <v>453</v>
      </c>
      <c r="IX15" s="581"/>
      <c r="IY15" s="581"/>
      <c r="IZ15" s="848"/>
      <c r="JA15" s="848"/>
      <c r="JB15" s="233">
        <f>+I15</f>
        <v>5.7268012080953223E-3</v>
      </c>
      <c r="JI15" s="848" t="s">
        <v>453</v>
      </c>
      <c r="JJ15" s="581"/>
      <c r="JK15" s="581"/>
      <c r="JL15" s="848"/>
      <c r="JM15" s="848"/>
      <c r="JN15" s="233">
        <f>+I15</f>
        <v>5.7268012080953223E-3</v>
      </c>
    </row>
    <row r="16" spans="1:275" ht="18">
      <c r="A16" s="295"/>
      <c r="B16" s="297"/>
      <c r="C16" s="305"/>
      <c r="D16" s="558"/>
      <c r="E16" s="305"/>
      <c r="F16" s="305"/>
      <c r="G16" s="305"/>
      <c r="H16" s="305"/>
      <c r="I16" s="234"/>
      <c r="L16" s="29"/>
      <c r="M16" s="29"/>
      <c r="Q16" s="305"/>
      <c r="T16" s="305"/>
      <c r="U16" s="305"/>
      <c r="V16" s="234"/>
      <c r="AC16" s="305"/>
      <c r="AF16" s="305"/>
      <c r="AG16" s="305"/>
      <c r="AH16" s="234"/>
      <c r="AL16" s="305"/>
      <c r="AM16" s="234"/>
      <c r="AN16" s="297"/>
      <c r="AO16" s="305"/>
      <c r="AP16" s="581"/>
      <c r="AQ16" s="581"/>
      <c r="AR16" s="305"/>
      <c r="AS16" s="305"/>
      <c r="AT16" s="234"/>
      <c r="AU16" s="581"/>
      <c r="AV16" s="581"/>
      <c r="AW16" s="581"/>
      <c r="AX16" s="305"/>
      <c r="AY16" s="234"/>
      <c r="AZ16" s="297"/>
      <c r="BA16" s="305"/>
      <c r="BB16" s="581"/>
      <c r="BC16" s="581"/>
      <c r="BD16" s="305"/>
      <c r="BE16" s="305"/>
      <c r="BF16" s="234"/>
      <c r="BG16" s="581"/>
      <c r="BH16" s="581"/>
      <c r="BI16" s="581"/>
      <c r="BJ16" s="305"/>
      <c r="BK16" s="234"/>
      <c r="BL16" s="297"/>
      <c r="BM16" s="305"/>
      <c r="BN16" s="581"/>
      <c r="BO16" s="581"/>
      <c r="BP16" s="581"/>
      <c r="BQ16" s="581"/>
      <c r="BR16" s="581"/>
      <c r="BS16" s="233"/>
      <c r="BT16" s="305"/>
      <c r="BU16" s="233"/>
      <c r="BV16" s="233"/>
      <c r="BW16" s="233"/>
      <c r="BX16" s="233"/>
      <c r="BY16" s="305"/>
      <c r="BZ16" s="581"/>
      <c r="CA16" s="581"/>
      <c r="CB16" s="305"/>
      <c r="CC16" s="305"/>
      <c r="CD16" s="233"/>
      <c r="CE16" s="305"/>
      <c r="CF16" s="581"/>
      <c r="CG16" s="581"/>
      <c r="CH16" s="581"/>
      <c r="CI16" s="581"/>
      <c r="CJ16" s="297"/>
      <c r="CK16" s="305"/>
      <c r="CL16" s="581"/>
      <c r="CM16" s="581"/>
      <c r="CN16" s="305"/>
      <c r="CO16" s="305"/>
      <c r="CP16" s="233"/>
      <c r="CQ16" s="848"/>
      <c r="CR16" s="848"/>
      <c r="CS16" s="233"/>
      <c r="CT16" s="233"/>
      <c r="CU16" s="233"/>
      <c r="CV16" s="233"/>
      <c r="CW16" s="848"/>
      <c r="CX16" s="581"/>
      <c r="CY16" s="581"/>
      <c r="CZ16" s="581"/>
      <c r="DA16" s="581"/>
      <c r="DB16" s="233"/>
      <c r="DI16" s="305"/>
      <c r="DJ16" s="581"/>
      <c r="DK16" s="581"/>
      <c r="DL16" s="581"/>
      <c r="DM16" s="581"/>
      <c r="DN16" s="233"/>
      <c r="DO16" s="233"/>
      <c r="DU16" s="848"/>
      <c r="DV16" s="581"/>
      <c r="DW16" s="581"/>
      <c r="DX16" s="581"/>
      <c r="DY16" s="581"/>
      <c r="DZ16" s="233"/>
      <c r="EA16" s="233"/>
      <c r="EB16" s="233"/>
      <c r="EC16" s="233"/>
      <c r="ED16" s="233"/>
      <c r="EE16" s="233"/>
      <c r="EF16" s="233"/>
      <c r="EG16" s="848"/>
      <c r="EH16" s="581"/>
      <c r="EI16" s="581"/>
      <c r="EJ16" s="581"/>
      <c r="EK16" s="581"/>
      <c r="EL16" s="233"/>
      <c r="EM16" s="581"/>
      <c r="EN16" s="581"/>
      <c r="EO16" s="233"/>
      <c r="EP16" s="581"/>
      <c r="ES16" s="305"/>
      <c r="ET16" s="581"/>
      <c r="EU16" s="581"/>
      <c r="EV16" s="581"/>
      <c r="EW16" s="581"/>
      <c r="EX16" s="233"/>
      <c r="EY16" s="581"/>
      <c r="FC16" s="581"/>
      <c r="FD16" s="581"/>
      <c r="FE16" s="305"/>
      <c r="FF16" s="581"/>
      <c r="FG16" s="581"/>
      <c r="FH16" s="581"/>
      <c r="FI16" s="581"/>
      <c r="FJ16" s="233"/>
      <c r="FK16" s="581"/>
      <c r="FL16" s="581"/>
      <c r="FM16" s="233"/>
      <c r="FN16" s="581"/>
      <c r="FO16" s="581"/>
      <c r="FP16" s="233"/>
      <c r="FQ16" s="848"/>
      <c r="FR16" s="581"/>
      <c r="FS16" s="581"/>
      <c r="FT16" s="848"/>
      <c r="FU16" s="848"/>
      <c r="FV16" s="233"/>
      <c r="FW16" s="294"/>
      <c r="FZ16" s="848"/>
      <c r="GA16" s="581"/>
      <c r="GB16" s="581"/>
      <c r="GC16" s="305"/>
      <c r="GD16" s="581"/>
      <c r="GE16" s="581"/>
      <c r="GF16" s="305"/>
      <c r="GG16" s="305"/>
      <c r="GH16" s="233"/>
      <c r="GI16" s="581"/>
      <c r="GM16" s="581"/>
      <c r="GN16" s="581"/>
      <c r="GO16" s="305"/>
      <c r="GP16" s="581"/>
      <c r="GQ16" s="581"/>
      <c r="GR16" s="305"/>
      <c r="GS16" s="305"/>
      <c r="GT16" s="233"/>
      <c r="GU16" s="581"/>
      <c r="GY16" s="581"/>
      <c r="GZ16" s="581"/>
      <c r="HA16" s="305"/>
      <c r="HB16" s="581"/>
      <c r="HC16" s="581"/>
      <c r="HD16" s="305"/>
      <c r="HE16" s="305"/>
      <c r="HF16" s="233"/>
      <c r="HG16" s="581"/>
      <c r="HK16" s="581"/>
      <c r="HL16" s="581"/>
      <c r="HM16" s="305"/>
      <c r="HN16" s="581"/>
      <c r="HO16" s="581"/>
      <c r="HP16" s="305"/>
      <c r="HQ16" s="305"/>
      <c r="HR16" s="233"/>
      <c r="HS16" s="305"/>
      <c r="HW16" s="581"/>
      <c r="HX16" s="581"/>
      <c r="HY16" s="305"/>
      <c r="HZ16" s="581"/>
      <c r="IA16" s="581"/>
      <c r="IB16" s="305"/>
      <c r="IC16" s="305"/>
      <c r="ID16" s="233"/>
      <c r="IH16" s="581"/>
      <c r="II16" s="581"/>
      <c r="IJ16" s="581"/>
      <c r="IK16" s="848"/>
      <c r="IL16" s="581"/>
      <c r="IM16" s="581"/>
      <c r="IN16" s="848"/>
      <c r="IO16" s="848"/>
      <c r="IP16" s="233"/>
      <c r="IQ16" s="846"/>
      <c r="IR16" s="846"/>
      <c r="IS16" s="846"/>
      <c r="IT16" s="581"/>
      <c r="IU16" s="581"/>
      <c r="IV16" s="581"/>
      <c r="IW16" s="848"/>
      <c r="IX16" s="581"/>
      <c r="IY16" s="581"/>
      <c r="IZ16" s="848"/>
      <c r="JA16" s="848"/>
      <c r="JB16" s="233"/>
      <c r="JI16" s="848"/>
      <c r="JJ16" s="581"/>
      <c r="JK16" s="581"/>
      <c r="JL16" s="848"/>
      <c r="JM16" s="848"/>
      <c r="JN16" s="233"/>
    </row>
    <row r="17" spans="1:286" ht="18">
      <c r="A17" s="297">
        <v>6</v>
      </c>
      <c r="B17" s="297"/>
      <c r="C17" s="623" t="s">
        <v>451</v>
      </c>
      <c r="D17" s="558"/>
      <c r="E17" s="305"/>
      <c r="F17" s="305"/>
      <c r="G17" s="305"/>
      <c r="H17" s="305"/>
      <c r="I17" s="234"/>
      <c r="L17" s="29"/>
      <c r="M17" s="29"/>
      <c r="Q17" s="305"/>
      <c r="T17" s="305"/>
      <c r="U17" s="305"/>
      <c r="V17" s="234"/>
      <c r="AC17" s="305"/>
      <c r="AF17" s="305"/>
      <c r="AG17" s="305"/>
      <c r="AH17" s="234"/>
      <c r="AL17" s="305"/>
      <c r="AM17" s="234"/>
      <c r="AN17" s="297"/>
      <c r="AO17" s="305"/>
      <c r="AP17" s="581"/>
      <c r="AQ17" s="581"/>
      <c r="AR17" s="305"/>
      <c r="AS17" s="305"/>
      <c r="AT17" s="234"/>
      <c r="AU17" s="581"/>
      <c r="AV17" s="581"/>
      <c r="AW17" s="581"/>
      <c r="AX17" s="305"/>
      <c r="AY17" s="234"/>
      <c r="AZ17" s="297"/>
      <c r="BA17" s="305"/>
      <c r="BB17" s="581"/>
      <c r="BC17" s="581"/>
      <c r="BD17" s="305"/>
      <c r="BE17" s="305"/>
      <c r="BF17" s="234"/>
      <c r="BG17" s="581"/>
      <c r="BH17" s="581"/>
      <c r="BI17" s="581"/>
      <c r="BJ17" s="305"/>
      <c r="BK17" s="234"/>
      <c r="BL17" s="297"/>
      <c r="BM17" s="305"/>
      <c r="BN17" s="581"/>
      <c r="BO17" s="581"/>
      <c r="BP17" s="581"/>
      <c r="BQ17" s="581"/>
      <c r="BR17" s="581"/>
      <c r="BS17" s="233"/>
      <c r="BT17" s="305"/>
      <c r="BU17" s="233"/>
      <c r="BV17" s="233"/>
      <c r="BW17" s="233"/>
      <c r="BX17" s="233"/>
      <c r="BY17" s="305"/>
      <c r="BZ17" s="581"/>
      <c r="CA17" s="581"/>
      <c r="CB17" s="305"/>
      <c r="CC17" s="305"/>
      <c r="CD17" s="233"/>
      <c r="CE17" s="305"/>
      <c r="CF17" s="581"/>
      <c r="CG17" s="581"/>
      <c r="CH17" s="581"/>
      <c r="CI17" s="581"/>
      <c r="CJ17" s="297"/>
      <c r="CK17" s="305"/>
      <c r="CL17" s="581"/>
      <c r="CM17" s="581"/>
      <c r="CN17" s="305"/>
      <c r="CO17" s="305"/>
      <c r="CP17" s="233"/>
      <c r="CQ17" s="848"/>
      <c r="CR17" s="848"/>
      <c r="CS17" s="233"/>
      <c r="CT17" s="233"/>
      <c r="CU17" s="233"/>
      <c r="CV17" s="233"/>
      <c r="CW17" s="848"/>
      <c r="CX17" s="581"/>
      <c r="CY17" s="581"/>
      <c r="CZ17" s="581"/>
      <c r="DA17" s="581"/>
      <c r="DB17" s="233"/>
      <c r="DI17" s="305"/>
      <c r="DJ17" s="581"/>
      <c r="DK17" s="581"/>
      <c r="DL17" s="581"/>
      <c r="DM17" s="581"/>
      <c r="DN17" s="233"/>
      <c r="DO17" s="233"/>
      <c r="DU17" s="848"/>
      <c r="DV17" s="581"/>
      <c r="DW17" s="581"/>
      <c r="DX17" s="581"/>
      <c r="DY17" s="581"/>
      <c r="DZ17" s="233"/>
      <c r="EA17" s="233"/>
      <c r="EB17" s="233"/>
      <c r="EC17" s="233"/>
      <c r="ED17" s="233"/>
      <c r="EE17" s="233"/>
      <c r="EF17" s="233"/>
      <c r="EG17" s="848"/>
      <c r="EH17" s="581"/>
      <c r="EI17" s="581"/>
      <c r="EJ17" s="581"/>
      <c r="EK17" s="581"/>
      <c r="EL17" s="233"/>
      <c r="EM17" s="581"/>
      <c r="EN17" s="581"/>
      <c r="EO17" s="233"/>
      <c r="EP17" s="581"/>
      <c r="ES17" s="305"/>
      <c r="ET17" s="581"/>
      <c r="EU17" s="581"/>
      <c r="EV17" s="581"/>
      <c r="EW17" s="581"/>
      <c r="EX17" s="233"/>
      <c r="EY17" s="581"/>
      <c r="FC17" s="581"/>
      <c r="FD17" s="581"/>
      <c r="FE17" s="305"/>
      <c r="FF17" s="581"/>
      <c r="FG17" s="581"/>
      <c r="FH17" s="581"/>
      <c r="FI17" s="581"/>
      <c r="FJ17" s="233"/>
      <c r="FK17" s="581"/>
      <c r="FL17" s="581"/>
      <c r="FM17" s="233"/>
      <c r="FN17" s="581"/>
      <c r="FO17" s="581"/>
      <c r="FP17" s="233"/>
      <c r="FQ17" s="848"/>
      <c r="FR17" s="581"/>
      <c r="FS17" s="581"/>
      <c r="FT17" s="848"/>
      <c r="FU17" s="848"/>
      <c r="FV17" s="233"/>
      <c r="FW17" s="294"/>
      <c r="FZ17" s="848"/>
      <c r="GA17" s="581"/>
      <c r="GB17" s="581"/>
      <c r="GC17" s="305"/>
      <c r="GD17" s="581"/>
      <c r="GE17" s="581"/>
      <c r="GF17" s="305"/>
      <c r="GG17" s="305"/>
      <c r="GH17" s="233"/>
      <c r="GI17" s="581"/>
      <c r="GM17" s="581"/>
      <c r="GN17" s="581"/>
      <c r="GO17" s="305"/>
      <c r="GP17" s="581"/>
      <c r="GQ17" s="581"/>
      <c r="GR17" s="305"/>
      <c r="GS17" s="305"/>
      <c r="GT17" s="233"/>
      <c r="GU17" s="581"/>
      <c r="GY17" s="581"/>
      <c r="GZ17" s="581"/>
      <c r="HA17" s="305"/>
      <c r="HB17" s="581"/>
      <c r="HC17" s="581"/>
      <c r="HD17" s="305"/>
      <c r="HE17" s="305"/>
      <c r="HF17" s="233"/>
      <c r="HG17" s="581"/>
      <c r="HK17" s="581"/>
      <c r="HL17" s="581"/>
      <c r="HM17" s="305"/>
      <c r="HN17" s="581"/>
      <c r="HO17" s="581"/>
      <c r="HP17" s="305"/>
      <c r="HQ17" s="305"/>
      <c r="HR17" s="233"/>
      <c r="HS17" s="305"/>
      <c r="HW17" s="581"/>
      <c r="HX17" s="581"/>
      <c r="HY17" s="305"/>
      <c r="HZ17" s="581"/>
      <c r="IA17" s="581"/>
      <c r="IB17" s="305"/>
      <c r="IC17" s="305"/>
      <c r="ID17" s="233"/>
      <c r="IH17" s="581"/>
      <c r="II17" s="581"/>
      <c r="IJ17" s="581"/>
      <c r="IK17" s="848"/>
      <c r="IL17" s="581"/>
      <c r="IM17" s="581"/>
      <c r="IN17" s="848"/>
      <c r="IO17" s="848"/>
      <c r="IP17" s="233"/>
      <c r="IQ17" s="846"/>
      <c r="IR17" s="846"/>
      <c r="IS17" s="846"/>
      <c r="IT17" s="581"/>
      <c r="IU17" s="581"/>
      <c r="IV17" s="581"/>
      <c r="IW17" s="848"/>
      <c r="IX17" s="581"/>
      <c r="IY17" s="581"/>
      <c r="IZ17" s="848"/>
      <c r="JA17" s="848"/>
      <c r="JB17" s="233"/>
      <c r="JI17" s="848"/>
      <c r="JJ17" s="581"/>
      <c r="JK17" s="581"/>
      <c r="JL17" s="848"/>
      <c r="JM17" s="848"/>
      <c r="JN17" s="233"/>
    </row>
    <row r="18" spans="1:286" ht="18">
      <c r="A18" s="624"/>
      <c r="B18" s="297"/>
      <c r="C18" s="623"/>
      <c r="D18" s="558"/>
      <c r="E18" s="305"/>
      <c r="F18" s="305"/>
      <c r="G18" s="305"/>
      <c r="H18" s="305"/>
      <c r="I18" s="234"/>
      <c r="L18" s="566"/>
      <c r="M18" s="46"/>
      <c r="Q18" s="305"/>
      <c r="T18" s="305"/>
      <c r="U18" s="305"/>
      <c r="V18" s="234"/>
      <c r="AC18" s="305"/>
      <c r="AF18" s="305"/>
      <c r="AG18" s="305"/>
      <c r="AH18" s="234"/>
      <c r="AL18" s="305"/>
      <c r="AM18" s="234"/>
      <c r="AN18" s="297"/>
      <c r="AO18" s="305"/>
      <c r="AP18" s="581"/>
      <c r="AQ18" s="581"/>
      <c r="AR18" s="305"/>
      <c r="AS18" s="305"/>
      <c r="AT18" s="234"/>
      <c r="AU18" s="581"/>
      <c r="AV18" s="581"/>
      <c r="AW18" s="581"/>
      <c r="AX18" s="305"/>
      <c r="AY18" s="234"/>
      <c r="AZ18" s="297"/>
      <c r="BA18" s="305"/>
      <c r="BB18" s="581"/>
      <c r="BC18" s="581"/>
      <c r="BD18" s="305"/>
      <c r="BE18" s="305"/>
      <c r="BF18" s="234"/>
      <c r="BG18" s="581"/>
      <c r="BH18" s="581"/>
      <c r="BI18" s="581"/>
      <c r="BJ18" s="305"/>
      <c r="BK18" s="234"/>
      <c r="BL18" s="297"/>
      <c r="BM18" s="305"/>
      <c r="BN18" s="581"/>
      <c r="BO18" s="581"/>
      <c r="BP18" s="581"/>
      <c r="BQ18" s="581"/>
      <c r="BR18" s="581"/>
      <c r="BS18" s="233"/>
      <c r="BT18" s="305"/>
      <c r="BU18" s="233"/>
      <c r="BV18" s="233"/>
      <c r="BW18" s="233"/>
      <c r="BX18" s="233"/>
      <c r="BY18" s="305"/>
      <c r="BZ18" s="581"/>
      <c r="CA18" s="581"/>
      <c r="CB18" s="305"/>
      <c r="CC18" s="305"/>
      <c r="CD18" s="233"/>
      <c r="CE18" s="305"/>
      <c r="CF18" s="581"/>
      <c r="CG18" s="581"/>
      <c r="CH18" s="581"/>
      <c r="CI18" s="581"/>
      <c r="CJ18" s="297"/>
      <c r="CK18" s="305"/>
      <c r="CL18" s="581"/>
      <c r="CM18" s="581"/>
      <c r="CN18" s="305"/>
      <c r="CO18" s="305"/>
      <c r="CP18" s="233"/>
      <c r="CQ18" s="848"/>
      <c r="CR18" s="848"/>
      <c r="CS18" s="233"/>
      <c r="CT18" s="233"/>
      <c r="CU18" s="233"/>
      <c r="CV18" s="233"/>
      <c r="CW18" s="848"/>
      <c r="CX18" s="581"/>
      <c r="CY18" s="581"/>
      <c r="CZ18" s="581"/>
      <c r="DA18" s="581"/>
      <c r="DB18" s="233"/>
      <c r="DI18" s="305"/>
      <c r="DJ18" s="581"/>
      <c r="DK18" s="581"/>
      <c r="DL18" s="581"/>
      <c r="DM18" s="581"/>
      <c r="DN18" s="233"/>
      <c r="DO18" s="233"/>
      <c r="DU18" s="848"/>
      <c r="DV18" s="581"/>
      <c r="DW18" s="581"/>
      <c r="DX18" s="581"/>
      <c r="DY18" s="581"/>
      <c r="DZ18" s="233"/>
      <c r="EA18" s="233"/>
      <c r="EB18" s="233"/>
      <c r="EC18" s="233"/>
      <c r="ED18" s="233"/>
      <c r="EE18" s="233"/>
      <c r="EF18" s="233"/>
      <c r="EG18" s="848"/>
      <c r="EH18" s="581"/>
      <c r="EI18" s="581"/>
      <c r="EJ18" s="581"/>
      <c r="EK18" s="581"/>
      <c r="EL18" s="233"/>
      <c r="EM18" s="581"/>
      <c r="EN18" s="581"/>
      <c r="EO18" s="233"/>
      <c r="EP18" s="581"/>
      <c r="ES18" s="305"/>
      <c r="ET18" s="581"/>
      <c r="EU18" s="581"/>
      <c r="EV18" s="581"/>
      <c r="EW18" s="581"/>
      <c r="EX18" s="233"/>
      <c r="EY18" s="581"/>
      <c r="FC18" s="581"/>
      <c r="FD18" s="581"/>
      <c r="FE18" s="305"/>
      <c r="FF18" s="581"/>
      <c r="FG18" s="581"/>
      <c r="FH18" s="581"/>
      <c r="FI18" s="581"/>
      <c r="FJ18" s="233"/>
      <c r="FK18" s="581"/>
      <c r="FL18" s="581"/>
      <c r="FM18" s="233"/>
      <c r="FN18" s="581"/>
      <c r="FO18" s="581"/>
      <c r="FP18" s="233"/>
      <c r="FQ18" s="848"/>
      <c r="FR18" s="581"/>
      <c r="FS18" s="581"/>
      <c r="FT18" s="848"/>
      <c r="FU18" s="848"/>
      <c r="FV18" s="233"/>
      <c r="FW18" s="294"/>
      <c r="FZ18" s="848"/>
      <c r="GA18" s="581"/>
      <c r="GB18" s="581"/>
      <c r="GC18" s="305"/>
      <c r="GD18" s="581"/>
      <c r="GE18" s="581"/>
      <c r="GF18" s="305"/>
      <c r="GG18" s="305"/>
      <c r="GH18" s="233"/>
      <c r="GI18" s="581"/>
      <c r="GM18" s="581"/>
      <c r="GN18" s="581"/>
      <c r="GO18" s="305"/>
      <c r="GP18" s="581"/>
      <c r="GQ18" s="581"/>
      <c r="GR18" s="305"/>
      <c r="GS18" s="305"/>
      <c r="GT18" s="233"/>
      <c r="GU18" s="581"/>
      <c r="GY18" s="581"/>
      <c r="GZ18" s="581"/>
      <c r="HA18" s="305"/>
      <c r="HB18" s="581"/>
      <c r="HC18" s="581"/>
      <c r="HD18" s="305"/>
      <c r="HE18" s="305"/>
      <c r="HF18" s="233"/>
      <c r="HG18" s="581"/>
      <c r="HK18" s="581"/>
      <c r="HL18" s="581"/>
      <c r="HM18" s="305"/>
      <c r="HN18" s="581"/>
      <c r="HO18" s="581"/>
      <c r="HP18" s="305"/>
      <c r="HQ18" s="305"/>
      <c r="HR18" s="233"/>
      <c r="HS18" s="305"/>
      <c r="HW18" s="581"/>
      <c r="HX18" s="581"/>
      <c r="HY18" s="305"/>
      <c r="HZ18" s="581"/>
      <c r="IA18" s="581"/>
      <c r="IB18" s="305"/>
      <c r="IC18" s="305"/>
      <c r="ID18" s="233"/>
      <c r="IH18" s="581"/>
      <c r="II18" s="581"/>
      <c r="IJ18" s="581"/>
      <c r="IK18" s="848"/>
      <c r="IL18" s="581"/>
      <c r="IM18" s="581"/>
      <c r="IN18" s="848"/>
      <c r="IO18" s="848"/>
      <c r="IP18" s="233"/>
      <c r="IQ18" s="846"/>
      <c r="IR18" s="846"/>
      <c r="IS18" s="846"/>
      <c r="IT18" s="581"/>
      <c r="IU18" s="581"/>
      <c r="IV18" s="581"/>
      <c r="IW18" s="848"/>
      <c r="IX18" s="581"/>
      <c r="IY18" s="581"/>
      <c r="IZ18" s="848"/>
      <c r="JA18" s="848"/>
      <c r="JB18" s="233"/>
      <c r="JI18" s="848"/>
      <c r="JJ18" s="581"/>
      <c r="JK18" s="581"/>
      <c r="JL18" s="848"/>
      <c r="JM18" s="848"/>
      <c r="JN18" s="233"/>
    </row>
    <row r="19" spans="1:286" ht="18.75" customHeight="1">
      <c r="A19" s="297">
        <v>7</v>
      </c>
      <c r="B19" s="562"/>
      <c r="C19" s="558" t="s">
        <v>107</v>
      </c>
      <c r="D19" s="558">
        <v>153</v>
      </c>
      <c r="E19" s="622" t="s">
        <v>413</v>
      </c>
      <c r="F19" s="305"/>
      <c r="G19" s="305"/>
      <c r="H19" s="305"/>
      <c r="I19" s="233">
        <f>'Appendix A'!H257</f>
        <v>1.3279438103522508E-2</v>
      </c>
      <c r="L19" s="304"/>
      <c r="M19" s="566"/>
      <c r="Q19" s="622" t="s">
        <v>413</v>
      </c>
      <c r="T19" s="305"/>
      <c r="U19" s="305"/>
      <c r="V19" s="233">
        <f>+I19</f>
        <v>1.3279438103522508E-2</v>
      </c>
      <c r="AC19" s="622" t="s">
        <v>413</v>
      </c>
      <c r="AF19" s="305"/>
      <c r="AG19" s="305"/>
      <c r="AH19" s="233">
        <f>+I19</f>
        <v>1.3279438103522508E-2</v>
      </c>
      <c r="AL19" s="305"/>
      <c r="AM19" s="233"/>
      <c r="AN19" s="297"/>
      <c r="AO19" s="622" t="s">
        <v>413</v>
      </c>
      <c r="AP19" s="581"/>
      <c r="AQ19" s="581"/>
      <c r="AR19" s="305"/>
      <c r="AS19" s="305"/>
      <c r="AT19" s="233">
        <f>+I19</f>
        <v>1.3279438103522508E-2</v>
      </c>
      <c r="AU19" s="581"/>
      <c r="AV19" s="581"/>
      <c r="AW19" s="581"/>
      <c r="AX19" s="305"/>
      <c r="AY19" s="233"/>
      <c r="AZ19" s="297"/>
      <c r="BA19" s="622" t="s">
        <v>413</v>
      </c>
      <c r="BB19" s="581"/>
      <c r="BC19" s="581"/>
      <c r="BD19" s="305"/>
      <c r="BE19" s="305"/>
      <c r="BF19" s="233">
        <f>+I19</f>
        <v>1.3279438103522508E-2</v>
      </c>
      <c r="BG19" s="581"/>
      <c r="BH19" s="581"/>
      <c r="BI19" s="581"/>
      <c r="BJ19" s="305"/>
      <c r="BK19" s="233"/>
      <c r="BL19" s="297"/>
      <c r="BM19" s="622" t="s">
        <v>413</v>
      </c>
      <c r="BN19" s="581"/>
      <c r="BO19" s="581"/>
      <c r="BP19" s="581"/>
      <c r="BQ19" s="581"/>
      <c r="BR19" s="581"/>
      <c r="BS19" s="233">
        <f>+I19</f>
        <v>1.3279438103522508E-2</v>
      </c>
      <c r="BT19" s="305"/>
      <c r="BU19" s="233"/>
      <c r="BV19" s="233"/>
      <c r="BW19" s="233"/>
      <c r="BX19" s="233"/>
      <c r="BY19" s="622" t="s">
        <v>413</v>
      </c>
      <c r="BZ19" s="581"/>
      <c r="CA19" s="581"/>
      <c r="CB19" s="305"/>
      <c r="CC19" s="305"/>
      <c r="CD19" s="233">
        <f>+I19</f>
        <v>1.3279438103522508E-2</v>
      </c>
      <c r="CE19" s="622"/>
      <c r="CF19" s="581"/>
      <c r="CG19" s="581"/>
      <c r="CH19" s="581"/>
      <c r="CI19" s="581"/>
      <c r="CJ19" s="297"/>
      <c r="CK19" s="622" t="s">
        <v>413</v>
      </c>
      <c r="CL19" s="581"/>
      <c r="CM19" s="581"/>
      <c r="CN19" s="305"/>
      <c r="CO19" s="305"/>
      <c r="CP19" s="233">
        <f>I19</f>
        <v>1.3279438103522508E-2</v>
      </c>
      <c r="CQ19" s="848"/>
      <c r="CR19" s="848"/>
      <c r="CS19" s="233"/>
      <c r="CT19" s="233"/>
      <c r="CU19" s="233"/>
      <c r="CV19" s="233"/>
      <c r="CW19" s="622" t="s">
        <v>413</v>
      </c>
      <c r="CX19" s="581"/>
      <c r="CY19" s="581"/>
      <c r="CZ19" s="581"/>
      <c r="DA19" s="581"/>
      <c r="DB19" s="233">
        <f>I19</f>
        <v>1.3279438103522508E-2</v>
      </c>
      <c r="DI19" s="622" t="s">
        <v>413</v>
      </c>
      <c r="DJ19" s="581"/>
      <c r="DK19" s="581"/>
      <c r="DL19" s="581"/>
      <c r="DM19" s="581"/>
      <c r="DN19" s="233">
        <f>I19</f>
        <v>1.3279438103522508E-2</v>
      </c>
      <c r="DO19" s="233"/>
      <c r="DU19" s="622" t="s">
        <v>413</v>
      </c>
      <c r="DV19" s="581"/>
      <c r="DW19" s="581"/>
      <c r="DX19" s="581"/>
      <c r="DY19" s="581"/>
      <c r="DZ19" s="233">
        <f>I19</f>
        <v>1.3279438103522508E-2</v>
      </c>
      <c r="EA19" s="233"/>
      <c r="EB19" s="233"/>
      <c r="EC19" s="233"/>
      <c r="ED19" s="233"/>
      <c r="EE19" s="233"/>
      <c r="EF19" s="233"/>
      <c r="EG19" s="622" t="s">
        <v>413</v>
      </c>
      <c r="EH19" s="581"/>
      <c r="EI19" s="581"/>
      <c r="EJ19" s="581"/>
      <c r="EK19" s="581"/>
      <c r="EL19" s="233">
        <f>I19</f>
        <v>1.3279438103522508E-2</v>
      </c>
      <c r="EM19" s="581"/>
      <c r="EN19" s="581"/>
      <c r="EO19" s="233"/>
      <c r="EP19" s="581"/>
      <c r="ES19" s="622" t="s">
        <v>413</v>
      </c>
      <c r="ET19" s="581"/>
      <c r="EU19" s="581"/>
      <c r="EV19" s="581"/>
      <c r="EW19" s="581"/>
      <c r="EX19" s="233">
        <f>I19</f>
        <v>1.3279438103522508E-2</v>
      </c>
      <c r="EY19" s="581"/>
      <c r="FC19" s="581"/>
      <c r="FD19" s="581"/>
      <c r="FE19" s="622" t="s">
        <v>413</v>
      </c>
      <c r="FF19" s="581"/>
      <c r="FG19" s="581"/>
      <c r="FH19" s="581"/>
      <c r="FI19" s="581"/>
      <c r="FJ19" s="233">
        <f>I19</f>
        <v>1.3279438103522508E-2</v>
      </c>
      <c r="FK19" s="581"/>
      <c r="FL19" s="581"/>
      <c r="FM19" s="233"/>
      <c r="FN19" s="581"/>
      <c r="FO19" s="581"/>
      <c r="FP19" s="233"/>
      <c r="FQ19" s="622" t="s">
        <v>413</v>
      </c>
      <c r="FR19" s="581"/>
      <c r="FS19" s="581"/>
      <c r="FT19" s="848"/>
      <c r="FU19" s="848"/>
      <c r="FV19" s="233">
        <f>+I19</f>
        <v>1.3279438103522508E-2</v>
      </c>
      <c r="FW19" s="294"/>
      <c r="FZ19" s="622"/>
      <c r="GA19" s="581"/>
      <c r="GB19" s="581"/>
      <c r="GC19" s="622" t="s">
        <v>413</v>
      </c>
      <c r="GD19" s="581"/>
      <c r="GE19" s="581"/>
      <c r="GF19" s="305"/>
      <c r="GG19" s="305"/>
      <c r="GH19" s="233">
        <f>+I19</f>
        <v>1.3279438103522508E-2</v>
      </c>
      <c r="GI19" s="581"/>
      <c r="GM19" s="581"/>
      <c r="GN19" s="581"/>
      <c r="GO19" s="622" t="s">
        <v>413</v>
      </c>
      <c r="GP19" s="581"/>
      <c r="GQ19" s="581"/>
      <c r="GR19" s="305"/>
      <c r="GS19" s="305"/>
      <c r="GT19" s="233">
        <f>+I19</f>
        <v>1.3279438103522508E-2</v>
      </c>
      <c r="GU19" s="581"/>
      <c r="GY19" s="581"/>
      <c r="GZ19" s="581"/>
      <c r="HA19" s="622" t="s">
        <v>413</v>
      </c>
      <c r="HB19" s="581"/>
      <c r="HC19" s="581"/>
      <c r="HD19" s="305"/>
      <c r="HE19" s="305"/>
      <c r="HF19" s="233">
        <f>+I19</f>
        <v>1.3279438103522508E-2</v>
      </c>
      <c r="HG19" s="581"/>
      <c r="HK19" s="581"/>
      <c r="HL19" s="581"/>
      <c r="HM19" s="622" t="s">
        <v>413</v>
      </c>
      <c r="HN19" s="581"/>
      <c r="HO19" s="581"/>
      <c r="HP19" s="305"/>
      <c r="HQ19" s="305"/>
      <c r="HR19" s="233">
        <f>+I19</f>
        <v>1.3279438103522508E-2</v>
      </c>
      <c r="HS19" s="622"/>
      <c r="HW19" s="581"/>
      <c r="HX19" s="581"/>
      <c r="HY19" s="622" t="s">
        <v>413</v>
      </c>
      <c r="HZ19" s="581"/>
      <c r="IA19" s="581"/>
      <c r="IB19" s="305"/>
      <c r="IC19" s="305"/>
      <c r="ID19" s="233">
        <f>+I19</f>
        <v>1.3279438103522508E-2</v>
      </c>
      <c r="IH19" s="581"/>
      <c r="II19" s="581"/>
      <c r="IJ19" s="581"/>
      <c r="IK19" s="622" t="s">
        <v>413</v>
      </c>
      <c r="IL19" s="581"/>
      <c r="IM19" s="581"/>
      <c r="IN19" s="848"/>
      <c r="IO19" s="848"/>
      <c r="IP19" s="233">
        <f>+I19</f>
        <v>1.3279438103522508E-2</v>
      </c>
      <c r="IQ19" s="846"/>
      <c r="IR19" s="846"/>
      <c r="IS19" s="846"/>
      <c r="IT19" s="581"/>
      <c r="IU19" s="581"/>
      <c r="IV19" s="581"/>
      <c r="IW19" s="622" t="s">
        <v>413</v>
      </c>
      <c r="IX19" s="581"/>
      <c r="IY19" s="581"/>
      <c r="IZ19" s="848"/>
      <c r="JA19" s="848"/>
      <c r="JB19" s="233">
        <f>+I19</f>
        <v>1.3279438103522508E-2</v>
      </c>
      <c r="JI19" s="622" t="s">
        <v>413</v>
      </c>
      <c r="JJ19" s="581"/>
      <c r="JK19" s="581"/>
      <c r="JL19" s="848"/>
      <c r="JM19" s="848"/>
      <c r="JN19" s="233">
        <f>+I19</f>
        <v>1.3279438103522508E-2</v>
      </c>
    </row>
    <row r="20" spans="1:286" ht="18">
      <c r="A20" s="297"/>
      <c r="B20" s="562"/>
      <c r="C20" s="558"/>
      <c r="D20" s="558"/>
      <c r="E20" s="622"/>
      <c r="F20" s="305"/>
      <c r="G20" s="305"/>
      <c r="H20" s="305"/>
      <c r="I20" s="233"/>
      <c r="L20" s="29"/>
      <c r="Q20" s="622"/>
      <c r="T20" s="305"/>
      <c r="U20" s="305"/>
      <c r="V20" s="305"/>
      <c r="W20" s="233"/>
      <c r="AC20" s="622"/>
      <c r="AF20" s="305"/>
      <c r="AG20" s="305"/>
      <c r="AH20" s="305"/>
      <c r="AI20" s="233"/>
      <c r="AL20" s="305"/>
      <c r="AM20" s="233"/>
      <c r="AN20" s="297"/>
      <c r="AO20" s="622"/>
      <c r="AP20" s="581"/>
      <c r="AQ20" s="581"/>
      <c r="AR20" s="305"/>
      <c r="AS20" s="305"/>
      <c r="AT20" s="305"/>
      <c r="AU20" s="233"/>
      <c r="AV20" s="581"/>
      <c r="AW20" s="581"/>
      <c r="AX20" s="305"/>
      <c r="AY20" s="233"/>
      <c r="AZ20" s="297"/>
      <c r="BA20" s="622"/>
      <c r="BB20" s="581"/>
      <c r="BC20" s="581"/>
      <c r="BD20" s="305"/>
      <c r="BE20" s="305"/>
      <c r="BF20" s="305"/>
      <c r="BG20" s="233"/>
      <c r="BH20" s="581"/>
      <c r="BI20" s="581"/>
      <c r="BJ20" s="305"/>
      <c r="BK20" s="233"/>
      <c r="BL20" s="297"/>
      <c r="BM20" s="622"/>
      <c r="BN20" s="581"/>
      <c r="BO20" s="581"/>
      <c r="BP20" s="581"/>
      <c r="BQ20" s="581"/>
      <c r="BR20" s="581"/>
      <c r="BS20" s="304"/>
      <c r="BT20" s="305"/>
      <c r="BU20" s="305"/>
      <c r="BV20" s="305"/>
      <c r="BW20" s="305"/>
      <c r="BX20" s="305"/>
      <c r="BY20" s="622"/>
      <c r="BZ20" s="581"/>
      <c r="CA20" s="581"/>
      <c r="CB20" s="305"/>
      <c r="CC20" s="305"/>
      <c r="CD20" s="305"/>
      <c r="CE20" s="622"/>
      <c r="CF20" s="581"/>
      <c r="CG20" s="581"/>
      <c r="CH20" s="233"/>
      <c r="CI20" s="581"/>
      <c r="CJ20" s="297"/>
      <c r="CK20" s="622"/>
      <c r="CL20" s="581"/>
      <c r="CM20" s="581"/>
      <c r="CN20" s="305"/>
      <c r="CO20" s="305"/>
      <c r="CP20" s="305"/>
      <c r="CQ20" s="848"/>
      <c r="CR20" s="848"/>
      <c r="CS20" s="848"/>
      <c r="CT20" s="848"/>
      <c r="CU20" s="848"/>
      <c r="CV20" s="848"/>
      <c r="CW20" s="622"/>
      <c r="CX20" s="581"/>
      <c r="CY20" s="581"/>
      <c r="CZ20" s="581"/>
      <c r="DA20" s="581"/>
      <c r="DB20" s="581"/>
      <c r="DI20" s="622"/>
      <c r="DJ20" s="581"/>
      <c r="DK20" s="581"/>
      <c r="DL20" s="581"/>
      <c r="DM20" s="581"/>
      <c r="DN20" s="581"/>
      <c r="DO20" s="581"/>
      <c r="DU20" s="622"/>
      <c r="DV20" s="581"/>
      <c r="DW20" s="581"/>
      <c r="DX20" s="581"/>
      <c r="DY20" s="581"/>
      <c r="DZ20" s="581"/>
      <c r="EA20" s="581"/>
      <c r="EB20" s="581"/>
      <c r="EC20" s="581"/>
      <c r="ED20" s="581"/>
      <c r="EE20" s="581"/>
      <c r="EF20" s="581"/>
      <c r="EG20" s="622"/>
      <c r="EH20" s="581"/>
      <c r="EI20" s="581"/>
      <c r="EJ20" s="581"/>
      <c r="EK20" s="581"/>
      <c r="EL20" s="581"/>
      <c r="EM20" s="581"/>
      <c r="EN20" s="581"/>
      <c r="EO20" s="581"/>
      <c r="EP20" s="581"/>
      <c r="ES20" s="622"/>
      <c r="ET20" s="581"/>
      <c r="EU20" s="581"/>
      <c r="EV20" s="581"/>
      <c r="EW20" s="581"/>
      <c r="EX20" s="581"/>
      <c r="EY20" s="581"/>
      <c r="FC20" s="581"/>
      <c r="FD20" s="581"/>
      <c r="FE20" s="622"/>
      <c r="FF20" s="581"/>
      <c r="FG20" s="581"/>
      <c r="FH20" s="581"/>
      <c r="FI20" s="581"/>
      <c r="FJ20" s="581"/>
      <c r="FK20" s="581"/>
      <c r="FL20" s="581"/>
      <c r="FM20" s="581"/>
      <c r="FN20" s="581"/>
      <c r="FO20" s="581"/>
      <c r="FP20" s="581"/>
      <c r="FQ20" s="622"/>
      <c r="FR20" s="581"/>
      <c r="FS20" s="581"/>
      <c r="FT20" s="848"/>
      <c r="FU20" s="848"/>
      <c r="FV20" s="848"/>
      <c r="FW20" s="294"/>
      <c r="FZ20" s="622"/>
      <c r="GA20" s="581"/>
      <c r="GB20" s="581"/>
      <c r="GC20" s="622"/>
      <c r="GD20" s="581"/>
      <c r="GE20" s="581"/>
      <c r="GF20" s="305"/>
      <c r="GG20" s="305"/>
      <c r="GH20" s="305"/>
      <c r="GI20" s="233"/>
      <c r="GM20" s="581"/>
      <c r="GN20" s="581"/>
      <c r="GO20" s="622"/>
      <c r="GP20" s="581"/>
      <c r="GQ20" s="581"/>
      <c r="GR20" s="305"/>
      <c r="GS20" s="305"/>
      <c r="GT20" s="305"/>
      <c r="GU20" s="233"/>
      <c r="GY20" s="581"/>
      <c r="GZ20" s="581"/>
      <c r="HA20" s="622"/>
      <c r="HB20" s="581"/>
      <c r="HC20" s="581"/>
      <c r="HD20" s="305"/>
      <c r="HE20" s="305"/>
      <c r="HF20" s="305"/>
      <c r="HG20" s="233"/>
      <c r="HK20" s="581"/>
      <c r="HL20" s="581"/>
      <c r="HM20" s="622"/>
      <c r="HN20" s="581"/>
      <c r="HO20" s="581"/>
      <c r="HP20" s="305"/>
      <c r="HQ20" s="305"/>
      <c r="HR20" s="305"/>
      <c r="HS20" s="622"/>
      <c r="HW20" s="581"/>
      <c r="HX20" s="581"/>
      <c r="HY20" s="622"/>
      <c r="HZ20" s="581"/>
      <c r="IA20" s="581"/>
      <c r="IB20" s="305"/>
      <c r="IC20" s="305"/>
      <c r="ID20" s="305"/>
      <c r="IH20" s="233"/>
      <c r="II20" s="581"/>
      <c r="IJ20" s="581"/>
      <c r="IK20" s="622"/>
      <c r="IL20" s="581"/>
      <c r="IM20" s="581"/>
      <c r="IN20" s="848"/>
      <c r="IO20" s="848"/>
      <c r="IP20" s="848"/>
      <c r="IQ20" s="846"/>
      <c r="IR20" s="846"/>
      <c r="IS20" s="846"/>
      <c r="IT20" s="233"/>
      <c r="IU20" s="581"/>
      <c r="IV20" s="581"/>
      <c r="IW20" s="622"/>
      <c r="IX20" s="581"/>
      <c r="IY20" s="581"/>
      <c r="IZ20" s="848"/>
      <c r="JA20" s="848"/>
      <c r="JB20" s="848"/>
      <c r="JI20" s="622"/>
      <c r="JJ20" s="581"/>
      <c r="JK20" s="581"/>
      <c r="JL20" s="848"/>
      <c r="JM20" s="848"/>
      <c r="JN20" s="848"/>
    </row>
    <row r="21" spans="1:286" s="305" customFormat="1" ht="26.25" customHeight="1">
      <c r="A21" s="558"/>
      <c r="B21" s="622"/>
      <c r="D21" s="463"/>
      <c r="E21" s="463" t="s">
        <v>671</v>
      </c>
      <c r="F21" s="616"/>
      <c r="G21" s="616"/>
      <c r="H21" s="464"/>
      <c r="I21" s="464"/>
      <c r="J21" s="464"/>
      <c r="K21" s="464"/>
      <c r="L21" s="304"/>
      <c r="Q21" s="307" t="str">
        <f t="shared" ref="Q21:Q26" si="0">+E21</f>
        <v>The FCR resulting from Formula in a given year is used for that year only.</v>
      </c>
      <c r="T21" s="307"/>
      <c r="U21" s="621"/>
      <c r="V21" s="621"/>
      <c r="W21" s="308"/>
      <c r="X21" s="308"/>
      <c r="AC21" s="307" t="str">
        <f t="shared" ref="AC21:AC26" si="1">+Q21</f>
        <v>The FCR resulting from Formula in a given year is used for that year only.</v>
      </c>
      <c r="AF21" s="307"/>
      <c r="AG21" s="621"/>
      <c r="AH21" s="621"/>
      <c r="AI21" s="308"/>
      <c r="AJ21" s="308"/>
      <c r="AL21" s="231"/>
      <c r="AM21" s="233"/>
      <c r="AN21" s="229"/>
      <c r="AO21" s="307" t="str">
        <f t="shared" ref="AO21:AO26" si="2">+AC21</f>
        <v>The FCR resulting from Formula in a given year is used for that year only.</v>
      </c>
      <c r="AR21" s="307"/>
      <c r="AS21" s="621"/>
      <c r="AT21" s="621"/>
      <c r="AU21" s="308"/>
      <c r="AV21" s="308"/>
      <c r="AX21" s="231"/>
      <c r="AY21" s="233"/>
      <c r="AZ21" s="229"/>
      <c r="BA21" s="307" t="str">
        <f t="shared" ref="BA21:BA26" si="3">+AO21</f>
        <v>The FCR resulting from Formula in a given year is used for that year only.</v>
      </c>
      <c r="BD21" s="307"/>
      <c r="BE21" s="621"/>
      <c r="BF21" s="621"/>
      <c r="BG21" s="308"/>
      <c r="BH21" s="308"/>
      <c r="BJ21" s="231"/>
      <c r="BK21" s="233"/>
      <c r="BL21" s="229"/>
      <c r="BM21" s="307" t="str">
        <f t="shared" ref="BM21:BM26" si="4">+BA21</f>
        <v>The FCR resulting from Formula in a given year is used for that year only.</v>
      </c>
      <c r="BS21" s="463"/>
      <c r="BT21" s="621"/>
      <c r="BU21" s="621"/>
      <c r="BV21" s="621"/>
      <c r="BW21" s="621"/>
      <c r="BX21" s="621"/>
      <c r="BY21" s="307" t="s">
        <v>671</v>
      </c>
      <c r="CB21" s="307"/>
      <c r="CC21" s="621"/>
      <c r="CD21" s="621"/>
      <c r="CE21" s="307"/>
      <c r="CH21" s="633"/>
      <c r="CI21" s="621"/>
      <c r="CJ21" s="229"/>
      <c r="CK21" s="307" t="s">
        <v>671</v>
      </c>
      <c r="CN21" s="307"/>
      <c r="CO21" s="621"/>
      <c r="CP21" s="621"/>
      <c r="CQ21" s="307"/>
      <c r="CR21" s="621"/>
      <c r="CS21" s="621"/>
      <c r="CT21" s="621"/>
      <c r="CU21" s="621"/>
      <c r="CV21" s="621"/>
      <c r="CW21" s="307" t="s">
        <v>671</v>
      </c>
      <c r="CX21" s="848"/>
      <c r="CY21" s="848"/>
      <c r="CZ21" s="848"/>
      <c r="DA21" s="848"/>
      <c r="DB21" s="848"/>
      <c r="DI21" s="307" t="s">
        <v>671</v>
      </c>
      <c r="DO21" s="848"/>
      <c r="DU21" s="307" t="s">
        <v>671</v>
      </c>
      <c r="DV21" s="848"/>
      <c r="DW21" s="848"/>
      <c r="DX21" s="848"/>
      <c r="DY21" s="848"/>
      <c r="DZ21" s="848"/>
      <c r="EA21" s="848"/>
      <c r="EB21" s="848"/>
      <c r="EC21" s="848"/>
      <c r="ED21" s="848"/>
      <c r="EE21" s="848"/>
      <c r="EF21" s="848"/>
      <c r="EG21" s="307" t="s">
        <v>671</v>
      </c>
      <c r="EH21" s="848"/>
      <c r="EI21" s="848"/>
      <c r="EJ21" s="848"/>
      <c r="EK21" s="848"/>
      <c r="EL21" s="848"/>
      <c r="ES21" s="307" t="s">
        <v>671</v>
      </c>
      <c r="FE21" s="307" t="s">
        <v>671</v>
      </c>
      <c r="FK21" s="848"/>
      <c r="FL21" s="848"/>
      <c r="FM21" s="848"/>
      <c r="FN21" s="848"/>
      <c r="FO21" s="848"/>
      <c r="FP21" s="848"/>
      <c r="FQ21" s="307" t="s">
        <v>671</v>
      </c>
      <c r="FR21" s="848"/>
      <c r="FS21" s="848"/>
      <c r="FT21" s="307"/>
      <c r="FU21" s="621"/>
      <c r="FV21" s="621"/>
      <c r="FZ21" s="307"/>
      <c r="GA21" s="308"/>
      <c r="GC21" s="307" t="s">
        <v>671</v>
      </c>
      <c r="GF21" s="307"/>
      <c r="GG21" s="621"/>
      <c r="GH21" s="621"/>
      <c r="GI21" s="308"/>
      <c r="GM21" s="308"/>
      <c r="GO21" s="307" t="s">
        <v>671</v>
      </c>
      <c r="GR21" s="307"/>
      <c r="GS21" s="621"/>
      <c r="GT21" s="621"/>
      <c r="GU21" s="308"/>
      <c r="GY21" s="308"/>
      <c r="HA21" s="307" t="s">
        <v>671</v>
      </c>
      <c r="HD21" s="307"/>
      <c r="HE21" s="621"/>
      <c r="HF21" s="621"/>
      <c r="HG21" s="308"/>
      <c r="HK21" s="308"/>
      <c r="HM21" s="307" t="s">
        <v>671</v>
      </c>
      <c r="HP21" s="307"/>
      <c r="HQ21" s="621"/>
      <c r="HR21" s="621"/>
      <c r="HS21" s="307"/>
      <c r="HW21" s="308"/>
      <c r="HY21" s="307" t="s">
        <v>671</v>
      </c>
      <c r="IB21" s="307"/>
      <c r="IC21" s="621"/>
      <c r="ID21" s="621"/>
      <c r="IH21" s="308"/>
      <c r="II21" s="308"/>
      <c r="IK21" s="307" t="s">
        <v>671</v>
      </c>
      <c r="IL21" s="848"/>
      <c r="IM21" s="848"/>
      <c r="IN21" s="307"/>
      <c r="IO21" s="621"/>
      <c r="IP21" s="621"/>
      <c r="IQ21" s="848"/>
      <c r="IR21" s="848"/>
      <c r="IS21" s="848"/>
      <c r="IT21" s="308"/>
      <c r="IU21" s="308"/>
      <c r="IV21" s="848"/>
      <c r="IW21" s="307" t="s">
        <v>671</v>
      </c>
      <c r="IX21" s="848"/>
      <c r="IY21" s="848"/>
      <c r="IZ21" s="307"/>
      <c r="JA21" s="621"/>
      <c r="JB21" s="621"/>
      <c r="JI21" s="307" t="s">
        <v>671</v>
      </c>
      <c r="JJ21" s="848"/>
      <c r="JK21" s="848"/>
      <c r="JL21" s="307"/>
      <c r="JM21" s="621"/>
      <c r="JN21" s="621"/>
    </row>
    <row r="22" spans="1:286" ht="25.5">
      <c r="A22" s="297"/>
      <c r="B22" s="562"/>
      <c r="D22" s="463"/>
      <c r="E22" s="463" t="s">
        <v>680</v>
      </c>
      <c r="F22" s="616"/>
      <c r="G22" s="616"/>
      <c r="H22" s="464"/>
      <c r="I22" s="464"/>
      <c r="J22" s="464"/>
      <c r="K22" s="464"/>
      <c r="L22" s="294"/>
      <c r="M22" s="282"/>
      <c r="Q22" s="307" t="str">
        <f t="shared" si="0"/>
        <v>Therefore actual revenues collected in a year do not change based on cost data for subsequent years.</v>
      </c>
      <c r="T22" s="307"/>
      <c r="U22" s="621"/>
      <c r="V22" s="621"/>
      <c r="W22" s="308"/>
      <c r="X22" s="308"/>
      <c r="AC22" s="307" t="str">
        <f t="shared" si="1"/>
        <v>Therefore actual revenues collected in a year do not change based on cost data for subsequent years.</v>
      </c>
      <c r="AF22" s="307"/>
      <c r="AG22" s="621"/>
      <c r="AH22" s="621"/>
      <c r="AI22" s="308"/>
      <c r="AJ22" s="308"/>
      <c r="AL22" s="46"/>
      <c r="AM22" s="46"/>
      <c r="AN22" s="46"/>
      <c r="AO22" s="307" t="str">
        <f t="shared" si="2"/>
        <v>Therefore actual revenues collected in a year do not change based on cost data for subsequent years.</v>
      </c>
      <c r="AP22" s="581"/>
      <c r="AQ22" s="581"/>
      <c r="AR22" s="307"/>
      <c r="AS22" s="621"/>
      <c r="AT22" s="621"/>
      <c r="AU22" s="308"/>
      <c r="AV22" s="308"/>
      <c r="AW22" s="581"/>
      <c r="AX22" s="46"/>
      <c r="AY22" s="46"/>
      <c r="AZ22" s="46"/>
      <c r="BA22" s="307" t="str">
        <f t="shared" si="3"/>
        <v>Therefore actual revenues collected in a year do not change based on cost data for subsequent years.</v>
      </c>
      <c r="BB22" s="581"/>
      <c r="BC22" s="581"/>
      <c r="BD22" s="307"/>
      <c r="BE22" s="621"/>
      <c r="BF22" s="621"/>
      <c r="BG22" s="308"/>
      <c r="BH22" s="308"/>
      <c r="BI22" s="581"/>
      <c r="BJ22" s="46"/>
      <c r="BK22" s="46"/>
      <c r="BL22" s="46"/>
      <c r="BM22" s="307" t="str">
        <f t="shared" si="4"/>
        <v>Therefore actual revenues collected in a year do not change based on cost data for subsequent years.</v>
      </c>
      <c r="BN22" s="581"/>
      <c r="BO22" s="581"/>
      <c r="BP22" s="581"/>
      <c r="BQ22" s="581"/>
      <c r="BR22" s="581"/>
      <c r="BS22" s="463"/>
      <c r="BT22" s="621"/>
      <c r="BU22" s="621"/>
      <c r="BV22" s="621"/>
      <c r="BW22" s="621"/>
      <c r="BX22" s="621"/>
      <c r="BY22" s="307" t="s">
        <v>680</v>
      </c>
      <c r="BZ22" s="581"/>
      <c r="CA22" s="581"/>
      <c r="CB22" s="307"/>
      <c r="CC22" s="621"/>
      <c r="CD22" s="621"/>
      <c r="CE22" s="307"/>
      <c r="CF22" s="581"/>
      <c r="CG22" s="581"/>
      <c r="CH22" s="633"/>
      <c r="CI22" s="830"/>
      <c r="CJ22" s="46"/>
      <c r="CK22" s="307" t="s">
        <v>680</v>
      </c>
      <c r="CL22" s="581"/>
      <c r="CM22" s="581"/>
      <c r="CN22" s="307"/>
      <c r="CO22" s="621"/>
      <c r="CP22" s="621"/>
      <c r="CQ22" s="307"/>
      <c r="CR22" s="621"/>
      <c r="CS22" s="621"/>
      <c r="CT22" s="621"/>
      <c r="CU22" s="621"/>
      <c r="CV22" s="621"/>
      <c r="CW22" s="307" t="s">
        <v>680</v>
      </c>
      <c r="CX22" s="581"/>
      <c r="CY22" s="581"/>
      <c r="CZ22" s="581"/>
      <c r="DA22" s="581"/>
      <c r="DB22" s="581"/>
      <c r="DI22" s="307" t="s">
        <v>680</v>
      </c>
      <c r="DJ22" s="581"/>
      <c r="DK22" s="581"/>
      <c r="DL22" s="581"/>
      <c r="DM22" s="581"/>
      <c r="DN22" s="581"/>
      <c r="DO22" s="581"/>
      <c r="DU22" s="307" t="s">
        <v>680</v>
      </c>
      <c r="DV22" s="581"/>
      <c r="DW22" s="581"/>
      <c r="DX22" s="581"/>
      <c r="DY22" s="581"/>
      <c r="DZ22" s="581"/>
      <c r="EA22" s="581"/>
      <c r="EB22" s="581"/>
      <c r="EC22" s="581"/>
      <c r="ED22" s="581"/>
      <c r="EE22" s="581"/>
      <c r="EF22" s="581"/>
      <c r="EG22" s="307" t="s">
        <v>680</v>
      </c>
      <c r="EH22" s="581"/>
      <c r="EI22" s="581"/>
      <c r="EJ22" s="581"/>
      <c r="EK22" s="581"/>
      <c r="EL22" s="581"/>
      <c r="EM22" s="581"/>
      <c r="EN22" s="581"/>
      <c r="EO22" s="581"/>
      <c r="EP22" s="581"/>
      <c r="ES22" s="307" t="s">
        <v>680</v>
      </c>
      <c r="ET22" s="581"/>
      <c r="EU22" s="581"/>
      <c r="EV22" s="581"/>
      <c r="EW22" s="581"/>
      <c r="EX22" s="581"/>
      <c r="EY22" s="581"/>
      <c r="FC22" s="581"/>
      <c r="FD22" s="581"/>
      <c r="FE22" s="307" t="s">
        <v>680</v>
      </c>
      <c r="FF22" s="581"/>
      <c r="FG22" s="581"/>
      <c r="FH22" s="581"/>
      <c r="FI22" s="581"/>
      <c r="FJ22" s="581"/>
      <c r="FK22" s="581"/>
      <c r="FL22" s="581"/>
      <c r="FM22" s="581"/>
      <c r="FN22" s="581"/>
      <c r="FO22" s="581"/>
      <c r="FP22" s="581"/>
      <c r="FQ22" s="307" t="s">
        <v>680</v>
      </c>
      <c r="FR22" s="581"/>
      <c r="FS22" s="581"/>
      <c r="FT22" s="307"/>
      <c r="FU22" s="621"/>
      <c r="FV22" s="621"/>
      <c r="FW22" s="294"/>
      <c r="FZ22" s="307"/>
      <c r="GA22" s="308"/>
      <c r="GB22" s="581"/>
      <c r="GC22" s="307" t="s">
        <v>680</v>
      </c>
      <c r="GD22" s="581"/>
      <c r="GE22" s="581"/>
      <c r="GF22" s="307"/>
      <c r="GG22" s="621"/>
      <c r="GH22" s="621"/>
      <c r="GI22" s="308"/>
      <c r="GM22" s="308"/>
      <c r="GN22" s="581"/>
      <c r="GO22" s="307" t="s">
        <v>680</v>
      </c>
      <c r="GP22" s="581"/>
      <c r="GQ22" s="581"/>
      <c r="GR22" s="307"/>
      <c r="GS22" s="621"/>
      <c r="GT22" s="621"/>
      <c r="GU22" s="308"/>
      <c r="GY22" s="308"/>
      <c r="GZ22" s="581"/>
      <c r="HA22" s="307" t="s">
        <v>680</v>
      </c>
      <c r="HB22" s="581"/>
      <c r="HC22" s="581"/>
      <c r="HD22" s="307"/>
      <c r="HE22" s="621"/>
      <c r="HF22" s="621"/>
      <c r="HG22" s="308"/>
      <c r="HK22" s="308"/>
      <c r="HL22" s="581"/>
      <c r="HM22" s="307" t="s">
        <v>680</v>
      </c>
      <c r="HN22" s="581"/>
      <c r="HO22" s="581"/>
      <c r="HP22" s="307"/>
      <c r="HQ22" s="621"/>
      <c r="HR22" s="621"/>
      <c r="HS22" s="307"/>
      <c r="HW22" s="308"/>
      <c r="HX22" s="581"/>
      <c r="HY22" s="307" t="s">
        <v>680</v>
      </c>
      <c r="HZ22" s="581"/>
      <c r="IA22" s="581"/>
      <c r="IB22" s="307"/>
      <c r="IC22" s="621"/>
      <c r="ID22" s="621"/>
      <c r="IH22" s="308"/>
      <c r="II22" s="308"/>
      <c r="IJ22" s="581"/>
      <c r="IK22" s="307" t="s">
        <v>680</v>
      </c>
      <c r="IL22" s="581"/>
      <c r="IM22" s="581"/>
      <c r="IN22" s="307"/>
      <c r="IO22" s="621"/>
      <c r="IP22" s="621"/>
      <c r="IQ22" s="846"/>
      <c r="IR22" s="846"/>
      <c r="IS22" s="846"/>
      <c r="IT22" s="308"/>
      <c r="IU22" s="308"/>
      <c r="IV22" s="581"/>
      <c r="IW22" s="307" t="s">
        <v>680</v>
      </c>
      <c r="IX22" s="581"/>
      <c r="IY22" s="581"/>
      <c r="IZ22" s="307"/>
      <c r="JA22" s="621"/>
      <c r="JB22" s="621"/>
      <c r="JI22" s="307" t="s">
        <v>680</v>
      </c>
      <c r="JJ22" s="581"/>
      <c r="JK22" s="581"/>
      <c r="JL22" s="307"/>
      <c r="JM22" s="621"/>
      <c r="JN22" s="621"/>
    </row>
    <row r="23" spans="1:286" ht="25.5">
      <c r="A23" s="297">
        <v>8</v>
      </c>
      <c r="B23" s="562"/>
      <c r="D23" s="463"/>
      <c r="E23" s="463" t="s">
        <v>681</v>
      </c>
      <c r="F23" s="616"/>
      <c r="G23" s="616"/>
      <c r="H23" s="616"/>
      <c r="I23" s="616"/>
      <c r="J23" s="464"/>
      <c r="K23" s="464"/>
      <c r="L23" s="294"/>
      <c r="M23" s="282"/>
      <c r="Q23" s="307" t="str">
        <f t="shared" si="0"/>
        <v>Per FERC Order dated December 30, 2011 in Docket No. ER12-296, the ROE for the Northeast Grid Reliability Project is 11.93%,</v>
      </c>
      <c r="T23" s="307"/>
      <c r="U23" s="621"/>
      <c r="V23" s="621"/>
      <c r="W23" s="621"/>
      <c r="X23" s="621"/>
      <c r="AC23" s="307" t="str">
        <f t="shared" si="1"/>
        <v>Per FERC Order dated December 30, 2011 in Docket No. ER12-296, the ROE for the Northeast Grid Reliability Project is 11.93%,</v>
      </c>
      <c r="AF23" s="307"/>
      <c r="AG23" s="621"/>
      <c r="AH23" s="621"/>
      <c r="AI23" s="621"/>
      <c r="AJ23" s="621"/>
      <c r="AL23" s="46"/>
      <c r="AM23" s="46"/>
      <c r="AN23" s="46"/>
      <c r="AO23" s="307" t="str">
        <f t="shared" si="2"/>
        <v>Per FERC Order dated December 30, 2011 in Docket No. ER12-296, the ROE for the Northeast Grid Reliability Project is 11.93%,</v>
      </c>
      <c r="AP23" s="581"/>
      <c r="AQ23" s="581"/>
      <c r="AR23" s="307"/>
      <c r="AS23" s="621"/>
      <c r="AT23" s="621"/>
      <c r="AU23" s="621"/>
      <c r="AV23" s="621"/>
      <c r="AW23" s="581"/>
      <c r="AX23" s="46"/>
      <c r="AY23" s="46"/>
      <c r="AZ23" s="46"/>
      <c r="BA23" s="307" t="str">
        <f t="shared" si="3"/>
        <v>Per FERC Order dated December 30, 2011 in Docket No. ER12-296, the ROE for the Northeast Grid Reliability Project is 11.93%,</v>
      </c>
      <c r="BB23" s="581"/>
      <c r="BC23" s="581"/>
      <c r="BD23" s="307"/>
      <c r="BE23" s="621"/>
      <c r="BF23" s="621"/>
      <c r="BG23" s="621"/>
      <c r="BH23" s="621"/>
      <c r="BI23" s="581"/>
      <c r="BJ23" s="46"/>
      <c r="BK23" s="46"/>
      <c r="BL23" s="46"/>
      <c r="BM23" s="307" t="str">
        <f t="shared" si="4"/>
        <v>Per FERC Order dated December 30, 2011 in Docket No. ER12-296, the ROE for the Northeast Grid Reliability Project is 11.93%,</v>
      </c>
      <c r="BN23" s="581"/>
      <c r="BO23" s="581"/>
      <c r="BP23" s="581"/>
      <c r="BQ23" s="581"/>
      <c r="BR23" s="581"/>
      <c r="BS23" s="463"/>
      <c r="BT23" s="621"/>
      <c r="BU23" s="621"/>
      <c r="BV23" s="621"/>
      <c r="BW23" s="621"/>
      <c r="BX23" s="621"/>
      <c r="BY23" s="307" t="s">
        <v>681</v>
      </c>
      <c r="BZ23" s="581"/>
      <c r="CA23" s="581"/>
      <c r="CB23" s="307"/>
      <c r="CC23" s="621"/>
      <c r="CD23" s="621"/>
      <c r="CE23" s="307"/>
      <c r="CF23" s="581"/>
      <c r="CG23" s="581"/>
      <c r="CH23" s="310"/>
      <c r="CI23" s="830"/>
      <c r="CJ23" s="46"/>
      <c r="CK23" s="307" t="s">
        <v>681</v>
      </c>
      <c r="CL23" s="581"/>
      <c r="CM23" s="581"/>
      <c r="CN23" s="307"/>
      <c r="CO23" s="621"/>
      <c r="CP23" s="621"/>
      <c r="CQ23" s="307"/>
      <c r="CR23" s="621"/>
      <c r="CS23" s="621"/>
      <c r="CT23" s="621"/>
      <c r="CU23" s="621"/>
      <c r="CV23" s="621"/>
      <c r="CW23" s="307" t="s">
        <v>681</v>
      </c>
      <c r="CX23" s="581"/>
      <c r="CY23" s="581"/>
      <c r="CZ23" s="581"/>
      <c r="DA23" s="581"/>
      <c r="DB23" s="581"/>
      <c r="DI23" s="307" t="s">
        <v>681</v>
      </c>
      <c r="DJ23" s="581"/>
      <c r="DK23" s="581"/>
      <c r="DL23" s="581"/>
      <c r="DM23" s="581"/>
      <c r="DN23" s="581"/>
      <c r="DO23" s="581"/>
      <c r="DU23" s="307" t="s">
        <v>681</v>
      </c>
      <c r="DV23" s="581"/>
      <c r="DW23" s="581"/>
      <c r="DX23" s="581"/>
      <c r="DY23" s="581"/>
      <c r="DZ23" s="581"/>
      <c r="EA23" s="581"/>
      <c r="EB23" s="581"/>
      <c r="EC23" s="581"/>
      <c r="ED23" s="581"/>
      <c r="EE23" s="581"/>
      <c r="EF23" s="581"/>
      <c r="EG23" s="307" t="s">
        <v>681</v>
      </c>
      <c r="EH23" s="581"/>
      <c r="EI23" s="581"/>
      <c r="EJ23" s="581"/>
      <c r="EK23" s="581"/>
      <c r="EL23" s="581"/>
      <c r="EM23" s="581"/>
      <c r="EN23" s="581"/>
      <c r="EO23" s="581"/>
      <c r="EP23" s="581"/>
      <c r="ES23" s="307" t="s">
        <v>681</v>
      </c>
      <c r="ET23" s="581"/>
      <c r="EU23" s="581"/>
      <c r="EV23" s="581"/>
      <c r="EW23" s="581"/>
      <c r="EX23" s="581"/>
      <c r="EY23" s="581"/>
      <c r="FC23" s="581"/>
      <c r="FD23" s="581"/>
      <c r="FE23" s="307" t="s">
        <v>681</v>
      </c>
      <c r="FF23" s="581"/>
      <c r="FG23" s="581"/>
      <c r="FH23" s="581"/>
      <c r="FI23" s="581"/>
      <c r="FJ23" s="581"/>
      <c r="FK23" s="581"/>
      <c r="FL23" s="581"/>
      <c r="FM23" s="581"/>
      <c r="FN23" s="581"/>
      <c r="FO23" s="581"/>
      <c r="FP23" s="581"/>
      <c r="FQ23" s="307" t="s">
        <v>681</v>
      </c>
      <c r="FR23" s="581"/>
      <c r="FS23" s="581"/>
      <c r="FT23" s="307"/>
      <c r="FU23" s="621"/>
      <c r="FV23" s="621"/>
      <c r="FW23" s="294"/>
      <c r="FZ23" s="307"/>
      <c r="GA23" s="621"/>
      <c r="GB23" s="581"/>
      <c r="GC23" s="307" t="s">
        <v>681</v>
      </c>
      <c r="GD23" s="581"/>
      <c r="GE23" s="581"/>
      <c r="GF23" s="307"/>
      <c r="GG23" s="621"/>
      <c r="GH23" s="621"/>
      <c r="GI23" s="621"/>
      <c r="GM23" s="621"/>
      <c r="GN23" s="581"/>
      <c r="GO23" s="307" t="s">
        <v>681</v>
      </c>
      <c r="GP23" s="581"/>
      <c r="GQ23" s="581"/>
      <c r="GR23" s="307"/>
      <c r="GS23" s="621"/>
      <c r="GT23" s="621"/>
      <c r="GU23" s="621"/>
      <c r="GY23" s="621"/>
      <c r="GZ23" s="581"/>
      <c r="HA23" s="307" t="s">
        <v>681</v>
      </c>
      <c r="HB23" s="581"/>
      <c r="HC23" s="581"/>
      <c r="HD23" s="307"/>
      <c r="HE23" s="621"/>
      <c r="HF23" s="621"/>
      <c r="HG23" s="621"/>
      <c r="HK23" s="621"/>
      <c r="HL23" s="581"/>
      <c r="HM23" s="307" t="s">
        <v>681</v>
      </c>
      <c r="HN23" s="581"/>
      <c r="HO23" s="581"/>
      <c r="HP23" s="307"/>
      <c r="HQ23" s="621"/>
      <c r="HR23" s="621"/>
      <c r="HS23" s="307"/>
      <c r="HW23" s="621"/>
      <c r="HX23" s="581"/>
      <c r="HY23" s="307" t="s">
        <v>681</v>
      </c>
      <c r="HZ23" s="581"/>
      <c r="IA23" s="581"/>
      <c r="IB23" s="307"/>
      <c r="IC23" s="621"/>
      <c r="ID23" s="621"/>
      <c r="IH23" s="621"/>
      <c r="II23" s="621"/>
      <c r="IJ23" s="581"/>
      <c r="IK23" s="307" t="s">
        <v>681</v>
      </c>
      <c r="IL23" s="581"/>
      <c r="IM23" s="581"/>
      <c r="IN23" s="307"/>
      <c r="IO23" s="621"/>
      <c r="IP23" s="621"/>
      <c r="IQ23" s="846"/>
      <c r="IR23" s="846"/>
      <c r="IS23" s="846"/>
      <c r="IT23" s="621"/>
      <c r="IU23" s="621"/>
      <c r="IV23" s="581"/>
      <c r="IW23" s="307" t="s">
        <v>681</v>
      </c>
      <c r="IX23" s="581"/>
      <c r="IY23" s="581"/>
      <c r="IZ23" s="307"/>
      <c r="JA23" s="621"/>
      <c r="JB23" s="621"/>
      <c r="JI23" s="307" t="s">
        <v>681</v>
      </c>
      <c r="JJ23" s="581"/>
      <c r="JK23" s="581"/>
      <c r="JL23" s="307"/>
      <c r="JM23" s="621"/>
      <c r="JN23" s="621"/>
    </row>
    <row r="24" spans="1:286" ht="25.5">
      <c r="A24" s="297"/>
      <c r="B24" s="562"/>
      <c r="D24" s="463"/>
      <c r="E24" s="463" t="s">
        <v>682</v>
      </c>
      <c r="F24" s="616"/>
      <c r="G24" s="616"/>
      <c r="H24" s="616"/>
      <c r="I24" s="616"/>
      <c r="J24" s="464"/>
      <c r="K24" s="464"/>
      <c r="L24" s="294"/>
      <c r="M24" s="282"/>
      <c r="Q24" s="307" t="str">
        <f t="shared" si="0"/>
        <v>which includes a 25 basis-point transmission ROE adder as authorized by FERC to become effective January 1, 2012.</v>
      </c>
      <c r="T24" s="307"/>
      <c r="U24" s="621"/>
      <c r="V24" s="621"/>
      <c r="W24" s="621"/>
      <c r="X24" s="621"/>
      <c r="AC24" s="307" t="str">
        <f t="shared" si="1"/>
        <v>which includes a 25 basis-point transmission ROE adder as authorized by FERC to become effective January 1, 2012.</v>
      </c>
      <c r="AF24" s="307"/>
      <c r="AG24" s="621"/>
      <c r="AH24" s="621"/>
      <c r="AI24" s="621"/>
      <c r="AJ24" s="621"/>
      <c r="AL24" s="46"/>
      <c r="AM24" s="46"/>
      <c r="AN24" s="46"/>
      <c r="AO24" s="307" t="str">
        <f t="shared" si="2"/>
        <v>which includes a 25 basis-point transmission ROE adder as authorized by FERC to become effective January 1, 2012.</v>
      </c>
      <c r="AP24" s="581"/>
      <c r="AQ24" s="581"/>
      <c r="AR24" s="307"/>
      <c r="AS24" s="621"/>
      <c r="AT24" s="621"/>
      <c r="AU24" s="621"/>
      <c r="AV24" s="621"/>
      <c r="AW24" s="581"/>
      <c r="AX24" s="46"/>
      <c r="AY24" s="46"/>
      <c r="AZ24" s="46"/>
      <c r="BA24" s="307" t="str">
        <f t="shared" si="3"/>
        <v>which includes a 25 basis-point transmission ROE adder as authorized by FERC to become effective January 1, 2012.</v>
      </c>
      <c r="BB24" s="581"/>
      <c r="BC24" s="581"/>
      <c r="BD24" s="307"/>
      <c r="BE24" s="621"/>
      <c r="BF24" s="621"/>
      <c r="BG24" s="621"/>
      <c r="BH24" s="621"/>
      <c r="BI24" s="581"/>
      <c r="BJ24" s="46"/>
      <c r="BK24" s="46"/>
      <c r="BL24" s="46"/>
      <c r="BM24" s="307" t="str">
        <f t="shared" si="4"/>
        <v>which includes a 25 basis-point transmission ROE adder as authorized by FERC to become effective January 1, 2012.</v>
      </c>
      <c r="BN24" s="581"/>
      <c r="BO24" s="581"/>
      <c r="BP24" s="581"/>
      <c r="BQ24" s="581"/>
      <c r="BR24" s="581"/>
      <c r="BS24" s="463"/>
      <c r="BT24" s="621"/>
      <c r="BU24" s="621"/>
      <c r="BV24" s="621"/>
      <c r="BW24" s="621"/>
      <c r="BX24" s="621"/>
      <c r="BY24" s="307" t="s">
        <v>682</v>
      </c>
      <c r="BZ24" s="581"/>
      <c r="CA24" s="581"/>
      <c r="CB24" s="307"/>
      <c r="CC24" s="621"/>
      <c r="CD24" s="621"/>
      <c r="CE24" s="307"/>
      <c r="CF24" s="581"/>
      <c r="CG24" s="581"/>
      <c r="CH24" s="633"/>
      <c r="CI24" s="830"/>
      <c r="CJ24" s="46"/>
      <c r="CK24" s="307" t="s">
        <v>682</v>
      </c>
      <c r="CL24" s="581"/>
      <c r="CM24" s="581"/>
      <c r="CN24" s="307"/>
      <c r="CO24" s="621"/>
      <c r="CP24" s="621"/>
      <c r="CQ24" s="307"/>
      <c r="CR24" s="621"/>
      <c r="CS24" s="621"/>
      <c r="CT24" s="621"/>
      <c r="CU24" s="621"/>
      <c r="CV24" s="621"/>
      <c r="CW24" s="307" t="s">
        <v>682</v>
      </c>
      <c r="CX24" s="581"/>
      <c r="CY24" s="581"/>
      <c r="CZ24" s="581"/>
      <c r="DA24" s="581"/>
      <c r="DB24" s="581"/>
      <c r="DI24" s="307" t="s">
        <v>682</v>
      </c>
      <c r="DJ24" s="581"/>
      <c r="DK24" s="581"/>
      <c r="DL24" s="581"/>
      <c r="DM24" s="581"/>
      <c r="DN24" s="581"/>
      <c r="DO24" s="581"/>
      <c r="DU24" s="307" t="s">
        <v>682</v>
      </c>
      <c r="DV24" s="581"/>
      <c r="DW24" s="581"/>
      <c r="DX24" s="581"/>
      <c r="DY24" s="581"/>
      <c r="DZ24" s="581"/>
      <c r="EA24" s="581"/>
      <c r="EB24" s="581"/>
      <c r="EC24" s="581"/>
      <c r="ED24" s="581"/>
      <c r="EE24" s="581"/>
      <c r="EF24" s="581"/>
      <c r="EG24" s="307" t="s">
        <v>682</v>
      </c>
      <c r="EH24" s="581"/>
      <c r="EI24" s="581"/>
      <c r="EJ24" s="581"/>
      <c r="EK24" s="581"/>
      <c r="EL24" s="581"/>
      <c r="EM24" s="581"/>
      <c r="EN24" s="581"/>
      <c r="EO24" s="581"/>
      <c r="EP24" s="581"/>
      <c r="ES24" s="307" t="s">
        <v>682</v>
      </c>
      <c r="ET24" s="581"/>
      <c r="EU24" s="581"/>
      <c r="EV24" s="581"/>
      <c r="EW24" s="581"/>
      <c r="EX24" s="581"/>
      <c r="EY24" s="581"/>
      <c r="FC24" s="581"/>
      <c r="FD24" s="581"/>
      <c r="FE24" s="307" t="s">
        <v>682</v>
      </c>
      <c r="FF24" s="581"/>
      <c r="FG24" s="581"/>
      <c r="FH24" s="581"/>
      <c r="FI24" s="581"/>
      <c r="FJ24" s="581"/>
      <c r="FK24" s="581"/>
      <c r="FL24" s="581"/>
      <c r="FM24" s="581"/>
      <c r="FN24" s="581"/>
      <c r="FO24" s="581"/>
      <c r="FP24" s="581"/>
      <c r="FQ24" s="307" t="s">
        <v>682</v>
      </c>
      <c r="FR24" s="581"/>
      <c r="FS24" s="581"/>
      <c r="FT24" s="307"/>
      <c r="FU24" s="621"/>
      <c r="FV24" s="621"/>
      <c r="FW24" s="294"/>
      <c r="FZ24" s="307"/>
      <c r="GA24" s="621"/>
      <c r="GB24" s="581"/>
      <c r="GC24" s="307" t="s">
        <v>682</v>
      </c>
      <c r="GD24" s="581"/>
      <c r="GE24" s="581"/>
      <c r="GF24" s="307"/>
      <c r="GG24" s="621"/>
      <c r="GH24" s="621"/>
      <c r="GI24" s="621"/>
      <c r="GM24" s="621"/>
      <c r="GN24" s="581"/>
      <c r="GO24" s="307" t="s">
        <v>682</v>
      </c>
      <c r="GP24" s="581"/>
      <c r="GQ24" s="581"/>
      <c r="GR24" s="307"/>
      <c r="GS24" s="621"/>
      <c r="GT24" s="621"/>
      <c r="GU24" s="621"/>
      <c r="GY24" s="621"/>
      <c r="GZ24" s="581"/>
      <c r="HA24" s="307" t="s">
        <v>682</v>
      </c>
      <c r="HB24" s="581"/>
      <c r="HC24" s="581"/>
      <c r="HD24" s="307"/>
      <c r="HE24" s="621"/>
      <c r="HF24" s="621"/>
      <c r="HG24" s="621"/>
      <c r="HK24" s="621"/>
      <c r="HL24" s="581"/>
      <c r="HM24" s="307" t="s">
        <v>682</v>
      </c>
      <c r="HN24" s="581"/>
      <c r="HO24" s="581"/>
      <c r="HP24" s="307"/>
      <c r="HQ24" s="621"/>
      <c r="HR24" s="621"/>
      <c r="HS24" s="307"/>
      <c r="HW24" s="621"/>
      <c r="HX24" s="581"/>
      <c r="HY24" s="307" t="s">
        <v>682</v>
      </c>
      <c r="HZ24" s="581"/>
      <c r="IA24" s="581"/>
      <c r="IB24" s="307"/>
      <c r="IC24" s="621"/>
      <c r="ID24" s="621"/>
      <c r="IH24" s="621"/>
      <c r="II24" s="621"/>
      <c r="IJ24" s="581"/>
      <c r="IK24" s="307" t="s">
        <v>682</v>
      </c>
      <c r="IL24" s="581"/>
      <c r="IM24" s="581"/>
      <c r="IN24" s="307"/>
      <c r="IO24" s="621"/>
      <c r="IP24" s="621"/>
      <c r="IQ24" s="846"/>
      <c r="IR24" s="846"/>
      <c r="IS24" s="846"/>
      <c r="IT24" s="621"/>
      <c r="IU24" s="621"/>
      <c r="IV24" s="581"/>
      <c r="IW24" s="307" t="s">
        <v>682</v>
      </c>
      <c r="IX24" s="581"/>
      <c r="IY24" s="581"/>
      <c r="IZ24" s="307"/>
      <c r="JA24" s="621"/>
      <c r="JB24" s="621"/>
      <c r="JI24" s="307" t="s">
        <v>682</v>
      </c>
      <c r="JJ24" s="581"/>
      <c r="JK24" s="581"/>
      <c r="JL24" s="307"/>
      <c r="JM24" s="621"/>
      <c r="JN24" s="621"/>
    </row>
    <row r="25" spans="1:286" ht="18.75" customHeight="1">
      <c r="A25" s="297">
        <v>9</v>
      </c>
      <c r="B25" s="562"/>
      <c r="D25" s="619"/>
      <c r="E25" s="311" t="s">
        <v>752</v>
      </c>
      <c r="F25" s="311"/>
      <c r="G25" s="620"/>
      <c r="H25" s="620"/>
      <c r="I25" s="620"/>
      <c r="J25" s="465"/>
      <c r="K25" s="620"/>
      <c r="L25" s="294"/>
      <c r="M25" s="282"/>
      <c r="Q25" s="307" t="str">
        <f t="shared" si="0"/>
        <v xml:space="preserve">For abandoned plant lines 12, 14, 15, and 16 will be from Attachment 5 - Abandoned Transmission Projects, Line 17 is the </v>
      </c>
      <c r="T25" s="618"/>
      <c r="U25" s="311"/>
      <c r="V25" s="617"/>
      <c r="W25" s="617"/>
      <c r="X25" s="617"/>
      <c r="AC25" s="307" t="str">
        <f t="shared" si="1"/>
        <v xml:space="preserve">For abandoned plant lines 12, 14, 15, and 16 will be from Attachment 5 - Abandoned Transmission Projects, Line 17 is the </v>
      </c>
      <c r="AF25" s="618"/>
      <c r="AG25" s="311"/>
      <c r="AH25" s="617"/>
      <c r="AI25" s="617"/>
      <c r="AJ25" s="617"/>
      <c r="AL25" s="77"/>
      <c r="AM25" s="77"/>
      <c r="AN25" s="77"/>
      <c r="AO25" s="307" t="str">
        <f t="shared" si="2"/>
        <v xml:space="preserve">For abandoned plant lines 12, 14, 15, and 16 will be from Attachment 5 - Abandoned Transmission Projects, Line 17 is the </v>
      </c>
      <c r="AP25" s="581"/>
      <c r="AQ25" s="581"/>
      <c r="AR25" s="618"/>
      <c r="AS25" s="311"/>
      <c r="AT25" s="617"/>
      <c r="AU25" s="617"/>
      <c r="AV25" s="617"/>
      <c r="AW25" s="581"/>
      <c r="AX25" s="77"/>
      <c r="AY25" s="77"/>
      <c r="AZ25" s="77"/>
      <c r="BA25" s="307" t="str">
        <f t="shared" si="3"/>
        <v xml:space="preserve">For abandoned plant lines 12, 14, 15, and 16 will be from Attachment 5 - Abandoned Transmission Projects, Line 17 is the </v>
      </c>
      <c r="BB25" s="581"/>
      <c r="BC25" s="581"/>
      <c r="BD25" s="618"/>
      <c r="BE25" s="311"/>
      <c r="BF25" s="617"/>
      <c r="BG25" s="617"/>
      <c r="BH25" s="617"/>
      <c r="BI25" s="581"/>
      <c r="BJ25" s="77"/>
      <c r="BK25" s="77"/>
      <c r="BL25" s="77"/>
      <c r="BM25" s="307" t="str">
        <f t="shared" si="4"/>
        <v xml:space="preserve">For abandoned plant lines 12, 14, 15, and 16 will be from Attachment 5 - Abandoned Transmission Projects, Line 17 is the </v>
      </c>
      <c r="BN25" s="581"/>
      <c r="BO25" s="581"/>
      <c r="BP25" s="581"/>
      <c r="BQ25" s="581"/>
      <c r="BR25" s="581"/>
      <c r="BS25" s="619"/>
      <c r="BT25" s="311"/>
      <c r="BU25" s="617"/>
      <c r="BV25" s="617"/>
      <c r="BW25" s="617"/>
      <c r="BX25" s="617"/>
      <c r="BY25" s="307" t="s">
        <v>752</v>
      </c>
      <c r="BZ25" s="581"/>
      <c r="CA25" s="581"/>
      <c r="CB25" s="618"/>
      <c r="CC25" s="311"/>
      <c r="CD25" s="617"/>
      <c r="CE25" s="307"/>
      <c r="CF25" s="581"/>
      <c r="CG25" s="581"/>
      <c r="CH25" s="580"/>
      <c r="CI25" s="830"/>
      <c r="CJ25" s="77"/>
      <c r="CK25" s="307" t="s">
        <v>752</v>
      </c>
      <c r="CL25" s="581"/>
      <c r="CM25" s="581"/>
      <c r="CN25" s="618"/>
      <c r="CO25" s="311"/>
      <c r="CP25" s="617"/>
      <c r="CQ25" s="618"/>
      <c r="CR25" s="311"/>
      <c r="CS25" s="617"/>
      <c r="CT25" s="617"/>
      <c r="CU25" s="617"/>
      <c r="CV25" s="617"/>
      <c r="CW25" s="307" t="s">
        <v>752</v>
      </c>
      <c r="CX25" s="581"/>
      <c r="CY25" s="581"/>
      <c r="CZ25" s="581"/>
      <c r="DA25" s="581"/>
      <c r="DB25" s="581"/>
      <c r="DI25" s="307" t="s">
        <v>752</v>
      </c>
      <c r="DJ25" s="581"/>
      <c r="DK25" s="581"/>
      <c r="DL25" s="581"/>
      <c r="DM25" s="581"/>
      <c r="DN25" s="581"/>
      <c r="DO25" s="581"/>
      <c r="DU25" s="307" t="s">
        <v>752</v>
      </c>
      <c r="DV25" s="581"/>
      <c r="DW25" s="581"/>
      <c r="DX25" s="581"/>
      <c r="DY25" s="581"/>
      <c r="DZ25" s="581"/>
      <c r="EA25" s="581"/>
      <c r="EB25" s="581"/>
      <c r="EC25" s="581"/>
      <c r="ED25" s="581"/>
      <c r="EE25" s="581"/>
      <c r="EF25" s="581"/>
      <c r="EG25" s="307" t="s">
        <v>752</v>
      </c>
      <c r="EH25" s="581"/>
      <c r="EI25" s="581"/>
      <c r="EJ25" s="581"/>
      <c r="EK25" s="581"/>
      <c r="EL25" s="581"/>
      <c r="EM25" s="581"/>
      <c r="EN25" s="581"/>
      <c r="EO25" s="581"/>
      <c r="EP25" s="581"/>
      <c r="ES25" s="307" t="s">
        <v>752</v>
      </c>
      <c r="ET25" s="581"/>
      <c r="EU25" s="581"/>
      <c r="EV25" s="581"/>
      <c r="EW25" s="581"/>
      <c r="EX25" s="581"/>
      <c r="EY25" s="581"/>
      <c r="FC25" s="581"/>
      <c r="FD25" s="581"/>
      <c r="FE25" s="307" t="s">
        <v>752</v>
      </c>
      <c r="FF25" s="581"/>
      <c r="FG25" s="581"/>
      <c r="FH25" s="581"/>
      <c r="FI25" s="581"/>
      <c r="FJ25" s="581"/>
      <c r="FK25" s="581"/>
      <c r="FL25" s="581"/>
      <c r="FM25" s="581"/>
      <c r="FN25" s="581"/>
      <c r="FO25" s="581"/>
      <c r="FP25" s="581"/>
      <c r="FQ25" s="307" t="s">
        <v>752</v>
      </c>
      <c r="FR25" s="581"/>
      <c r="FS25" s="581"/>
      <c r="FT25" s="618"/>
      <c r="FU25" s="311"/>
      <c r="FV25" s="617"/>
      <c r="FW25" s="294"/>
      <c r="FZ25" s="307"/>
      <c r="GA25" s="617"/>
      <c r="GB25" s="581"/>
      <c r="GC25" s="307" t="s">
        <v>752</v>
      </c>
      <c r="GD25" s="581"/>
      <c r="GE25" s="581"/>
      <c r="GF25" s="618"/>
      <c r="GG25" s="311"/>
      <c r="GH25" s="617"/>
      <c r="GI25" s="617"/>
      <c r="GM25" s="617"/>
      <c r="GN25" s="581"/>
      <c r="GO25" s="307" t="s">
        <v>752</v>
      </c>
      <c r="GP25" s="581"/>
      <c r="GQ25" s="581"/>
      <c r="GR25" s="618"/>
      <c r="GS25" s="311"/>
      <c r="GT25" s="617"/>
      <c r="GU25" s="617"/>
      <c r="GY25" s="617"/>
      <c r="GZ25" s="581"/>
      <c r="HA25" s="307" t="s">
        <v>752</v>
      </c>
      <c r="HB25" s="581"/>
      <c r="HC25" s="581"/>
      <c r="HD25" s="618"/>
      <c r="HE25" s="311"/>
      <c r="HF25" s="617"/>
      <c r="HG25" s="617"/>
      <c r="HK25" s="617"/>
      <c r="HL25" s="581"/>
      <c r="HM25" s="307" t="s">
        <v>752</v>
      </c>
      <c r="HN25" s="581"/>
      <c r="HO25" s="581"/>
      <c r="HP25" s="618"/>
      <c r="HQ25" s="311"/>
      <c r="HR25" s="617"/>
      <c r="HS25" s="307"/>
      <c r="HW25" s="617"/>
      <c r="HX25" s="581"/>
      <c r="HY25" s="307" t="s">
        <v>752</v>
      </c>
      <c r="HZ25" s="581"/>
      <c r="IA25" s="581"/>
      <c r="IB25" s="618"/>
      <c r="IC25" s="311"/>
      <c r="ID25" s="617"/>
      <c r="IH25" s="617"/>
      <c r="II25" s="617"/>
      <c r="IJ25" s="581"/>
      <c r="IK25" s="307" t="s">
        <v>752</v>
      </c>
      <c r="IL25" s="581"/>
      <c r="IM25" s="581"/>
      <c r="IN25" s="618"/>
      <c r="IO25" s="311"/>
      <c r="IP25" s="617"/>
      <c r="IQ25" s="846"/>
      <c r="IR25" s="846"/>
      <c r="IS25" s="846"/>
      <c r="IT25" s="617"/>
      <c r="IU25" s="617"/>
      <c r="IV25" s="581"/>
      <c r="IW25" s="307" t="s">
        <v>752</v>
      </c>
      <c r="IX25" s="581"/>
      <c r="IY25" s="581"/>
      <c r="IZ25" s="618"/>
      <c r="JA25" s="311"/>
      <c r="JB25" s="617"/>
      <c r="JI25" s="307" t="s">
        <v>752</v>
      </c>
      <c r="JJ25" s="581"/>
      <c r="JK25" s="581"/>
      <c r="JL25" s="618"/>
      <c r="JM25" s="311"/>
      <c r="JN25" s="617"/>
    </row>
    <row r="26" spans="1:286" s="579" customFormat="1" ht="25.5" customHeight="1">
      <c r="A26" s="460"/>
      <c r="B26" s="335"/>
      <c r="D26" s="309"/>
      <c r="E26" s="616" t="s">
        <v>683</v>
      </c>
      <c r="F26" s="310"/>
      <c r="G26" s="310"/>
      <c r="H26" s="310"/>
      <c r="I26" s="310"/>
      <c r="J26" s="310"/>
      <c r="K26" s="310"/>
      <c r="Q26" s="307" t="str">
        <f t="shared" si="0"/>
        <v>13 month average balance from Attach  6a, and Line 19 will be number of months to be amortized in year plus one.</v>
      </c>
      <c r="T26" s="309"/>
      <c r="U26" s="310"/>
      <c r="V26" s="310"/>
      <c r="W26" s="310"/>
      <c r="X26" s="310"/>
      <c r="AC26" s="307" t="str">
        <f t="shared" si="1"/>
        <v>13 month average balance from Attach  6a, and Line 19 will be number of months to be amortized in year plus one.</v>
      </c>
      <c r="AF26" s="309"/>
      <c r="AG26" s="310"/>
      <c r="AH26" s="310"/>
      <c r="AI26" s="310"/>
      <c r="AJ26" s="310"/>
      <c r="AL26" s="561"/>
      <c r="AM26" s="561"/>
      <c r="AN26" s="561"/>
      <c r="AO26" s="307" t="str">
        <f t="shared" si="2"/>
        <v>13 month average balance from Attach  6a, and Line 19 will be number of months to be amortized in year plus one.</v>
      </c>
      <c r="AR26" s="309"/>
      <c r="AS26" s="310"/>
      <c r="AT26" s="310"/>
      <c r="AU26" s="310"/>
      <c r="AV26" s="310"/>
      <c r="AX26" s="561"/>
      <c r="AY26" s="561"/>
      <c r="AZ26" s="561"/>
      <c r="BA26" s="307" t="str">
        <f t="shared" si="3"/>
        <v>13 month average balance from Attach  6a, and Line 19 will be number of months to be amortized in year plus one.</v>
      </c>
      <c r="BD26" s="309"/>
      <c r="BE26" s="310"/>
      <c r="BF26" s="310"/>
      <c r="BG26" s="310"/>
      <c r="BH26" s="310"/>
      <c r="BJ26" s="561"/>
      <c r="BK26" s="561"/>
      <c r="BL26" s="561"/>
      <c r="BM26" s="307" t="str">
        <f t="shared" si="4"/>
        <v>13 month average balance from Attach  6a, and Line 19 will be number of months to be amortized in year plus one.</v>
      </c>
      <c r="BS26" s="309"/>
      <c r="BT26" s="310"/>
      <c r="BU26" s="310"/>
      <c r="BV26" s="310"/>
      <c r="BW26" s="310"/>
      <c r="BX26" s="310"/>
      <c r="BY26" s="307" t="s">
        <v>683</v>
      </c>
      <c r="CB26" s="309"/>
      <c r="CC26" s="310"/>
      <c r="CD26" s="310"/>
      <c r="CE26" s="307"/>
      <c r="CI26" s="830"/>
      <c r="CJ26" s="561"/>
      <c r="CK26" s="307" t="s">
        <v>683</v>
      </c>
      <c r="CN26" s="309"/>
      <c r="CO26" s="310"/>
      <c r="CP26" s="310"/>
      <c r="CQ26" s="309"/>
      <c r="CR26" s="310"/>
      <c r="CS26" s="310"/>
      <c r="CT26" s="310"/>
      <c r="CU26" s="310"/>
      <c r="CV26" s="310"/>
      <c r="CW26" s="307" t="s">
        <v>683</v>
      </c>
      <c r="DI26" s="307" t="s">
        <v>683</v>
      </c>
      <c r="DU26" s="307" t="s">
        <v>683</v>
      </c>
      <c r="DV26" s="873"/>
      <c r="DW26" s="873"/>
      <c r="DX26" s="873"/>
      <c r="DY26" s="873"/>
      <c r="DZ26" s="873"/>
      <c r="EG26" s="307" t="s">
        <v>683</v>
      </c>
      <c r="EH26" s="873"/>
      <c r="EI26" s="873"/>
      <c r="EJ26" s="873"/>
      <c r="EK26" s="873"/>
      <c r="EL26" s="873"/>
      <c r="ES26" s="307" t="s">
        <v>683</v>
      </c>
      <c r="FE26" s="307" t="s">
        <v>683</v>
      </c>
      <c r="FK26" s="873"/>
      <c r="FL26" s="873"/>
      <c r="FM26" s="873"/>
      <c r="FN26" s="873"/>
      <c r="FO26" s="873"/>
      <c r="FP26" s="873"/>
      <c r="FQ26" s="307" t="s">
        <v>683</v>
      </c>
      <c r="FT26" s="309"/>
      <c r="FU26" s="310"/>
      <c r="FV26" s="310"/>
      <c r="FZ26" s="307"/>
      <c r="GA26" s="310"/>
      <c r="GC26" s="307" t="s">
        <v>683</v>
      </c>
      <c r="GF26" s="309"/>
      <c r="GG26" s="310"/>
      <c r="GH26" s="310"/>
      <c r="GI26" s="310"/>
      <c r="GM26" s="310"/>
      <c r="GO26" s="307" t="s">
        <v>683</v>
      </c>
      <c r="GR26" s="309"/>
      <c r="GS26" s="310"/>
      <c r="GT26" s="310"/>
      <c r="GU26" s="310"/>
      <c r="GY26" s="310"/>
      <c r="HA26" s="307" t="s">
        <v>683</v>
      </c>
      <c r="HD26" s="309"/>
      <c r="HE26" s="310"/>
      <c r="HF26" s="310"/>
      <c r="HG26" s="310"/>
      <c r="HK26" s="310"/>
      <c r="HM26" s="307" t="s">
        <v>683</v>
      </c>
      <c r="HP26" s="309"/>
      <c r="HQ26" s="310"/>
      <c r="HR26" s="310"/>
      <c r="HS26" s="307"/>
      <c r="HW26" s="310"/>
      <c r="HY26" s="307" t="s">
        <v>683</v>
      </c>
      <c r="IB26" s="309"/>
      <c r="IC26" s="310"/>
      <c r="ID26" s="310"/>
      <c r="IH26" s="310"/>
      <c r="II26" s="310"/>
      <c r="IK26" s="307" t="s">
        <v>683</v>
      </c>
      <c r="IL26" s="873"/>
      <c r="IM26" s="873"/>
      <c r="IN26" s="309"/>
      <c r="IO26" s="310"/>
      <c r="IP26" s="310"/>
      <c r="IQ26" s="873"/>
      <c r="IR26" s="873"/>
      <c r="IS26" s="873"/>
      <c r="IT26" s="310"/>
      <c r="IU26" s="310"/>
      <c r="IV26" s="873"/>
      <c r="IW26" s="307" t="s">
        <v>683</v>
      </c>
      <c r="IX26" s="873"/>
      <c r="IY26" s="873"/>
      <c r="IZ26" s="309"/>
      <c r="JA26" s="310"/>
      <c r="JB26" s="310"/>
      <c r="JI26" s="307" t="s">
        <v>683</v>
      </c>
      <c r="JJ26" s="873"/>
      <c r="JK26" s="873"/>
      <c r="JL26" s="309"/>
      <c r="JM26" s="310"/>
      <c r="JN26" s="310"/>
    </row>
    <row r="27" spans="1:286" s="634" customFormat="1" ht="25.5" customHeight="1" thickBot="1">
      <c r="A27" s="304"/>
      <c r="B27" s="567"/>
      <c r="C27" s="565"/>
      <c r="D27" s="565"/>
      <c r="E27" s="628"/>
      <c r="F27" s="629"/>
      <c r="G27" s="629"/>
      <c r="H27" s="630"/>
      <c r="I27" s="630"/>
      <c r="J27" s="630"/>
      <c r="K27" s="630"/>
      <c r="L27" s="630"/>
      <c r="M27" s="630"/>
      <c r="N27" s="631"/>
      <c r="O27" s="632"/>
      <c r="P27" s="632"/>
      <c r="Q27" s="632"/>
      <c r="R27" s="633"/>
      <c r="S27" s="633"/>
      <c r="T27" s="633"/>
      <c r="U27" s="633"/>
      <c r="V27" s="633"/>
      <c r="W27" s="633"/>
      <c r="X27" s="633"/>
      <c r="Y27" s="633"/>
      <c r="Z27" s="633"/>
      <c r="AA27" s="633"/>
      <c r="AB27" s="633"/>
      <c r="AC27" s="632"/>
      <c r="AD27" s="633"/>
      <c r="AE27" s="633"/>
      <c r="AF27" s="633"/>
      <c r="AG27" s="633"/>
      <c r="AH27" s="633"/>
      <c r="AI27" s="633"/>
      <c r="AJ27" s="633"/>
      <c r="AK27" s="633"/>
      <c r="AL27" s="633"/>
      <c r="AM27" s="633"/>
      <c r="AN27" s="633"/>
      <c r="AO27" s="632"/>
      <c r="AP27" s="633"/>
      <c r="AQ27" s="633"/>
      <c r="AR27" s="633"/>
      <c r="AS27" s="633"/>
      <c r="AT27" s="633"/>
      <c r="AU27" s="633"/>
      <c r="AV27" s="633"/>
      <c r="AW27" s="633"/>
      <c r="AX27" s="633"/>
      <c r="AY27" s="633"/>
      <c r="AZ27" s="633"/>
      <c r="BA27" s="632"/>
      <c r="BB27" s="633"/>
      <c r="BC27" s="633"/>
      <c r="BD27" s="633"/>
      <c r="BE27" s="633"/>
      <c r="BF27" s="633"/>
      <c r="BG27" s="633"/>
      <c r="BH27" s="633"/>
      <c r="BI27" s="633"/>
      <c r="BJ27" s="633"/>
      <c r="BK27" s="633"/>
      <c r="BL27" s="633"/>
      <c r="BM27" s="632"/>
      <c r="BN27" s="633"/>
      <c r="BO27" s="633"/>
      <c r="BP27" s="633"/>
      <c r="BQ27" s="633"/>
      <c r="BR27" s="633"/>
      <c r="BS27" s="633"/>
      <c r="BT27" s="633"/>
      <c r="BU27" s="633"/>
      <c r="BV27" s="633"/>
      <c r="BW27" s="633"/>
      <c r="BX27" s="633"/>
      <c r="BY27" s="633"/>
      <c r="BZ27" s="633"/>
      <c r="CA27" s="633"/>
      <c r="CB27" s="633"/>
      <c r="CC27" s="633"/>
      <c r="CD27" s="633"/>
      <c r="CG27" s="829"/>
      <c r="CI27" s="831"/>
      <c r="CJ27" s="633"/>
      <c r="CK27" s="632"/>
      <c r="CL27" s="633"/>
      <c r="CM27" s="633"/>
      <c r="CN27" s="633"/>
      <c r="CO27" s="633"/>
      <c r="CP27" s="633"/>
      <c r="CQ27" s="633"/>
      <c r="CR27" s="633"/>
      <c r="CS27" s="633"/>
      <c r="CT27" s="633"/>
      <c r="CU27" s="633"/>
      <c r="CV27" s="633"/>
      <c r="CW27" s="633"/>
      <c r="CX27" s="633"/>
      <c r="CY27" s="633"/>
      <c r="CZ27" s="632"/>
      <c r="DA27" s="633"/>
      <c r="DB27" s="633"/>
      <c r="DC27" s="633"/>
      <c r="DD27" s="633"/>
      <c r="DE27" s="633"/>
      <c r="DF27" s="633"/>
      <c r="DG27" s="633"/>
      <c r="DH27" s="1458"/>
      <c r="DI27" s="1458"/>
      <c r="DJ27" s="633"/>
      <c r="DK27" s="633"/>
      <c r="DL27" s="633"/>
      <c r="DM27" s="633"/>
      <c r="DN27" s="633"/>
      <c r="DO27" s="632"/>
      <c r="DP27" s="633"/>
      <c r="DQ27" s="633"/>
      <c r="DR27" s="633"/>
      <c r="DS27" s="633"/>
      <c r="DT27" s="633"/>
      <c r="DU27" s="633"/>
      <c r="DV27" s="633"/>
      <c r="DW27" s="633"/>
      <c r="DX27" s="633"/>
      <c r="DY27" s="633"/>
      <c r="DZ27" s="633"/>
      <c r="EA27" s="1458"/>
      <c r="EB27" s="1458"/>
      <c r="EC27" s="1458"/>
      <c r="ED27" s="633"/>
      <c r="EE27" s="633"/>
      <c r="EF27" s="633"/>
      <c r="EG27" s="1458"/>
      <c r="EH27" s="1458"/>
      <c r="EI27" s="1458"/>
      <c r="EJ27" s="633"/>
      <c r="EK27" s="633"/>
      <c r="EL27" s="633"/>
      <c r="EM27" s="633"/>
      <c r="EN27" s="633"/>
      <c r="EO27" s="633"/>
      <c r="EP27" s="633"/>
      <c r="EQ27" s="633"/>
      <c r="ER27" s="633"/>
      <c r="ES27" s="633"/>
      <c r="ET27" s="633"/>
      <c r="EU27" s="633"/>
      <c r="EV27" s="633"/>
      <c r="EW27" s="633"/>
      <c r="EX27" s="633"/>
      <c r="EY27" s="633"/>
      <c r="EZ27" s="633"/>
      <c r="FA27" s="633"/>
      <c r="FB27" s="633"/>
      <c r="FC27" s="633"/>
      <c r="FD27" s="633"/>
      <c r="FE27" s="633"/>
      <c r="FF27" s="633"/>
      <c r="FG27" s="633"/>
      <c r="FH27" s="633"/>
      <c r="FI27" s="633"/>
      <c r="FJ27" s="633"/>
      <c r="FK27" s="633"/>
      <c r="FL27" s="633"/>
      <c r="FM27" s="633"/>
      <c r="FN27" s="1458"/>
      <c r="FO27" s="1458"/>
      <c r="FP27" s="633"/>
      <c r="FQ27" s="633"/>
      <c r="FR27" s="633"/>
      <c r="FS27" s="633"/>
      <c r="FT27" s="633"/>
      <c r="FU27" s="633"/>
      <c r="FV27" s="633"/>
      <c r="FW27" s="1458"/>
      <c r="FX27" s="1458"/>
      <c r="FY27" s="1458"/>
      <c r="FZ27" s="633"/>
      <c r="GA27" s="633"/>
      <c r="GB27" s="633"/>
      <c r="GC27" s="633"/>
      <c r="GD27" s="633"/>
      <c r="GE27" s="633"/>
      <c r="GF27" s="633"/>
      <c r="GG27" s="633"/>
      <c r="GH27" s="633"/>
      <c r="GI27" s="633"/>
      <c r="GJ27" s="633"/>
      <c r="GK27" s="633"/>
      <c r="GL27" s="633"/>
      <c r="GM27" s="633"/>
      <c r="GN27" s="633"/>
      <c r="GO27" s="633"/>
      <c r="GP27" s="633"/>
      <c r="GQ27" s="633"/>
      <c r="GR27" s="1458"/>
      <c r="GS27" s="1458"/>
      <c r="GT27" s="1458"/>
      <c r="GU27" s="633"/>
      <c r="GV27" s="633"/>
      <c r="GW27" s="633"/>
      <c r="GX27" s="632"/>
      <c r="GY27" s="633"/>
      <c r="GZ27" s="633"/>
      <c r="HA27" s="633"/>
      <c r="HB27" s="633"/>
      <c r="HC27" s="633"/>
      <c r="HD27" s="632"/>
      <c r="HE27" s="633"/>
      <c r="HF27" s="633"/>
      <c r="HG27" s="633"/>
      <c r="HH27" s="633"/>
      <c r="HI27" s="633"/>
      <c r="HJ27" s="632"/>
      <c r="HK27" s="633"/>
      <c r="HL27" s="633"/>
      <c r="HM27" s="633"/>
      <c r="HN27" s="633"/>
      <c r="HO27" s="633"/>
      <c r="HP27" s="632"/>
      <c r="HQ27" s="633"/>
      <c r="HR27" s="633"/>
      <c r="HS27" s="633"/>
      <c r="HT27" s="633"/>
      <c r="HU27" s="633"/>
      <c r="HV27" s="632"/>
      <c r="HW27" s="633"/>
      <c r="HX27" s="633"/>
      <c r="HY27" s="633"/>
      <c r="HZ27" s="633"/>
      <c r="IA27" s="633"/>
      <c r="IB27" s="632"/>
      <c r="IC27" s="633"/>
      <c r="ID27" s="633"/>
      <c r="IE27" s="633"/>
      <c r="IF27" s="633"/>
      <c r="IG27" s="633"/>
      <c r="IH27" s="632"/>
      <c r="II27" s="633"/>
      <c r="IJ27" s="633"/>
      <c r="IK27" s="633"/>
      <c r="IL27" s="633"/>
      <c r="IM27" s="633"/>
      <c r="IN27" s="632"/>
      <c r="IO27" s="633"/>
      <c r="IP27" s="633"/>
      <c r="IQ27" s="1458"/>
      <c r="IR27" s="1458"/>
      <c r="IS27" s="1458"/>
    </row>
    <row r="28" spans="1:286" s="870" customFormat="1" ht="93.75" customHeight="1" thickBot="1">
      <c r="A28" s="600">
        <v>10</v>
      </c>
      <c r="B28" s="645"/>
      <c r="C28" s="615" t="s">
        <v>449</v>
      </c>
      <c r="D28" s="1358"/>
      <c r="E28" s="1445" t="s">
        <v>351</v>
      </c>
      <c r="F28" s="1446"/>
      <c r="G28" s="1447"/>
      <c r="H28" s="1445" t="s">
        <v>403</v>
      </c>
      <c r="I28" s="1446"/>
      <c r="J28" s="1447"/>
      <c r="K28" s="1445" t="s">
        <v>352</v>
      </c>
      <c r="L28" s="1446"/>
      <c r="M28" s="1447"/>
      <c r="N28" s="1445" t="s">
        <v>353</v>
      </c>
      <c r="O28" s="1446"/>
      <c r="P28" s="1447"/>
      <c r="Q28" s="1445" t="s">
        <v>354</v>
      </c>
      <c r="R28" s="1446"/>
      <c r="S28" s="1447"/>
      <c r="T28" s="1448" t="s">
        <v>228</v>
      </c>
      <c r="U28" s="1449"/>
      <c r="V28" s="1450"/>
      <c r="W28" s="1448" t="s">
        <v>760</v>
      </c>
      <c r="X28" s="1449"/>
      <c r="Y28" s="1450"/>
      <c r="Z28" s="1448" t="s">
        <v>165</v>
      </c>
      <c r="AA28" s="1449"/>
      <c r="AB28" s="1450"/>
      <c r="AC28" s="1448" t="s">
        <v>758</v>
      </c>
      <c r="AD28" s="1449"/>
      <c r="AE28" s="1450"/>
      <c r="AF28" s="1432" t="s">
        <v>759</v>
      </c>
      <c r="AG28" s="1433"/>
      <c r="AH28" s="1434"/>
      <c r="AI28" s="1432" t="s">
        <v>64</v>
      </c>
      <c r="AJ28" s="1433"/>
      <c r="AK28" s="1434"/>
      <c r="AL28" s="1432" t="s">
        <v>335</v>
      </c>
      <c r="AM28" s="1433"/>
      <c r="AN28" s="1434"/>
      <c r="AO28" s="1432" t="s">
        <v>715</v>
      </c>
      <c r="AP28" s="1433"/>
      <c r="AQ28" s="1434"/>
      <c r="AR28" s="1452" t="s">
        <v>338</v>
      </c>
      <c r="AS28" s="1453"/>
      <c r="AT28" s="1454"/>
      <c r="AU28" s="1432" t="s">
        <v>575</v>
      </c>
      <c r="AV28" s="1433"/>
      <c r="AW28" s="1434"/>
      <c r="AX28" s="1432" t="s">
        <v>317</v>
      </c>
      <c r="AY28" s="1433"/>
      <c r="AZ28" s="1434"/>
      <c r="BA28" s="1432" t="s">
        <v>318</v>
      </c>
      <c r="BB28" s="1433"/>
      <c r="BC28" s="1434"/>
      <c r="BD28" s="1432" t="s">
        <v>710</v>
      </c>
      <c r="BE28" s="1433"/>
      <c r="BF28" s="1434"/>
      <c r="BG28" s="1455" t="s">
        <v>573</v>
      </c>
      <c r="BH28" s="1456"/>
      <c r="BI28" s="1457"/>
      <c r="BJ28" s="1442" t="s">
        <v>688</v>
      </c>
      <c r="BK28" s="1443"/>
      <c r="BL28" s="1444"/>
      <c r="BM28" s="1429" t="s">
        <v>751</v>
      </c>
      <c r="BN28" s="1440"/>
      <c r="BO28" s="1441"/>
      <c r="BP28" s="1429" t="s">
        <v>709</v>
      </c>
      <c r="BQ28" s="1440"/>
      <c r="BR28" s="1441"/>
      <c r="BS28" s="1429" t="s">
        <v>714</v>
      </c>
      <c r="BT28" s="1440"/>
      <c r="BU28" s="1441"/>
      <c r="BV28" s="1432" t="s">
        <v>692</v>
      </c>
      <c r="BW28" s="1433"/>
      <c r="BX28" s="1434"/>
      <c r="BY28" s="1432" t="s">
        <v>576</v>
      </c>
      <c r="BZ28" s="1433"/>
      <c r="CA28" s="1434"/>
      <c r="CB28" s="1429" t="s">
        <v>693</v>
      </c>
      <c r="CC28" s="1440"/>
      <c r="CD28" s="1441"/>
      <c r="CE28" s="1429" t="s">
        <v>574</v>
      </c>
      <c r="CF28" s="1440"/>
      <c r="CG28" s="1441"/>
      <c r="CH28" s="1429" t="s">
        <v>695</v>
      </c>
      <c r="CI28" s="1440"/>
      <c r="CJ28" s="1441"/>
      <c r="CK28" s="1429" t="s">
        <v>686</v>
      </c>
      <c r="CL28" s="1440"/>
      <c r="CM28" s="1441"/>
      <c r="CN28" s="1429" t="s">
        <v>690</v>
      </c>
      <c r="CO28" s="1440"/>
      <c r="CP28" s="1441"/>
      <c r="CQ28" s="1429" t="s">
        <v>729</v>
      </c>
      <c r="CR28" s="1440"/>
      <c r="CS28" s="1441"/>
      <c r="CT28" s="1429" t="s">
        <v>724</v>
      </c>
      <c r="CU28" s="1430"/>
      <c r="CV28" s="1431"/>
      <c r="CW28" s="1429" t="s">
        <v>804</v>
      </c>
      <c r="CX28" s="1430"/>
      <c r="CY28" s="1431"/>
      <c r="CZ28" s="1429" t="s">
        <v>803</v>
      </c>
      <c r="DA28" s="1440"/>
      <c r="DB28" s="1441"/>
      <c r="DC28" s="1429" t="s">
        <v>785</v>
      </c>
      <c r="DD28" s="1430"/>
      <c r="DE28" s="1431"/>
      <c r="DF28" s="1429" t="s">
        <v>807</v>
      </c>
      <c r="DG28" s="1430"/>
      <c r="DH28" s="1431"/>
      <c r="DI28" s="1429" t="s">
        <v>810</v>
      </c>
      <c r="DJ28" s="1430"/>
      <c r="DK28" s="1431"/>
      <c r="DL28" s="1429" t="s">
        <v>780</v>
      </c>
      <c r="DM28" s="1430"/>
      <c r="DN28" s="1431"/>
      <c r="DO28" s="1429" t="s">
        <v>730</v>
      </c>
      <c r="DP28" s="1430"/>
      <c r="DQ28" s="1431"/>
      <c r="DR28" s="1429" t="s">
        <v>731</v>
      </c>
      <c r="DS28" s="1430"/>
      <c r="DT28" s="1431"/>
      <c r="DU28" s="1429" t="s">
        <v>733</v>
      </c>
      <c r="DV28" s="1430"/>
      <c r="DW28" s="1431"/>
      <c r="DX28" s="1429" t="s">
        <v>781</v>
      </c>
      <c r="DY28" s="1430"/>
      <c r="DZ28" s="1431"/>
      <c r="EA28" s="1429" t="s">
        <v>782</v>
      </c>
      <c r="EB28" s="1430"/>
      <c r="EC28" s="1431"/>
      <c r="ED28" s="1429" t="s">
        <v>805</v>
      </c>
      <c r="EE28" s="1440"/>
      <c r="EF28" s="1441"/>
      <c r="EG28" s="1437" t="s">
        <v>711</v>
      </c>
      <c r="EH28" s="1438"/>
      <c r="EI28" s="1439"/>
      <c r="EJ28" s="1437" t="s">
        <v>732</v>
      </c>
      <c r="EK28" s="1438"/>
      <c r="EL28" s="1439"/>
      <c r="EM28" s="1429" t="s">
        <v>806</v>
      </c>
      <c r="EN28" s="1440"/>
      <c r="EO28" s="1441"/>
      <c r="EP28" s="1429" t="s">
        <v>783</v>
      </c>
      <c r="EQ28" s="1430"/>
      <c r="ER28" s="1431"/>
      <c r="ES28" s="1429" t="s">
        <v>784</v>
      </c>
      <c r="ET28" s="1430"/>
      <c r="EU28" s="1431"/>
      <c r="EV28" s="1437" t="s">
        <v>734</v>
      </c>
      <c r="EW28" s="1438"/>
      <c r="EX28" s="1439"/>
      <c r="EY28" s="1437" t="s">
        <v>811</v>
      </c>
      <c r="EZ28" s="1438"/>
      <c r="FA28" s="1439"/>
      <c r="FB28" s="1429" t="s">
        <v>749</v>
      </c>
      <c r="FC28" s="1430"/>
      <c r="FD28" s="1431"/>
      <c r="FE28" s="1429" t="s">
        <v>753</v>
      </c>
      <c r="FF28" s="1430"/>
      <c r="FG28" s="1431"/>
      <c r="FH28" s="1432" t="s">
        <v>726</v>
      </c>
      <c r="FI28" s="1433"/>
      <c r="FJ28" s="1434"/>
      <c r="FK28" s="1432" t="s">
        <v>748</v>
      </c>
      <c r="FL28" s="1433"/>
      <c r="FM28" s="1434"/>
      <c r="FN28" s="1429" t="s">
        <v>735</v>
      </c>
      <c r="FO28" s="1435"/>
      <c r="FP28" s="1436"/>
      <c r="FQ28" s="1429" t="s">
        <v>816</v>
      </c>
      <c r="FR28" s="1435"/>
      <c r="FS28" s="1436"/>
      <c r="FT28" s="1429" t="s">
        <v>819</v>
      </c>
      <c r="FU28" s="1435"/>
      <c r="FV28" s="1436"/>
      <c r="FW28" s="1429" t="s">
        <v>820</v>
      </c>
      <c r="FX28" s="1435"/>
      <c r="FY28" s="1436"/>
      <c r="FZ28" s="1429" t="s">
        <v>821</v>
      </c>
      <c r="GA28" s="1435"/>
      <c r="GB28" s="1436"/>
      <c r="GC28" s="1432" t="s">
        <v>762</v>
      </c>
      <c r="GD28" s="1433"/>
      <c r="GE28" s="1434"/>
      <c r="GF28" s="1432" t="s">
        <v>763</v>
      </c>
      <c r="GG28" s="1433"/>
      <c r="GH28" s="1434"/>
      <c r="GI28" s="1432" t="s">
        <v>764</v>
      </c>
      <c r="GJ28" s="1433"/>
      <c r="GK28" s="1434"/>
      <c r="GL28" s="1432" t="s">
        <v>765</v>
      </c>
      <c r="GM28" s="1433"/>
      <c r="GN28" s="1434"/>
      <c r="GO28" s="1432" t="s">
        <v>766</v>
      </c>
      <c r="GP28" s="1433"/>
      <c r="GQ28" s="1434"/>
      <c r="GR28" s="1432" t="s">
        <v>767</v>
      </c>
      <c r="GS28" s="1433"/>
      <c r="GT28" s="1434"/>
      <c r="GU28" s="1432" t="s">
        <v>768</v>
      </c>
      <c r="GV28" s="1433"/>
      <c r="GW28" s="1434"/>
      <c r="GX28" s="1448" t="s">
        <v>677</v>
      </c>
      <c r="GY28" s="1449"/>
      <c r="GZ28" s="1450"/>
      <c r="HA28" s="1448" t="s">
        <v>684</v>
      </c>
      <c r="HB28" s="1449"/>
      <c r="HC28" s="1450"/>
      <c r="HD28" s="1448" t="s">
        <v>769</v>
      </c>
      <c r="HE28" s="1449"/>
      <c r="HF28" s="1450"/>
      <c r="HG28" s="1448" t="s">
        <v>770</v>
      </c>
      <c r="HH28" s="1449"/>
      <c r="HI28" s="1450"/>
      <c r="HJ28" s="1448" t="s">
        <v>771</v>
      </c>
      <c r="HK28" s="1449"/>
      <c r="HL28" s="1450"/>
      <c r="HM28" s="1448" t="s">
        <v>772</v>
      </c>
      <c r="HN28" s="1449"/>
      <c r="HO28" s="1450"/>
      <c r="HP28" s="1448" t="s">
        <v>773</v>
      </c>
      <c r="HQ28" s="1449"/>
      <c r="HR28" s="1450"/>
      <c r="HS28" s="1448" t="s">
        <v>774</v>
      </c>
      <c r="HT28" s="1449"/>
      <c r="HU28" s="1450"/>
      <c r="HV28" s="1448" t="s">
        <v>775</v>
      </c>
      <c r="HW28" s="1449"/>
      <c r="HX28" s="1450"/>
      <c r="HY28" s="1448" t="s">
        <v>776</v>
      </c>
      <c r="HZ28" s="1449"/>
      <c r="IA28" s="1450"/>
      <c r="IB28" s="1448" t="s">
        <v>708</v>
      </c>
      <c r="IC28" s="1449"/>
      <c r="ID28" s="1450"/>
      <c r="IE28" s="1448" t="s">
        <v>707</v>
      </c>
      <c r="IF28" s="1449"/>
      <c r="IG28" s="1450"/>
      <c r="IH28" s="1448" t="s">
        <v>706</v>
      </c>
      <c r="II28" s="1449"/>
      <c r="IJ28" s="1450"/>
      <c r="IK28" s="1448" t="s">
        <v>705</v>
      </c>
      <c r="IL28" s="1449"/>
      <c r="IM28" s="1450"/>
      <c r="IN28" s="1448" t="s">
        <v>704</v>
      </c>
      <c r="IO28" s="1449"/>
      <c r="IP28" s="1450"/>
      <c r="IQ28" s="1448" t="s">
        <v>809</v>
      </c>
      <c r="IR28" s="1449"/>
      <c r="IS28" s="1450"/>
      <c r="IT28" s="1448" t="s">
        <v>703</v>
      </c>
      <c r="IU28" s="1449"/>
      <c r="IV28" s="1450"/>
      <c r="IW28" s="1448" t="s">
        <v>702</v>
      </c>
      <c r="IX28" s="1449"/>
      <c r="IY28" s="1450"/>
      <c r="IZ28" s="1448" t="s">
        <v>701</v>
      </c>
      <c r="JA28" s="1449"/>
      <c r="JB28" s="1450"/>
      <c r="JC28" s="1448" t="s">
        <v>700</v>
      </c>
      <c r="JD28" s="1449"/>
      <c r="JE28" s="1450"/>
      <c r="JF28" s="1448" t="s">
        <v>699</v>
      </c>
      <c r="JG28" s="1449"/>
      <c r="JH28" s="1450"/>
      <c r="JI28" s="1448" t="s">
        <v>698</v>
      </c>
      <c r="JJ28" s="1449"/>
      <c r="JK28" s="1450"/>
      <c r="JL28" s="643"/>
      <c r="JM28" s="1359"/>
      <c r="JN28" s="1360"/>
      <c r="JO28" s="873"/>
    </row>
    <row r="29" spans="1:286" ht="54.75" customHeight="1">
      <c r="A29" s="333">
        <f t="shared" ref="A29:A34" si="5">+A28+1</f>
        <v>11</v>
      </c>
      <c r="B29" s="611" t="s">
        <v>631</v>
      </c>
      <c r="C29" s="612" t="s">
        <v>583</v>
      </c>
      <c r="D29" s="608" t="s">
        <v>101</v>
      </c>
      <c r="E29" s="663" t="s">
        <v>376</v>
      </c>
      <c r="F29" s="664"/>
      <c r="G29" s="665"/>
      <c r="H29" s="663" t="s">
        <v>376</v>
      </c>
      <c r="I29" s="664"/>
      <c r="J29" s="665"/>
      <c r="K29" s="663" t="s">
        <v>376</v>
      </c>
      <c r="L29" s="664"/>
      <c r="M29" s="665"/>
      <c r="N29" s="666" t="s">
        <v>376</v>
      </c>
      <c r="O29" s="667"/>
      <c r="P29" s="668"/>
      <c r="Q29" s="666" t="s">
        <v>376</v>
      </c>
      <c r="R29" s="667"/>
      <c r="S29" s="668"/>
      <c r="T29" s="666" t="s">
        <v>376</v>
      </c>
      <c r="U29" s="667"/>
      <c r="V29" s="668"/>
      <c r="W29" s="666" t="s">
        <v>376</v>
      </c>
      <c r="X29" s="667"/>
      <c r="Y29" s="668"/>
      <c r="Z29" s="303" t="s">
        <v>376</v>
      </c>
      <c r="AA29" s="667"/>
      <c r="AB29" s="668"/>
      <c r="AC29" s="666" t="s">
        <v>376</v>
      </c>
      <c r="AD29" s="667"/>
      <c r="AE29" s="668"/>
      <c r="AF29" s="666" t="s">
        <v>376</v>
      </c>
      <c r="AG29" s="667"/>
      <c r="AH29" s="667"/>
      <c r="AI29" s="344" t="s">
        <v>376</v>
      </c>
      <c r="AJ29" s="669"/>
      <c r="AK29" s="670"/>
      <c r="AL29" s="344" t="s">
        <v>376</v>
      </c>
      <c r="AM29" s="669"/>
      <c r="AN29" s="670"/>
      <c r="AO29" s="344" t="s">
        <v>376</v>
      </c>
      <c r="AP29" s="669"/>
      <c r="AQ29" s="670"/>
      <c r="AR29" s="600" t="s">
        <v>376</v>
      </c>
      <c r="AS29" s="671"/>
      <c r="AT29" s="672"/>
      <c r="AU29" s="344" t="s">
        <v>376</v>
      </c>
      <c r="AV29" s="669"/>
      <c r="AW29" s="670"/>
      <c r="AX29" s="600" t="s">
        <v>376</v>
      </c>
      <c r="AY29" s="671"/>
      <c r="AZ29" s="672"/>
      <c r="BA29" s="344" t="s">
        <v>376</v>
      </c>
      <c r="BB29" s="669"/>
      <c r="BC29" s="669"/>
      <c r="BD29" s="600" t="s">
        <v>376</v>
      </c>
      <c r="BE29" s="671"/>
      <c r="BF29" s="672"/>
      <c r="BG29" s="673" t="s">
        <v>376</v>
      </c>
      <c r="BH29" s="674"/>
      <c r="BI29" s="675"/>
      <c r="BJ29" s="676" t="s">
        <v>376</v>
      </c>
      <c r="BK29" s="677"/>
      <c r="BL29" s="678"/>
      <c r="BM29" s="679" t="s">
        <v>376</v>
      </c>
      <c r="BN29" s="680"/>
      <c r="BO29" s="681"/>
      <c r="BP29" s="682" t="s">
        <v>376</v>
      </c>
      <c r="BQ29" s="683"/>
      <c r="BR29" s="684"/>
      <c r="BS29" s="682" t="s">
        <v>376</v>
      </c>
      <c r="BT29" s="677"/>
      <c r="BU29" s="678"/>
      <c r="BV29" s="685" t="s">
        <v>376</v>
      </c>
      <c r="BW29" s="669"/>
      <c r="BX29" s="670"/>
      <c r="BY29" s="685" t="s">
        <v>376</v>
      </c>
      <c r="BZ29" s="565"/>
      <c r="CA29" s="686"/>
      <c r="CB29" s="687" t="s">
        <v>376</v>
      </c>
      <c r="CC29" s="688"/>
      <c r="CD29" s="688"/>
      <c r="CE29" s="344" t="s">
        <v>376</v>
      </c>
      <c r="CF29" s="354"/>
      <c r="CG29" s="689"/>
      <c r="CH29" s="344" t="s">
        <v>376</v>
      </c>
      <c r="CI29" s="354"/>
      <c r="CJ29" s="689"/>
      <c r="CK29" s="600" t="s">
        <v>376</v>
      </c>
      <c r="CL29" s="436"/>
      <c r="CM29" s="690"/>
      <c r="CN29" s="600" t="s">
        <v>376</v>
      </c>
      <c r="CO29" s="436"/>
      <c r="CP29" s="690"/>
      <c r="CQ29" s="600" t="s">
        <v>376</v>
      </c>
      <c r="CR29" s="436"/>
      <c r="CS29" s="690"/>
      <c r="CT29" s="600" t="s">
        <v>376</v>
      </c>
      <c r="CU29" s="436"/>
      <c r="CV29" s="690"/>
      <c r="CW29" s="600" t="s">
        <v>376</v>
      </c>
      <c r="CX29" s="436"/>
      <c r="CY29" s="690"/>
      <c r="CZ29" s="600" t="s">
        <v>376</v>
      </c>
      <c r="DA29" s="436"/>
      <c r="DB29" s="436"/>
      <c r="DC29" s="600" t="s">
        <v>376</v>
      </c>
      <c r="DD29" s="436"/>
      <c r="DE29" s="690"/>
      <c r="DF29" s="600" t="s">
        <v>376</v>
      </c>
      <c r="DG29" s="436"/>
      <c r="DH29" s="690"/>
      <c r="DI29" s="600" t="s">
        <v>376</v>
      </c>
      <c r="DJ29" s="436"/>
      <c r="DK29" s="690"/>
      <c r="DL29" s="600" t="s">
        <v>376</v>
      </c>
      <c r="DM29" s="436"/>
      <c r="DN29" s="690"/>
      <c r="DO29" s="600" t="s">
        <v>376</v>
      </c>
      <c r="DP29" s="436"/>
      <c r="DQ29" s="690"/>
      <c r="DR29" s="600" t="s">
        <v>376</v>
      </c>
      <c r="DS29" s="436"/>
      <c r="DT29" s="690"/>
      <c r="DU29" s="600" t="s">
        <v>376</v>
      </c>
      <c r="DV29" s="436"/>
      <c r="DW29" s="690"/>
      <c r="DX29" s="600" t="s">
        <v>376</v>
      </c>
      <c r="DY29" s="436"/>
      <c r="DZ29" s="690"/>
      <c r="EA29" s="600" t="s">
        <v>376</v>
      </c>
      <c r="EB29" s="436"/>
      <c r="EC29" s="690"/>
      <c r="ED29" s="600" t="s">
        <v>376</v>
      </c>
      <c r="EE29" s="436"/>
      <c r="EF29" s="690"/>
      <c r="EG29" s="600" t="s">
        <v>376</v>
      </c>
      <c r="EH29" s="436"/>
      <c r="EI29" s="690"/>
      <c r="EJ29" s="600" t="s">
        <v>376</v>
      </c>
      <c r="EK29" s="436"/>
      <c r="EL29" s="690"/>
      <c r="EM29" s="600" t="s">
        <v>376</v>
      </c>
      <c r="EN29" s="436"/>
      <c r="EO29" s="436"/>
      <c r="EP29" s="600" t="s">
        <v>376</v>
      </c>
      <c r="EQ29" s="436"/>
      <c r="ER29" s="690"/>
      <c r="ES29" s="600" t="s">
        <v>376</v>
      </c>
      <c r="ET29" s="436"/>
      <c r="EU29" s="690"/>
      <c r="EV29" s="600" t="s">
        <v>376</v>
      </c>
      <c r="EW29" s="436"/>
      <c r="EX29" s="690"/>
      <c r="EY29" s="600" t="s">
        <v>376</v>
      </c>
      <c r="EZ29" s="436"/>
      <c r="FA29" s="690"/>
      <c r="FB29" s="682" t="s">
        <v>376</v>
      </c>
      <c r="FC29" s="680"/>
      <c r="FD29" s="681"/>
      <c r="FE29" s="682" t="s">
        <v>376</v>
      </c>
      <c r="FF29" s="796"/>
      <c r="FG29" s="684"/>
      <c r="FH29" s="682" t="s">
        <v>376</v>
      </c>
      <c r="FI29" s="796"/>
      <c r="FJ29" s="684"/>
      <c r="FK29" s="682" t="s">
        <v>376</v>
      </c>
      <c r="FL29" s="796"/>
      <c r="FM29" s="684"/>
      <c r="FN29" s="682" t="s">
        <v>376</v>
      </c>
      <c r="FO29" s="796"/>
      <c r="FP29" s="684"/>
      <c r="FQ29" s="682" t="s">
        <v>376</v>
      </c>
      <c r="FR29" s="796"/>
      <c r="FS29" s="684"/>
      <c r="FT29" s="682" t="s">
        <v>376</v>
      </c>
      <c r="FU29" s="796"/>
      <c r="FV29" s="684"/>
      <c r="FW29" s="682" t="s">
        <v>376</v>
      </c>
      <c r="FX29" s="796"/>
      <c r="FY29" s="684"/>
      <c r="FZ29" s="682" t="s">
        <v>376</v>
      </c>
      <c r="GA29" s="796"/>
      <c r="GB29" s="684"/>
      <c r="GC29" s="663" t="s">
        <v>376</v>
      </c>
      <c r="GD29" s="797"/>
      <c r="GE29" s="798"/>
      <c r="GF29" s="303" t="s">
        <v>376</v>
      </c>
      <c r="GG29" s="799"/>
      <c r="GH29" s="800"/>
      <c r="GI29" s="666" t="s">
        <v>376</v>
      </c>
      <c r="GJ29" s="799"/>
      <c r="GK29" s="800"/>
      <c r="GL29" s="663" t="s">
        <v>376</v>
      </c>
      <c r="GM29" s="797"/>
      <c r="GN29" s="798"/>
      <c r="GO29" s="663" t="str">
        <f>+GL29</f>
        <v>Yes</v>
      </c>
      <c r="GP29" s="797"/>
      <c r="GQ29" s="798"/>
      <c r="GR29" s="666" t="s">
        <v>376</v>
      </c>
      <c r="GS29" s="799"/>
      <c r="GT29" s="800"/>
      <c r="GU29" s="666" t="s">
        <v>376</v>
      </c>
      <c r="GV29" s="799"/>
      <c r="GW29" s="800"/>
      <c r="GX29" s="663" t="s">
        <v>376</v>
      </c>
      <c r="GY29" s="797"/>
      <c r="GZ29" s="798"/>
      <c r="HA29" s="663" t="s">
        <v>376</v>
      </c>
      <c r="HB29" s="797"/>
      <c r="HC29" s="798"/>
      <c r="HD29" s="663" t="s">
        <v>376</v>
      </c>
      <c r="HE29" s="797"/>
      <c r="HF29" s="798"/>
      <c r="HG29" s="663" t="s">
        <v>376</v>
      </c>
      <c r="HH29" s="797"/>
      <c r="HI29" s="798"/>
      <c r="HJ29" s="663" t="s">
        <v>376</v>
      </c>
      <c r="HK29" s="797"/>
      <c r="HL29" s="798"/>
      <c r="HM29" s="663" t="s">
        <v>376</v>
      </c>
      <c r="HN29" s="797"/>
      <c r="HO29" s="798"/>
      <c r="HP29" s="663" t="s">
        <v>376</v>
      </c>
      <c r="HQ29" s="797"/>
      <c r="HR29" s="798"/>
      <c r="HS29" s="663" t="s">
        <v>376</v>
      </c>
      <c r="HT29" s="797"/>
      <c r="HU29" s="798"/>
      <c r="HV29" s="663" t="s">
        <v>376</v>
      </c>
      <c r="HW29" s="797"/>
      <c r="HX29" s="798"/>
      <c r="HY29" s="663" t="s">
        <v>376</v>
      </c>
      <c r="HZ29" s="797"/>
      <c r="IA29" s="798"/>
      <c r="IB29" s="663" t="s">
        <v>376</v>
      </c>
      <c r="IC29" s="797"/>
      <c r="ID29" s="798"/>
      <c r="IE29" s="663" t="s">
        <v>376</v>
      </c>
      <c r="IF29" s="797"/>
      <c r="IG29" s="798"/>
      <c r="IH29" s="663" t="s">
        <v>376</v>
      </c>
      <c r="II29" s="797"/>
      <c r="IJ29" s="798"/>
      <c r="IK29" s="663" t="s">
        <v>376</v>
      </c>
      <c r="IL29" s="797"/>
      <c r="IM29" s="798"/>
      <c r="IN29" s="663" t="s">
        <v>376</v>
      </c>
      <c r="IO29" s="797"/>
      <c r="IP29" s="798"/>
      <c r="IQ29" s="663" t="s">
        <v>376</v>
      </c>
      <c r="IR29" s="797"/>
      <c r="IS29" s="798"/>
      <c r="IT29" s="663" t="s">
        <v>376</v>
      </c>
      <c r="IU29" s="797"/>
      <c r="IV29" s="798"/>
      <c r="IW29" s="663" t="s">
        <v>376</v>
      </c>
      <c r="IX29" s="797"/>
      <c r="IY29" s="798"/>
      <c r="IZ29" s="663" t="s">
        <v>376</v>
      </c>
      <c r="JA29" s="797"/>
      <c r="JB29" s="798"/>
      <c r="JC29" s="810" t="s">
        <v>376</v>
      </c>
      <c r="JD29" s="797"/>
      <c r="JE29" s="798"/>
      <c r="JF29" s="663" t="s">
        <v>376</v>
      </c>
      <c r="JG29" s="797"/>
      <c r="JH29" s="798"/>
      <c r="JI29" s="663" t="s">
        <v>376</v>
      </c>
      <c r="JJ29" s="797"/>
      <c r="JK29" s="798"/>
      <c r="JL29" s="607"/>
      <c r="JM29" s="613"/>
      <c r="JN29" s="606"/>
      <c r="JO29" s="580"/>
      <c r="JP29" s="294"/>
      <c r="JQ29" s="294"/>
      <c r="JR29" s="294"/>
      <c r="JS29" s="294"/>
      <c r="JT29" s="294"/>
      <c r="JU29" s="294"/>
      <c r="JV29" s="294"/>
      <c r="JW29" s="294"/>
      <c r="JX29" s="294"/>
      <c r="JY29" s="294"/>
      <c r="JZ29" s="294"/>
    </row>
    <row r="30" spans="1:286" ht="21.95" customHeight="1">
      <c r="A30" s="333">
        <f t="shared" si="5"/>
        <v>12</v>
      </c>
      <c r="B30" s="605" t="s">
        <v>632</v>
      </c>
      <c r="C30" s="612" t="s">
        <v>447</v>
      </c>
      <c r="D30" s="608"/>
      <c r="E30" s="691">
        <v>42</v>
      </c>
      <c r="F30" s="692"/>
      <c r="G30" s="693"/>
      <c r="H30" s="691">
        <v>42</v>
      </c>
      <c r="I30" s="692"/>
      <c r="J30" s="694"/>
      <c r="K30" s="691">
        <v>42</v>
      </c>
      <c r="L30" s="692"/>
      <c r="M30" s="694"/>
      <c r="N30" s="691">
        <v>42</v>
      </c>
      <c r="O30" s="692"/>
      <c r="P30" s="694"/>
      <c r="Q30" s="691">
        <v>42</v>
      </c>
      <c r="R30" s="696"/>
      <c r="S30" s="693"/>
      <c r="T30" s="691">
        <v>42</v>
      </c>
      <c r="U30" s="696"/>
      <c r="V30" s="693"/>
      <c r="W30" s="691">
        <v>42</v>
      </c>
      <c r="X30" s="697"/>
      <c r="Y30" s="693"/>
      <c r="Z30" s="695">
        <v>42</v>
      </c>
      <c r="AA30" s="696"/>
      <c r="AB30" s="693"/>
      <c r="AC30" s="691">
        <v>42</v>
      </c>
      <c r="AD30" s="696"/>
      <c r="AE30" s="693"/>
      <c r="AF30" s="691">
        <v>42</v>
      </c>
      <c r="AG30" s="697"/>
      <c r="AH30" s="697"/>
      <c r="AI30" s="698">
        <v>42</v>
      </c>
      <c r="AJ30" s="674"/>
      <c r="AK30" s="699"/>
      <c r="AL30" s="698">
        <v>42</v>
      </c>
      <c r="AM30" s="674"/>
      <c r="AN30" s="699"/>
      <c r="AO30" s="698">
        <v>42</v>
      </c>
      <c r="AP30" s="674"/>
      <c r="AQ30" s="699"/>
      <c r="AR30" s="698">
        <v>42</v>
      </c>
      <c r="AS30" s="674"/>
      <c r="AT30" s="699"/>
      <c r="AU30" s="698">
        <v>42</v>
      </c>
      <c r="AV30" s="674"/>
      <c r="AW30" s="699"/>
      <c r="AX30" s="698">
        <v>42</v>
      </c>
      <c r="AY30" s="674"/>
      <c r="AZ30" s="699"/>
      <c r="BA30" s="698">
        <v>42</v>
      </c>
      <c r="BB30" s="674"/>
      <c r="BC30" s="700"/>
      <c r="BD30" s="698">
        <v>42</v>
      </c>
      <c r="BE30" s="674"/>
      <c r="BF30" s="699"/>
      <c r="BG30" s="673">
        <v>42</v>
      </c>
      <c r="BH30" s="674"/>
      <c r="BI30" s="675"/>
      <c r="BJ30" s="673">
        <v>42</v>
      </c>
      <c r="BK30" s="701"/>
      <c r="BL30" s="702"/>
      <c r="BM30" s="703">
        <v>42</v>
      </c>
      <c r="BN30" s="704"/>
      <c r="BO30" s="705"/>
      <c r="BP30" s="673">
        <v>42</v>
      </c>
      <c r="BQ30" s="706"/>
      <c r="BR30" s="702"/>
      <c r="BS30" s="673">
        <v>42</v>
      </c>
      <c r="BT30" s="701"/>
      <c r="BU30" s="702"/>
      <c r="BV30" s="707">
        <v>42</v>
      </c>
      <c r="BW30" s="674"/>
      <c r="BX30" s="699"/>
      <c r="BY30" s="707">
        <v>42</v>
      </c>
      <c r="BZ30" s="565"/>
      <c r="CA30" s="686"/>
      <c r="CB30" s="687">
        <v>42</v>
      </c>
      <c r="CC30" s="688"/>
      <c r="CD30" s="688"/>
      <c r="CE30" s="698">
        <v>42</v>
      </c>
      <c r="CF30" s="708"/>
      <c r="CG30" s="709"/>
      <c r="CH30" s="698">
        <v>42</v>
      </c>
      <c r="CI30" s="710"/>
      <c r="CJ30" s="709"/>
      <c r="CK30" s="698">
        <v>42</v>
      </c>
      <c r="CL30" s="710"/>
      <c r="CM30" s="709"/>
      <c r="CN30" s="698">
        <v>42</v>
      </c>
      <c r="CO30" s="710"/>
      <c r="CP30" s="709"/>
      <c r="CQ30" s="698">
        <v>42</v>
      </c>
      <c r="CR30" s="710"/>
      <c r="CS30" s="709"/>
      <c r="CT30" s="698">
        <v>42</v>
      </c>
      <c r="CU30" s="710"/>
      <c r="CV30" s="709"/>
      <c r="CW30" s="698">
        <v>42</v>
      </c>
      <c r="CX30" s="710"/>
      <c r="CY30" s="709"/>
      <c r="CZ30" s="698">
        <v>42</v>
      </c>
      <c r="DA30" s="710"/>
      <c r="DB30" s="710"/>
      <c r="DC30" s="698">
        <v>42</v>
      </c>
      <c r="DD30" s="710"/>
      <c r="DE30" s="709"/>
      <c r="DF30" s="698">
        <v>42</v>
      </c>
      <c r="DG30" s="710"/>
      <c r="DH30" s="709"/>
      <c r="DI30" s="698">
        <v>42</v>
      </c>
      <c r="DJ30" s="710"/>
      <c r="DK30" s="709"/>
      <c r="DL30" s="698">
        <v>42</v>
      </c>
      <c r="DM30" s="710"/>
      <c r="DN30" s="709"/>
      <c r="DO30" s="698">
        <v>42</v>
      </c>
      <c r="DP30" s="710"/>
      <c r="DQ30" s="709"/>
      <c r="DR30" s="698">
        <v>42</v>
      </c>
      <c r="DS30" s="710"/>
      <c r="DT30" s="709"/>
      <c r="DU30" s="698">
        <v>42</v>
      </c>
      <c r="DV30" s="710"/>
      <c r="DW30" s="709"/>
      <c r="DX30" s="698">
        <v>42</v>
      </c>
      <c r="DY30" s="710"/>
      <c r="DZ30" s="709"/>
      <c r="EA30" s="698">
        <v>42</v>
      </c>
      <c r="EB30" s="710"/>
      <c r="EC30" s="709"/>
      <c r="ED30" s="698">
        <v>42</v>
      </c>
      <c r="EE30" s="710"/>
      <c r="EF30" s="709"/>
      <c r="EG30" s="698">
        <v>42</v>
      </c>
      <c r="EH30" s="710"/>
      <c r="EI30" s="709"/>
      <c r="EJ30" s="698">
        <v>42</v>
      </c>
      <c r="EK30" s="710"/>
      <c r="EL30" s="709"/>
      <c r="EM30" s="698">
        <v>42</v>
      </c>
      <c r="EN30" s="710"/>
      <c r="EO30" s="710"/>
      <c r="EP30" s="698">
        <v>42</v>
      </c>
      <c r="EQ30" s="710"/>
      <c r="ER30" s="709"/>
      <c r="ES30" s="698">
        <v>42</v>
      </c>
      <c r="ET30" s="710"/>
      <c r="EU30" s="709"/>
      <c r="EV30" s="698">
        <v>42</v>
      </c>
      <c r="EW30" s="710"/>
      <c r="EX30" s="709"/>
      <c r="EY30" s="698">
        <v>42</v>
      </c>
      <c r="EZ30" s="710"/>
      <c r="FA30" s="709"/>
      <c r="FB30" s="673">
        <v>42</v>
      </c>
      <c r="FC30" s="704"/>
      <c r="FD30" s="705"/>
      <c r="FE30" s="673">
        <v>42</v>
      </c>
      <c r="FF30" s="701"/>
      <c r="FG30" s="702"/>
      <c r="FH30" s="673">
        <v>42</v>
      </c>
      <c r="FI30" s="701"/>
      <c r="FJ30" s="702"/>
      <c r="FK30" s="673">
        <v>42</v>
      </c>
      <c r="FL30" s="701"/>
      <c r="FM30" s="702"/>
      <c r="FN30" s="673">
        <v>42</v>
      </c>
      <c r="FO30" s="701"/>
      <c r="FP30" s="702"/>
      <c r="FQ30" s="673">
        <v>42</v>
      </c>
      <c r="FR30" s="701"/>
      <c r="FS30" s="702"/>
      <c r="FT30" s="673">
        <v>42</v>
      </c>
      <c r="FU30" s="701"/>
      <c r="FV30" s="702"/>
      <c r="FW30" s="673">
        <v>42</v>
      </c>
      <c r="FX30" s="701"/>
      <c r="FY30" s="702"/>
      <c r="FZ30" s="673">
        <v>42</v>
      </c>
      <c r="GA30" s="701"/>
      <c r="GB30" s="702"/>
      <c r="GC30" s="691">
        <v>42</v>
      </c>
      <c r="GD30" s="801"/>
      <c r="GE30" s="802"/>
      <c r="GF30" s="695">
        <v>42</v>
      </c>
      <c r="GG30" s="801"/>
      <c r="GH30" s="802"/>
      <c r="GI30" s="691">
        <v>42</v>
      </c>
      <c r="GJ30" s="801"/>
      <c r="GK30" s="802"/>
      <c r="GL30" s="691">
        <v>42</v>
      </c>
      <c r="GM30" s="801"/>
      <c r="GN30" s="802"/>
      <c r="GO30" s="691">
        <f>+GL30</f>
        <v>42</v>
      </c>
      <c r="GP30" s="812"/>
      <c r="GQ30" s="802"/>
      <c r="GR30" s="691">
        <v>42</v>
      </c>
      <c r="GS30" s="801"/>
      <c r="GT30" s="802"/>
      <c r="GU30" s="691">
        <v>42</v>
      </c>
      <c r="GV30" s="801"/>
      <c r="GW30" s="802"/>
      <c r="GX30" s="691">
        <v>42</v>
      </c>
      <c r="GY30" s="811"/>
      <c r="GZ30" s="802"/>
      <c r="HA30" s="691">
        <v>42</v>
      </c>
      <c r="HB30" s="811"/>
      <c r="HC30" s="802"/>
      <c r="HD30" s="691">
        <v>42</v>
      </c>
      <c r="HE30" s="811"/>
      <c r="HF30" s="802"/>
      <c r="HG30" s="691">
        <v>42</v>
      </c>
      <c r="HH30" s="811"/>
      <c r="HI30" s="802"/>
      <c r="HJ30" s="691">
        <v>42</v>
      </c>
      <c r="HK30" s="811"/>
      <c r="HL30" s="802"/>
      <c r="HM30" s="691">
        <v>42</v>
      </c>
      <c r="HN30" s="811"/>
      <c r="HO30" s="802"/>
      <c r="HP30" s="691">
        <v>42</v>
      </c>
      <c r="HQ30" s="811"/>
      <c r="HR30" s="802"/>
      <c r="HS30" s="691">
        <v>42</v>
      </c>
      <c r="HT30" s="811"/>
      <c r="HU30" s="802"/>
      <c r="HV30" s="691">
        <v>42</v>
      </c>
      <c r="HW30" s="811"/>
      <c r="HX30" s="802"/>
      <c r="HY30" s="691">
        <v>42</v>
      </c>
      <c r="HZ30" s="811"/>
      <c r="IA30" s="802"/>
      <c r="IB30" s="691">
        <v>42</v>
      </c>
      <c r="IC30" s="811"/>
      <c r="ID30" s="802"/>
      <c r="IE30" s="691">
        <v>42</v>
      </c>
      <c r="IF30" s="811"/>
      <c r="IG30" s="802"/>
      <c r="IH30" s="691">
        <v>42</v>
      </c>
      <c r="II30" s="811"/>
      <c r="IJ30" s="802"/>
      <c r="IK30" s="691">
        <v>42</v>
      </c>
      <c r="IL30" s="811"/>
      <c r="IM30" s="802"/>
      <c r="IN30" s="691">
        <v>42</v>
      </c>
      <c r="IO30" s="811"/>
      <c r="IP30" s="802"/>
      <c r="IQ30" s="691">
        <v>42</v>
      </c>
      <c r="IR30" s="811"/>
      <c r="IS30" s="802"/>
      <c r="IT30" s="691">
        <v>42</v>
      </c>
      <c r="IU30" s="811"/>
      <c r="IV30" s="802"/>
      <c r="IW30" s="691">
        <v>42</v>
      </c>
      <c r="IX30" s="811"/>
      <c r="IY30" s="802"/>
      <c r="IZ30" s="691">
        <v>42</v>
      </c>
      <c r="JA30" s="811"/>
      <c r="JB30" s="802"/>
      <c r="JC30" s="695">
        <v>42</v>
      </c>
      <c r="JD30" s="811"/>
      <c r="JE30" s="802"/>
      <c r="JF30" s="691">
        <v>42</v>
      </c>
      <c r="JG30" s="811"/>
      <c r="JH30" s="802"/>
      <c r="JI30" s="691">
        <v>42</v>
      </c>
      <c r="JJ30" s="811"/>
      <c r="JK30" s="802"/>
      <c r="JL30" s="607"/>
      <c r="JM30" s="613"/>
      <c r="JN30" s="606"/>
      <c r="JO30" s="580"/>
      <c r="JP30" s="294"/>
      <c r="JQ30" s="294"/>
      <c r="JR30" s="294"/>
      <c r="JS30" s="294"/>
      <c r="JT30" s="294"/>
      <c r="JU30" s="294"/>
      <c r="JV30" s="294"/>
      <c r="JW30" s="294"/>
      <c r="JX30" s="294"/>
      <c r="JY30" s="294"/>
      <c r="JZ30" s="294"/>
    </row>
    <row r="31" spans="1:286" ht="72">
      <c r="A31" s="333">
        <f t="shared" si="5"/>
        <v>13</v>
      </c>
      <c r="B31" s="611" t="s">
        <v>633</v>
      </c>
      <c r="C31" s="612" t="s">
        <v>448</v>
      </c>
      <c r="D31" s="608" t="s">
        <v>101</v>
      </c>
      <c r="E31" s="666" t="s">
        <v>377</v>
      </c>
      <c r="F31" s="667"/>
      <c r="G31" s="668"/>
      <c r="H31" s="666" t="s">
        <v>377</v>
      </c>
      <c r="I31" s="667"/>
      <c r="J31" s="711"/>
      <c r="K31" s="666" t="s">
        <v>377</v>
      </c>
      <c r="L31" s="667"/>
      <c r="M31" s="711"/>
      <c r="N31" s="666" t="s">
        <v>377</v>
      </c>
      <c r="O31" s="667"/>
      <c r="P31" s="711"/>
      <c r="Q31" s="666" t="s">
        <v>377</v>
      </c>
      <c r="R31" s="667"/>
      <c r="S31" s="668"/>
      <c r="T31" s="666" t="s">
        <v>377</v>
      </c>
      <c r="U31" s="667"/>
      <c r="V31" s="668"/>
      <c r="W31" s="666" t="s">
        <v>377</v>
      </c>
      <c r="X31" s="667"/>
      <c r="Y31" s="668"/>
      <c r="Z31" s="303" t="s">
        <v>377</v>
      </c>
      <c r="AA31" s="667"/>
      <c r="AB31" s="668"/>
      <c r="AC31" s="666" t="s">
        <v>377</v>
      </c>
      <c r="AD31" s="667"/>
      <c r="AE31" s="668"/>
      <c r="AF31" s="666" t="s">
        <v>377</v>
      </c>
      <c r="AG31" s="667"/>
      <c r="AH31" s="667"/>
      <c r="AI31" s="344" t="s">
        <v>377</v>
      </c>
      <c r="AJ31" s="669"/>
      <c r="AK31" s="670"/>
      <c r="AL31" s="344" t="s">
        <v>377</v>
      </c>
      <c r="AM31" s="669"/>
      <c r="AN31" s="670"/>
      <c r="AO31" s="344" t="s">
        <v>377</v>
      </c>
      <c r="AP31" s="669"/>
      <c r="AQ31" s="670"/>
      <c r="AR31" s="344" t="s">
        <v>377</v>
      </c>
      <c r="AS31" s="669"/>
      <c r="AT31" s="670"/>
      <c r="AU31" s="344" t="s">
        <v>377</v>
      </c>
      <c r="AV31" s="669"/>
      <c r="AW31" s="670"/>
      <c r="AX31" s="344" t="s">
        <v>377</v>
      </c>
      <c r="AY31" s="669"/>
      <c r="AZ31" s="670"/>
      <c r="BA31" s="344" t="s">
        <v>377</v>
      </c>
      <c r="BB31" s="669"/>
      <c r="BC31" s="669"/>
      <c r="BD31" s="344" t="s">
        <v>377</v>
      </c>
      <c r="BE31" s="669"/>
      <c r="BF31" s="670"/>
      <c r="BG31" s="673" t="s">
        <v>377</v>
      </c>
      <c r="BH31" s="674"/>
      <c r="BI31" s="675"/>
      <c r="BJ31" s="676" t="s">
        <v>377</v>
      </c>
      <c r="BK31" s="677"/>
      <c r="BL31" s="678"/>
      <c r="BM31" s="703" t="s">
        <v>377</v>
      </c>
      <c r="BN31" s="704"/>
      <c r="BO31" s="705"/>
      <c r="BP31" s="676" t="s">
        <v>377</v>
      </c>
      <c r="BQ31" s="712"/>
      <c r="BR31" s="678"/>
      <c r="BS31" s="676" t="s">
        <v>377</v>
      </c>
      <c r="BT31" s="677"/>
      <c r="BU31" s="678"/>
      <c r="BV31" s="685" t="s">
        <v>377</v>
      </c>
      <c r="BW31" s="669"/>
      <c r="BX31" s="670"/>
      <c r="BY31" s="685" t="s">
        <v>377</v>
      </c>
      <c r="BZ31" s="565"/>
      <c r="CA31" s="686"/>
      <c r="CB31" s="687" t="s">
        <v>377</v>
      </c>
      <c r="CC31" s="688"/>
      <c r="CD31" s="688"/>
      <c r="CE31" s="344" t="s">
        <v>377</v>
      </c>
      <c r="CF31" s="354"/>
      <c r="CG31" s="689"/>
      <c r="CH31" s="344" t="s">
        <v>377</v>
      </c>
      <c r="CI31" s="354"/>
      <c r="CJ31" s="689"/>
      <c r="CK31" s="344" t="s">
        <v>377</v>
      </c>
      <c r="CL31" s="354"/>
      <c r="CM31" s="689"/>
      <c r="CN31" s="344" t="s">
        <v>377</v>
      </c>
      <c r="CO31" s="354"/>
      <c r="CP31" s="689"/>
      <c r="CQ31" s="344" t="s">
        <v>377</v>
      </c>
      <c r="CR31" s="354"/>
      <c r="CS31" s="689"/>
      <c r="CT31" s="344" t="s">
        <v>377</v>
      </c>
      <c r="CU31" s="354"/>
      <c r="CV31" s="689"/>
      <c r="CW31" s="344" t="s">
        <v>377</v>
      </c>
      <c r="CX31" s="354"/>
      <c r="CY31" s="689"/>
      <c r="CZ31" s="344" t="s">
        <v>377</v>
      </c>
      <c r="DA31" s="354"/>
      <c r="DB31" s="354"/>
      <c r="DC31" s="344" t="s">
        <v>377</v>
      </c>
      <c r="DD31" s="354"/>
      <c r="DE31" s="689"/>
      <c r="DF31" s="344" t="s">
        <v>377</v>
      </c>
      <c r="DG31" s="354"/>
      <c r="DH31" s="689"/>
      <c r="DI31" s="344" t="s">
        <v>377</v>
      </c>
      <c r="DJ31" s="354"/>
      <c r="DK31" s="689"/>
      <c r="DL31" s="344" t="s">
        <v>377</v>
      </c>
      <c r="DM31" s="354"/>
      <c r="DN31" s="689"/>
      <c r="DO31" s="344" t="s">
        <v>377</v>
      </c>
      <c r="DP31" s="354"/>
      <c r="DQ31" s="689"/>
      <c r="DR31" s="344" t="s">
        <v>377</v>
      </c>
      <c r="DS31" s="354"/>
      <c r="DT31" s="689"/>
      <c r="DU31" s="344" t="s">
        <v>377</v>
      </c>
      <c r="DV31" s="354"/>
      <c r="DW31" s="689"/>
      <c r="DX31" s="344" t="s">
        <v>377</v>
      </c>
      <c r="DY31" s="354"/>
      <c r="DZ31" s="689"/>
      <c r="EA31" s="344" t="s">
        <v>377</v>
      </c>
      <c r="EB31" s="354"/>
      <c r="EC31" s="689"/>
      <c r="ED31" s="344" t="s">
        <v>377</v>
      </c>
      <c r="EE31" s="354"/>
      <c r="EF31" s="689"/>
      <c r="EG31" s="344" t="s">
        <v>377</v>
      </c>
      <c r="EH31" s="354"/>
      <c r="EI31" s="689"/>
      <c r="EJ31" s="344" t="s">
        <v>377</v>
      </c>
      <c r="EK31" s="354"/>
      <c r="EL31" s="689"/>
      <c r="EM31" s="344" t="s">
        <v>377</v>
      </c>
      <c r="EN31" s="354"/>
      <c r="EO31" s="354"/>
      <c r="EP31" s="344" t="s">
        <v>377</v>
      </c>
      <c r="EQ31" s="354"/>
      <c r="ER31" s="689"/>
      <c r="ES31" s="344" t="s">
        <v>377</v>
      </c>
      <c r="ET31" s="354"/>
      <c r="EU31" s="689"/>
      <c r="EV31" s="344" t="s">
        <v>377</v>
      </c>
      <c r="EW31" s="354"/>
      <c r="EX31" s="689"/>
      <c r="EY31" s="344" t="s">
        <v>377</v>
      </c>
      <c r="EZ31" s="354"/>
      <c r="FA31" s="689"/>
      <c r="FB31" s="676" t="s">
        <v>377</v>
      </c>
      <c r="FC31" s="704"/>
      <c r="FD31" s="705"/>
      <c r="FE31" s="676" t="s">
        <v>377</v>
      </c>
      <c r="FF31" s="677"/>
      <c r="FG31" s="678"/>
      <c r="FH31" s="676" t="s">
        <v>377</v>
      </c>
      <c r="FI31" s="677"/>
      <c r="FJ31" s="678"/>
      <c r="FK31" s="676" t="s">
        <v>377</v>
      </c>
      <c r="FL31" s="677"/>
      <c r="FM31" s="678"/>
      <c r="FN31" s="676" t="s">
        <v>377</v>
      </c>
      <c r="FO31" s="677"/>
      <c r="FP31" s="678"/>
      <c r="FQ31" s="676" t="s">
        <v>377</v>
      </c>
      <c r="FR31" s="677"/>
      <c r="FS31" s="678"/>
      <c r="FT31" s="676" t="s">
        <v>377</v>
      </c>
      <c r="FU31" s="677"/>
      <c r="FV31" s="678"/>
      <c r="FW31" s="676" t="s">
        <v>377</v>
      </c>
      <c r="FX31" s="677"/>
      <c r="FY31" s="678"/>
      <c r="FZ31" s="676" t="s">
        <v>377</v>
      </c>
      <c r="GA31" s="677"/>
      <c r="GB31" s="678"/>
      <c r="GC31" s="666" t="s">
        <v>377</v>
      </c>
      <c r="GD31" s="799"/>
      <c r="GE31" s="800"/>
      <c r="GF31" s="303" t="s">
        <v>377</v>
      </c>
      <c r="GG31" s="799"/>
      <c r="GH31" s="800"/>
      <c r="GI31" s="666" t="s">
        <v>377</v>
      </c>
      <c r="GJ31" s="799"/>
      <c r="GK31" s="800"/>
      <c r="GL31" s="666" t="s">
        <v>377</v>
      </c>
      <c r="GM31" s="799"/>
      <c r="GN31" s="800"/>
      <c r="GO31" s="666" t="str">
        <f>+GL31</f>
        <v>No</v>
      </c>
      <c r="GP31" s="799"/>
      <c r="GQ31" s="800"/>
      <c r="GR31" s="666" t="s">
        <v>377</v>
      </c>
      <c r="GS31" s="799"/>
      <c r="GT31" s="800"/>
      <c r="GU31" s="666" t="s">
        <v>377</v>
      </c>
      <c r="GV31" s="799"/>
      <c r="GW31" s="800"/>
      <c r="GX31" s="666" t="s">
        <v>377</v>
      </c>
      <c r="GY31" s="799"/>
      <c r="GZ31" s="800"/>
      <c r="HA31" s="303" t="s">
        <v>377</v>
      </c>
      <c r="HB31" s="799"/>
      <c r="HC31" s="800"/>
      <c r="HD31" s="303" t="s">
        <v>377</v>
      </c>
      <c r="HE31" s="799"/>
      <c r="HF31" s="800"/>
      <c r="HG31" s="303" t="s">
        <v>377</v>
      </c>
      <c r="HH31" s="799"/>
      <c r="HI31" s="800"/>
      <c r="HJ31" s="666" t="s">
        <v>377</v>
      </c>
      <c r="HK31" s="799"/>
      <c r="HL31" s="800"/>
      <c r="HM31" s="303" t="s">
        <v>377</v>
      </c>
      <c r="HN31" s="799"/>
      <c r="HO31" s="800"/>
      <c r="HP31" s="303" t="s">
        <v>377</v>
      </c>
      <c r="HQ31" s="799"/>
      <c r="HR31" s="800"/>
      <c r="HS31" s="303" t="s">
        <v>377</v>
      </c>
      <c r="HT31" s="799"/>
      <c r="HU31" s="800"/>
      <c r="HV31" s="666" t="s">
        <v>377</v>
      </c>
      <c r="HW31" s="799"/>
      <c r="HX31" s="800"/>
      <c r="HY31" s="303" t="s">
        <v>377</v>
      </c>
      <c r="HZ31" s="799"/>
      <c r="IA31" s="800"/>
      <c r="IB31" s="303" t="s">
        <v>377</v>
      </c>
      <c r="IC31" s="799"/>
      <c r="ID31" s="800"/>
      <c r="IE31" s="303" t="s">
        <v>377</v>
      </c>
      <c r="IF31" s="799"/>
      <c r="IG31" s="800"/>
      <c r="IH31" s="666" t="s">
        <v>377</v>
      </c>
      <c r="II31" s="799"/>
      <c r="IJ31" s="800"/>
      <c r="IK31" s="666" t="s">
        <v>377</v>
      </c>
      <c r="IL31" s="799"/>
      <c r="IM31" s="800"/>
      <c r="IN31" s="666" t="s">
        <v>377</v>
      </c>
      <c r="IO31" s="799"/>
      <c r="IP31" s="800"/>
      <c r="IQ31" s="666" t="s">
        <v>377</v>
      </c>
      <c r="IR31" s="799"/>
      <c r="IS31" s="800"/>
      <c r="IT31" s="666" t="s">
        <v>377</v>
      </c>
      <c r="IU31" s="799"/>
      <c r="IV31" s="800"/>
      <c r="IW31" s="666" t="s">
        <v>377</v>
      </c>
      <c r="IX31" s="799"/>
      <c r="IY31" s="800"/>
      <c r="IZ31" s="666" t="s">
        <v>377</v>
      </c>
      <c r="JA31" s="799"/>
      <c r="JB31" s="800"/>
      <c r="JC31" s="303" t="s">
        <v>377</v>
      </c>
      <c r="JD31" s="799"/>
      <c r="JE31" s="800"/>
      <c r="JF31" s="666" t="s">
        <v>377</v>
      </c>
      <c r="JG31" s="799"/>
      <c r="JH31" s="800"/>
      <c r="JI31" s="666" t="s">
        <v>377</v>
      </c>
      <c r="JJ31" s="799"/>
      <c r="JK31" s="800"/>
      <c r="JL31" s="607"/>
      <c r="JM31" s="613"/>
      <c r="JN31" s="606"/>
      <c r="JO31" s="580"/>
      <c r="JP31" s="294"/>
      <c r="JQ31" s="294"/>
      <c r="JR31" s="294"/>
      <c r="JS31" s="294"/>
      <c r="JT31" s="294"/>
      <c r="JU31" s="294"/>
      <c r="JV31" s="294"/>
      <c r="JW31" s="294"/>
      <c r="JX31" s="294"/>
      <c r="JY31" s="294"/>
      <c r="JZ31" s="294"/>
    </row>
    <row r="32" spans="1:286" ht="36">
      <c r="A32" s="333">
        <f t="shared" si="5"/>
        <v>14</v>
      </c>
      <c r="B32" s="611" t="s">
        <v>634</v>
      </c>
      <c r="C32" s="612" t="s">
        <v>593</v>
      </c>
      <c r="D32" s="608"/>
      <c r="E32" s="666">
        <v>0</v>
      </c>
      <c r="F32" s="713"/>
      <c r="G32" s="668"/>
      <c r="H32" s="666">
        <v>0</v>
      </c>
      <c r="I32" s="713"/>
      <c r="J32" s="711"/>
      <c r="K32" s="666">
        <v>0</v>
      </c>
      <c r="L32" s="713"/>
      <c r="M32" s="711"/>
      <c r="N32" s="666">
        <v>0</v>
      </c>
      <c r="O32" s="713"/>
      <c r="P32" s="711"/>
      <c r="Q32" s="666">
        <v>0</v>
      </c>
      <c r="R32" s="713"/>
      <c r="S32" s="714"/>
      <c r="T32" s="666">
        <v>0</v>
      </c>
      <c r="U32" s="713"/>
      <c r="V32" s="714"/>
      <c r="W32" s="666">
        <v>0</v>
      </c>
      <c r="X32" s="713"/>
      <c r="Y32" s="714"/>
      <c r="Z32" s="303">
        <v>0</v>
      </c>
      <c r="AA32" s="713"/>
      <c r="AB32" s="714"/>
      <c r="AC32" s="666">
        <v>0</v>
      </c>
      <c r="AD32" s="713"/>
      <c r="AE32" s="714"/>
      <c r="AF32" s="666">
        <v>0</v>
      </c>
      <c r="AG32" s="713"/>
      <c r="AH32" s="713"/>
      <c r="AI32" s="344">
        <v>0</v>
      </c>
      <c r="AJ32" s="715"/>
      <c r="AK32" s="716"/>
      <c r="AL32" s="344">
        <v>0</v>
      </c>
      <c r="AM32" s="715"/>
      <c r="AN32" s="716"/>
      <c r="AO32" s="344">
        <v>0</v>
      </c>
      <c r="AP32" s="715"/>
      <c r="AQ32" s="716"/>
      <c r="AR32" s="344">
        <v>0</v>
      </c>
      <c r="AS32" s="715"/>
      <c r="AT32" s="716"/>
      <c r="AU32" s="344">
        <v>0</v>
      </c>
      <c r="AV32" s="715"/>
      <c r="AW32" s="716"/>
      <c r="AX32" s="344">
        <v>0</v>
      </c>
      <c r="AY32" s="715"/>
      <c r="AZ32" s="716"/>
      <c r="BA32" s="344">
        <v>0</v>
      </c>
      <c r="BB32" s="715"/>
      <c r="BC32" s="715"/>
      <c r="BD32" s="344">
        <v>0</v>
      </c>
      <c r="BE32" s="715"/>
      <c r="BF32" s="716"/>
      <c r="BG32" s="673">
        <v>0</v>
      </c>
      <c r="BH32" s="674"/>
      <c r="BI32" s="675"/>
      <c r="BJ32" s="717">
        <v>0</v>
      </c>
      <c r="BK32" s="677"/>
      <c r="BL32" s="678"/>
      <c r="BM32" s="718">
        <v>0</v>
      </c>
      <c r="BN32" s="719"/>
      <c r="BO32" s="705"/>
      <c r="BP32" s="717">
        <v>0</v>
      </c>
      <c r="BQ32" s="712"/>
      <c r="BR32" s="678"/>
      <c r="BS32" s="717">
        <v>0</v>
      </c>
      <c r="BT32" s="677"/>
      <c r="BU32" s="686"/>
      <c r="BV32" s="687">
        <v>125</v>
      </c>
      <c r="BW32" s="715"/>
      <c r="BX32" s="716"/>
      <c r="BY32" s="707">
        <v>125</v>
      </c>
      <c r="BZ32" s="565"/>
      <c r="CA32" s="686"/>
      <c r="CB32" s="687">
        <v>125</v>
      </c>
      <c r="CC32" s="688"/>
      <c r="CD32" s="688"/>
      <c r="CE32" s="344">
        <v>0</v>
      </c>
      <c r="CF32" s="720"/>
      <c r="CG32" s="721"/>
      <c r="CH32" s="344">
        <v>0</v>
      </c>
      <c r="CI32" s="720"/>
      <c r="CJ32" s="721"/>
      <c r="CK32" s="344">
        <v>0</v>
      </c>
      <c r="CL32" s="720"/>
      <c r="CM32" s="721"/>
      <c r="CN32" s="344">
        <v>25</v>
      </c>
      <c r="CO32" s="720"/>
      <c r="CP32" s="721"/>
      <c r="CQ32" s="344">
        <v>25</v>
      </c>
      <c r="CR32" s="720"/>
      <c r="CS32" s="721"/>
      <c r="CT32" s="344">
        <v>0</v>
      </c>
      <c r="CU32" s="720"/>
      <c r="CV32" s="721"/>
      <c r="CW32" s="344">
        <v>0</v>
      </c>
      <c r="CX32" s="720"/>
      <c r="CY32" s="721"/>
      <c r="CZ32" s="344">
        <v>0</v>
      </c>
      <c r="DA32" s="720"/>
      <c r="DB32" s="720"/>
      <c r="DC32" s="344">
        <v>0</v>
      </c>
      <c r="DD32" s="720"/>
      <c r="DE32" s="721"/>
      <c r="DF32" s="344">
        <v>0</v>
      </c>
      <c r="DG32" s="720"/>
      <c r="DH32" s="721"/>
      <c r="DI32" s="344">
        <v>0</v>
      </c>
      <c r="DJ32" s="720"/>
      <c r="DK32" s="721"/>
      <c r="DL32" s="344">
        <v>0</v>
      </c>
      <c r="DM32" s="720"/>
      <c r="DN32" s="721"/>
      <c r="DO32" s="344">
        <v>0</v>
      </c>
      <c r="DP32" s="720"/>
      <c r="DQ32" s="721"/>
      <c r="DR32" s="344">
        <v>0</v>
      </c>
      <c r="DS32" s="720"/>
      <c r="DT32" s="721"/>
      <c r="DU32" s="344">
        <v>0</v>
      </c>
      <c r="DV32" s="720"/>
      <c r="DW32" s="721"/>
      <c r="DX32" s="344">
        <v>0</v>
      </c>
      <c r="DY32" s="720"/>
      <c r="DZ32" s="721"/>
      <c r="EA32" s="344">
        <v>0</v>
      </c>
      <c r="EB32" s="720"/>
      <c r="EC32" s="721"/>
      <c r="ED32" s="344">
        <v>0</v>
      </c>
      <c r="EE32" s="720"/>
      <c r="EF32" s="721"/>
      <c r="EG32" s="344">
        <v>0</v>
      </c>
      <c r="EH32" s="720"/>
      <c r="EI32" s="721"/>
      <c r="EJ32" s="344">
        <v>0</v>
      </c>
      <c r="EK32" s="720"/>
      <c r="EL32" s="721"/>
      <c r="EM32" s="344">
        <v>0</v>
      </c>
      <c r="EN32" s="720"/>
      <c r="EO32" s="720"/>
      <c r="EP32" s="344">
        <v>0</v>
      </c>
      <c r="EQ32" s="720"/>
      <c r="ER32" s="721"/>
      <c r="ES32" s="344">
        <v>0</v>
      </c>
      <c r="ET32" s="720"/>
      <c r="EU32" s="721"/>
      <c r="EV32" s="344">
        <v>0</v>
      </c>
      <c r="EW32" s="720"/>
      <c r="EX32" s="721"/>
      <c r="EY32" s="344">
        <v>0</v>
      </c>
      <c r="EZ32" s="720"/>
      <c r="FA32" s="721"/>
      <c r="FB32" s="717">
        <v>0</v>
      </c>
      <c r="FC32" s="704"/>
      <c r="FD32" s="705"/>
      <c r="FE32" s="717">
        <v>0</v>
      </c>
      <c r="FF32" s="677"/>
      <c r="FG32" s="678"/>
      <c r="FH32" s="717">
        <v>0</v>
      </c>
      <c r="FI32" s="677"/>
      <c r="FJ32" s="678"/>
      <c r="FK32" s="717">
        <v>0</v>
      </c>
      <c r="FL32" s="677"/>
      <c r="FM32" s="678"/>
      <c r="FN32" s="717">
        <v>0</v>
      </c>
      <c r="FO32" s="677"/>
      <c r="FP32" s="678"/>
      <c r="FQ32" s="717">
        <v>0</v>
      </c>
      <c r="FR32" s="677"/>
      <c r="FS32" s="678"/>
      <c r="FT32" s="717">
        <v>0</v>
      </c>
      <c r="FU32" s="677"/>
      <c r="FV32" s="678"/>
      <c r="FW32" s="717">
        <v>0</v>
      </c>
      <c r="FX32" s="677"/>
      <c r="FY32" s="678"/>
      <c r="FZ32" s="717">
        <v>0</v>
      </c>
      <c r="GA32" s="677"/>
      <c r="GB32" s="678"/>
      <c r="GC32" s="666">
        <v>125</v>
      </c>
      <c r="GD32" s="803"/>
      <c r="GE32" s="804"/>
      <c r="GF32" s="303">
        <v>125</v>
      </c>
      <c r="GG32" s="803"/>
      <c r="GH32" s="804"/>
      <c r="GI32" s="666">
        <v>0</v>
      </c>
      <c r="GJ32" s="803"/>
      <c r="GK32" s="804"/>
      <c r="GL32" s="666">
        <v>0</v>
      </c>
      <c r="GM32" s="803"/>
      <c r="GN32" s="804"/>
      <c r="GO32" s="666">
        <f>+GL32</f>
        <v>0</v>
      </c>
      <c r="GP32" s="803"/>
      <c r="GQ32" s="804"/>
      <c r="GR32" s="666">
        <v>0</v>
      </c>
      <c r="GS32" s="803"/>
      <c r="GT32" s="804"/>
      <c r="GU32" s="666">
        <v>0</v>
      </c>
      <c r="GV32" s="803"/>
      <c r="GW32" s="804"/>
      <c r="GX32" s="666">
        <v>25</v>
      </c>
      <c r="GY32" s="803"/>
      <c r="GZ32" s="800"/>
      <c r="HA32" s="303">
        <v>25</v>
      </c>
      <c r="HB32" s="803"/>
      <c r="HC32" s="800"/>
      <c r="HD32" s="303">
        <v>0</v>
      </c>
      <c r="HE32" s="803"/>
      <c r="HF32" s="800"/>
      <c r="HG32" s="303">
        <v>0</v>
      </c>
      <c r="HH32" s="803"/>
      <c r="HI32" s="800"/>
      <c r="HJ32" s="666">
        <v>0</v>
      </c>
      <c r="HK32" s="803"/>
      <c r="HL32" s="800"/>
      <c r="HM32" s="303">
        <v>0</v>
      </c>
      <c r="HN32" s="803"/>
      <c r="HO32" s="800"/>
      <c r="HP32" s="303">
        <v>0</v>
      </c>
      <c r="HQ32" s="803"/>
      <c r="HR32" s="800"/>
      <c r="HS32" s="303">
        <v>0</v>
      </c>
      <c r="HT32" s="803"/>
      <c r="HU32" s="800"/>
      <c r="HV32" s="666">
        <v>0</v>
      </c>
      <c r="HW32" s="803"/>
      <c r="HX32" s="800"/>
      <c r="HY32" s="303">
        <v>0</v>
      </c>
      <c r="HZ32" s="803"/>
      <c r="IA32" s="800"/>
      <c r="IB32" s="303">
        <v>0</v>
      </c>
      <c r="IC32" s="803"/>
      <c r="ID32" s="800"/>
      <c r="IE32" s="303">
        <v>0</v>
      </c>
      <c r="IF32" s="803"/>
      <c r="IG32" s="800"/>
      <c r="IH32" s="666">
        <v>0</v>
      </c>
      <c r="II32" s="803"/>
      <c r="IJ32" s="800"/>
      <c r="IK32" s="666">
        <v>0</v>
      </c>
      <c r="IL32" s="803"/>
      <c r="IM32" s="800"/>
      <c r="IN32" s="666">
        <v>0</v>
      </c>
      <c r="IO32" s="803"/>
      <c r="IP32" s="800"/>
      <c r="IQ32" s="666">
        <v>0</v>
      </c>
      <c r="IR32" s="803"/>
      <c r="IS32" s="800"/>
      <c r="IT32" s="666">
        <v>0</v>
      </c>
      <c r="IU32" s="803"/>
      <c r="IV32" s="800"/>
      <c r="IW32" s="666">
        <v>0</v>
      </c>
      <c r="IX32" s="803"/>
      <c r="IY32" s="800"/>
      <c r="IZ32" s="666">
        <v>0</v>
      </c>
      <c r="JA32" s="803"/>
      <c r="JB32" s="800"/>
      <c r="JC32" s="303">
        <v>0</v>
      </c>
      <c r="JD32" s="803"/>
      <c r="JE32" s="800"/>
      <c r="JF32" s="666">
        <v>0</v>
      </c>
      <c r="JG32" s="803"/>
      <c r="JH32" s="800"/>
      <c r="JI32" s="666">
        <v>0</v>
      </c>
      <c r="JJ32" s="803"/>
      <c r="JK32" s="800"/>
      <c r="JL32" s="607"/>
      <c r="JM32" s="613"/>
      <c r="JN32" s="606"/>
      <c r="JO32" s="580"/>
      <c r="JP32" s="294"/>
      <c r="JQ32" s="294"/>
      <c r="JR32" s="294"/>
      <c r="JS32" s="294"/>
      <c r="JT32" s="294"/>
      <c r="JU32" s="294"/>
      <c r="JV32" s="294"/>
      <c r="JW32" s="294"/>
      <c r="JX32" s="294"/>
      <c r="JY32" s="294"/>
      <c r="JZ32" s="294"/>
    </row>
    <row r="33" spans="1:286" ht="54.75">
      <c r="A33" s="333">
        <f t="shared" si="5"/>
        <v>15</v>
      </c>
      <c r="B33" s="611" t="s">
        <v>635</v>
      </c>
      <c r="C33" s="612" t="s">
        <v>307</v>
      </c>
      <c r="D33" s="614"/>
      <c r="E33" s="722">
        <f>$I$13</f>
        <v>9.4255120613114224E-2</v>
      </c>
      <c r="F33" s="723"/>
      <c r="G33" s="724"/>
      <c r="H33" s="722">
        <f>$I$13</f>
        <v>9.4255120613114224E-2</v>
      </c>
      <c r="I33" s="723"/>
      <c r="J33" s="725"/>
      <c r="K33" s="722">
        <f>$I$13</f>
        <v>9.4255120613114224E-2</v>
      </c>
      <c r="L33" s="723"/>
      <c r="M33" s="725"/>
      <c r="N33" s="722">
        <f>$I$13</f>
        <v>9.4255120613114224E-2</v>
      </c>
      <c r="O33" s="723"/>
      <c r="P33" s="725"/>
      <c r="Q33" s="722">
        <f>$I$13</f>
        <v>9.4255120613114224E-2</v>
      </c>
      <c r="R33" s="723"/>
      <c r="S33" s="724"/>
      <c r="T33" s="722">
        <f>$I$13</f>
        <v>9.4255120613114224E-2</v>
      </c>
      <c r="U33" s="723"/>
      <c r="V33" s="724"/>
      <c r="W33" s="727">
        <f>+$I$13</f>
        <v>9.4255120613114224E-2</v>
      </c>
      <c r="X33" s="723"/>
      <c r="Y33" s="724"/>
      <c r="Z33" s="726">
        <f>$I$13</f>
        <v>9.4255120613114224E-2</v>
      </c>
      <c r="AA33" s="723" t="s">
        <v>104</v>
      </c>
      <c r="AB33" s="724"/>
      <c r="AC33" s="722">
        <f>$I$13</f>
        <v>9.4255120613114224E-2</v>
      </c>
      <c r="AD33" s="723"/>
      <c r="AE33" s="724"/>
      <c r="AF33" s="722">
        <f>$I$13</f>
        <v>9.4255120613114224E-2</v>
      </c>
      <c r="AG33" s="723"/>
      <c r="AH33" s="723"/>
      <c r="AI33" s="728">
        <f>$I$13</f>
        <v>9.4255120613114224E-2</v>
      </c>
      <c r="AJ33" s="729"/>
      <c r="AK33" s="730"/>
      <c r="AL33" s="728">
        <f>$I$13</f>
        <v>9.4255120613114224E-2</v>
      </c>
      <c r="AM33" s="729"/>
      <c r="AN33" s="730"/>
      <c r="AO33" s="731">
        <f>$I$13</f>
        <v>9.4255120613114224E-2</v>
      </c>
      <c r="AP33" s="732"/>
      <c r="AQ33" s="733"/>
      <c r="AR33" s="731">
        <f>$I$13</f>
        <v>9.4255120613114224E-2</v>
      </c>
      <c r="AS33" s="732"/>
      <c r="AT33" s="733"/>
      <c r="AU33" s="731">
        <f>$I$13</f>
        <v>9.4255120613114224E-2</v>
      </c>
      <c r="AV33" s="732"/>
      <c r="AW33" s="733"/>
      <c r="AX33" s="731">
        <f>$I$13</f>
        <v>9.4255120613114224E-2</v>
      </c>
      <c r="AY33" s="732"/>
      <c r="AZ33" s="733"/>
      <c r="BA33" s="731">
        <f>$I$13</f>
        <v>9.4255120613114224E-2</v>
      </c>
      <c r="BB33" s="732"/>
      <c r="BC33" s="732"/>
      <c r="BD33" s="731">
        <f>$I$13</f>
        <v>9.4255120613114224E-2</v>
      </c>
      <c r="BE33" s="732"/>
      <c r="BF33" s="733"/>
      <c r="BG33" s="734">
        <f>$I$13</f>
        <v>9.4255120613114224E-2</v>
      </c>
      <c r="BH33" s="735"/>
      <c r="BI33" s="736"/>
      <c r="BJ33" s="734">
        <f>$I$13</f>
        <v>9.4255120613114224E-2</v>
      </c>
      <c r="BK33" s="737"/>
      <c r="BL33" s="738"/>
      <c r="BM33" s="739">
        <f>$I$13</f>
        <v>9.4255120613114224E-2</v>
      </c>
      <c r="BN33" s="740"/>
      <c r="BO33" s="741"/>
      <c r="BP33" s="734">
        <f>$I$13</f>
        <v>9.4255120613114224E-2</v>
      </c>
      <c r="BQ33" s="742"/>
      <c r="BR33" s="738"/>
      <c r="BS33" s="734">
        <f>$I$13</f>
        <v>9.4255120613114224E-2</v>
      </c>
      <c r="BT33" s="737"/>
      <c r="BU33" s="745"/>
      <c r="BV33" s="743">
        <f>$I$13</f>
        <v>9.4255120613114224E-2</v>
      </c>
      <c r="BW33" s="732"/>
      <c r="BX33" s="733"/>
      <c r="BY33" s="727">
        <f>$I$13</f>
        <v>9.4255120613114224E-2</v>
      </c>
      <c r="BZ33" s="744"/>
      <c r="CA33" s="745"/>
      <c r="CB33" s="743">
        <f>$I$13</f>
        <v>9.4255120613114224E-2</v>
      </c>
      <c r="CC33" s="746"/>
      <c r="CD33" s="746"/>
      <c r="CE33" s="731">
        <f>$I$13</f>
        <v>9.4255120613114224E-2</v>
      </c>
      <c r="CF33" s="747"/>
      <c r="CG33" s="748"/>
      <c r="CH33" s="731">
        <f>$I$13</f>
        <v>9.4255120613114224E-2</v>
      </c>
      <c r="CI33" s="747"/>
      <c r="CJ33" s="748"/>
      <c r="CK33" s="731">
        <f>$I$13</f>
        <v>9.4255120613114224E-2</v>
      </c>
      <c r="CL33" s="747"/>
      <c r="CM33" s="748"/>
      <c r="CN33" s="731">
        <f>$I$13</f>
        <v>9.4255120613114224E-2</v>
      </c>
      <c r="CO33" s="747"/>
      <c r="CP33" s="748"/>
      <c r="CQ33" s="731">
        <f>$I$13</f>
        <v>9.4255120613114224E-2</v>
      </c>
      <c r="CR33" s="747"/>
      <c r="CS33" s="748"/>
      <c r="CT33" s="731">
        <f>$I$13</f>
        <v>9.4255120613114224E-2</v>
      </c>
      <c r="CU33" s="859"/>
      <c r="CV33" s="748"/>
      <c r="CW33" s="731">
        <f>$I$13</f>
        <v>9.4255120613114224E-2</v>
      </c>
      <c r="CX33" s="859"/>
      <c r="CY33" s="748"/>
      <c r="CZ33" s="731">
        <f>$I$13</f>
        <v>9.4255120613114224E-2</v>
      </c>
      <c r="DA33" s="747"/>
      <c r="DB33" s="747"/>
      <c r="DC33" s="731">
        <f>$I$13</f>
        <v>9.4255120613114224E-2</v>
      </c>
      <c r="DD33" s="747"/>
      <c r="DE33" s="748"/>
      <c r="DF33" s="731">
        <f>$I$13</f>
        <v>9.4255120613114224E-2</v>
      </c>
      <c r="DG33" s="747"/>
      <c r="DH33" s="748"/>
      <c r="DI33" s="731">
        <f>$I$13</f>
        <v>9.4255120613114224E-2</v>
      </c>
      <c r="DJ33" s="747"/>
      <c r="DK33" s="748"/>
      <c r="DL33" s="731">
        <f>$I$13</f>
        <v>9.4255120613114224E-2</v>
      </c>
      <c r="DM33" s="747"/>
      <c r="DN33" s="748"/>
      <c r="DO33" s="731">
        <f>$I$13</f>
        <v>9.4255120613114224E-2</v>
      </c>
      <c r="DP33" s="747"/>
      <c r="DQ33" s="748"/>
      <c r="DR33" s="731">
        <f>$I$13</f>
        <v>9.4255120613114224E-2</v>
      </c>
      <c r="DS33" s="747"/>
      <c r="DT33" s="748"/>
      <c r="DU33" s="731">
        <f>$I$13</f>
        <v>9.4255120613114224E-2</v>
      </c>
      <c r="DV33" s="747"/>
      <c r="DW33" s="748"/>
      <c r="DX33" s="731">
        <f>$I$13</f>
        <v>9.4255120613114224E-2</v>
      </c>
      <c r="DY33" s="747"/>
      <c r="DZ33" s="748"/>
      <c r="EA33" s="731">
        <f>$I$13</f>
        <v>9.4255120613114224E-2</v>
      </c>
      <c r="EB33" s="747"/>
      <c r="EC33" s="748"/>
      <c r="ED33" s="731">
        <f>$I$13</f>
        <v>9.4255120613114224E-2</v>
      </c>
      <c r="EE33" s="747"/>
      <c r="EF33" s="748"/>
      <c r="EG33" s="731">
        <f>$I$13</f>
        <v>9.4255120613114224E-2</v>
      </c>
      <c r="EH33" s="747"/>
      <c r="EI33" s="748"/>
      <c r="EJ33" s="731">
        <f>$I$13</f>
        <v>9.4255120613114224E-2</v>
      </c>
      <c r="EK33" s="747"/>
      <c r="EL33" s="748"/>
      <c r="EM33" s="731">
        <f>$I$13</f>
        <v>9.4255120613114224E-2</v>
      </c>
      <c r="EN33" s="747"/>
      <c r="EO33" s="747"/>
      <c r="EP33" s="731">
        <f>$I$13</f>
        <v>9.4255120613114224E-2</v>
      </c>
      <c r="EQ33" s="747"/>
      <c r="ER33" s="748"/>
      <c r="ES33" s="731">
        <f>$I$13</f>
        <v>9.4255120613114224E-2</v>
      </c>
      <c r="ET33" s="747"/>
      <c r="EU33" s="748"/>
      <c r="EV33" s="731">
        <f>$I$13</f>
        <v>9.4255120613114224E-2</v>
      </c>
      <c r="EW33" s="747"/>
      <c r="EX33" s="748"/>
      <c r="EY33" s="731">
        <f>$I$13</f>
        <v>9.4255120613114224E-2</v>
      </c>
      <c r="EZ33" s="747"/>
      <c r="FA33" s="748"/>
      <c r="FB33" s="734">
        <f>$I$13</f>
        <v>9.4255120613114224E-2</v>
      </c>
      <c r="FC33" s="740"/>
      <c r="FD33" s="741"/>
      <c r="FE33" s="734">
        <f>$I$13</f>
        <v>9.4255120613114224E-2</v>
      </c>
      <c r="FF33" s="737"/>
      <c r="FG33" s="738"/>
      <c r="FH33" s="734">
        <f>$I$13</f>
        <v>9.4255120613114224E-2</v>
      </c>
      <c r="FI33" s="737"/>
      <c r="FJ33" s="738"/>
      <c r="FK33" s="734">
        <f>$I$13</f>
        <v>9.4255120613114224E-2</v>
      </c>
      <c r="FL33" s="737"/>
      <c r="FM33" s="738"/>
      <c r="FN33" s="734">
        <f>$I$13</f>
        <v>9.4255120613114224E-2</v>
      </c>
      <c r="FO33" s="737"/>
      <c r="FP33" s="738"/>
      <c r="FQ33" s="734">
        <f>$I$13</f>
        <v>9.4255120613114224E-2</v>
      </c>
      <c r="FR33" s="737"/>
      <c r="FS33" s="738"/>
      <c r="FT33" s="734">
        <f>$I$13</f>
        <v>9.4255120613114224E-2</v>
      </c>
      <c r="FU33" s="737"/>
      <c r="FV33" s="738"/>
      <c r="FW33" s="734">
        <f>$I$13</f>
        <v>9.4255120613114224E-2</v>
      </c>
      <c r="FX33" s="737"/>
      <c r="FY33" s="738"/>
      <c r="FZ33" s="734">
        <f>$I$13</f>
        <v>9.4255120613114224E-2</v>
      </c>
      <c r="GA33" s="737"/>
      <c r="GB33" s="738"/>
      <c r="GC33" s="727">
        <f>$I$13</f>
        <v>9.4255120613114224E-2</v>
      </c>
      <c r="GD33" s="805"/>
      <c r="GE33" s="806"/>
      <c r="GF33" s="743">
        <f>$I$13</f>
        <v>9.4255120613114224E-2</v>
      </c>
      <c r="GG33" s="805"/>
      <c r="GH33" s="806"/>
      <c r="GI33" s="727">
        <f>$I$13</f>
        <v>9.4255120613114224E-2</v>
      </c>
      <c r="GJ33" s="805"/>
      <c r="GK33" s="806"/>
      <c r="GL33" s="727">
        <f>$I$13</f>
        <v>9.4255120613114224E-2</v>
      </c>
      <c r="GM33" s="805"/>
      <c r="GN33" s="806"/>
      <c r="GO33" s="727">
        <f>$I$13</f>
        <v>9.4255120613114224E-2</v>
      </c>
      <c r="GP33" s="805"/>
      <c r="GQ33" s="806"/>
      <c r="GR33" s="727">
        <f>$I$13</f>
        <v>9.4255120613114224E-2</v>
      </c>
      <c r="GS33" s="805"/>
      <c r="GT33" s="806"/>
      <c r="GU33" s="727">
        <f>$I$13</f>
        <v>9.4255120613114224E-2</v>
      </c>
      <c r="GV33" s="805"/>
      <c r="GW33" s="806"/>
      <c r="GX33" s="727">
        <f>$I$13</f>
        <v>9.4255120613114224E-2</v>
      </c>
      <c r="GY33" s="813"/>
      <c r="GZ33" s="814"/>
      <c r="HA33" s="743">
        <f>$I$13</f>
        <v>9.4255120613114224E-2</v>
      </c>
      <c r="HB33" s="813"/>
      <c r="HC33" s="814"/>
      <c r="HD33" s="743">
        <f>$I$13</f>
        <v>9.4255120613114224E-2</v>
      </c>
      <c r="HE33" s="813"/>
      <c r="HF33" s="814"/>
      <c r="HG33" s="743">
        <f>$I$13</f>
        <v>9.4255120613114224E-2</v>
      </c>
      <c r="HH33" s="813"/>
      <c r="HI33" s="814"/>
      <c r="HJ33" s="727">
        <f>$I$13</f>
        <v>9.4255120613114224E-2</v>
      </c>
      <c r="HK33" s="813"/>
      <c r="HL33" s="814"/>
      <c r="HM33" s="743">
        <f>$I$13</f>
        <v>9.4255120613114224E-2</v>
      </c>
      <c r="HN33" s="813"/>
      <c r="HO33" s="814"/>
      <c r="HP33" s="743">
        <f>$I$13</f>
        <v>9.4255120613114224E-2</v>
      </c>
      <c r="HQ33" s="813"/>
      <c r="HR33" s="814"/>
      <c r="HS33" s="743">
        <f>$I$13</f>
        <v>9.4255120613114224E-2</v>
      </c>
      <c r="HT33" s="813"/>
      <c r="HU33" s="814"/>
      <c r="HV33" s="727">
        <f>$I$13</f>
        <v>9.4255120613114224E-2</v>
      </c>
      <c r="HW33" s="813"/>
      <c r="HX33" s="814"/>
      <c r="HY33" s="743">
        <f>$I$13</f>
        <v>9.4255120613114224E-2</v>
      </c>
      <c r="HZ33" s="813"/>
      <c r="IA33" s="814"/>
      <c r="IB33" s="743">
        <f>$I$13</f>
        <v>9.4255120613114224E-2</v>
      </c>
      <c r="IC33" s="813"/>
      <c r="ID33" s="814"/>
      <c r="IE33" s="743">
        <f>$I$13</f>
        <v>9.4255120613114224E-2</v>
      </c>
      <c r="IF33" s="813"/>
      <c r="IG33" s="814"/>
      <c r="IH33" s="727">
        <f>$I$13</f>
        <v>9.4255120613114224E-2</v>
      </c>
      <c r="II33" s="813"/>
      <c r="IJ33" s="814"/>
      <c r="IK33" s="727">
        <f>$I$13</f>
        <v>9.4255120613114224E-2</v>
      </c>
      <c r="IL33" s="813"/>
      <c r="IM33" s="814"/>
      <c r="IN33" s="727">
        <f>$I$13</f>
        <v>9.4255120613114224E-2</v>
      </c>
      <c r="IO33" s="813"/>
      <c r="IP33" s="814"/>
      <c r="IQ33" s="727">
        <f>$I$13</f>
        <v>9.4255120613114224E-2</v>
      </c>
      <c r="IR33" s="813"/>
      <c r="IS33" s="814"/>
      <c r="IT33" s="727">
        <f>$I$13</f>
        <v>9.4255120613114224E-2</v>
      </c>
      <c r="IU33" s="813"/>
      <c r="IV33" s="814"/>
      <c r="IW33" s="727">
        <f>$I$13</f>
        <v>9.4255120613114224E-2</v>
      </c>
      <c r="IX33" s="813"/>
      <c r="IY33" s="814"/>
      <c r="IZ33" s="727">
        <f>$I$13</f>
        <v>9.4255120613114224E-2</v>
      </c>
      <c r="JA33" s="813"/>
      <c r="JB33" s="814"/>
      <c r="JC33" s="743">
        <f>$I$13</f>
        <v>9.4255120613114224E-2</v>
      </c>
      <c r="JD33" s="813"/>
      <c r="JE33" s="814"/>
      <c r="JF33" s="727">
        <f>$I$13</f>
        <v>9.4255120613114224E-2</v>
      </c>
      <c r="JG33" s="813"/>
      <c r="JH33" s="814"/>
      <c r="JI33" s="727">
        <f>$I$13</f>
        <v>9.4255120613114224E-2</v>
      </c>
      <c r="JJ33" s="813"/>
      <c r="JK33" s="814"/>
      <c r="JL33" s="834"/>
      <c r="JM33" s="613"/>
      <c r="JN33" s="606"/>
      <c r="JO33" s="580"/>
      <c r="JP33" s="294"/>
      <c r="JQ33" s="294"/>
      <c r="JR33" s="294"/>
      <c r="JS33" s="294"/>
      <c r="JT33" s="294"/>
      <c r="JU33" s="294"/>
      <c r="JV33" s="294"/>
      <c r="JW33" s="294"/>
      <c r="JX33" s="294"/>
      <c r="JY33" s="294"/>
      <c r="JZ33" s="294"/>
    </row>
    <row r="34" spans="1:286" ht="39" customHeight="1">
      <c r="A34" s="333">
        <f t="shared" si="5"/>
        <v>16</v>
      </c>
      <c r="B34" s="611" t="s">
        <v>644</v>
      </c>
      <c r="C34" s="612" t="s">
        <v>452</v>
      </c>
      <c r="D34" s="614"/>
      <c r="E34" s="722">
        <f>(E$32/100*$I$15)+E$33</f>
        <v>9.4255120613114224E-2</v>
      </c>
      <c r="F34" s="723"/>
      <c r="G34" s="724"/>
      <c r="H34" s="722">
        <f>(H$32/100*$I$15)+H$33</f>
        <v>9.4255120613114224E-2</v>
      </c>
      <c r="I34" s="723"/>
      <c r="J34" s="725"/>
      <c r="K34" s="722">
        <f>(K$32/100*$I$15)+K$33</f>
        <v>9.4255120613114224E-2</v>
      </c>
      <c r="L34" s="723"/>
      <c r="M34" s="725"/>
      <c r="N34" s="722">
        <f>(N$32/100*$I$15)+N$33</f>
        <v>9.4255120613114224E-2</v>
      </c>
      <c r="O34" s="723"/>
      <c r="P34" s="725"/>
      <c r="Q34" s="722">
        <f>(Q$32/100*$I$15)+Q$33</f>
        <v>9.4255120613114224E-2</v>
      </c>
      <c r="R34" s="723"/>
      <c r="S34" s="724"/>
      <c r="T34" s="722">
        <f>(T$32/100*$I$15)+T$33</f>
        <v>9.4255120613114224E-2</v>
      </c>
      <c r="U34" s="723"/>
      <c r="V34" s="724"/>
      <c r="W34" s="722">
        <f>(W$32/100*$I$15)+W$33</f>
        <v>9.4255120613114224E-2</v>
      </c>
      <c r="X34" s="723"/>
      <c r="Y34" s="724"/>
      <c r="Z34" s="726">
        <f>(Z$32/100*$I$15)+Z$33</f>
        <v>9.4255120613114224E-2</v>
      </c>
      <c r="AA34" s="723"/>
      <c r="AB34" s="724"/>
      <c r="AC34" s="722">
        <f>(AC$32/100*$I$15)+AC$33</f>
        <v>9.4255120613114224E-2</v>
      </c>
      <c r="AD34" s="723"/>
      <c r="AE34" s="724"/>
      <c r="AF34" s="722">
        <f>(AF$32/100*$I$15)+AF$33</f>
        <v>9.4255120613114224E-2</v>
      </c>
      <c r="AG34" s="723"/>
      <c r="AH34" s="723"/>
      <c r="AI34" s="728">
        <f>(AI$32/100*$I$15)+AI$33</f>
        <v>9.4255120613114224E-2</v>
      </c>
      <c r="AJ34" s="729"/>
      <c r="AK34" s="730"/>
      <c r="AL34" s="728">
        <f>(AL$32/100*$I$15)+AL$33</f>
        <v>9.4255120613114224E-2</v>
      </c>
      <c r="AM34" s="729"/>
      <c r="AN34" s="730"/>
      <c r="AO34" s="731">
        <f>(AO$32/100*$I$15)+AO$33</f>
        <v>9.4255120613114224E-2</v>
      </c>
      <c r="AP34" s="732"/>
      <c r="AQ34" s="733"/>
      <c r="AR34" s="731">
        <f>(AR$32/100*$I$15)+AR$33</f>
        <v>9.4255120613114224E-2</v>
      </c>
      <c r="AS34" s="732"/>
      <c r="AT34" s="733"/>
      <c r="AU34" s="731">
        <f>(AU$32/100*$I$15)+AU$33</f>
        <v>9.4255120613114224E-2</v>
      </c>
      <c r="AV34" s="732"/>
      <c r="AW34" s="733"/>
      <c r="AX34" s="731">
        <f>(AX$32/100*$I$15)+AX$33</f>
        <v>9.4255120613114224E-2</v>
      </c>
      <c r="AY34" s="732"/>
      <c r="AZ34" s="733"/>
      <c r="BA34" s="731">
        <f>(BA$32/100*$I$15)+BA$33</f>
        <v>9.4255120613114224E-2</v>
      </c>
      <c r="BB34" s="732"/>
      <c r="BC34" s="732"/>
      <c r="BD34" s="731">
        <f>(BD$32/100*$I$15)+BD$33</f>
        <v>9.4255120613114224E-2</v>
      </c>
      <c r="BE34" s="732"/>
      <c r="BF34" s="733"/>
      <c r="BG34" s="734">
        <f>(BG$32/100*$I$15)+BG$33</f>
        <v>9.4255120613114224E-2</v>
      </c>
      <c r="BH34" s="735"/>
      <c r="BI34" s="736"/>
      <c r="BJ34" s="734">
        <f>(BJ$32/100*$I$15)+BJ$33</f>
        <v>9.4255120613114224E-2</v>
      </c>
      <c r="BK34" s="737"/>
      <c r="BL34" s="738"/>
      <c r="BM34" s="739">
        <f>(BM$32/100*$I$15)+BM$33</f>
        <v>9.4255120613114224E-2</v>
      </c>
      <c r="BN34" s="740"/>
      <c r="BO34" s="741"/>
      <c r="BP34" s="734">
        <f>(BP$32/100*$I$15)+BP$33</f>
        <v>9.4255120613114224E-2</v>
      </c>
      <c r="BQ34" s="742"/>
      <c r="BR34" s="738"/>
      <c r="BS34" s="734">
        <f>(BS$32/100*$I$15)+BS$33</f>
        <v>9.4255120613114224E-2</v>
      </c>
      <c r="BT34" s="737"/>
      <c r="BU34" s="745"/>
      <c r="BV34" s="743">
        <f>(BV$32/100*$I$15)+BV$33</f>
        <v>0.10141362212323338</v>
      </c>
      <c r="BW34" s="732"/>
      <c r="BX34" s="733"/>
      <c r="BY34" s="727">
        <f>(BY$32/100*$I$15)+BY$33</f>
        <v>0.10141362212323338</v>
      </c>
      <c r="BZ34" s="744"/>
      <c r="CA34" s="745"/>
      <c r="CB34" s="743">
        <f>(CB$32/100*$I$15)+CB$33</f>
        <v>0.10141362212323338</v>
      </c>
      <c r="CC34" s="746"/>
      <c r="CD34" s="746"/>
      <c r="CE34" s="727">
        <f>(CE$32/100*$I$15)+CE$33</f>
        <v>9.4255120613114224E-2</v>
      </c>
      <c r="CF34" s="747"/>
      <c r="CG34" s="748"/>
      <c r="CH34" s="727">
        <f>(CH$32/100*$I$15)+CH$33</f>
        <v>9.4255120613114224E-2</v>
      </c>
      <c r="CI34" s="747"/>
      <c r="CJ34" s="748"/>
      <c r="CK34" s="727">
        <f>(CK$32/100*$I$15)+CK$33</f>
        <v>9.4255120613114224E-2</v>
      </c>
      <c r="CL34" s="747"/>
      <c r="CM34" s="748"/>
      <c r="CN34" s="731">
        <f>(CN$32/100*$I$15)+CN$33</f>
        <v>9.5686820915138054E-2</v>
      </c>
      <c r="CO34" s="747"/>
      <c r="CP34" s="748"/>
      <c r="CQ34" s="731">
        <f>(CQ$32/100*$I$15)+CQ$33</f>
        <v>9.5686820915138054E-2</v>
      </c>
      <c r="CR34" s="747"/>
      <c r="CS34" s="748"/>
      <c r="CT34" s="731">
        <f>(CT$32/100*$I$15)+CT$33</f>
        <v>9.4255120613114224E-2</v>
      </c>
      <c r="CU34" s="859"/>
      <c r="CV34" s="748"/>
      <c r="CW34" s="731">
        <f>(CW$32/100*$I$15)+CW$33</f>
        <v>9.4255120613114224E-2</v>
      </c>
      <c r="CX34" s="859"/>
      <c r="CY34" s="748"/>
      <c r="CZ34" s="731">
        <f>(CZ$32/100*$I$15)+CZ$33</f>
        <v>9.4255120613114224E-2</v>
      </c>
      <c r="DA34" s="747"/>
      <c r="DB34" s="747"/>
      <c r="DC34" s="731">
        <f>(DC$32/100*$I$15)+DC$33</f>
        <v>9.4255120613114224E-2</v>
      </c>
      <c r="DD34" s="747"/>
      <c r="DE34" s="748"/>
      <c r="DF34" s="731">
        <f>(DF$32/100*$I$15)+DF$33</f>
        <v>9.4255120613114224E-2</v>
      </c>
      <c r="DG34" s="747"/>
      <c r="DH34" s="748"/>
      <c r="DI34" s="731">
        <f>(DI$32/100*$I$15)+DI$33</f>
        <v>9.4255120613114224E-2</v>
      </c>
      <c r="DJ34" s="747"/>
      <c r="DK34" s="748"/>
      <c r="DL34" s="731">
        <f>(DL$32/100*$I$15)+DL$33</f>
        <v>9.4255120613114224E-2</v>
      </c>
      <c r="DM34" s="747"/>
      <c r="DN34" s="748"/>
      <c r="DO34" s="731">
        <f>(DO$32/100*$I$15)+DO$33</f>
        <v>9.4255120613114224E-2</v>
      </c>
      <c r="DP34" s="747"/>
      <c r="DQ34" s="748"/>
      <c r="DR34" s="731">
        <f>(DR$32/100*$I$15)+DR$33</f>
        <v>9.4255120613114224E-2</v>
      </c>
      <c r="DS34" s="747"/>
      <c r="DT34" s="748"/>
      <c r="DU34" s="731">
        <f>(DU$32/100*$I$15)+DU$33</f>
        <v>9.4255120613114224E-2</v>
      </c>
      <c r="DV34" s="747"/>
      <c r="DW34" s="748"/>
      <c r="DX34" s="731">
        <f>(DX$32/100*$I$15)+DX$33</f>
        <v>9.4255120613114224E-2</v>
      </c>
      <c r="DY34" s="747"/>
      <c r="DZ34" s="748"/>
      <c r="EA34" s="731">
        <f>(EA$32/100*$I$15)+EA$33</f>
        <v>9.4255120613114224E-2</v>
      </c>
      <c r="EB34" s="747"/>
      <c r="EC34" s="748"/>
      <c r="ED34" s="731">
        <f>(ED$32/100*$I$15)+ED$33</f>
        <v>9.4255120613114224E-2</v>
      </c>
      <c r="EE34" s="747"/>
      <c r="EF34" s="748"/>
      <c r="EG34" s="731">
        <f>(EG$32/100*$I$15)+EG$33</f>
        <v>9.4255120613114224E-2</v>
      </c>
      <c r="EH34" s="747"/>
      <c r="EI34" s="748"/>
      <c r="EJ34" s="731">
        <f>(EJ$32/100*$I$15)+EJ$33</f>
        <v>9.4255120613114224E-2</v>
      </c>
      <c r="EK34" s="747"/>
      <c r="EL34" s="748"/>
      <c r="EM34" s="731">
        <f>(EM$32/100*$I$15)+EM$33</f>
        <v>9.4255120613114224E-2</v>
      </c>
      <c r="EN34" s="747"/>
      <c r="EO34" s="747"/>
      <c r="EP34" s="731">
        <f>(EP$32/100*$I$15)+EP$33</f>
        <v>9.4255120613114224E-2</v>
      </c>
      <c r="EQ34" s="747"/>
      <c r="ER34" s="748"/>
      <c r="ES34" s="731">
        <f>(ES$32/100*$I$15)+ES$33</f>
        <v>9.4255120613114224E-2</v>
      </c>
      <c r="ET34" s="747"/>
      <c r="EU34" s="748"/>
      <c r="EV34" s="731">
        <f>(EV$32/100*$I$15)+EV$33</f>
        <v>9.4255120613114224E-2</v>
      </c>
      <c r="EW34" s="747"/>
      <c r="EX34" s="748"/>
      <c r="EY34" s="731">
        <f>(EY$32/100*$I$15)+EY$33</f>
        <v>9.4255120613114224E-2</v>
      </c>
      <c r="EZ34" s="747"/>
      <c r="FA34" s="748"/>
      <c r="FB34" s="734">
        <f>(FB$32/100*$I$15)+FB$33</f>
        <v>9.4255120613114224E-2</v>
      </c>
      <c r="FC34" s="740"/>
      <c r="FD34" s="741"/>
      <c r="FE34" s="734">
        <f>(FE$32/100*$I$15)+FE$33</f>
        <v>9.4255120613114224E-2</v>
      </c>
      <c r="FF34" s="737"/>
      <c r="FG34" s="738"/>
      <c r="FH34" s="734">
        <f>(FH$32/100*$I$15)+FH$33</f>
        <v>9.4255120613114224E-2</v>
      </c>
      <c r="FI34" s="737"/>
      <c r="FJ34" s="738"/>
      <c r="FK34" s="734">
        <f>(FK$32/100*$I$15)+FK$33</f>
        <v>9.4255120613114224E-2</v>
      </c>
      <c r="FL34" s="737"/>
      <c r="FM34" s="738"/>
      <c r="FN34" s="734">
        <f>(FN$32/100*$I$15)+FN$33</f>
        <v>9.4255120613114224E-2</v>
      </c>
      <c r="FO34" s="737"/>
      <c r="FP34" s="738"/>
      <c r="FQ34" s="734">
        <f>(FQ$32/100*$I$15)+FQ$33</f>
        <v>9.4255120613114224E-2</v>
      </c>
      <c r="FR34" s="737"/>
      <c r="FS34" s="738"/>
      <c r="FT34" s="734">
        <f>(FT$32/100*$I$15)+FT$33</f>
        <v>9.4255120613114224E-2</v>
      </c>
      <c r="FU34" s="737"/>
      <c r="FV34" s="738"/>
      <c r="FW34" s="734">
        <f>(FW$32/100*$I$15)+FW$33</f>
        <v>9.4255120613114224E-2</v>
      </c>
      <c r="FX34" s="737"/>
      <c r="FY34" s="738"/>
      <c r="FZ34" s="734">
        <f>(FZ$32/100*$I$15)+FZ$33</f>
        <v>9.4255120613114224E-2</v>
      </c>
      <c r="GA34" s="737"/>
      <c r="GB34" s="738"/>
      <c r="GC34" s="727">
        <f>(GC$32/100*$I$15)+GC$33</f>
        <v>0.10141362212323338</v>
      </c>
      <c r="GD34" s="805"/>
      <c r="GE34" s="806"/>
      <c r="GF34" s="743">
        <f>(GF$32/100*$I$15)+GF$33</f>
        <v>0.10141362212323338</v>
      </c>
      <c r="GG34" s="805"/>
      <c r="GH34" s="806"/>
      <c r="GI34" s="727">
        <f>(GI$32/100*$I$15)+GI$33</f>
        <v>9.4255120613114224E-2</v>
      </c>
      <c r="GJ34" s="805"/>
      <c r="GK34" s="806"/>
      <c r="GL34" s="727">
        <f>(GL$32/100*$I$15)+GL$33</f>
        <v>9.4255120613114224E-2</v>
      </c>
      <c r="GM34" s="805"/>
      <c r="GN34" s="806"/>
      <c r="GO34" s="727">
        <f>(GO$32/100*$I$15)+GO$33</f>
        <v>9.4255120613114224E-2</v>
      </c>
      <c r="GP34" s="805"/>
      <c r="GQ34" s="806"/>
      <c r="GR34" s="727">
        <f>(GR$32/100*$I$15)+GR$33</f>
        <v>9.4255120613114224E-2</v>
      </c>
      <c r="GS34" s="805"/>
      <c r="GT34" s="806"/>
      <c r="GU34" s="727">
        <f>(GU$32/100*$I$15)+GU$33</f>
        <v>9.4255120613114224E-2</v>
      </c>
      <c r="GV34" s="805"/>
      <c r="GW34" s="806"/>
      <c r="GX34" s="727">
        <f>(GX$32/100*$I$15)+GX$33</f>
        <v>9.5686820915138054E-2</v>
      </c>
      <c r="GY34" s="813"/>
      <c r="GZ34" s="814"/>
      <c r="HA34" s="743">
        <f>(HA$32/100*$I$15)+HA$33</f>
        <v>9.5686820915138054E-2</v>
      </c>
      <c r="HB34" s="813"/>
      <c r="HC34" s="814"/>
      <c r="HD34" s="743">
        <f>(HD$32/100*$I$15)+HD$33</f>
        <v>9.4255120613114224E-2</v>
      </c>
      <c r="HE34" s="813"/>
      <c r="HF34" s="814"/>
      <c r="HG34" s="743">
        <f>(HG$32/100*$I$15)+HG$33</f>
        <v>9.4255120613114224E-2</v>
      </c>
      <c r="HH34" s="813"/>
      <c r="HI34" s="814"/>
      <c r="HJ34" s="727">
        <f>(HJ$32/100*$I$15)+HJ$33</f>
        <v>9.4255120613114224E-2</v>
      </c>
      <c r="HK34" s="813"/>
      <c r="HL34" s="814"/>
      <c r="HM34" s="743">
        <f>(HM$32/100*$I$15)+HM$33</f>
        <v>9.4255120613114224E-2</v>
      </c>
      <c r="HN34" s="813"/>
      <c r="HO34" s="814"/>
      <c r="HP34" s="743">
        <f>(HP$32/100*$I$15)+HP$33</f>
        <v>9.4255120613114224E-2</v>
      </c>
      <c r="HQ34" s="813"/>
      <c r="HR34" s="814"/>
      <c r="HS34" s="743">
        <f>(HS$32/100*$I$15)+HS$33</f>
        <v>9.4255120613114224E-2</v>
      </c>
      <c r="HT34" s="813"/>
      <c r="HU34" s="814"/>
      <c r="HV34" s="727">
        <f>(HV$32/100*$I$15)+HV$33</f>
        <v>9.4255120613114224E-2</v>
      </c>
      <c r="HW34" s="813"/>
      <c r="HX34" s="814"/>
      <c r="HY34" s="743">
        <f>(HY$32/100*$I$15)+HY$33</f>
        <v>9.4255120613114224E-2</v>
      </c>
      <c r="HZ34" s="813"/>
      <c r="IA34" s="814"/>
      <c r="IB34" s="743">
        <f>(IB$32/100*$I$15)+IB$33</f>
        <v>9.4255120613114224E-2</v>
      </c>
      <c r="IC34" s="813"/>
      <c r="ID34" s="814"/>
      <c r="IE34" s="743">
        <f>(IE$32/100*$I$15)+IE$33</f>
        <v>9.4255120613114224E-2</v>
      </c>
      <c r="IF34" s="813"/>
      <c r="IG34" s="814"/>
      <c r="IH34" s="727">
        <f>(IH$32/100*$I$15)+IH$33</f>
        <v>9.4255120613114224E-2</v>
      </c>
      <c r="II34" s="813"/>
      <c r="IJ34" s="814"/>
      <c r="IK34" s="727">
        <f>(IK$32/100*$I$15)+IK$33</f>
        <v>9.4255120613114224E-2</v>
      </c>
      <c r="IL34" s="813"/>
      <c r="IM34" s="814"/>
      <c r="IN34" s="727">
        <f>(IN$32/100*$I$15)+IN$33</f>
        <v>9.4255120613114224E-2</v>
      </c>
      <c r="IO34" s="813"/>
      <c r="IP34" s="814"/>
      <c r="IQ34" s="727">
        <f>(IQ$32/100*$I$15)+IQ$33</f>
        <v>9.4255120613114224E-2</v>
      </c>
      <c r="IR34" s="813"/>
      <c r="IS34" s="814"/>
      <c r="IT34" s="727">
        <f>(IT$32/100*$I$15)+IT$33</f>
        <v>9.4255120613114224E-2</v>
      </c>
      <c r="IU34" s="813"/>
      <c r="IV34" s="814"/>
      <c r="IW34" s="727">
        <f>(IW$32/100*$I$15)+IW$33</f>
        <v>9.4255120613114224E-2</v>
      </c>
      <c r="IX34" s="813"/>
      <c r="IY34" s="814"/>
      <c r="IZ34" s="727">
        <f>(IZ$32/100*$I$15)+IZ$33</f>
        <v>9.4255120613114224E-2</v>
      </c>
      <c r="JA34" s="813"/>
      <c r="JB34" s="814"/>
      <c r="JC34" s="743">
        <f>(JC$32/100*$I$15)+JC$33</f>
        <v>9.4255120613114224E-2</v>
      </c>
      <c r="JD34" s="813"/>
      <c r="JE34" s="814"/>
      <c r="JF34" s="727">
        <f>(JF$32/100*$I$15)+JF$33</f>
        <v>9.4255120613114224E-2</v>
      </c>
      <c r="JG34" s="813"/>
      <c r="JH34" s="814"/>
      <c r="JI34" s="727">
        <f>(JI$32/100*$I$15)+JI$33</f>
        <v>9.4255120613114224E-2</v>
      </c>
      <c r="JJ34" s="813"/>
      <c r="JK34" s="814"/>
      <c r="JL34" s="607"/>
      <c r="JM34" s="613"/>
      <c r="JN34" s="606"/>
      <c r="JO34" s="580"/>
      <c r="JP34" s="294"/>
      <c r="JQ34" s="294"/>
      <c r="JR34" s="294"/>
      <c r="JS34" s="294"/>
      <c r="JT34" s="294"/>
      <c r="JU34" s="294"/>
      <c r="JV34" s="294"/>
      <c r="JW34" s="294"/>
      <c r="JX34" s="294"/>
      <c r="JY34" s="294"/>
      <c r="JZ34" s="294"/>
    </row>
    <row r="35" spans="1:286" s="870" customFormat="1" ht="54.75" customHeight="1">
      <c r="A35" s="344">
        <v>17</v>
      </c>
      <c r="B35" s="605" t="s">
        <v>207</v>
      </c>
      <c r="C35" s="612" t="s">
        <v>645</v>
      </c>
      <c r="D35" s="614"/>
      <c r="E35" s="1357">
        <v>20645601.609999996</v>
      </c>
      <c r="F35" s="749"/>
      <c r="G35" s="868">
        <v>0</v>
      </c>
      <c r="H35" s="750">
        <v>8069022.0199999996</v>
      </c>
      <c r="I35" s="749"/>
      <c r="J35" s="711"/>
      <c r="K35" s="750">
        <v>86467720.890000001</v>
      </c>
      <c r="L35" s="749"/>
      <c r="M35" s="711"/>
      <c r="N35" s="750">
        <v>22188863.09</v>
      </c>
      <c r="O35" s="749"/>
      <c r="P35" s="711"/>
      <c r="Q35" s="750">
        <v>27005248.349999998</v>
      </c>
      <c r="R35" s="749"/>
      <c r="S35" s="711"/>
      <c r="T35" s="750">
        <v>25654455.359999999</v>
      </c>
      <c r="U35" s="749"/>
      <c r="V35" s="711"/>
      <c r="W35" s="750">
        <v>15731554.18</v>
      </c>
      <c r="X35" s="749"/>
      <c r="Y35" s="711"/>
      <c r="Z35" s="662">
        <v>6961495</v>
      </c>
      <c r="AA35" s="749"/>
      <c r="AB35" s="711"/>
      <c r="AC35" s="676">
        <v>21014432.776666667</v>
      </c>
      <c r="AD35" s="749"/>
      <c r="AE35" s="711"/>
      <c r="AF35" s="676">
        <v>27988.35</v>
      </c>
      <c r="AG35" s="749"/>
      <c r="AH35" s="749"/>
      <c r="AI35" s="676">
        <v>9158917.9100000001</v>
      </c>
      <c r="AJ35" s="752"/>
      <c r="AK35" s="749"/>
      <c r="AL35" s="676">
        <v>20626990.686070856</v>
      </c>
      <c r="AM35" s="752"/>
      <c r="AN35" s="711"/>
      <c r="AO35" s="676">
        <v>21170272.50023846</v>
      </c>
      <c r="AP35" s="752"/>
      <c r="AQ35" s="749"/>
      <c r="AR35" s="676">
        <v>77352829.520000011</v>
      </c>
      <c r="AS35" s="754"/>
      <c r="AT35" s="755"/>
      <c r="AU35" s="676">
        <v>14404841.620000001</v>
      </c>
      <c r="AV35" s="669"/>
      <c r="AW35" s="753"/>
      <c r="AX35" s="676">
        <v>18664930.664499998</v>
      </c>
      <c r="AY35" s="752"/>
      <c r="AZ35" s="753">
        <v>0</v>
      </c>
      <c r="BA35" s="676">
        <v>6390403.345499998</v>
      </c>
      <c r="BB35" s="752"/>
      <c r="BC35" s="752"/>
      <c r="BD35" s="676">
        <v>46035636.970000006</v>
      </c>
      <c r="BE35" s="756"/>
      <c r="BF35" s="1192"/>
      <c r="BG35" s="676">
        <v>15865266.993426396</v>
      </c>
      <c r="BH35" s="758"/>
      <c r="BI35" s="675"/>
      <c r="BJ35" s="676">
        <v>21736918.259999998</v>
      </c>
      <c r="BK35" s="677"/>
      <c r="BL35" s="678"/>
      <c r="BM35" s="676">
        <v>62938141.770985924</v>
      </c>
      <c r="BN35" s="759"/>
      <c r="BO35" s="705"/>
      <c r="BP35" s="676">
        <v>72376947.600000009</v>
      </c>
      <c r="BQ35" s="742"/>
      <c r="BR35" s="705"/>
      <c r="BS35" s="676">
        <v>11276182.890000001</v>
      </c>
      <c r="BT35" s="760"/>
      <c r="BU35" s="678"/>
      <c r="BV35" s="676">
        <v>5857687</v>
      </c>
      <c r="BW35" s="752"/>
      <c r="BX35" s="753"/>
      <c r="BY35" s="676">
        <v>40538248</v>
      </c>
      <c r="BZ35" s="565"/>
      <c r="CA35" s="686"/>
      <c r="CB35" s="676">
        <v>721881271.96999979</v>
      </c>
      <c r="CC35" s="688"/>
      <c r="CD35" s="688"/>
      <c r="CE35" s="676">
        <v>356333540.36259401</v>
      </c>
      <c r="CF35" s="61"/>
      <c r="CG35" s="761"/>
      <c r="CH35" s="676">
        <v>438746971.2899999</v>
      </c>
      <c r="CI35" s="61"/>
      <c r="CJ35" s="761"/>
      <c r="CK35" s="676">
        <v>370007351.53820211</v>
      </c>
      <c r="CL35" s="61"/>
      <c r="CM35" s="761"/>
      <c r="CN35" s="676">
        <v>625126924.32499993</v>
      </c>
      <c r="CO35" s="61"/>
      <c r="CP35" s="761"/>
      <c r="CQ35" s="676">
        <v>350991604.42499995</v>
      </c>
      <c r="CR35" s="61"/>
      <c r="CS35" s="761"/>
      <c r="CT35" s="676">
        <v>180222156.6700933</v>
      </c>
      <c r="CU35" s="859"/>
      <c r="CV35" s="761"/>
      <c r="CW35" s="676">
        <v>64274999.225902133</v>
      </c>
      <c r="CX35" s="859"/>
      <c r="CY35" s="761"/>
      <c r="CZ35" s="676">
        <v>47416058.825902134</v>
      </c>
      <c r="DA35" s="61"/>
      <c r="DB35" s="61"/>
      <c r="DC35" s="676">
        <v>164576484.95144665</v>
      </c>
      <c r="DD35" s="61"/>
      <c r="DE35" s="761"/>
      <c r="DF35" s="676">
        <v>124541303.06602858</v>
      </c>
      <c r="DG35" s="61"/>
      <c r="DH35" s="761"/>
      <c r="DI35" s="676">
        <v>65676774.882795796</v>
      </c>
      <c r="DJ35" s="61"/>
      <c r="DK35" s="761"/>
      <c r="DL35" s="676">
        <v>48470597.141009733</v>
      </c>
      <c r="DM35" s="61"/>
      <c r="DN35" s="761"/>
      <c r="DO35" s="676">
        <v>88662709.168213889</v>
      </c>
      <c r="DP35" s="61"/>
      <c r="DQ35" s="761"/>
      <c r="DR35" s="676">
        <v>49111439.614064828</v>
      </c>
      <c r="DS35" s="61"/>
      <c r="DT35" s="761"/>
      <c r="DU35" s="676">
        <v>49111439.614064828</v>
      </c>
      <c r="DV35" s="61"/>
      <c r="DW35" s="761"/>
      <c r="DX35" s="676">
        <v>46581404.589064822</v>
      </c>
      <c r="DY35" s="61"/>
      <c r="DZ35" s="761"/>
      <c r="EA35" s="676">
        <v>46581404.589064822</v>
      </c>
      <c r="EB35" s="61"/>
      <c r="EC35" s="761"/>
      <c r="ED35" s="676">
        <v>31820773.327669375</v>
      </c>
      <c r="EE35" s="61"/>
      <c r="EF35" s="761"/>
      <c r="EG35" s="676">
        <v>24983112.927669372</v>
      </c>
      <c r="EH35" s="61"/>
      <c r="EI35" s="761"/>
      <c r="EJ35" s="676">
        <v>27828618.782423962</v>
      </c>
      <c r="EK35" s="61"/>
      <c r="EL35" s="761"/>
      <c r="EM35" s="676">
        <v>27828618.782423962</v>
      </c>
      <c r="EN35" s="61"/>
      <c r="EO35" s="61"/>
      <c r="EP35" s="676">
        <v>15828121.473213889</v>
      </c>
      <c r="EQ35" s="61"/>
      <c r="ER35" s="761"/>
      <c r="ES35" s="676">
        <v>15828121.473213889</v>
      </c>
      <c r="ET35" s="61"/>
      <c r="EU35" s="761"/>
      <c r="EV35" s="676">
        <v>21021566.616677497</v>
      </c>
      <c r="EW35" s="61"/>
      <c r="EX35" s="761"/>
      <c r="EY35" s="676">
        <v>13915127.24565204</v>
      </c>
      <c r="EZ35" s="61"/>
      <c r="FA35" s="761"/>
      <c r="FB35" s="751">
        <v>12081132.67</v>
      </c>
      <c r="FC35" s="704"/>
      <c r="FD35" s="705"/>
      <c r="FE35" s="751">
        <v>19278866.649999995</v>
      </c>
      <c r="FF35" s="677"/>
      <c r="FG35" s="678"/>
      <c r="FH35" s="676">
        <v>42781896.379999995</v>
      </c>
      <c r="FI35" s="677"/>
      <c r="FJ35" s="678"/>
      <c r="FK35" s="751">
        <v>32029640.100000005</v>
      </c>
      <c r="FL35" s="677"/>
      <c r="FM35" s="678"/>
      <c r="FN35" s="1267">
        <v>0</v>
      </c>
      <c r="FO35" s="677"/>
      <c r="FP35" s="678"/>
      <c r="FQ35" s="751">
        <v>1108057.68</v>
      </c>
      <c r="FR35" s="677"/>
      <c r="FS35" s="678"/>
      <c r="FT35" s="676">
        <v>22218228.600000005</v>
      </c>
      <c r="FU35" s="677"/>
      <c r="FV35" s="678"/>
      <c r="FW35" s="1267">
        <v>149126086.51000014</v>
      </c>
      <c r="FX35" s="677"/>
      <c r="FY35" s="678"/>
      <c r="FZ35" s="1267">
        <v>22302697.329999998</v>
      </c>
      <c r="GA35" s="677"/>
      <c r="GB35" s="678"/>
      <c r="GC35" s="1267">
        <v>0</v>
      </c>
      <c r="GD35" s="880"/>
      <c r="GE35" s="881"/>
      <c r="GF35" s="1267">
        <v>0</v>
      </c>
      <c r="GG35" s="880"/>
      <c r="GH35" s="881"/>
      <c r="GI35" s="1267">
        <v>0</v>
      </c>
      <c r="GJ35" s="880"/>
      <c r="GK35" s="881"/>
      <c r="GL35" s="1267">
        <v>0</v>
      </c>
      <c r="GM35" s="882"/>
      <c r="GN35" s="881"/>
      <c r="GO35" s="1267">
        <v>0</v>
      </c>
      <c r="GP35" s="880"/>
      <c r="GQ35" s="881"/>
      <c r="GR35" s="1267">
        <v>0</v>
      </c>
      <c r="GS35" s="1179"/>
      <c r="GT35" s="881"/>
      <c r="GU35" s="1267">
        <v>0</v>
      </c>
      <c r="GV35" s="1179"/>
      <c r="GW35" s="881"/>
      <c r="GX35" s="1267">
        <v>0</v>
      </c>
      <c r="GY35" s="880"/>
      <c r="GZ35" s="881"/>
      <c r="HA35" s="1267">
        <v>0</v>
      </c>
      <c r="HB35" s="880"/>
      <c r="HC35" s="881"/>
      <c r="HD35" s="1267">
        <v>0</v>
      </c>
      <c r="HE35" s="688"/>
      <c r="HF35" s="807"/>
      <c r="HG35" s="1267">
        <v>0</v>
      </c>
      <c r="HH35" s="688"/>
      <c r="HI35" s="807"/>
      <c r="HJ35" s="1267">
        <v>0</v>
      </c>
      <c r="HK35" s="688"/>
      <c r="HL35" s="807"/>
      <c r="HM35" s="1267">
        <v>0</v>
      </c>
      <c r="HN35" s="688"/>
      <c r="HO35" s="807"/>
      <c r="HP35" s="1267">
        <v>0</v>
      </c>
      <c r="HQ35" s="799"/>
      <c r="HR35" s="800"/>
      <c r="HS35" s="1267">
        <v>0</v>
      </c>
      <c r="HT35" s="799"/>
      <c r="HU35" s="800"/>
      <c r="HV35" s="1267">
        <v>0</v>
      </c>
      <c r="HW35" s="799"/>
      <c r="HX35" s="800"/>
      <c r="HY35" s="1267">
        <v>0</v>
      </c>
      <c r="HZ35" s="880"/>
      <c r="IA35" s="881"/>
      <c r="IB35" s="1267">
        <v>0</v>
      </c>
      <c r="IC35" s="882"/>
      <c r="ID35" s="883"/>
      <c r="IE35" s="1267">
        <v>0</v>
      </c>
      <c r="IF35" s="880"/>
      <c r="IG35" s="807"/>
      <c r="IH35" s="1267">
        <v>0</v>
      </c>
      <c r="II35" s="799"/>
      <c r="IJ35" s="800"/>
      <c r="IK35" s="1267">
        <v>0</v>
      </c>
      <c r="IL35" s="799"/>
      <c r="IM35" s="800"/>
      <c r="IN35" s="1267">
        <v>0</v>
      </c>
      <c r="IO35" s="799"/>
      <c r="IP35" s="800"/>
      <c r="IQ35" s="1267">
        <v>0</v>
      </c>
      <c r="IR35" s="799"/>
      <c r="IS35" s="800"/>
      <c r="IT35" s="1267">
        <v>0</v>
      </c>
      <c r="IU35" s="799"/>
      <c r="IV35" s="800"/>
      <c r="IW35" s="1267">
        <v>0</v>
      </c>
      <c r="IX35" s="799"/>
      <c r="IY35" s="800"/>
      <c r="IZ35" s="1267">
        <v>0</v>
      </c>
      <c r="JA35" s="882"/>
      <c r="JB35" s="883"/>
      <c r="JC35" s="1267">
        <v>0</v>
      </c>
      <c r="JD35" s="882"/>
      <c r="JE35" s="883"/>
      <c r="JF35" s="1267">
        <v>0</v>
      </c>
      <c r="JG35" s="799"/>
      <c r="JH35" s="800"/>
      <c r="JI35" s="1267">
        <v>0</v>
      </c>
      <c r="JJ35" s="688"/>
      <c r="JK35" s="807"/>
      <c r="JL35" s="833"/>
      <c r="JM35" s="1194"/>
      <c r="JN35" s="1314"/>
      <c r="JO35" s="873"/>
      <c r="JQ35" s="1221"/>
    </row>
    <row r="36" spans="1:286" ht="54" customHeight="1">
      <c r="A36" s="333">
        <f>+A35+1</f>
        <v>18</v>
      </c>
      <c r="B36" s="611" t="s">
        <v>646</v>
      </c>
      <c r="C36" s="610" t="s">
        <v>498</v>
      </c>
      <c r="D36" s="609"/>
      <c r="E36" s="750">
        <f>IF(E30=0,0,E35/E30)</f>
        <v>491561.94309523801</v>
      </c>
      <c r="F36" s="667"/>
      <c r="G36" s="668"/>
      <c r="H36" s="750">
        <f>IF(H35=0,0,H35/H30)</f>
        <v>192119.57190476189</v>
      </c>
      <c r="I36" s="749"/>
      <c r="J36" s="711"/>
      <c r="K36" s="750">
        <f>IF(K35=0,0,K35/K30)</f>
        <v>2058755.2592857142</v>
      </c>
      <c r="L36" s="749"/>
      <c r="M36" s="711"/>
      <c r="N36" s="750">
        <f>IF(N35=0,0,N35/N30)</f>
        <v>528306.26404761907</v>
      </c>
      <c r="O36" s="749"/>
      <c r="P36" s="711"/>
      <c r="Q36" s="750">
        <f>IF(Q35=0,0,Q35/Q30)</f>
        <v>642982.10357142857</v>
      </c>
      <c r="R36" s="749"/>
      <c r="S36" s="711"/>
      <c r="T36" s="750">
        <f>IF(T35=0,0,T35/T30)</f>
        <v>610820.36571428576</v>
      </c>
      <c r="U36" s="749"/>
      <c r="V36" s="711"/>
      <c r="W36" s="750">
        <f>IF(W35=0,0,W35/W30)</f>
        <v>374560.81380952382</v>
      </c>
      <c r="X36" s="749"/>
      <c r="Y36" s="711"/>
      <c r="Z36" s="662">
        <f>IF(Z35=0,0,Z35/Z30)</f>
        <v>165749.88095238095</v>
      </c>
      <c r="AA36" s="749"/>
      <c r="AB36" s="711"/>
      <c r="AC36" s="676">
        <f>IF(AC35=0,0,AC35/AC30)</f>
        <v>500343.63753968256</v>
      </c>
      <c r="AD36" s="749"/>
      <c r="AE36" s="711"/>
      <c r="AF36" s="676">
        <f>IF(AF35=0,0,AF35/AF30)</f>
        <v>666.38928571428573</v>
      </c>
      <c r="AG36" s="749"/>
      <c r="AH36" s="749"/>
      <c r="AI36" s="676">
        <f>IF(AI35=0,0,AI35/AI30)</f>
        <v>218069.47404761906</v>
      </c>
      <c r="AJ36" s="752"/>
      <c r="AK36" s="753"/>
      <c r="AL36" s="676">
        <f>IF(AL35=0,0,AL35/AL30)</f>
        <v>491118.82585882989</v>
      </c>
      <c r="AM36" s="752"/>
      <c r="AN36" s="753"/>
      <c r="AO36" s="676">
        <f>IF(AO35=0,0,AO35/AO30)</f>
        <v>504054.10714853473</v>
      </c>
      <c r="AP36" s="752"/>
      <c r="AQ36" s="753"/>
      <c r="AR36" s="676">
        <f>IF(AR35=0,0,AR35/AR30)</f>
        <v>1841734.0361904765</v>
      </c>
      <c r="AS36" s="752"/>
      <c r="AT36" s="753"/>
      <c r="AU36" s="676">
        <f>IF(AU35=0,0,AU35/AU30)</f>
        <v>342972.41952380957</v>
      </c>
      <c r="AV36" s="752"/>
      <c r="AW36" s="753"/>
      <c r="AX36" s="676">
        <f>IF(AX35=0,0,AX35/AX30)</f>
        <v>444403.11105952377</v>
      </c>
      <c r="AY36" s="752"/>
      <c r="AZ36" s="753"/>
      <c r="BA36" s="676">
        <f>IF(BA35=0,0,BA35/BA30)</f>
        <v>152152.4606071428</v>
      </c>
      <c r="BB36" s="752"/>
      <c r="BC36" s="752"/>
      <c r="BD36" s="676">
        <f>IF(BD35=0,0,BD35/BD30)</f>
        <v>1096086.5945238096</v>
      </c>
      <c r="BE36" s="756"/>
      <c r="BF36" s="757"/>
      <c r="BG36" s="676">
        <f>IF(BG35=0,0,BG35/BG30)</f>
        <v>377744.45222443796</v>
      </c>
      <c r="BH36" s="758"/>
      <c r="BI36" s="675"/>
      <c r="BJ36" s="676">
        <f>IF(BJ35=0,0,BJ35/BJ30)</f>
        <v>517545.67285714281</v>
      </c>
      <c r="BK36" s="677"/>
      <c r="BL36" s="678"/>
      <c r="BM36" s="703">
        <f>IF(BM35=0,0,BM35/BM30)</f>
        <v>1498527.1850234743</v>
      </c>
      <c r="BN36" s="759"/>
      <c r="BO36" s="759"/>
      <c r="BP36" s="676">
        <f>IF(BP35=0,0,BP35/BP30)</f>
        <v>1723260.6571428573</v>
      </c>
      <c r="BQ36" s="742"/>
      <c r="BR36" s="759"/>
      <c r="BS36" s="676">
        <f>IF(BS35=0,0,BS35/BS30)</f>
        <v>268480.54500000004</v>
      </c>
      <c r="BT36" s="677"/>
      <c r="BU36" s="678"/>
      <c r="BV36" s="676">
        <f>IF(BV35=0,0,BV35/BV30)</f>
        <v>139468.73809523811</v>
      </c>
      <c r="BW36" s="752"/>
      <c r="BX36" s="753"/>
      <c r="BY36" s="676">
        <f>IF(BY35=0,0,BY35/BY30)</f>
        <v>965196.38095238095</v>
      </c>
      <c r="BZ36" s="565"/>
      <c r="CA36" s="686"/>
      <c r="CB36" s="676">
        <f>IF(CB35=0,0,CB35/CB30)</f>
        <v>17187649.332619041</v>
      </c>
      <c r="CC36" s="688"/>
      <c r="CD36" s="688"/>
      <c r="CE36" s="676">
        <f>IF(CE35=0,0,CE35/CE30)</f>
        <v>8484131.9133950956</v>
      </c>
      <c r="CF36" s="61"/>
      <c r="CG36" s="761"/>
      <c r="CH36" s="676">
        <f>IF(CH35=0,0,CH35/CH30)</f>
        <v>10446356.459285712</v>
      </c>
      <c r="CI36" s="61"/>
      <c r="CJ36" s="761"/>
      <c r="CK36" s="751">
        <f>IF(CK35=0,0,CK35/CK30)</f>
        <v>8809698.8461476695</v>
      </c>
      <c r="CL36" s="61"/>
      <c r="CM36" s="761"/>
      <c r="CN36" s="751">
        <f>IF(CN35=0,0,CN35/CN30)</f>
        <v>14883974.388690475</v>
      </c>
      <c r="CO36" s="61"/>
      <c r="CP36" s="761"/>
      <c r="CQ36" s="751">
        <f>IF(CQ35=0,0,CQ35/CQ30)</f>
        <v>8356942.9624999985</v>
      </c>
      <c r="CR36" s="61"/>
      <c r="CS36" s="761"/>
      <c r="CT36" s="751">
        <f>IF(CT35=0,0,CT35/CT30)</f>
        <v>4291003.7302403171</v>
      </c>
      <c r="CU36" s="859"/>
      <c r="CV36" s="761"/>
      <c r="CW36" s="751">
        <f>IF(CW35=0,0,CW35/CW30)</f>
        <v>1530357.1244262413</v>
      </c>
      <c r="CX36" s="859"/>
      <c r="CY36" s="761"/>
      <c r="CZ36" s="751">
        <f>IF(CZ35=0,0,CZ35/CZ30)</f>
        <v>1128953.7815690984</v>
      </c>
      <c r="DA36" s="61"/>
      <c r="DB36" s="61"/>
      <c r="DC36" s="751">
        <f>IF(DC35=0,0,DC35/DC30)</f>
        <v>3918487.7369392058</v>
      </c>
      <c r="DD36" s="61"/>
      <c r="DE36" s="761"/>
      <c r="DF36" s="1267">
        <f>IF(DF35=0,0,DF35/DF30)</f>
        <v>2965269.1206197282</v>
      </c>
      <c r="DG36" s="61"/>
      <c r="DH36" s="761"/>
      <c r="DI36" s="1267">
        <f>IF(DI35=0,0,DI35/DI30)</f>
        <v>1563732.7353046618</v>
      </c>
      <c r="DJ36" s="61"/>
      <c r="DK36" s="761"/>
      <c r="DL36" s="751">
        <f>IF(DL35=0,0,DL35/DL30)</f>
        <v>1154061.8366907078</v>
      </c>
      <c r="DM36" s="61"/>
      <c r="DN36" s="761"/>
      <c r="DO36" s="751">
        <f>IF(DO35=0,0,DO35/DO30)</f>
        <v>2111016.8849574737</v>
      </c>
      <c r="DP36" s="61"/>
      <c r="DQ36" s="761"/>
      <c r="DR36" s="751">
        <f>IF(DR35=0,0,DR35/DR30)</f>
        <v>1169319.9908110674</v>
      </c>
      <c r="DS36" s="61"/>
      <c r="DT36" s="761"/>
      <c r="DU36" s="751">
        <f>IF(DU35=0,0,DU35/DU30)</f>
        <v>1169319.9908110674</v>
      </c>
      <c r="DV36" s="61"/>
      <c r="DW36" s="761"/>
      <c r="DX36" s="751">
        <f>IF(DX35=0,0,DX35/DX30)</f>
        <v>1109081.0616444005</v>
      </c>
      <c r="DY36" s="61"/>
      <c r="DZ36" s="761"/>
      <c r="EA36" s="751">
        <f>IF(EA35=0,0,EA35/EA30)</f>
        <v>1109081.0616444005</v>
      </c>
      <c r="EB36" s="61"/>
      <c r="EC36" s="761"/>
      <c r="ED36" s="751">
        <f>IF(ED35=0,0,ED35/ED30)</f>
        <v>757637.46018260415</v>
      </c>
      <c r="EE36" s="61"/>
      <c r="EF36" s="761"/>
      <c r="EG36" s="751">
        <f>IF(EG35=0,0,EG35/EG30)</f>
        <v>594836.02208736597</v>
      </c>
      <c r="EH36" s="61"/>
      <c r="EI36" s="761"/>
      <c r="EJ36" s="751">
        <f>IF(EJ35=0,0,EJ35/EJ30)</f>
        <v>662586.16148628481</v>
      </c>
      <c r="EK36" s="61"/>
      <c r="EL36" s="761"/>
      <c r="EM36" s="751">
        <f>IF(EM35=0,0,EM35/EM30)</f>
        <v>662586.16148628481</v>
      </c>
      <c r="EN36" s="61"/>
      <c r="EO36" s="61"/>
      <c r="EP36" s="751">
        <f>IF(EP35=0,0,EP35/EP30)</f>
        <v>376860.03507652116</v>
      </c>
      <c r="EQ36" s="61"/>
      <c r="ER36" s="761"/>
      <c r="ES36" s="751">
        <f>IF(ES35=0,0,ES35/ES30)</f>
        <v>376860.03507652116</v>
      </c>
      <c r="ET36" s="61"/>
      <c r="EU36" s="761"/>
      <c r="EV36" s="751">
        <f>IF(EV35=0,0,EV35/EV30)</f>
        <v>500513.49087327375</v>
      </c>
      <c r="EW36" s="61"/>
      <c r="EX36" s="761"/>
      <c r="EY36" s="1267">
        <f>IF(EY35=0,0,EY35/EY30)</f>
        <v>331312.55346790573</v>
      </c>
      <c r="EZ36" s="61"/>
      <c r="FA36" s="761"/>
      <c r="FB36" s="676">
        <f>IF(FB35=0,0,FB35/FB30)</f>
        <v>287646.01595238096</v>
      </c>
      <c r="FC36" s="759"/>
      <c r="FD36" s="1390"/>
      <c r="FE36" s="676">
        <f>IF(FE35=0,0,FE35/FE30)</f>
        <v>459020.63452380942</v>
      </c>
      <c r="FF36" s="677"/>
      <c r="FG36" s="678"/>
      <c r="FH36" s="676">
        <f>IF(FH35=0,0,FH35/FH30)</f>
        <v>1018616.5804761903</v>
      </c>
      <c r="FI36" s="677"/>
      <c r="FJ36" s="678"/>
      <c r="FK36" s="676">
        <f>IF(FK35=0,0,FK35/FK30)</f>
        <v>762610.47857142868</v>
      </c>
      <c r="FL36" s="677"/>
      <c r="FM36" s="678"/>
      <c r="FN36" s="1267">
        <f>IF(FN35=0,0,FN35/FN30)</f>
        <v>0</v>
      </c>
      <c r="FO36" s="677"/>
      <c r="FP36" s="678"/>
      <c r="FQ36" s="676">
        <f>IF(FQ35=0,0,FQ35/FQ30)</f>
        <v>26382.325714285711</v>
      </c>
      <c r="FR36" s="677"/>
      <c r="FS36" s="678"/>
      <c r="FT36" s="676">
        <f>IF(FT35=0,0,FT35/FT30)</f>
        <v>529005.442857143</v>
      </c>
      <c r="FU36" s="677"/>
      <c r="FV36" s="678"/>
      <c r="FW36" s="676">
        <f>IF(FW35=0,0,FW35/FW30)</f>
        <v>3550621.1073809555</v>
      </c>
      <c r="FX36" s="677"/>
      <c r="FY36" s="678"/>
      <c r="FZ36" s="1267">
        <f>IF(FZ35=0,0,FZ35/FZ30)</f>
        <v>531016.6030952381</v>
      </c>
      <c r="GA36" s="677"/>
      <c r="GB36" s="678"/>
      <c r="GC36" s="1267">
        <f>IF(GC35=0,0,GC35/GC30)</f>
        <v>0</v>
      </c>
      <c r="GD36" s="688"/>
      <c r="GE36" s="807"/>
      <c r="GF36" s="1267">
        <f>IF(GF35=0,0,GF35/GF30)</f>
        <v>0</v>
      </c>
      <c r="GG36" s="688"/>
      <c r="GH36" s="807"/>
      <c r="GI36" s="1267">
        <f>IF(GI35=0,0,GI35/GI30)</f>
        <v>0</v>
      </c>
      <c r="GJ36" s="688"/>
      <c r="GK36" s="807"/>
      <c r="GL36" s="1267">
        <f>IF(GL35=0,0,GL35/GL30)</f>
        <v>0</v>
      </c>
      <c r="GM36" s="882"/>
      <c r="GN36" s="881"/>
      <c r="GO36" s="1267">
        <f>IF(GO35=0,0,GO35/GO30)</f>
        <v>0</v>
      </c>
      <c r="GP36" s="880"/>
      <c r="GQ36" s="881"/>
      <c r="GR36" s="1267">
        <f>IF(GR35=0,0,GR35/GR30)</f>
        <v>0</v>
      </c>
      <c r="GS36" s="1179"/>
      <c r="GT36" s="881"/>
      <c r="GU36" s="1267">
        <f>IF(GU35=0,0,GU35/GU30)</f>
        <v>0</v>
      </c>
      <c r="GV36" s="1179"/>
      <c r="GW36" s="881"/>
      <c r="GX36" s="1267">
        <f>IF(GX35=0,0,GX35/GX30)</f>
        <v>0</v>
      </c>
      <c r="GY36" s="880"/>
      <c r="GZ36" s="881"/>
      <c r="HA36" s="1267">
        <f>IF(HA35=0,0,HA35/HA30)</f>
        <v>0</v>
      </c>
      <c r="HB36" s="880"/>
      <c r="HC36" s="800"/>
      <c r="HD36" s="1267">
        <f>IF(HD35=0,0,HD35/HD30)</f>
        <v>0</v>
      </c>
      <c r="HE36" s="799"/>
      <c r="HF36" s="800"/>
      <c r="HG36" s="1267">
        <f>IF(HG35=0,0,HG35/HG30)</f>
        <v>0</v>
      </c>
      <c r="HH36" s="799"/>
      <c r="HI36" s="800"/>
      <c r="HJ36" s="1267">
        <f>IF(HJ35=0,0,HJ35/HJ30)</f>
        <v>0</v>
      </c>
      <c r="HK36" s="799"/>
      <c r="HL36" s="800"/>
      <c r="HM36" s="1267">
        <f>IF(HM35=0,0,HM35/HM30)</f>
        <v>0</v>
      </c>
      <c r="HN36" s="799"/>
      <c r="HO36" s="800"/>
      <c r="HP36" s="1267">
        <f>IF(HP35=0,0,HP35/HP30)</f>
        <v>0</v>
      </c>
      <c r="HQ36" s="799"/>
      <c r="HR36" s="800"/>
      <c r="HS36" s="1267">
        <f>IF(HS35=0,0,HS35/HS30)</f>
        <v>0</v>
      </c>
      <c r="HT36" s="799"/>
      <c r="HU36" s="800"/>
      <c r="HV36" s="1267">
        <f>IF(HV35=0,0,HV35/HV30)</f>
        <v>0</v>
      </c>
      <c r="HW36" s="799"/>
      <c r="HX36" s="800"/>
      <c r="HY36" s="1267">
        <f>IF(HY35=0,0,HY35/HY30)</f>
        <v>0</v>
      </c>
      <c r="HZ36" s="799"/>
      <c r="IA36" s="800"/>
      <c r="IB36" s="1267">
        <f>IF(IB35=0,0,IB35/IB30)</f>
        <v>0</v>
      </c>
      <c r="IC36" s="799"/>
      <c r="ID36" s="800"/>
      <c r="IE36" s="1267">
        <f>IF(IE35=0,0,IE35/IE30)</f>
        <v>0</v>
      </c>
      <c r="IF36" s="799"/>
      <c r="IG36" s="800"/>
      <c r="IH36" s="1267">
        <f>IF(IH35=0,0,IH35/IH30)</f>
        <v>0</v>
      </c>
      <c r="II36" s="799"/>
      <c r="IJ36" s="800"/>
      <c r="IK36" s="1267">
        <f>IF(IK35=0,0,IK35/IK30)</f>
        <v>0</v>
      </c>
      <c r="IL36" s="799"/>
      <c r="IM36" s="800"/>
      <c r="IN36" s="1267">
        <f>IF(IN35=0,0,IN35/IN30)</f>
        <v>0</v>
      </c>
      <c r="IO36" s="799"/>
      <c r="IP36" s="800"/>
      <c r="IQ36" s="1267">
        <f>IF(IQ35=0,0,IQ35/IQ30)</f>
        <v>0</v>
      </c>
      <c r="IR36" s="799"/>
      <c r="IS36" s="800"/>
      <c r="IT36" s="1267">
        <f>IF(IT35=0,0,IT35/IT30)</f>
        <v>0</v>
      </c>
      <c r="IU36" s="799"/>
      <c r="IV36" s="800"/>
      <c r="IW36" s="1267">
        <f>IF(IW35=0,0,IW35/IW30)</f>
        <v>0</v>
      </c>
      <c r="IX36" s="799"/>
      <c r="IY36" s="800"/>
      <c r="IZ36" s="1267">
        <f>IF(IZ35=0,0,IZ35/IZ30)</f>
        <v>0</v>
      </c>
      <c r="JA36" s="799"/>
      <c r="JB36" s="800"/>
      <c r="JC36" s="1267">
        <f>IF(JC35=0,0,JC35/JC30)</f>
        <v>0</v>
      </c>
      <c r="JD36" s="799"/>
      <c r="JE36" s="800"/>
      <c r="JF36" s="1267">
        <f>IF(JF35=0,0,JF35/JF30)</f>
        <v>0</v>
      </c>
      <c r="JG36" s="799"/>
      <c r="JH36" s="800"/>
      <c r="JI36" s="1267">
        <f>IF(JI35=0,0,JI35/JI30)</f>
        <v>0</v>
      </c>
      <c r="JJ36" s="799"/>
      <c r="JK36" s="800"/>
      <c r="JL36" s="607"/>
      <c r="JM36" s="613"/>
      <c r="JN36" s="606"/>
      <c r="JO36" s="580"/>
      <c r="JP36" s="294"/>
      <c r="JQ36" s="850"/>
      <c r="JR36" s="294"/>
      <c r="JS36" s="294"/>
      <c r="JT36" s="294"/>
      <c r="JU36" s="294"/>
      <c r="JV36" s="294"/>
      <c r="JW36" s="294"/>
      <c r="JX36" s="294"/>
      <c r="JY36" s="294"/>
      <c r="JZ36" s="294"/>
    </row>
    <row r="37" spans="1:286" s="870" customFormat="1" ht="35.1" customHeight="1">
      <c r="A37" s="344">
        <v>19</v>
      </c>
      <c r="B37" s="605" t="s">
        <v>321</v>
      </c>
      <c r="C37" s="612"/>
      <c r="D37" s="614"/>
      <c r="E37" s="762">
        <v>13</v>
      </c>
      <c r="F37" s="763"/>
      <c r="G37" s="764"/>
      <c r="H37" s="762">
        <v>13</v>
      </c>
      <c r="I37" s="763"/>
      <c r="J37" s="765"/>
      <c r="K37" s="762">
        <v>13</v>
      </c>
      <c r="L37" s="763"/>
      <c r="M37" s="765"/>
      <c r="N37" s="762">
        <v>13</v>
      </c>
      <c r="O37" s="763"/>
      <c r="P37" s="765"/>
      <c r="Q37" s="762">
        <v>13</v>
      </c>
      <c r="R37" s="763"/>
      <c r="S37" s="765"/>
      <c r="T37" s="762">
        <v>13</v>
      </c>
      <c r="U37" s="763"/>
      <c r="V37" s="765"/>
      <c r="W37" s="762">
        <v>13</v>
      </c>
      <c r="X37" s="763"/>
      <c r="Y37" s="765"/>
      <c r="Z37" s="766">
        <v>13</v>
      </c>
      <c r="AA37" s="763"/>
      <c r="AB37" s="765"/>
      <c r="AC37" s="768">
        <v>13</v>
      </c>
      <c r="AD37" s="763"/>
      <c r="AE37" s="765"/>
      <c r="AF37" s="768">
        <v>13</v>
      </c>
      <c r="AG37" s="763"/>
      <c r="AH37" s="763"/>
      <c r="AI37" s="768">
        <v>13</v>
      </c>
      <c r="AJ37" s="754"/>
      <c r="AK37" s="767"/>
      <c r="AL37" s="768">
        <v>13</v>
      </c>
      <c r="AM37" s="754"/>
      <c r="AN37" s="767"/>
      <c r="AO37" s="768">
        <v>13</v>
      </c>
      <c r="AP37" s="754"/>
      <c r="AQ37" s="767"/>
      <c r="AR37" s="768">
        <v>13</v>
      </c>
      <c r="AS37" s="754"/>
      <c r="AT37" s="767"/>
      <c r="AU37" s="768">
        <v>13</v>
      </c>
      <c r="AV37" s="754"/>
      <c r="AW37" s="767"/>
      <c r="AX37" s="768">
        <v>13</v>
      </c>
      <c r="AY37" s="754"/>
      <c r="AZ37" s="767"/>
      <c r="BA37" s="768">
        <v>13</v>
      </c>
      <c r="BB37" s="754"/>
      <c r="BC37" s="754"/>
      <c r="BD37" s="768">
        <v>13</v>
      </c>
      <c r="BE37" s="754"/>
      <c r="BF37" s="767"/>
      <c r="BG37" s="768">
        <v>13</v>
      </c>
      <c r="BH37" s="758"/>
      <c r="BI37" s="675"/>
      <c r="BJ37" s="768">
        <v>13</v>
      </c>
      <c r="BK37" s="677"/>
      <c r="BL37" s="678"/>
      <c r="BM37" s="769">
        <v>13</v>
      </c>
      <c r="BN37" s="759"/>
      <c r="BO37" s="705"/>
      <c r="BP37" s="768">
        <v>13</v>
      </c>
      <c r="BQ37" s="742"/>
      <c r="BR37" s="678"/>
      <c r="BS37" s="768">
        <v>13</v>
      </c>
      <c r="BT37" s="760"/>
      <c r="BU37" s="678"/>
      <c r="BV37" s="768">
        <v>13</v>
      </c>
      <c r="BW37" s="754"/>
      <c r="BX37" s="767"/>
      <c r="BY37" s="768">
        <v>13</v>
      </c>
      <c r="BZ37" s="565"/>
      <c r="CA37" s="686"/>
      <c r="CB37" s="768">
        <v>13</v>
      </c>
      <c r="CC37" s="662"/>
      <c r="CD37" s="688"/>
      <c r="CE37" s="768">
        <v>13</v>
      </c>
      <c r="CF37" s="770"/>
      <c r="CG37" s="771"/>
      <c r="CH37" s="768">
        <v>13</v>
      </c>
      <c r="CI37" s="770"/>
      <c r="CJ37" s="771"/>
      <c r="CK37" s="768">
        <v>13</v>
      </c>
      <c r="CL37" s="770"/>
      <c r="CM37" s="771"/>
      <c r="CN37" s="768">
        <v>13</v>
      </c>
      <c r="CO37" s="770"/>
      <c r="CP37" s="771"/>
      <c r="CQ37" s="768">
        <v>13</v>
      </c>
      <c r="CR37" s="770"/>
      <c r="CS37" s="771"/>
      <c r="CT37" s="768">
        <v>13</v>
      </c>
      <c r="CU37" s="770"/>
      <c r="CV37" s="771"/>
      <c r="CW37" s="768">
        <v>13</v>
      </c>
      <c r="CX37" s="770"/>
      <c r="CY37" s="771"/>
      <c r="CZ37" s="768">
        <v>13</v>
      </c>
      <c r="DA37" s="770"/>
      <c r="DB37" s="770"/>
      <c r="DC37" s="768">
        <v>13</v>
      </c>
      <c r="DD37" s="770"/>
      <c r="DE37" s="771"/>
      <c r="DF37" s="768">
        <v>13</v>
      </c>
      <c r="DG37" s="770"/>
      <c r="DH37" s="771"/>
      <c r="DI37" s="768">
        <v>13</v>
      </c>
      <c r="DJ37" s="770"/>
      <c r="DK37" s="771"/>
      <c r="DL37" s="768">
        <v>13</v>
      </c>
      <c r="DM37" s="770"/>
      <c r="DN37" s="771"/>
      <c r="DO37" s="768">
        <v>13</v>
      </c>
      <c r="DP37" s="770"/>
      <c r="DQ37" s="771"/>
      <c r="DR37" s="768">
        <v>13</v>
      </c>
      <c r="DS37" s="770"/>
      <c r="DT37" s="771"/>
      <c r="DU37" s="768">
        <v>13</v>
      </c>
      <c r="DV37" s="770"/>
      <c r="DW37" s="771"/>
      <c r="DX37" s="768">
        <v>13</v>
      </c>
      <c r="DY37" s="770"/>
      <c r="DZ37" s="771"/>
      <c r="EA37" s="768">
        <v>13</v>
      </c>
      <c r="EB37" s="770"/>
      <c r="EC37" s="771"/>
      <c r="ED37" s="768">
        <v>13</v>
      </c>
      <c r="EE37" s="770"/>
      <c r="EF37" s="771"/>
      <c r="EG37" s="768">
        <v>13</v>
      </c>
      <c r="EH37" s="770"/>
      <c r="EI37" s="771"/>
      <c r="EJ37" s="768">
        <v>13</v>
      </c>
      <c r="EK37" s="770"/>
      <c r="EL37" s="771"/>
      <c r="EM37" s="768">
        <v>13</v>
      </c>
      <c r="EN37" s="770"/>
      <c r="EO37" s="770"/>
      <c r="EP37" s="768">
        <v>13</v>
      </c>
      <c r="EQ37" s="770"/>
      <c r="ER37" s="771"/>
      <c r="ES37" s="768">
        <v>13</v>
      </c>
      <c r="ET37" s="770"/>
      <c r="EU37" s="771"/>
      <c r="EV37" s="768">
        <v>13</v>
      </c>
      <c r="EW37" s="770"/>
      <c r="EX37" s="771"/>
      <c r="EY37" s="768">
        <v>13</v>
      </c>
      <c r="EZ37" s="770"/>
      <c r="FA37" s="771"/>
      <c r="FB37" s="768">
        <v>13</v>
      </c>
      <c r="FC37" s="704"/>
      <c r="FD37" s="705"/>
      <c r="FE37" s="768">
        <v>13</v>
      </c>
      <c r="FF37" s="704"/>
      <c r="FG37" s="704"/>
      <c r="FH37" s="768">
        <v>13</v>
      </c>
      <c r="FI37" s="704"/>
      <c r="FJ37" s="704"/>
      <c r="FK37" s="768">
        <v>13</v>
      </c>
      <c r="FL37" s="704"/>
      <c r="FM37" s="704"/>
      <c r="FN37" s="1267"/>
      <c r="FO37" s="704"/>
      <c r="FP37" s="705"/>
      <c r="FQ37" s="768">
        <v>13</v>
      </c>
      <c r="FR37" s="704"/>
      <c r="FS37" s="704"/>
      <c r="FT37" s="768">
        <v>13</v>
      </c>
      <c r="FU37" s="704"/>
      <c r="FV37" s="704"/>
      <c r="FW37" s="768">
        <v>13</v>
      </c>
      <c r="FX37" s="704"/>
      <c r="FY37" s="704"/>
      <c r="FZ37" s="768">
        <v>13</v>
      </c>
      <c r="GA37" s="704"/>
      <c r="GB37" s="705"/>
      <c r="GC37" s="762"/>
      <c r="GD37" s="799"/>
      <c r="GE37" s="800"/>
      <c r="GF37" s="762"/>
      <c r="GG37" s="815"/>
      <c r="GH37" s="821"/>
      <c r="GI37" s="762"/>
      <c r="GJ37" s="688"/>
      <c r="GK37" s="822"/>
      <c r="GL37" s="762"/>
      <c r="GM37" s="688"/>
      <c r="GN37" s="822"/>
      <c r="GO37" s="762"/>
      <c r="GP37" s="820"/>
      <c r="GQ37" s="822"/>
      <c r="GR37" s="762"/>
      <c r="GS37" s="688"/>
      <c r="GT37" s="822"/>
      <c r="GU37" s="762"/>
      <c r="GV37" s="688"/>
      <c r="GW37" s="822"/>
      <c r="GX37" s="762"/>
      <c r="GY37" s="815"/>
      <c r="GZ37" s="816"/>
      <c r="HA37" s="762"/>
      <c r="HB37" s="815"/>
      <c r="HC37" s="816"/>
      <c r="HD37" s="768"/>
      <c r="HE37" s="815"/>
      <c r="HF37" s="816"/>
      <c r="HG37" s="768"/>
      <c r="HH37" s="815"/>
      <c r="HI37" s="816"/>
      <c r="HJ37" s="768"/>
      <c r="HK37" s="815"/>
      <c r="HL37" s="816"/>
      <c r="HM37" s="768"/>
      <c r="HN37" s="815"/>
      <c r="HO37" s="816"/>
      <c r="HP37" s="768"/>
      <c r="HQ37" s="815"/>
      <c r="HR37" s="816"/>
      <c r="HS37" s="768"/>
      <c r="HT37" s="815"/>
      <c r="HU37" s="816"/>
      <c r="HV37" s="768"/>
      <c r="HW37" s="815"/>
      <c r="HX37" s="816"/>
      <c r="HY37" s="768"/>
      <c r="HZ37" s="815"/>
      <c r="IA37" s="816"/>
      <c r="IB37" s="768"/>
      <c r="IC37" s="815"/>
      <c r="ID37" s="816"/>
      <c r="IE37" s="768"/>
      <c r="IF37" s="815"/>
      <c r="IG37" s="816"/>
      <c r="IH37" s="768"/>
      <c r="II37" s="815"/>
      <c r="IJ37" s="816"/>
      <c r="IK37" s="768"/>
      <c r="IL37" s="815"/>
      <c r="IM37" s="816"/>
      <c r="IN37" s="768"/>
      <c r="IO37" s="815"/>
      <c r="IP37" s="816"/>
      <c r="IQ37" s="768"/>
      <c r="IR37" s="815"/>
      <c r="IS37" s="816"/>
      <c r="IT37" s="768"/>
      <c r="IU37" s="815"/>
      <c r="IV37" s="816"/>
      <c r="IW37" s="768"/>
      <c r="IX37" s="815"/>
      <c r="IY37" s="816"/>
      <c r="IZ37" s="768"/>
      <c r="JA37" s="815"/>
      <c r="JB37" s="816"/>
      <c r="JC37" s="768"/>
      <c r="JD37" s="815"/>
      <c r="JE37" s="816"/>
      <c r="JF37" s="768"/>
      <c r="JG37" s="815"/>
      <c r="JH37" s="816"/>
      <c r="JI37" s="768"/>
      <c r="JJ37" s="815"/>
      <c r="JK37" s="816"/>
      <c r="JL37" s="607"/>
      <c r="JM37" s="1194"/>
      <c r="JN37" s="1193"/>
      <c r="JO37" s="873"/>
      <c r="JQ37" s="850"/>
    </row>
    <row r="38" spans="1:286" ht="36" customHeight="1" thickBot="1">
      <c r="A38" s="333">
        <v>20</v>
      </c>
      <c r="B38" s="605" t="s">
        <v>206</v>
      </c>
      <c r="C38" s="604"/>
      <c r="D38" s="603"/>
      <c r="E38" s="772">
        <v>2006</v>
      </c>
      <c r="F38" s="773"/>
      <c r="G38" s="774"/>
      <c r="H38" s="772">
        <v>2007</v>
      </c>
      <c r="I38" s="775"/>
      <c r="J38" s="776"/>
      <c r="K38" s="772">
        <v>2007</v>
      </c>
      <c r="L38" s="775"/>
      <c r="M38" s="776"/>
      <c r="N38" s="772">
        <v>2007</v>
      </c>
      <c r="O38" s="775"/>
      <c r="P38" s="776"/>
      <c r="Q38" s="772">
        <v>2008</v>
      </c>
      <c r="R38" s="778"/>
      <c r="S38" s="779"/>
      <c r="T38" s="772">
        <v>2009</v>
      </c>
      <c r="U38" s="778"/>
      <c r="V38" s="779"/>
      <c r="W38" s="780">
        <v>2009</v>
      </c>
      <c r="X38" s="778"/>
      <c r="Y38" s="779"/>
      <c r="Z38" s="777">
        <v>2008</v>
      </c>
      <c r="AA38" s="778"/>
      <c r="AB38" s="779"/>
      <c r="AC38" s="784">
        <v>2009</v>
      </c>
      <c r="AD38" s="778"/>
      <c r="AE38" s="779"/>
      <c r="AF38" s="784">
        <v>2008</v>
      </c>
      <c r="AG38" s="749"/>
      <c r="AH38" s="749"/>
      <c r="AI38" s="784">
        <v>2010</v>
      </c>
      <c r="AJ38" s="782"/>
      <c r="AK38" s="783"/>
      <c r="AL38" s="784">
        <v>2011</v>
      </c>
      <c r="AM38" s="782"/>
      <c r="AN38" s="783"/>
      <c r="AO38" s="784">
        <v>2011</v>
      </c>
      <c r="AP38" s="782"/>
      <c r="AQ38" s="783"/>
      <c r="AR38" s="784">
        <v>2012</v>
      </c>
      <c r="AS38" s="782"/>
      <c r="AT38" s="783"/>
      <c r="AU38" s="784">
        <v>2012</v>
      </c>
      <c r="AV38" s="782"/>
      <c r="AW38" s="783"/>
      <c r="AX38" s="784">
        <v>2012</v>
      </c>
      <c r="AY38" s="782"/>
      <c r="AZ38" s="783"/>
      <c r="BA38" s="784">
        <v>2012</v>
      </c>
      <c r="BB38" s="782"/>
      <c r="BC38" s="782"/>
      <c r="BD38" s="784">
        <v>2012</v>
      </c>
      <c r="BE38" s="782"/>
      <c r="BF38" s="783"/>
      <c r="BG38" s="784">
        <v>2011</v>
      </c>
      <c r="BH38" s="758"/>
      <c r="BI38" s="785"/>
      <c r="BJ38" s="673" t="s">
        <v>689</v>
      </c>
      <c r="BK38" s="786"/>
      <c r="BL38" s="787"/>
      <c r="BM38" s="673">
        <v>2013</v>
      </c>
      <c r="BN38" s="786"/>
      <c r="BO38" s="787"/>
      <c r="BP38" s="789" t="s">
        <v>713</v>
      </c>
      <c r="BQ38" s="790"/>
      <c r="BR38" s="791"/>
      <c r="BS38" s="789" t="s">
        <v>713</v>
      </c>
      <c r="BT38" s="792"/>
      <c r="BU38" s="791"/>
      <c r="BV38" s="789">
        <v>2010</v>
      </c>
      <c r="BW38" s="782"/>
      <c r="BX38" s="783"/>
      <c r="BY38" s="789">
        <v>2011</v>
      </c>
      <c r="BZ38" s="793"/>
      <c r="CA38" s="794"/>
      <c r="CB38" s="789">
        <v>2012</v>
      </c>
      <c r="CC38" s="688"/>
      <c r="CD38" s="688"/>
      <c r="CE38" s="789">
        <v>2011</v>
      </c>
      <c r="CF38" s="237"/>
      <c r="CG38" s="795"/>
      <c r="CH38" s="789">
        <v>2013</v>
      </c>
      <c r="CI38" s="237"/>
      <c r="CJ38" s="795"/>
      <c r="CK38" s="781">
        <v>2012</v>
      </c>
      <c r="CL38" s="237"/>
      <c r="CM38" s="795"/>
      <c r="CN38" s="781">
        <v>2013</v>
      </c>
      <c r="CO38" s="237"/>
      <c r="CP38" s="795"/>
      <c r="CQ38" s="781">
        <v>2016</v>
      </c>
      <c r="CR38" s="237"/>
      <c r="CS38" s="795"/>
      <c r="CT38" s="781">
        <v>2016</v>
      </c>
      <c r="CU38" s="237"/>
      <c r="CV38" s="795"/>
      <c r="CW38" s="781">
        <v>2016</v>
      </c>
      <c r="CX38" s="237"/>
      <c r="CY38" s="795"/>
      <c r="CZ38" s="781">
        <v>2016</v>
      </c>
      <c r="DA38" s="237"/>
      <c r="DB38" s="237"/>
      <c r="DC38" s="781">
        <v>2015</v>
      </c>
      <c r="DD38" s="237"/>
      <c r="DE38" s="795"/>
      <c r="DF38" s="781">
        <v>2018</v>
      </c>
      <c r="DG38" s="237"/>
      <c r="DH38" s="795"/>
      <c r="DI38" s="781">
        <v>2018</v>
      </c>
      <c r="DJ38" s="237"/>
      <c r="DK38" s="795"/>
      <c r="DL38" s="781">
        <v>2015</v>
      </c>
      <c r="DM38" s="237"/>
      <c r="DN38" s="795"/>
      <c r="DO38" s="781">
        <v>2015</v>
      </c>
      <c r="DP38" s="237"/>
      <c r="DQ38" s="795"/>
      <c r="DR38" s="781">
        <v>2015</v>
      </c>
      <c r="DS38" s="237"/>
      <c r="DT38" s="795"/>
      <c r="DU38" s="781">
        <v>2015</v>
      </c>
      <c r="DV38" s="237"/>
      <c r="DW38" s="795"/>
      <c r="DX38" s="781">
        <v>2015</v>
      </c>
      <c r="DY38" s="237"/>
      <c r="DZ38" s="795"/>
      <c r="EA38" s="781">
        <v>2015</v>
      </c>
      <c r="EB38" s="237"/>
      <c r="EC38" s="795"/>
      <c r="ED38" s="781">
        <v>2016</v>
      </c>
      <c r="EE38" s="237"/>
      <c r="EF38" s="795"/>
      <c r="EG38" s="781">
        <v>2016</v>
      </c>
      <c r="EH38" s="237"/>
      <c r="EI38" s="795"/>
      <c r="EJ38" s="781">
        <v>2016</v>
      </c>
      <c r="EK38" s="237"/>
      <c r="EL38" s="795"/>
      <c r="EM38" s="781">
        <v>2016</v>
      </c>
      <c r="EN38" s="237"/>
      <c r="EO38" s="237"/>
      <c r="EP38" s="781">
        <v>2015</v>
      </c>
      <c r="EQ38" s="237"/>
      <c r="ER38" s="795"/>
      <c r="ES38" s="781">
        <v>2015</v>
      </c>
      <c r="ET38" s="237"/>
      <c r="EU38" s="795"/>
      <c r="EV38" s="781">
        <v>2017</v>
      </c>
      <c r="EW38" s="237"/>
      <c r="EX38" s="795"/>
      <c r="EY38" s="781">
        <v>2018</v>
      </c>
      <c r="EZ38" s="237"/>
      <c r="FA38" s="795"/>
      <c r="FB38" s="789" t="s">
        <v>725</v>
      </c>
      <c r="FC38" s="788"/>
      <c r="FD38" s="1391"/>
      <c r="FE38" s="789" t="s">
        <v>725</v>
      </c>
      <c r="FF38" s="792"/>
      <c r="FG38" s="791"/>
      <c r="FH38" s="789" t="s">
        <v>808</v>
      </c>
      <c r="FI38" s="792"/>
      <c r="FJ38" s="791"/>
      <c r="FK38" s="789" t="s">
        <v>725</v>
      </c>
      <c r="FL38" s="792"/>
      <c r="FM38" s="791"/>
      <c r="FN38" s="789" t="s">
        <v>725</v>
      </c>
      <c r="FO38" s="792"/>
      <c r="FP38" s="791"/>
      <c r="FQ38" s="789" t="s">
        <v>808</v>
      </c>
      <c r="FR38" s="792"/>
      <c r="FS38" s="791"/>
      <c r="FT38" s="789" t="s">
        <v>818</v>
      </c>
      <c r="FU38" s="792"/>
      <c r="FV38" s="791"/>
      <c r="FW38" s="789" t="s">
        <v>822</v>
      </c>
      <c r="FX38" s="792"/>
      <c r="FY38" s="791"/>
      <c r="FZ38" s="789" t="s">
        <v>818</v>
      </c>
      <c r="GA38" s="792"/>
      <c r="GB38" s="791"/>
      <c r="GC38" s="772"/>
      <c r="GD38" s="808"/>
      <c r="GE38" s="809"/>
      <c r="GF38" s="777"/>
      <c r="GG38" s="688"/>
      <c r="GH38" s="807"/>
      <c r="GI38" s="772"/>
      <c r="GJ38" s="823"/>
      <c r="GK38" s="824"/>
      <c r="GL38" s="772"/>
      <c r="GM38" s="823"/>
      <c r="GN38" s="824"/>
      <c r="GO38" s="772"/>
      <c r="GP38" s="823"/>
      <c r="GQ38" s="824"/>
      <c r="GR38" s="772"/>
      <c r="GS38" s="808"/>
      <c r="GT38" s="809"/>
      <c r="GU38" s="772"/>
      <c r="GV38" s="808"/>
      <c r="GW38" s="809"/>
      <c r="GX38" s="666"/>
      <c r="GY38" s="818"/>
      <c r="GZ38" s="819"/>
      <c r="HA38" s="303"/>
      <c r="HB38" s="818"/>
      <c r="HC38" s="819"/>
      <c r="HD38" s="303"/>
      <c r="HE38" s="818"/>
      <c r="HF38" s="819"/>
      <c r="HG38" s="303"/>
      <c r="HH38" s="818"/>
      <c r="HI38" s="819"/>
      <c r="HJ38" s="666"/>
      <c r="HK38" s="818"/>
      <c r="HL38" s="819"/>
      <c r="HM38" s="303"/>
      <c r="HN38" s="818"/>
      <c r="HO38" s="819"/>
      <c r="HP38" s="303"/>
      <c r="HQ38" s="818"/>
      <c r="HR38" s="819"/>
      <c r="HS38" s="303"/>
      <c r="HT38" s="818"/>
      <c r="HU38" s="819"/>
      <c r="HV38" s="666"/>
      <c r="HW38" s="818"/>
      <c r="HX38" s="819"/>
      <c r="HY38" s="303"/>
      <c r="HZ38" s="818"/>
      <c r="IA38" s="819"/>
      <c r="IB38" s="303"/>
      <c r="IC38" s="818"/>
      <c r="ID38" s="819"/>
      <c r="IE38" s="303"/>
      <c r="IF38" s="818"/>
      <c r="IG38" s="819"/>
      <c r="IH38" s="817"/>
      <c r="II38" s="818"/>
      <c r="IJ38" s="819"/>
      <c r="IK38" s="817"/>
      <c r="IL38" s="818"/>
      <c r="IM38" s="819"/>
      <c r="IN38" s="817"/>
      <c r="IO38" s="818"/>
      <c r="IP38" s="819"/>
      <c r="IQ38" s="817"/>
      <c r="IR38" s="818"/>
      <c r="IS38" s="819"/>
      <c r="IT38" s="817"/>
      <c r="IU38" s="818"/>
      <c r="IV38" s="819"/>
      <c r="IW38" s="817"/>
      <c r="IX38" s="818"/>
      <c r="IY38" s="819"/>
      <c r="IZ38" s="817"/>
      <c r="JA38" s="818"/>
      <c r="JB38" s="819"/>
      <c r="JC38" s="303"/>
      <c r="JD38" s="818"/>
      <c r="JE38" s="819"/>
      <c r="JF38" s="817"/>
      <c r="JG38" s="818"/>
      <c r="JH38" s="819"/>
      <c r="JI38" s="666"/>
      <c r="JJ38" s="818"/>
      <c r="JK38" s="819"/>
      <c r="JL38" s="607"/>
      <c r="JM38" s="602"/>
      <c r="JN38" s="601"/>
      <c r="JO38" s="580"/>
      <c r="JP38" s="294"/>
      <c r="JQ38" s="850"/>
      <c r="JR38" s="294"/>
      <c r="JS38" s="294"/>
      <c r="JT38" s="294"/>
      <c r="JU38" s="294"/>
      <c r="JV38" s="294"/>
      <c r="JW38" s="294"/>
      <c r="JX38" s="294"/>
      <c r="JY38" s="294"/>
      <c r="JZ38" s="294"/>
    </row>
    <row r="39" spans="1:286" s="294" customFormat="1" ht="54.75" thickBot="1">
      <c r="A39" s="600">
        <v>21</v>
      </c>
      <c r="B39" s="645"/>
      <c r="C39" s="599"/>
      <c r="D39" s="598" t="s">
        <v>450</v>
      </c>
      <c r="E39" s="598" t="s">
        <v>531</v>
      </c>
      <c r="F39" s="640" t="s">
        <v>712</v>
      </c>
      <c r="G39" s="553" t="s">
        <v>530</v>
      </c>
      <c r="H39" s="598" t="s">
        <v>531</v>
      </c>
      <c r="I39" s="640" t="s">
        <v>712</v>
      </c>
      <c r="J39" s="553" t="s">
        <v>530</v>
      </c>
      <c r="K39" s="598" t="s">
        <v>531</v>
      </c>
      <c r="L39" s="640" t="s">
        <v>712</v>
      </c>
      <c r="M39" s="553" t="s">
        <v>530</v>
      </c>
      <c r="N39" s="598" t="s">
        <v>531</v>
      </c>
      <c r="O39" s="640" t="s">
        <v>712</v>
      </c>
      <c r="P39" s="553" t="s">
        <v>530</v>
      </c>
      <c r="Q39" s="598" t="s">
        <v>531</v>
      </c>
      <c r="R39" s="640" t="s">
        <v>712</v>
      </c>
      <c r="S39" s="553" t="s">
        <v>530</v>
      </c>
      <c r="T39" s="598" t="s">
        <v>531</v>
      </c>
      <c r="U39" s="640" t="s">
        <v>712</v>
      </c>
      <c r="V39" s="553" t="s">
        <v>530</v>
      </c>
      <c r="W39" s="598" t="s">
        <v>531</v>
      </c>
      <c r="X39" s="640" t="s">
        <v>712</v>
      </c>
      <c r="Y39" s="553" t="s">
        <v>530</v>
      </c>
      <c r="Z39" s="598" t="s">
        <v>531</v>
      </c>
      <c r="AA39" s="640" t="s">
        <v>712</v>
      </c>
      <c r="AB39" s="553" t="s">
        <v>530</v>
      </c>
      <c r="AC39" s="598" t="s">
        <v>531</v>
      </c>
      <c r="AD39" s="640" t="s">
        <v>712</v>
      </c>
      <c r="AE39" s="553" t="s">
        <v>530</v>
      </c>
      <c r="AF39" s="598" t="s">
        <v>531</v>
      </c>
      <c r="AG39" s="640" t="s">
        <v>712</v>
      </c>
      <c r="AH39" s="553" t="s">
        <v>530</v>
      </c>
      <c r="AI39" s="598" t="s">
        <v>531</v>
      </c>
      <c r="AJ39" s="640" t="s">
        <v>712</v>
      </c>
      <c r="AK39" s="553" t="s">
        <v>530</v>
      </c>
      <c r="AL39" s="598" t="s">
        <v>531</v>
      </c>
      <c r="AM39" s="640" t="s">
        <v>712</v>
      </c>
      <c r="AN39" s="553" t="s">
        <v>530</v>
      </c>
      <c r="AO39" s="598" t="s">
        <v>531</v>
      </c>
      <c r="AP39" s="640" t="s">
        <v>712</v>
      </c>
      <c r="AQ39" s="553" t="s">
        <v>530</v>
      </c>
      <c r="AR39" s="598" t="s">
        <v>531</v>
      </c>
      <c r="AS39" s="640" t="s">
        <v>712</v>
      </c>
      <c r="AT39" s="553" t="s">
        <v>530</v>
      </c>
      <c r="AU39" s="598" t="s">
        <v>531</v>
      </c>
      <c r="AV39" s="640" t="s">
        <v>712</v>
      </c>
      <c r="AW39" s="553" t="s">
        <v>530</v>
      </c>
      <c r="AX39" s="598" t="s">
        <v>531</v>
      </c>
      <c r="AY39" s="640" t="s">
        <v>712</v>
      </c>
      <c r="AZ39" s="553" t="s">
        <v>530</v>
      </c>
      <c r="BA39" s="598" t="s">
        <v>531</v>
      </c>
      <c r="BB39" s="640" t="s">
        <v>712</v>
      </c>
      <c r="BC39" s="553" t="s">
        <v>530</v>
      </c>
      <c r="BD39" s="598" t="s">
        <v>531</v>
      </c>
      <c r="BE39" s="640" t="s">
        <v>712</v>
      </c>
      <c r="BF39" s="553" t="s">
        <v>530</v>
      </c>
      <c r="BG39" s="598" t="s">
        <v>531</v>
      </c>
      <c r="BH39" s="640" t="s">
        <v>712</v>
      </c>
      <c r="BI39" s="553" t="s">
        <v>530</v>
      </c>
      <c r="BJ39" s="598" t="s">
        <v>531</v>
      </c>
      <c r="BK39" s="640" t="s">
        <v>712</v>
      </c>
      <c r="BL39" s="553" t="s">
        <v>530</v>
      </c>
      <c r="BM39" s="598" t="s">
        <v>531</v>
      </c>
      <c r="BN39" s="640" t="s">
        <v>712</v>
      </c>
      <c r="BO39" s="553" t="s">
        <v>530</v>
      </c>
      <c r="BP39" s="598" t="s">
        <v>531</v>
      </c>
      <c r="BQ39" s="640" t="s">
        <v>712</v>
      </c>
      <c r="BR39" s="553" t="s">
        <v>530</v>
      </c>
      <c r="BS39" s="598" t="s">
        <v>531</v>
      </c>
      <c r="BT39" s="640" t="s">
        <v>712</v>
      </c>
      <c r="BU39" s="553" t="s">
        <v>530</v>
      </c>
      <c r="BV39" s="598" t="s">
        <v>531</v>
      </c>
      <c r="BW39" s="640" t="s">
        <v>712</v>
      </c>
      <c r="BX39" s="553" t="s">
        <v>530</v>
      </c>
      <c r="BY39" s="598" t="s">
        <v>531</v>
      </c>
      <c r="BZ39" s="640" t="s">
        <v>712</v>
      </c>
      <c r="CA39" s="553" t="s">
        <v>530</v>
      </c>
      <c r="CB39" s="598" t="s">
        <v>531</v>
      </c>
      <c r="CC39" s="640" t="s">
        <v>712</v>
      </c>
      <c r="CD39" s="553" t="s">
        <v>530</v>
      </c>
      <c r="CE39" s="598" t="s">
        <v>531</v>
      </c>
      <c r="CF39" s="640" t="s">
        <v>712</v>
      </c>
      <c r="CG39" s="553" t="s">
        <v>530</v>
      </c>
      <c r="CH39" s="598" t="s">
        <v>531</v>
      </c>
      <c r="CI39" s="640" t="s">
        <v>712</v>
      </c>
      <c r="CJ39" s="553" t="s">
        <v>530</v>
      </c>
      <c r="CK39" s="598" t="s">
        <v>531</v>
      </c>
      <c r="CL39" s="640" t="s">
        <v>712</v>
      </c>
      <c r="CM39" s="553" t="s">
        <v>530</v>
      </c>
      <c r="CN39" s="598" t="s">
        <v>531</v>
      </c>
      <c r="CO39" s="640" t="s">
        <v>712</v>
      </c>
      <c r="CP39" s="553" t="s">
        <v>530</v>
      </c>
      <c r="CQ39" s="598" t="s">
        <v>531</v>
      </c>
      <c r="CR39" s="640" t="s">
        <v>712</v>
      </c>
      <c r="CS39" s="553" t="s">
        <v>530</v>
      </c>
      <c r="CT39" s="857" t="s">
        <v>531</v>
      </c>
      <c r="CU39" s="825" t="s">
        <v>712</v>
      </c>
      <c r="CV39" s="826" t="s">
        <v>530</v>
      </c>
      <c r="CW39" s="876" t="s">
        <v>531</v>
      </c>
      <c r="CX39" s="825" t="s">
        <v>712</v>
      </c>
      <c r="CY39" s="826" t="s">
        <v>530</v>
      </c>
      <c r="CZ39" s="876" t="s">
        <v>531</v>
      </c>
      <c r="DA39" s="825" t="s">
        <v>712</v>
      </c>
      <c r="DB39" s="826" t="s">
        <v>530</v>
      </c>
      <c r="DC39" s="857" t="s">
        <v>531</v>
      </c>
      <c r="DD39" s="825" t="s">
        <v>712</v>
      </c>
      <c r="DE39" s="826" t="s">
        <v>530</v>
      </c>
      <c r="DF39" s="1222" t="s">
        <v>531</v>
      </c>
      <c r="DG39" s="825" t="s">
        <v>712</v>
      </c>
      <c r="DH39" s="826" t="s">
        <v>530</v>
      </c>
      <c r="DI39" s="1222" t="s">
        <v>531</v>
      </c>
      <c r="DJ39" s="825" t="s">
        <v>712</v>
      </c>
      <c r="DK39" s="826" t="s">
        <v>530</v>
      </c>
      <c r="DL39" s="857" t="s">
        <v>531</v>
      </c>
      <c r="DM39" s="825" t="s">
        <v>712</v>
      </c>
      <c r="DN39" s="826" t="s">
        <v>530</v>
      </c>
      <c r="DO39" s="857" t="s">
        <v>531</v>
      </c>
      <c r="DP39" s="825" t="s">
        <v>712</v>
      </c>
      <c r="DQ39" s="826" t="s">
        <v>530</v>
      </c>
      <c r="DR39" s="857" t="s">
        <v>531</v>
      </c>
      <c r="DS39" s="825" t="s">
        <v>712</v>
      </c>
      <c r="DT39" s="826" t="s">
        <v>530</v>
      </c>
      <c r="DU39" s="857" t="s">
        <v>531</v>
      </c>
      <c r="DV39" s="825" t="s">
        <v>712</v>
      </c>
      <c r="DW39" s="826" t="s">
        <v>530</v>
      </c>
      <c r="DX39" s="857" t="s">
        <v>531</v>
      </c>
      <c r="DY39" s="825" t="s">
        <v>712</v>
      </c>
      <c r="DZ39" s="826" t="s">
        <v>530</v>
      </c>
      <c r="EA39" s="857" t="s">
        <v>531</v>
      </c>
      <c r="EB39" s="825" t="s">
        <v>712</v>
      </c>
      <c r="EC39" s="826" t="s">
        <v>530</v>
      </c>
      <c r="ED39" s="875" t="s">
        <v>531</v>
      </c>
      <c r="EE39" s="825" t="s">
        <v>712</v>
      </c>
      <c r="EF39" s="826" t="s">
        <v>530</v>
      </c>
      <c r="EG39" s="886" t="s">
        <v>531</v>
      </c>
      <c r="EH39" s="825" t="s">
        <v>712</v>
      </c>
      <c r="EI39" s="826" t="s">
        <v>530</v>
      </c>
      <c r="EJ39" s="888" t="s">
        <v>531</v>
      </c>
      <c r="EK39" s="825" t="s">
        <v>712</v>
      </c>
      <c r="EL39" s="826" t="s">
        <v>530</v>
      </c>
      <c r="EM39" s="875" t="s">
        <v>531</v>
      </c>
      <c r="EN39" s="825" t="s">
        <v>712</v>
      </c>
      <c r="EO39" s="826" t="s">
        <v>530</v>
      </c>
      <c r="EP39" s="857" t="s">
        <v>531</v>
      </c>
      <c r="EQ39" s="825" t="s">
        <v>712</v>
      </c>
      <c r="ER39" s="826" t="s">
        <v>530</v>
      </c>
      <c r="ES39" s="857" t="s">
        <v>531</v>
      </c>
      <c r="ET39" s="825" t="s">
        <v>712</v>
      </c>
      <c r="EU39" s="826" t="s">
        <v>530</v>
      </c>
      <c r="EV39" s="888" t="s">
        <v>531</v>
      </c>
      <c r="EW39" s="825" t="s">
        <v>712</v>
      </c>
      <c r="EX39" s="826" t="s">
        <v>530</v>
      </c>
      <c r="EY39" s="1222" t="s">
        <v>531</v>
      </c>
      <c r="EZ39" s="825" t="s">
        <v>712</v>
      </c>
      <c r="FA39" s="826" t="s">
        <v>530</v>
      </c>
      <c r="FB39" s="598" t="s">
        <v>531</v>
      </c>
      <c r="FC39" s="640" t="s">
        <v>712</v>
      </c>
      <c r="FD39" s="553" t="s">
        <v>530</v>
      </c>
      <c r="FE39" s="598" t="s">
        <v>531</v>
      </c>
      <c r="FF39" s="640" t="s">
        <v>712</v>
      </c>
      <c r="FG39" s="553" t="s">
        <v>530</v>
      </c>
      <c r="FH39" s="598" t="s">
        <v>531</v>
      </c>
      <c r="FI39" s="640" t="s">
        <v>712</v>
      </c>
      <c r="FJ39" s="553" t="s">
        <v>530</v>
      </c>
      <c r="FK39" s="598" t="s">
        <v>531</v>
      </c>
      <c r="FL39" s="640" t="s">
        <v>712</v>
      </c>
      <c r="FM39" s="553" t="s">
        <v>530</v>
      </c>
      <c r="FN39" s="598" t="s">
        <v>531</v>
      </c>
      <c r="FO39" s="640" t="s">
        <v>712</v>
      </c>
      <c r="FP39" s="553" t="s">
        <v>530</v>
      </c>
      <c r="FQ39" s="598" t="s">
        <v>531</v>
      </c>
      <c r="FR39" s="640" t="s">
        <v>712</v>
      </c>
      <c r="FS39" s="553" t="s">
        <v>530</v>
      </c>
      <c r="FT39" s="598" t="s">
        <v>531</v>
      </c>
      <c r="FU39" s="640" t="s">
        <v>712</v>
      </c>
      <c r="FV39" s="553" t="s">
        <v>530</v>
      </c>
      <c r="FW39" s="598" t="s">
        <v>531</v>
      </c>
      <c r="FX39" s="640" t="s">
        <v>712</v>
      </c>
      <c r="FY39" s="553" t="s">
        <v>530</v>
      </c>
      <c r="FZ39" s="598" t="s">
        <v>531</v>
      </c>
      <c r="GA39" s="640" t="s">
        <v>712</v>
      </c>
      <c r="GB39" s="553" t="s">
        <v>530</v>
      </c>
      <c r="GC39" s="598" t="s">
        <v>531</v>
      </c>
      <c r="GD39" s="640" t="s">
        <v>712</v>
      </c>
      <c r="GE39" s="553" t="s">
        <v>530</v>
      </c>
      <c r="GF39" s="598" t="s">
        <v>531</v>
      </c>
      <c r="GG39" s="640" t="s">
        <v>712</v>
      </c>
      <c r="GH39" s="553" t="s">
        <v>530</v>
      </c>
      <c r="GI39" s="598" t="s">
        <v>531</v>
      </c>
      <c r="GJ39" s="640" t="s">
        <v>712</v>
      </c>
      <c r="GK39" s="553" t="s">
        <v>530</v>
      </c>
      <c r="GL39" s="598" t="s">
        <v>531</v>
      </c>
      <c r="GM39" s="640" t="s">
        <v>712</v>
      </c>
      <c r="GN39" s="553" t="s">
        <v>530</v>
      </c>
      <c r="GO39" s="598" t="s">
        <v>531</v>
      </c>
      <c r="GP39" s="640" t="s">
        <v>712</v>
      </c>
      <c r="GQ39" s="553" t="s">
        <v>530</v>
      </c>
      <c r="GR39" s="598" t="s">
        <v>531</v>
      </c>
      <c r="GS39" s="640" t="s">
        <v>712</v>
      </c>
      <c r="GT39" s="553" t="s">
        <v>530</v>
      </c>
      <c r="GU39" s="598" t="s">
        <v>531</v>
      </c>
      <c r="GV39" s="640" t="s">
        <v>712</v>
      </c>
      <c r="GW39" s="553" t="s">
        <v>530</v>
      </c>
      <c r="GX39" s="598" t="s">
        <v>531</v>
      </c>
      <c r="GY39" s="640" t="s">
        <v>712</v>
      </c>
      <c r="GZ39" s="553" t="s">
        <v>530</v>
      </c>
      <c r="HA39" s="598" t="s">
        <v>531</v>
      </c>
      <c r="HB39" s="640" t="s">
        <v>712</v>
      </c>
      <c r="HC39" s="553" t="s">
        <v>530</v>
      </c>
      <c r="HD39" s="598" t="s">
        <v>531</v>
      </c>
      <c r="HE39" s="640" t="s">
        <v>712</v>
      </c>
      <c r="HF39" s="553" t="s">
        <v>530</v>
      </c>
      <c r="HG39" s="598" t="s">
        <v>531</v>
      </c>
      <c r="HH39" s="640" t="s">
        <v>712</v>
      </c>
      <c r="HI39" s="553" t="s">
        <v>530</v>
      </c>
      <c r="HJ39" s="598" t="s">
        <v>531</v>
      </c>
      <c r="HK39" s="640" t="s">
        <v>712</v>
      </c>
      <c r="HL39" s="553" t="s">
        <v>530</v>
      </c>
      <c r="HM39" s="598" t="s">
        <v>531</v>
      </c>
      <c r="HN39" s="640" t="s">
        <v>712</v>
      </c>
      <c r="HO39" s="553" t="s">
        <v>530</v>
      </c>
      <c r="HP39" s="598" t="s">
        <v>531</v>
      </c>
      <c r="HQ39" s="640" t="s">
        <v>712</v>
      </c>
      <c r="HR39" s="553" t="s">
        <v>530</v>
      </c>
      <c r="HS39" s="598" t="s">
        <v>531</v>
      </c>
      <c r="HT39" s="640" t="s">
        <v>712</v>
      </c>
      <c r="HU39" s="553" t="s">
        <v>530</v>
      </c>
      <c r="HV39" s="598" t="s">
        <v>531</v>
      </c>
      <c r="HW39" s="640" t="s">
        <v>712</v>
      </c>
      <c r="HX39" s="553" t="s">
        <v>530</v>
      </c>
      <c r="HY39" s="598" t="s">
        <v>531</v>
      </c>
      <c r="HZ39" s="640" t="s">
        <v>712</v>
      </c>
      <c r="IA39" s="553" t="s">
        <v>530</v>
      </c>
      <c r="IB39" s="598" t="s">
        <v>531</v>
      </c>
      <c r="IC39" s="640" t="s">
        <v>712</v>
      </c>
      <c r="ID39" s="553" t="s">
        <v>530</v>
      </c>
      <c r="IE39" s="598" t="s">
        <v>531</v>
      </c>
      <c r="IF39" s="640" t="s">
        <v>712</v>
      </c>
      <c r="IG39" s="553" t="s">
        <v>530</v>
      </c>
      <c r="IH39" s="598" t="s">
        <v>531</v>
      </c>
      <c r="II39" s="640" t="s">
        <v>712</v>
      </c>
      <c r="IJ39" s="553" t="s">
        <v>530</v>
      </c>
      <c r="IK39" s="598" t="s">
        <v>531</v>
      </c>
      <c r="IL39" s="640" t="s">
        <v>712</v>
      </c>
      <c r="IM39" s="553" t="s">
        <v>530</v>
      </c>
      <c r="IN39" s="598" t="s">
        <v>531</v>
      </c>
      <c r="IO39" s="640" t="s">
        <v>712</v>
      </c>
      <c r="IP39" s="553" t="s">
        <v>530</v>
      </c>
      <c r="IQ39" s="598" t="s">
        <v>531</v>
      </c>
      <c r="IR39" s="640" t="s">
        <v>712</v>
      </c>
      <c r="IS39" s="553" t="s">
        <v>530</v>
      </c>
      <c r="IT39" s="598" t="s">
        <v>531</v>
      </c>
      <c r="IU39" s="640" t="s">
        <v>712</v>
      </c>
      <c r="IV39" s="553" t="s">
        <v>530</v>
      </c>
      <c r="IW39" s="598" t="s">
        <v>531</v>
      </c>
      <c r="IX39" s="640" t="s">
        <v>712</v>
      </c>
      <c r="IY39" s="553" t="s">
        <v>530</v>
      </c>
      <c r="IZ39" s="598" t="s">
        <v>531</v>
      </c>
      <c r="JA39" s="640" t="s">
        <v>712</v>
      </c>
      <c r="JB39" s="553" t="s">
        <v>530</v>
      </c>
      <c r="JC39" s="598" t="s">
        <v>531</v>
      </c>
      <c r="JD39" s="640" t="s">
        <v>712</v>
      </c>
      <c r="JE39" s="553" t="s">
        <v>530</v>
      </c>
      <c r="JF39" s="598" t="s">
        <v>531</v>
      </c>
      <c r="JG39" s="640" t="s">
        <v>712</v>
      </c>
      <c r="JH39" s="553" t="s">
        <v>530</v>
      </c>
      <c r="JI39" s="857" t="s">
        <v>531</v>
      </c>
      <c r="JJ39" s="825" t="s">
        <v>712</v>
      </c>
      <c r="JK39" s="838" t="s">
        <v>530</v>
      </c>
      <c r="JL39" s="553" t="s">
        <v>230</v>
      </c>
      <c r="JM39" s="641" t="s">
        <v>532</v>
      </c>
      <c r="JN39" s="642" t="s">
        <v>537</v>
      </c>
      <c r="JO39" s="643"/>
      <c r="JQ39" s="868"/>
    </row>
    <row r="40" spans="1:286" ht="20.25">
      <c r="A40" s="344">
        <f t="shared" ref="A40:A57" si="6">+A39+1</f>
        <v>22</v>
      </c>
      <c r="B40" s="473"/>
      <c r="C40" s="597" t="s">
        <v>720</v>
      </c>
      <c r="D40" s="597">
        <v>2006</v>
      </c>
      <c r="E40" s="596">
        <v>20680597</v>
      </c>
      <c r="F40" s="486">
        <v>492395.16666666663</v>
      </c>
      <c r="G40" s="487">
        <v>4652471.301809065</v>
      </c>
      <c r="H40" s="596"/>
      <c r="I40" s="486"/>
      <c r="J40" s="487"/>
      <c r="K40" s="596"/>
      <c r="L40" s="486"/>
      <c r="M40" s="487"/>
      <c r="N40" s="596"/>
      <c r="O40" s="486"/>
      <c r="P40" s="487"/>
      <c r="Q40" s="596"/>
      <c r="R40" s="486"/>
      <c r="S40" s="487"/>
      <c r="T40" s="596"/>
      <c r="U40" s="486"/>
      <c r="V40" s="487"/>
      <c r="W40" s="596"/>
      <c r="X40" s="486"/>
      <c r="Y40" s="487"/>
      <c r="Z40" s="596"/>
      <c r="AA40" s="486"/>
      <c r="AB40" s="487"/>
      <c r="AC40" s="596"/>
      <c r="AD40" s="486"/>
      <c r="AE40" s="487"/>
      <c r="AF40" s="596"/>
      <c r="AG40" s="486"/>
      <c r="AH40" s="487"/>
      <c r="AI40" s="596"/>
      <c r="AJ40" s="486"/>
      <c r="AK40" s="487"/>
      <c r="AL40" s="596"/>
      <c r="AM40" s="486"/>
      <c r="AN40" s="487"/>
      <c r="AO40" s="596"/>
      <c r="AP40" s="486"/>
      <c r="AQ40" s="487"/>
      <c r="AR40" s="596"/>
      <c r="AS40" s="486"/>
      <c r="AT40" s="487"/>
      <c r="AU40" s="596"/>
      <c r="AV40" s="486"/>
      <c r="AW40" s="487"/>
      <c r="AX40" s="596"/>
      <c r="AY40" s="486"/>
      <c r="AZ40" s="487"/>
      <c r="BA40" s="596"/>
      <c r="BB40" s="486"/>
      <c r="BC40" s="487"/>
      <c r="BD40" s="596"/>
      <c r="BE40" s="486"/>
      <c r="BF40" s="487"/>
      <c r="BG40" s="596"/>
      <c r="BH40" s="486"/>
      <c r="BI40" s="487"/>
      <c r="BJ40" s="596"/>
      <c r="BK40" s="486"/>
      <c r="BL40" s="487"/>
      <c r="BM40" s="596"/>
      <c r="BN40" s="486"/>
      <c r="BO40" s="487"/>
      <c r="BP40" s="596"/>
      <c r="BQ40" s="486"/>
      <c r="BR40" s="487"/>
      <c r="BS40" s="839"/>
      <c r="BT40" s="486"/>
      <c r="BU40" s="487"/>
      <c r="BV40" s="596"/>
      <c r="BW40" s="486"/>
      <c r="BX40" s="487"/>
      <c r="BY40" s="596"/>
      <c r="BZ40" s="486"/>
      <c r="CA40" s="487"/>
      <c r="CB40" s="596"/>
      <c r="CC40" s="486"/>
      <c r="CD40" s="487"/>
      <c r="CE40" s="596"/>
      <c r="CF40" s="486"/>
      <c r="CG40" s="487"/>
      <c r="CH40" s="596"/>
      <c r="CI40" s="486"/>
      <c r="CJ40" s="487"/>
      <c r="CK40" s="596"/>
      <c r="CL40" s="486"/>
      <c r="CM40" s="487"/>
      <c r="CN40" s="596"/>
      <c r="CO40" s="486"/>
      <c r="CP40" s="487"/>
      <c r="CQ40" s="596"/>
      <c r="CR40" s="486"/>
      <c r="CS40" s="487"/>
      <c r="CT40" s="596"/>
      <c r="CU40" s="486"/>
      <c r="CV40" s="487"/>
      <c r="CW40" s="596"/>
      <c r="CX40" s="486"/>
      <c r="CY40" s="487"/>
      <c r="CZ40" s="486"/>
      <c r="DA40" s="486"/>
      <c r="DB40" s="486"/>
      <c r="DC40" s="596"/>
      <c r="DD40" s="486"/>
      <c r="DE40" s="487"/>
      <c r="DF40" s="596"/>
      <c r="DG40" s="486"/>
      <c r="DH40" s="487"/>
      <c r="DI40" s="596"/>
      <c r="DJ40" s="486"/>
      <c r="DK40" s="487"/>
      <c r="DL40" s="596"/>
      <c r="DM40" s="486"/>
      <c r="DN40" s="487"/>
      <c r="DO40" s="596"/>
      <c r="DP40" s="486"/>
      <c r="DQ40" s="487"/>
      <c r="DR40" s="596"/>
      <c r="DS40" s="486"/>
      <c r="DT40" s="487"/>
      <c r="DU40" s="596"/>
      <c r="DV40" s="486"/>
      <c r="DW40" s="487"/>
      <c r="DX40" s="596"/>
      <c r="DY40" s="486"/>
      <c r="DZ40" s="487"/>
      <c r="EA40" s="596"/>
      <c r="EB40" s="486"/>
      <c r="EC40" s="487"/>
      <c r="ED40" s="596"/>
      <c r="EE40" s="486"/>
      <c r="EF40" s="487"/>
      <c r="EG40" s="596"/>
      <c r="EH40" s="486"/>
      <c r="EI40" s="487"/>
      <c r="EJ40" s="596"/>
      <c r="EK40" s="486"/>
      <c r="EL40" s="487"/>
      <c r="EM40" s="596"/>
      <c r="EN40" s="486"/>
      <c r="EO40" s="486"/>
      <c r="EP40" s="596"/>
      <c r="EQ40" s="486"/>
      <c r="ER40" s="487"/>
      <c r="ES40" s="596"/>
      <c r="ET40" s="486"/>
      <c r="EU40" s="487"/>
      <c r="EV40" s="596"/>
      <c r="EW40" s="486"/>
      <c r="EX40" s="487"/>
      <c r="EY40" s="596"/>
      <c r="EZ40" s="486"/>
      <c r="FA40" s="487"/>
      <c r="FB40" s="596"/>
      <c r="FC40" s="486"/>
      <c r="FD40" s="487"/>
      <c r="FE40" s="596"/>
      <c r="FF40" s="486"/>
      <c r="FG40" s="487"/>
      <c r="FH40" s="596"/>
      <c r="FI40" s="486"/>
      <c r="FJ40" s="487"/>
      <c r="FK40" s="596"/>
      <c r="FL40" s="486"/>
      <c r="FM40" s="487"/>
      <c r="FN40" s="596"/>
      <c r="FO40" s="486"/>
      <c r="FP40" s="487"/>
      <c r="FQ40" s="596"/>
      <c r="FR40" s="486"/>
      <c r="FS40" s="487"/>
      <c r="FT40" s="596"/>
      <c r="FU40" s="486"/>
      <c r="FV40" s="487"/>
      <c r="FW40" s="596"/>
      <c r="FX40" s="486"/>
      <c r="FY40" s="487"/>
      <c r="FZ40" s="596"/>
      <c r="GA40" s="486"/>
      <c r="GB40" s="487"/>
      <c r="GC40" s="596"/>
      <c r="GD40" s="486"/>
      <c r="GE40" s="487"/>
      <c r="GF40" s="596"/>
      <c r="GG40" s="486"/>
      <c r="GH40" s="487"/>
      <c r="GI40" s="596"/>
      <c r="GJ40" s="486"/>
      <c r="GK40" s="487"/>
      <c r="GL40" s="596"/>
      <c r="GM40" s="486"/>
      <c r="GN40" s="487"/>
      <c r="GO40" s="596"/>
      <c r="GP40" s="486"/>
      <c r="GQ40" s="487"/>
      <c r="GR40" s="596"/>
      <c r="GS40" s="486"/>
      <c r="GT40" s="487"/>
      <c r="GU40" s="596"/>
      <c r="GV40" s="486"/>
      <c r="GW40" s="487"/>
      <c r="GX40" s="596"/>
      <c r="GY40" s="486"/>
      <c r="GZ40" s="487"/>
      <c r="HA40" s="596"/>
      <c r="HB40" s="486"/>
      <c r="HC40" s="487"/>
      <c r="HD40" s="596"/>
      <c r="HE40" s="486"/>
      <c r="HF40" s="487"/>
      <c r="HG40" s="596"/>
      <c r="HH40" s="486"/>
      <c r="HI40" s="487"/>
      <c r="HJ40" s="596"/>
      <c r="HK40" s="486"/>
      <c r="HL40" s="487"/>
      <c r="HM40" s="596"/>
      <c r="HN40" s="486"/>
      <c r="HO40" s="487"/>
      <c r="HP40" s="596"/>
      <c r="HQ40" s="486"/>
      <c r="HR40" s="487"/>
      <c r="HS40" s="596"/>
      <c r="HT40" s="486"/>
      <c r="HU40" s="487"/>
      <c r="HV40" s="596"/>
      <c r="HW40" s="486"/>
      <c r="HX40" s="487"/>
      <c r="HY40" s="596"/>
      <c r="HZ40" s="486"/>
      <c r="IA40" s="487"/>
      <c r="IB40" s="596"/>
      <c r="IC40" s="486"/>
      <c r="ID40" s="487"/>
      <c r="IE40" s="596"/>
      <c r="IF40" s="486"/>
      <c r="IG40" s="487"/>
      <c r="IH40" s="596"/>
      <c r="II40" s="486"/>
      <c r="IJ40" s="487"/>
      <c r="IK40" s="596"/>
      <c r="IL40" s="486"/>
      <c r="IM40" s="487"/>
      <c r="IN40" s="596"/>
      <c r="IO40" s="486"/>
      <c r="IP40" s="487"/>
      <c r="IQ40" s="596"/>
      <c r="IR40" s="486"/>
      <c r="IS40" s="487"/>
      <c r="IT40" s="596"/>
      <c r="IU40" s="486"/>
      <c r="IV40" s="487"/>
      <c r="IW40" s="596"/>
      <c r="IX40" s="486"/>
      <c r="IY40" s="487"/>
      <c r="IZ40" s="596"/>
      <c r="JA40" s="486"/>
      <c r="JB40" s="487"/>
      <c r="JC40" s="596"/>
      <c r="JD40" s="486"/>
      <c r="JE40" s="487"/>
      <c r="JF40" s="596"/>
      <c r="JG40" s="486"/>
      <c r="JH40" s="487"/>
      <c r="JI40" s="596"/>
      <c r="JJ40" s="486"/>
      <c r="JK40" s="487"/>
      <c r="JL40" s="554">
        <v>4652471.301809065</v>
      </c>
      <c r="JM40" s="594"/>
      <c r="JN40" s="595">
        <f>+JL40</f>
        <v>4652471.301809065</v>
      </c>
      <c r="JO40" s="594"/>
      <c r="JP40" s="294"/>
      <c r="JQ40" s="1196"/>
      <c r="JR40" s="294"/>
      <c r="JS40" s="294"/>
      <c r="JT40" s="294"/>
      <c r="JU40" s="294"/>
      <c r="JV40" s="294"/>
      <c r="JW40" s="294"/>
      <c r="JX40" s="294"/>
      <c r="JY40" s="294"/>
      <c r="JZ40" s="294"/>
    </row>
    <row r="41" spans="1:286" ht="20.25">
      <c r="A41" s="344">
        <f t="shared" si="6"/>
        <v>23</v>
      </c>
      <c r="B41" s="473"/>
      <c r="C41" s="588" t="s">
        <v>594</v>
      </c>
      <c r="D41" s="588">
        <f>D40</f>
        <v>2006</v>
      </c>
      <c r="E41" s="490">
        <v>20680597</v>
      </c>
      <c r="F41" s="488">
        <v>492395.16666666663</v>
      </c>
      <c r="G41" s="489">
        <v>4652471.301809065</v>
      </c>
      <c r="H41" s="490"/>
      <c r="I41" s="488"/>
      <c r="J41" s="489"/>
      <c r="K41" s="490"/>
      <c r="L41" s="488"/>
      <c r="M41" s="489"/>
      <c r="N41" s="490"/>
      <c r="O41" s="488"/>
      <c r="P41" s="489"/>
      <c r="Q41" s="490"/>
      <c r="R41" s="488"/>
      <c r="S41" s="489"/>
      <c r="T41" s="490"/>
      <c r="U41" s="488"/>
      <c r="V41" s="489"/>
      <c r="W41" s="490"/>
      <c r="X41" s="488"/>
      <c r="Y41" s="489"/>
      <c r="Z41" s="490"/>
      <c r="AA41" s="488"/>
      <c r="AB41" s="489"/>
      <c r="AC41" s="490"/>
      <c r="AD41" s="488"/>
      <c r="AE41" s="489"/>
      <c r="AF41" s="490"/>
      <c r="AG41" s="488"/>
      <c r="AH41" s="489"/>
      <c r="AI41" s="490"/>
      <c r="AJ41" s="488"/>
      <c r="AK41" s="489"/>
      <c r="AL41" s="490"/>
      <c r="AM41" s="488"/>
      <c r="AN41" s="489"/>
      <c r="AO41" s="490"/>
      <c r="AP41" s="488"/>
      <c r="AQ41" s="489"/>
      <c r="AR41" s="490"/>
      <c r="AS41" s="488"/>
      <c r="AT41" s="489"/>
      <c r="AU41" s="490"/>
      <c r="AV41" s="488"/>
      <c r="AW41" s="489"/>
      <c r="AX41" s="490"/>
      <c r="AY41" s="488"/>
      <c r="AZ41" s="489"/>
      <c r="BA41" s="490"/>
      <c r="BB41" s="488"/>
      <c r="BC41" s="489"/>
      <c r="BD41" s="490"/>
      <c r="BE41" s="488"/>
      <c r="BF41" s="489"/>
      <c r="BG41" s="490"/>
      <c r="BH41" s="488"/>
      <c r="BI41" s="489"/>
      <c r="BJ41" s="490"/>
      <c r="BK41" s="488"/>
      <c r="BL41" s="489"/>
      <c r="BM41" s="490"/>
      <c r="BN41" s="488"/>
      <c r="BO41" s="489"/>
      <c r="BP41" s="490"/>
      <c r="BQ41" s="488"/>
      <c r="BR41" s="489"/>
      <c r="BS41" s="840"/>
      <c r="BT41" s="488"/>
      <c r="BU41" s="489"/>
      <c r="BV41" s="490"/>
      <c r="BW41" s="488"/>
      <c r="BX41" s="489"/>
      <c r="BY41" s="490"/>
      <c r="BZ41" s="488"/>
      <c r="CA41" s="489"/>
      <c r="CB41" s="490"/>
      <c r="CC41" s="488"/>
      <c r="CD41" s="489"/>
      <c r="CE41" s="490"/>
      <c r="CF41" s="488"/>
      <c r="CG41" s="489"/>
      <c r="CH41" s="490"/>
      <c r="CI41" s="488"/>
      <c r="CJ41" s="489"/>
      <c r="CK41" s="490"/>
      <c r="CL41" s="488"/>
      <c r="CM41" s="489"/>
      <c r="CN41" s="490"/>
      <c r="CO41" s="488"/>
      <c r="CP41" s="489"/>
      <c r="CQ41" s="490"/>
      <c r="CR41" s="488"/>
      <c r="CS41" s="489"/>
      <c r="CT41" s="490"/>
      <c r="CU41" s="488"/>
      <c r="CV41" s="489"/>
      <c r="CW41" s="490"/>
      <c r="CX41" s="488"/>
      <c r="CY41" s="489"/>
      <c r="CZ41" s="490"/>
      <c r="DA41" s="488"/>
      <c r="DB41" s="489"/>
      <c r="DC41" s="490"/>
      <c r="DD41" s="488"/>
      <c r="DE41" s="489"/>
      <c r="DF41" s="490"/>
      <c r="DG41" s="488"/>
      <c r="DH41" s="489"/>
      <c r="DI41" s="490"/>
      <c r="DJ41" s="488"/>
      <c r="DK41" s="489"/>
      <c r="DL41" s="490"/>
      <c r="DM41" s="488"/>
      <c r="DN41" s="489"/>
      <c r="DO41" s="490"/>
      <c r="DP41" s="488"/>
      <c r="DQ41" s="489"/>
      <c r="DR41" s="490"/>
      <c r="DS41" s="488"/>
      <c r="DT41" s="489"/>
      <c r="DU41" s="490"/>
      <c r="DV41" s="488"/>
      <c r="DW41" s="489"/>
      <c r="DX41" s="490"/>
      <c r="DY41" s="488"/>
      <c r="DZ41" s="489"/>
      <c r="EA41" s="490"/>
      <c r="EB41" s="488"/>
      <c r="EC41" s="489"/>
      <c r="ED41" s="490"/>
      <c r="EE41" s="488"/>
      <c r="EF41" s="489"/>
      <c r="EG41" s="490"/>
      <c r="EH41" s="488"/>
      <c r="EI41" s="489"/>
      <c r="EJ41" s="490"/>
      <c r="EK41" s="488"/>
      <c r="EL41" s="489"/>
      <c r="EM41" s="490"/>
      <c r="EN41" s="488"/>
      <c r="EO41" s="489"/>
      <c r="EP41" s="490"/>
      <c r="EQ41" s="488"/>
      <c r="ER41" s="489"/>
      <c r="ES41" s="490"/>
      <c r="ET41" s="488"/>
      <c r="EU41" s="489"/>
      <c r="EV41" s="490"/>
      <c r="EW41" s="488"/>
      <c r="EX41" s="489"/>
      <c r="EY41" s="490"/>
      <c r="EZ41" s="488"/>
      <c r="FA41" s="489"/>
      <c r="FB41" s="490"/>
      <c r="FC41" s="488"/>
      <c r="FD41" s="489"/>
      <c r="FE41" s="490"/>
      <c r="FF41" s="488"/>
      <c r="FG41" s="489"/>
      <c r="FH41" s="490"/>
      <c r="FI41" s="488"/>
      <c r="FJ41" s="489"/>
      <c r="FK41" s="490"/>
      <c r="FL41" s="488"/>
      <c r="FM41" s="489"/>
      <c r="FN41" s="490"/>
      <c r="FO41" s="488"/>
      <c r="FP41" s="489"/>
      <c r="FQ41" s="490"/>
      <c r="FR41" s="488"/>
      <c r="FS41" s="489"/>
      <c r="FT41" s="490"/>
      <c r="FU41" s="488"/>
      <c r="FV41" s="489"/>
      <c r="FW41" s="490"/>
      <c r="FX41" s="488"/>
      <c r="FY41" s="489"/>
      <c r="FZ41" s="490"/>
      <c r="GA41" s="488"/>
      <c r="GB41" s="489"/>
      <c r="GC41" s="490"/>
      <c r="GD41" s="488"/>
      <c r="GE41" s="489"/>
      <c r="GF41" s="490"/>
      <c r="GG41" s="488"/>
      <c r="GH41" s="489"/>
      <c r="GI41" s="490"/>
      <c r="GJ41" s="488"/>
      <c r="GK41" s="489"/>
      <c r="GL41" s="490"/>
      <c r="GM41" s="488"/>
      <c r="GN41" s="489"/>
      <c r="GO41" s="490"/>
      <c r="GP41" s="488"/>
      <c r="GQ41" s="489"/>
      <c r="GR41" s="490"/>
      <c r="GS41" s="488"/>
      <c r="GT41" s="489"/>
      <c r="GU41" s="490"/>
      <c r="GV41" s="488"/>
      <c r="GW41" s="489"/>
      <c r="GX41" s="490"/>
      <c r="GY41" s="488"/>
      <c r="GZ41" s="489"/>
      <c r="HA41" s="490"/>
      <c r="HB41" s="488"/>
      <c r="HC41" s="489"/>
      <c r="HD41" s="490"/>
      <c r="HE41" s="488"/>
      <c r="HF41" s="489"/>
      <c r="HG41" s="490"/>
      <c r="HH41" s="488"/>
      <c r="HI41" s="489"/>
      <c r="HJ41" s="490"/>
      <c r="HK41" s="488"/>
      <c r="HL41" s="489"/>
      <c r="HM41" s="490"/>
      <c r="HN41" s="488"/>
      <c r="HO41" s="489"/>
      <c r="HP41" s="490"/>
      <c r="HQ41" s="488"/>
      <c r="HR41" s="489"/>
      <c r="HS41" s="490"/>
      <c r="HT41" s="488"/>
      <c r="HU41" s="489"/>
      <c r="HV41" s="490"/>
      <c r="HW41" s="488"/>
      <c r="HX41" s="489"/>
      <c r="HY41" s="490"/>
      <c r="HZ41" s="488"/>
      <c r="IA41" s="489"/>
      <c r="IB41" s="490"/>
      <c r="IC41" s="488"/>
      <c r="ID41" s="489"/>
      <c r="IE41" s="490"/>
      <c r="IF41" s="488"/>
      <c r="IG41" s="489"/>
      <c r="IH41" s="490"/>
      <c r="II41" s="488"/>
      <c r="IJ41" s="489"/>
      <c r="IK41" s="490"/>
      <c r="IL41" s="488"/>
      <c r="IM41" s="489"/>
      <c r="IN41" s="490"/>
      <c r="IO41" s="488"/>
      <c r="IP41" s="489"/>
      <c r="IQ41" s="490"/>
      <c r="IR41" s="488"/>
      <c r="IS41" s="489"/>
      <c r="IT41" s="490"/>
      <c r="IU41" s="488"/>
      <c r="IV41" s="489"/>
      <c r="IW41" s="490"/>
      <c r="IX41" s="488"/>
      <c r="IY41" s="489"/>
      <c r="IZ41" s="490"/>
      <c r="JA41" s="488"/>
      <c r="JB41" s="489"/>
      <c r="JC41" s="490"/>
      <c r="JD41" s="488"/>
      <c r="JE41" s="489"/>
      <c r="JF41" s="490"/>
      <c r="JG41" s="488"/>
      <c r="JH41" s="489"/>
      <c r="JI41" s="490"/>
      <c r="JJ41" s="488"/>
      <c r="JK41" s="489"/>
      <c r="JL41" s="555">
        <v>4652471.301809065</v>
      </c>
      <c r="JM41" s="590">
        <f>+JL41</f>
        <v>4652471.301809065</v>
      </c>
      <c r="JN41" s="585"/>
      <c r="JO41" s="590">
        <f>+JN40-JM41</f>
        <v>0</v>
      </c>
      <c r="JP41" s="294"/>
      <c r="JQ41" s="294"/>
      <c r="JR41" s="294"/>
      <c r="JS41" s="294"/>
      <c r="JT41" s="294"/>
      <c r="JU41" s="294"/>
      <c r="JV41" s="294"/>
      <c r="JW41" s="294"/>
      <c r="JX41" s="294"/>
      <c r="JY41" s="294"/>
      <c r="JZ41" s="294"/>
    </row>
    <row r="42" spans="1:286" ht="20.25">
      <c r="A42" s="344">
        <f t="shared" si="6"/>
        <v>24</v>
      </c>
      <c r="B42" s="473"/>
      <c r="C42" s="584" t="str">
        <f t="shared" ref="C42:C57" si="7">+C40</f>
        <v>W  11.68 % ROE</v>
      </c>
      <c r="D42" s="584">
        <f t="shared" ref="D42:D55" si="8">+D40+1</f>
        <v>2007</v>
      </c>
      <c r="E42" s="490">
        <v>20188201.833333332</v>
      </c>
      <c r="F42" s="488">
        <v>492395.16666666663</v>
      </c>
      <c r="G42" s="489">
        <v>4553421.8700199593</v>
      </c>
      <c r="H42" s="490">
        <v>8069022</v>
      </c>
      <c r="I42" s="488">
        <v>80049.82142857142</v>
      </c>
      <c r="J42" s="489">
        <v>1703201.5058861806</v>
      </c>
      <c r="K42" s="490">
        <v>86565628.890000001</v>
      </c>
      <c r="L42" s="488">
        <v>858786.00089285709</v>
      </c>
      <c r="M42" s="489">
        <v>18272190.791329145</v>
      </c>
      <c r="N42" s="490">
        <v>22188863</v>
      </c>
      <c r="O42" s="488">
        <v>484280.74007936509</v>
      </c>
      <c r="P42" s="489">
        <v>4947757.2747385986</v>
      </c>
      <c r="Q42" s="490"/>
      <c r="R42" s="488"/>
      <c r="S42" s="489"/>
      <c r="T42" s="490"/>
      <c r="U42" s="488"/>
      <c r="V42" s="489"/>
      <c r="W42" s="490"/>
      <c r="X42" s="488"/>
      <c r="Y42" s="489"/>
      <c r="Z42" s="490"/>
      <c r="AA42" s="488"/>
      <c r="AB42" s="489"/>
      <c r="AC42" s="490"/>
      <c r="AD42" s="488"/>
      <c r="AE42" s="489"/>
      <c r="AF42" s="490"/>
      <c r="AG42" s="488"/>
      <c r="AH42" s="489"/>
      <c r="AI42" s="490"/>
      <c r="AJ42" s="488"/>
      <c r="AK42" s="489"/>
      <c r="AL42" s="490"/>
      <c r="AM42" s="488"/>
      <c r="AN42" s="489"/>
      <c r="AO42" s="490"/>
      <c r="AP42" s="488"/>
      <c r="AQ42" s="489"/>
      <c r="AR42" s="490"/>
      <c r="AS42" s="488"/>
      <c r="AT42" s="489"/>
      <c r="AU42" s="490"/>
      <c r="AV42" s="488"/>
      <c r="AW42" s="489"/>
      <c r="AX42" s="490"/>
      <c r="AY42" s="488"/>
      <c r="AZ42" s="489"/>
      <c r="BA42" s="490"/>
      <c r="BB42" s="488"/>
      <c r="BC42" s="489"/>
      <c r="BD42" s="490"/>
      <c r="BE42" s="488"/>
      <c r="BF42" s="489"/>
      <c r="BG42" s="490"/>
      <c r="BH42" s="488"/>
      <c r="BI42" s="489"/>
      <c r="BJ42" s="490"/>
      <c r="BK42" s="488"/>
      <c r="BL42" s="489"/>
      <c r="BM42" s="490"/>
      <c r="BN42" s="488"/>
      <c r="BO42" s="489"/>
      <c r="BP42" s="490"/>
      <c r="BQ42" s="488"/>
      <c r="BR42" s="489"/>
      <c r="BS42" s="840"/>
      <c r="BT42" s="488"/>
      <c r="BU42" s="489"/>
      <c r="BV42" s="490"/>
      <c r="BW42" s="488"/>
      <c r="BX42" s="489"/>
      <c r="BY42" s="490"/>
      <c r="BZ42" s="488"/>
      <c r="CA42" s="489"/>
      <c r="CB42" s="490"/>
      <c r="CC42" s="488"/>
      <c r="CD42" s="489"/>
      <c r="CE42" s="490"/>
      <c r="CF42" s="488"/>
      <c r="CG42" s="489"/>
      <c r="CH42" s="490"/>
      <c r="CI42" s="488"/>
      <c r="CJ42" s="489"/>
      <c r="CK42" s="490"/>
      <c r="CL42" s="488"/>
      <c r="CM42" s="489"/>
      <c r="CN42" s="490"/>
      <c r="CO42" s="488"/>
      <c r="CP42" s="489"/>
      <c r="CQ42" s="490"/>
      <c r="CR42" s="488"/>
      <c r="CS42" s="489"/>
      <c r="CT42" s="490"/>
      <c r="CU42" s="488"/>
      <c r="CV42" s="489"/>
      <c r="CW42" s="490"/>
      <c r="CX42" s="488"/>
      <c r="CY42" s="489"/>
      <c r="CZ42" s="490"/>
      <c r="DA42" s="488"/>
      <c r="DB42" s="489"/>
      <c r="DC42" s="490"/>
      <c r="DD42" s="488"/>
      <c r="DE42" s="489"/>
      <c r="DF42" s="490"/>
      <c r="DG42" s="488"/>
      <c r="DH42" s="489"/>
      <c r="DI42" s="490"/>
      <c r="DJ42" s="488"/>
      <c r="DK42" s="489"/>
      <c r="DL42" s="490"/>
      <c r="DM42" s="488"/>
      <c r="DN42" s="489"/>
      <c r="DO42" s="490"/>
      <c r="DP42" s="488"/>
      <c r="DQ42" s="489"/>
      <c r="DR42" s="490"/>
      <c r="DS42" s="488"/>
      <c r="DT42" s="489"/>
      <c r="DU42" s="490"/>
      <c r="DV42" s="488"/>
      <c r="DW42" s="489"/>
      <c r="DX42" s="490"/>
      <c r="DY42" s="488"/>
      <c r="DZ42" s="489"/>
      <c r="EA42" s="490"/>
      <c r="EB42" s="488"/>
      <c r="EC42" s="489"/>
      <c r="ED42" s="490"/>
      <c r="EE42" s="488"/>
      <c r="EF42" s="489"/>
      <c r="EG42" s="490"/>
      <c r="EH42" s="488"/>
      <c r="EI42" s="489"/>
      <c r="EJ42" s="490"/>
      <c r="EK42" s="488"/>
      <c r="EL42" s="489"/>
      <c r="EM42" s="490"/>
      <c r="EN42" s="488"/>
      <c r="EO42" s="489"/>
      <c r="EP42" s="490"/>
      <c r="EQ42" s="488"/>
      <c r="ER42" s="489"/>
      <c r="ES42" s="490"/>
      <c r="ET42" s="488"/>
      <c r="EU42" s="489"/>
      <c r="EV42" s="490"/>
      <c r="EW42" s="488"/>
      <c r="EX42" s="489"/>
      <c r="EY42" s="490"/>
      <c r="EZ42" s="488"/>
      <c r="FA42" s="489"/>
      <c r="FB42" s="490"/>
      <c r="FC42" s="488"/>
      <c r="FD42" s="489"/>
      <c r="FE42" s="490"/>
      <c r="FF42" s="488"/>
      <c r="FG42" s="489"/>
      <c r="FH42" s="490"/>
      <c r="FI42" s="488"/>
      <c r="FJ42" s="489"/>
      <c r="FK42" s="490"/>
      <c r="FL42" s="488"/>
      <c r="FM42" s="489"/>
      <c r="FN42" s="490"/>
      <c r="FO42" s="488"/>
      <c r="FP42" s="489"/>
      <c r="FQ42" s="490"/>
      <c r="FR42" s="488"/>
      <c r="FS42" s="489"/>
      <c r="FT42" s="490"/>
      <c r="FU42" s="488"/>
      <c r="FV42" s="489"/>
      <c r="FW42" s="490"/>
      <c r="FX42" s="488"/>
      <c r="FY42" s="489"/>
      <c r="FZ42" s="490"/>
      <c r="GA42" s="488"/>
      <c r="GB42" s="489"/>
      <c r="GC42" s="490"/>
      <c r="GD42" s="488"/>
      <c r="GE42" s="489"/>
      <c r="GF42" s="490"/>
      <c r="GG42" s="488"/>
      <c r="GH42" s="489"/>
      <c r="GI42" s="490"/>
      <c r="GJ42" s="488"/>
      <c r="GK42" s="489"/>
      <c r="GL42" s="490"/>
      <c r="GM42" s="488"/>
      <c r="GN42" s="489"/>
      <c r="GO42" s="490"/>
      <c r="GP42" s="488"/>
      <c r="GQ42" s="489"/>
      <c r="GR42" s="490"/>
      <c r="GS42" s="488"/>
      <c r="GT42" s="489"/>
      <c r="GU42" s="490"/>
      <c r="GV42" s="488"/>
      <c r="GW42" s="489"/>
      <c r="GX42" s="490"/>
      <c r="GY42" s="488"/>
      <c r="GZ42" s="489"/>
      <c r="HA42" s="490"/>
      <c r="HB42" s="488"/>
      <c r="HC42" s="489"/>
      <c r="HD42" s="490"/>
      <c r="HE42" s="488"/>
      <c r="HF42" s="489"/>
      <c r="HG42" s="490"/>
      <c r="HH42" s="488"/>
      <c r="HI42" s="489"/>
      <c r="HJ42" s="490"/>
      <c r="HK42" s="488"/>
      <c r="HL42" s="489"/>
      <c r="HM42" s="490"/>
      <c r="HN42" s="488"/>
      <c r="HO42" s="489"/>
      <c r="HP42" s="490"/>
      <c r="HQ42" s="488"/>
      <c r="HR42" s="489"/>
      <c r="HS42" s="490"/>
      <c r="HT42" s="488"/>
      <c r="HU42" s="489"/>
      <c r="HV42" s="490"/>
      <c r="HW42" s="488"/>
      <c r="HX42" s="489"/>
      <c r="HY42" s="490"/>
      <c r="HZ42" s="488"/>
      <c r="IA42" s="489"/>
      <c r="IB42" s="490"/>
      <c r="IC42" s="488"/>
      <c r="ID42" s="489"/>
      <c r="IE42" s="490"/>
      <c r="IF42" s="488"/>
      <c r="IG42" s="489"/>
      <c r="IH42" s="490"/>
      <c r="II42" s="488"/>
      <c r="IJ42" s="489"/>
      <c r="IK42" s="490"/>
      <c r="IL42" s="488"/>
      <c r="IM42" s="489"/>
      <c r="IN42" s="490"/>
      <c r="IO42" s="488"/>
      <c r="IP42" s="489"/>
      <c r="IQ42" s="490"/>
      <c r="IR42" s="488"/>
      <c r="IS42" s="489"/>
      <c r="IT42" s="490"/>
      <c r="IU42" s="488"/>
      <c r="IV42" s="489"/>
      <c r="IW42" s="490"/>
      <c r="IX42" s="488"/>
      <c r="IY42" s="489"/>
      <c r="IZ42" s="490"/>
      <c r="JA42" s="488"/>
      <c r="JB42" s="489"/>
      <c r="JC42" s="490"/>
      <c r="JD42" s="488"/>
      <c r="JE42" s="489"/>
      <c r="JF42" s="490"/>
      <c r="JG42" s="488"/>
      <c r="JH42" s="489"/>
      <c r="JI42" s="490"/>
      <c r="JJ42" s="488"/>
      <c r="JK42" s="489"/>
      <c r="JL42" s="555">
        <v>29476571.441973884</v>
      </c>
      <c r="JM42" s="585"/>
      <c r="JN42" s="590">
        <f>+JL42</f>
        <v>29476571.441973884</v>
      </c>
      <c r="JO42" s="585"/>
      <c r="JP42" s="294"/>
      <c r="JQ42" s="294"/>
      <c r="JR42" s="294"/>
      <c r="JS42" s="294"/>
      <c r="JT42" s="294"/>
      <c r="JU42" s="294"/>
      <c r="JV42" s="294"/>
      <c r="JW42" s="294"/>
      <c r="JX42" s="294"/>
      <c r="JY42" s="294"/>
      <c r="JZ42" s="294"/>
    </row>
    <row r="43" spans="1:286" ht="18.75" customHeight="1">
      <c r="A43" s="344">
        <f t="shared" si="6"/>
        <v>25</v>
      </c>
      <c r="B43" s="473"/>
      <c r="C43" s="584" t="str">
        <f t="shared" si="7"/>
        <v>W Increased ROE</v>
      </c>
      <c r="D43" s="584">
        <f t="shared" si="8"/>
        <v>2007</v>
      </c>
      <c r="E43" s="490">
        <v>20188201.833333332</v>
      </c>
      <c r="F43" s="488">
        <v>492395.16666666663</v>
      </c>
      <c r="G43" s="489">
        <v>4553421.8700199593</v>
      </c>
      <c r="H43" s="490">
        <v>8069022</v>
      </c>
      <c r="I43" s="488">
        <v>80049.82142857142</v>
      </c>
      <c r="J43" s="489">
        <v>1703201.5058861806</v>
      </c>
      <c r="K43" s="490">
        <v>86565628.890000001</v>
      </c>
      <c r="L43" s="488">
        <v>858786.00089285709</v>
      </c>
      <c r="M43" s="489">
        <v>18272190.791329145</v>
      </c>
      <c r="N43" s="490">
        <v>22188863</v>
      </c>
      <c r="O43" s="488">
        <v>484280.74007936509</v>
      </c>
      <c r="P43" s="489">
        <v>4947757.2747385986</v>
      </c>
      <c r="Q43" s="490"/>
      <c r="R43" s="488"/>
      <c r="S43" s="489"/>
      <c r="T43" s="490"/>
      <c r="U43" s="488"/>
      <c r="V43" s="489"/>
      <c r="W43" s="490"/>
      <c r="X43" s="488"/>
      <c r="Y43" s="489"/>
      <c r="Z43" s="490"/>
      <c r="AA43" s="488"/>
      <c r="AB43" s="489"/>
      <c r="AC43" s="490"/>
      <c r="AD43" s="488"/>
      <c r="AE43" s="489"/>
      <c r="AF43" s="490"/>
      <c r="AG43" s="488"/>
      <c r="AH43" s="489"/>
      <c r="AI43" s="490"/>
      <c r="AJ43" s="488"/>
      <c r="AK43" s="489"/>
      <c r="AL43" s="490"/>
      <c r="AM43" s="488"/>
      <c r="AN43" s="489"/>
      <c r="AO43" s="490"/>
      <c r="AP43" s="488"/>
      <c r="AQ43" s="489"/>
      <c r="AR43" s="490"/>
      <c r="AS43" s="488"/>
      <c r="AT43" s="489"/>
      <c r="AU43" s="490"/>
      <c r="AV43" s="488"/>
      <c r="AW43" s="489"/>
      <c r="AX43" s="490"/>
      <c r="AY43" s="488"/>
      <c r="AZ43" s="489"/>
      <c r="BA43" s="490"/>
      <c r="BB43" s="488"/>
      <c r="BC43" s="489"/>
      <c r="BD43" s="490"/>
      <c r="BE43" s="488"/>
      <c r="BF43" s="489"/>
      <c r="BG43" s="490"/>
      <c r="BH43" s="488"/>
      <c r="BI43" s="489"/>
      <c r="BJ43" s="490"/>
      <c r="BK43" s="488"/>
      <c r="BL43" s="489"/>
      <c r="BM43" s="490"/>
      <c r="BN43" s="488"/>
      <c r="BO43" s="489"/>
      <c r="BP43" s="490"/>
      <c r="BQ43" s="488"/>
      <c r="BR43" s="489"/>
      <c r="BS43" s="840"/>
      <c r="BT43" s="488"/>
      <c r="BU43" s="489"/>
      <c r="BV43" s="490"/>
      <c r="BW43" s="488"/>
      <c r="BX43" s="489"/>
      <c r="BY43" s="490"/>
      <c r="BZ43" s="488"/>
      <c r="CA43" s="489"/>
      <c r="CB43" s="490"/>
      <c r="CC43" s="488"/>
      <c r="CD43" s="489"/>
      <c r="CE43" s="490"/>
      <c r="CF43" s="488"/>
      <c r="CG43" s="489"/>
      <c r="CH43" s="490"/>
      <c r="CI43" s="488"/>
      <c r="CJ43" s="489"/>
      <c r="CK43" s="490"/>
      <c r="CL43" s="488"/>
      <c r="CM43" s="489"/>
      <c r="CN43" s="490"/>
      <c r="CO43" s="488"/>
      <c r="CP43" s="489"/>
      <c r="CQ43" s="490"/>
      <c r="CR43" s="488"/>
      <c r="CS43" s="489"/>
      <c r="CT43" s="490"/>
      <c r="CU43" s="488"/>
      <c r="CV43" s="489"/>
      <c r="CW43" s="490"/>
      <c r="CX43" s="488"/>
      <c r="CY43" s="489"/>
      <c r="CZ43" s="490"/>
      <c r="DA43" s="488"/>
      <c r="DB43" s="489"/>
      <c r="DC43" s="490"/>
      <c r="DD43" s="488"/>
      <c r="DE43" s="489"/>
      <c r="DF43" s="490"/>
      <c r="DG43" s="488"/>
      <c r="DH43" s="489"/>
      <c r="DI43" s="490"/>
      <c r="DJ43" s="488"/>
      <c r="DK43" s="489"/>
      <c r="DL43" s="490"/>
      <c r="DM43" s="488"/>
      <c r="DN43" s="489"/>
      <c r="DO43" s="490"/>
      <c r="DP43" s="488"/>
      <c r="DQ43" s="489"/>
      <c r="DR43" s="490"/>
      <c r="DS43" s="488"/>
      <c r="DT43" s="489"/>
      <c r="DU43" s="490"/>
      <c r="DV43" s="488"/>
      <c r="DW43" s="489"/>
      <c r="DX43" s="490"/>
      <c r="DY43" s="488"/>
      <c r="DZ43" s="489"/>
      <c r="EA43" s="490"/>
      <c r="EB43" s="488"/>
      <c r="EC43" s="489"/>
      <c r="ED43" s="490"/>
      <c r="EE43" s="488"/>
      <c r="EF43" s="489"/>
      <c r="EG43" s="490"/>
      <c r="EH43" s="488"/>
      <c r="EI43" s="489"/>
      <c r="EJ43" s="490"/>
      <c r="EK43" s="488"/>
      <c r="EL43" s="489"/>
      <c r="EM43" s="490"/>
      <c r="EN43" s="488"/>
      <c r="EO43" s="489"/>
      <c r="EP43" s="490"/>
      <c r="EQ43" s="488"/>
      <c r="ER43" s="489"/>
      <c r="ES43" s="490"/>
      <c r="ET43" s="488"/>
      <c r="EU43" s="489"/>
      <c r="EV43" s="490"/>
      <c r="EW43" s="488"/>
      <c r="EX43" s="489"/>
      <c r="EY43" s="490"/>
      <c r="EZ43" s="488"/>
      <c r="FA43" s="489"/>
      <c r="FB43" s="490"/>
      <c r="FC43" s="488"/>
      <c r="FD43" s="489"/>
      <c r="FE43" s="490"/>
      <c r="FF43" s="488"/>
      <c r="FG43" s="489"/>
      <c r="FH43" s="490"/>
      <c r="FI43" s="488"/>
      <c r="FJ43" s="489"/>
      <c r="FK43" s="490"/>
      <c r="FL43" s="488"/>
      <c r="FM43" s="489"/>
      <c r="FN43" s="490"/>
      <c r="FO43" s="488"/>
      <c r="FP43" s="489"/>
      <c r="FQ43" s="490"/>
      <c r="FR43" s="488"/>
      <c r="FS43" s="489"/>
      <c r="FT43" s="490"/>
      <c r="FU43" s="488"/>
      <c r="FV43" s="489"/>
      <c r="FW43" s="490"/>
      <c r="FX43" s="488"/>
      <c r="FY43" s="489"/>
      <c r="FZ43" s="490"/>
      <c r="GA43" s="488"/>
      <c r="GB43" s="489"/>
      <c r="GC43" s="490"/>
      <c r="GD43" s="488"/>
      <c r="GE43" s="489"/>
      <c r="GF43" s="490"/>
      <c r="GG43" s="488"/>
      <c r="GH43" s="489"/>
      <c r="GI43" s="490"/>
      <c r="GJ43" s="488"/>
      <c r="GK43" s="489"/>
      <c r="GL43" s="490"/>
      <c r="GM43" s="488"/>
      <c r="GN43" s="489"/>
      <c r="GO43" s="490"/>
      <c r="GP43" s="488"/>
      <c r="GQ43" s="489"/>
      <c r="GR43" s="490"/>
      <c r="GS43" s="488"/>
      <c r="GT43" s="489"/>
      <c r="GU43" s="490"/>
      <c r="GV43" s="488"/>
      <c r="GW43" s="489"/>
      <c r="GX43" s="490"/>
      <c r="GY43" s="488"/>
      <c r="GZ43" s="489"/>
      <c r="HA43" s="490"/>
      <c r="HB43" s="488"/>
      <c r="HC43" s="489"/>
      <c r="HD43" s="490"/>
      <c r="HE43" s="488"/>
      <c r="HF43" s="489"/>
      <c r="HG43" s="490"/>
      <c r="HH43" s="488"/>
      <c r="HI43" s="489"/>
      <c r="HJ43" s="490"/>
      <c r="HK43" s="488"/>
      <c r="HL43" s="489"/>
      <c r="HM43" s="490"/>
      <c r="HN43" s="488"/>
      <c r="HO43" s="489"/>
      <c r="HP43" s="490"/>
      <c r="HQ43" s="488"/>
      <c r="HR43" s="489"/>
      <c r="HS43" s="490"/>
      <c r="HT43" s="488"/>
      <c r="HU43" s="489"/>
      <c r="HV43" s="490"/>
      <c r="HW43" s="488"/>
      <c r="HX43" s="489"/>
      <c r="HY43" s="490"/>
      <c r="HZ43" s="488"/>
      <c r="IA43" s="489"/>
      <c r="IB43" s="490"/>
      <c r="IC43" s="488"/>
      <c r="ID43" s="489"/>
      <c r="IE43" s="490"/>
      <c r="IF43" s="488"/>
      <c r="IG43" s="489"/>
      <c r="IH43" s="490"/>
      <c r="II43" s="488"/>
      <c r="IJ43" s="489"/>
      <c r="IK43" s="490"/>
      <c r="IL43" s="488"/>
      <c r="IM43" s="489"/>
      <c r="IN43" s="490"/>
      <c r="IO43" s="488"/>
      <c r="IP43" s="489"/>
      <c r="IQ43" s="490"/>
      <c r="IR43" s="488"/>
      <c r="IS43" s="489"/>
      <c r="IT43" s="490"/>
      <c r="IU43" s="488"/>
      <c r="IV43" s="489"/>
      <c r="IW43" s="490"/>
      <c r="IX43" s="488"/>
      <c r="IY43" s="489"/>
      <c r="IZ43" s="490"/>
      <c r="JA43" s="488"/>
      <c r="JB43" s="489"/>
      <c r="JC43" s="490"/>
      <c r="JD43" s="488"/>
      <c r="JE43" s="489"/>
      <c r="JF43" s="490"/>
      <c r="JG43" s="488"/>
      <c r="JH43" s="489"/>
      <c r="JI43" s="490"/>
      <c r="JJ43" s="488"/>
      <c r="JK43" s="489"/>
      <c r="JL43" s="555">
        <v>29476571.441973884</v>
      </c>
      <c r="JM43" s="590">
        <f>+JL43</f>
        <v>29476571.441973884</v>
      </c>
      <c r="JN43" s="585"/>
      <c r="JO43" s="590">
        <f>+JN42-JM43</f>
        <v>0</v>
      </c>
      <c r="JP43" s="294"/>
      <c r="JQ43" s="294"/>
      <c r="JR43" s="294"/>
      <c r="JS43" s="294"/>
      <c r="JT43" s="294"/>
      <c r="JU43" s="294"/>
      <c r="JV43" s="294"/>
      <c r="JW43" s="294"/>
      <c r="JX43" s="294"/>
      <c r="JY43" s="294"/>
      <c r="JZ43" s="294"/>
    </row>
    <row r="44" spans="1:286" ht="20.25">
      <c r="A44" s="344">
        <f t="shared" si="6"/>
        <v>26</v>
      </c>
      <c r="B44" s="473"/>
      <c r="C44" s="584" t="str">
        <f t="shared" si="7"/>
        <v>W  11.68 % ROE</v>
      </c>
      <c r="D44" s="584">
        <f t="shared" si="8"/>
        <v>2008</v>
      </c>
      <c r="E44" s="490">
        <v>19695806.666666664</v>
      </c>
      <c r="F44" s="488">
        <v>492395.16666666663</v>
      </c>
      <c r="G44" s="489">
        <v>4454372.4382308545</v>
      </c>
      <c r="H44" s="490">
        <v>7988972.1785714282</v>
      </c>
      <c r="I44" s="488">
        <v>192119.57142857142</v>
      </c>
      <c r="J44" s="489">
        <v>1799168.5606038631</v>
      </c>
      <c r="K44" s="490">
        <v>85706842.889107138</v>
      </c>
      <c r="L44" s="488">
        <v>2061086.4021428572</v>
      </c>
      <c r="M44" s="489">
        <v>19301739.160927989</v>
      </c>
      <c r="N44" s="490">
        <v>21704582.259920601</v>
      </c>
      <c r="O44" s="488">
        <v>528306.26190476189</v>
      </c>
      <c r="P44" s="489">
        <v>4894365.6499742111</v>
      </c>
      <c r="Q44" s="490">
        <v>24921237</v>
      </c>
      <c r="R44" s="488">
        <v>88645.901717674904</v>
      </c>
      <c r="S44" s="489">
        <v>837584.40716714889</v>
      </c>
      <c r="T44" s="490"/>
      <c r="U44" s="488"/>
      <c r="V44" s="489"/>
      <c r="W44" s="490"/>
      <c r="X44" s="488"/>
      <c r="Y44" s="489"/>
      <c r="Z44" s="490">
        <v>6961494.5700000003</v>
      </c>
      <c r="AA44" s="488">
        <v>25372.297106227106</v>
      </c>
      <c r="AB44" s="489">
        <v>239734.04318082213</v>
      </c>
      <c r="AC44" s="490"/>
      <c r="AD44" s="488"/>
      <c r="AE44" s="489"/>
      <c r="AF44" s="490">
        <v>36369</v>
      </c>
      <c r="AG44" s="488">
        <v>577.28571428571399</v>
      </c>
      <c r="AH44" s="489">
        <v>5114.0511424324259</v>
      </c>
      <c r="AI44" s="490"/>
      <c r="AJ44" s="488"/>
      <c r="AK44" s="489"/>
      <c r="AL44" s="490"/>
      <c r="AM44" s="488"/>
      <c r="AN44" s="489"/>
      <c r="AO44" s="490"/>
      <c r="AP44" s="488"/>
      <c r="AQ44" s="489"/>
      <c r="AR44" s="490"/>
      <c r="AS44" s="488"/>
      <c r="AT44" s="489"/>
      <c r="AU44" s="490"/>
      <c r="AV44" s="488"/>
      <c r="AW44" s="489"/>
      <c r="AX44" s="490"/>
      <c r="AY44" s="488"/>
      <c r="AZ44" s="489"/>
      <c r="BA44" s="490"/>
      <c r="BB44" s="488"/>
      <c r="BC44" s="489"/>
      <c r="BD44" s="490"/>
      <c r="BE44" s="488"/>
      <c r="BF44" s="489"/>
      <c r="BG44" s="490"/>
      <c r="BH44" s="488"/>
      <c r="BI44" s="489"/>
      <c r="BJ44" s="490"/>
      <c r="BK44" s="488"/>
      <c r="BL44" s="489"/>
      <c r="BM44" s="490"/>
      <c r="BN44" s="488"/>
      <c r="BO44" s="489"/>
      <c r="BP44" s="490"/>
      <c r="BQ44" s="488"/>
      <c r="BR44" s="489"/>
      <c r="BS44" s="840"/>
      <c r="BT44" s="488"/>
      <c r="BU44" s="489"/>
      <c r="BV44" s="490"/>
      <c r="BW44" s="488"/>
      <c r="BX44" s="489"/>
      <c r="BY44" s="490"/>
      <c r="BZ44" s="488"/>
      <c r="CA44" s="489"/>
      <c r="CB44" s="490"/>
      <c r="CC44" s="488"/>
      <c r="CD44" s="489"/>
      <c r="CE44" s="490"/>
      <c r="CF44" s="488"/>
      <c r="CG44" s="489"/>
      <c r="CH44" s="490"/>
      <c r="CI44" s="488"/>
      <c r="CJ44" s="489"/>
      <c r="CK44" s="490"/>
      <c r="CL44" s="488"/>
      <c r="CM44" s="489"/>
      <c r="CN44" s="490"/>
      <c r="CO44" s="488"/>
      <c r="CP44" s="489"/>
      <c r="CQ44" s="490"/>
      <c r="CR44" s="488"/>
      <c r="CS44" s="489"/>
      <c r="CT44" s="490"/>
      <c r="CU44" s="488"/>
      <c r="CV44" s="489"/>
      <c r="CW44" s="490"/>
      <c r="CX44" s="488"/>
      <c r="CY44" s="489"/>
      <c r="CZ44" s="490"/>
      <c r="DA44" s="488"/>
      <c r="DB44" s="489"/>
      <c r="DC44" s="490"/>
      <c r="DD44" s="488"/>
      <c r="DE44" s="489"/>
      <c r="DF44" s="490"/>
      <c r="DG44" s="488"/>
      <c r="DH44" s="489"/>
      <c r="DI44" s="490"/>
      <c r="DJ44" s="488"/>
      <c r="DK44" s="489"/>
      <c r="DL44" s="490"/>
      <c r="DM44" s="488"/>
      <c r="DN44" s="489"/>
      <c r="DO44" s="490"/>
      <c r="DP44" s="488"/>
      <c r="DQ44" s="489"/>
      <c r="DR44" s="490"/>
      <c r="DS44" s="488"/>
      <c r="DT44" s="489"/>
      <c r="DU44" s="490"/>
      <c r="DV44" s="488"/>
      <c r="DW44" s="489"/>
      <c r="DX44" s="490"/>
      <c r="DY44" s="488"/>
      <c r="DZ44" s="489"/>
      <c r="EA44" s="490"/>
      <c r="EB44" s="488"/>
      <c r="EC44" s="489"/>
      <c r="ED44" s="490"/>
      <c r="EE44" s="488"/>
      <c r="EF44" s="489"/>
      <c r="EG44" s="490"/>
      <c r="EH44" s="488"/>
      <c r="EI44" s="489"/>
      <c r="EJ44" s="490"/>
      <c r="EK44" s="488"/>
      <c r="EL44" s="489"/>
      <c r="EM44" s="490"/>
      <c r="EN44" s="488"/>
      <c r="EO44" s="489"/>
      <c r="EP44" s="490"/>
      <c r="EQ44" s="488"/>
      <c r="ER44" s="489"/>
      <c r="ES44" s="490"/>
      <c r="ET44" s="488"/>
      <c r="EU44" s="489"/>
      <c r="EV44" s="490"/>
      <c r="EW44" s="488"/>
      <c r="EX44" s="489"/>
      <c r="EY44" s="490"/>
      <c r="EZ44" s="488"/>
      <c r="FA44" s="489"/>
      <c r="FB44" s="490"/>
      <c r="FC44" s="488"/>
      <c r="FD44" s="489"/>
      <c r="FE44" s="490"/>
      <c r="FF44" s="488"/>
      <c r="FG44" s="489"/>
      <c r="FH44" s="490"/>
      <c r="FI44" s="488"/>
      <c r="FJ44" s="489"/>
      <c r="FK44" s="490"/>
      <c r="FL44" s="488"/>
      <c r="FM44" s="489"/>
      <c r="FN44" s="490"/>
      <c r="FO44" s="488"/>
      <c r="FP44" s="489"/>
      <c r="FQ44" s="490"/>
      <c r="FR44" s="488"/>
      <c r="FS44" s="489"/>
      <c r="FT44" s="490"/>
      <c r="FU44" s="488"/>
      <c r="FV44" s="489"/>
      <c r="FW44" s="490"/>
      <c r="FX44" s="488"/>
      <c r="FY44" s="489"/>
      <c r="FZ44" s="490"/>
      <c r="GA44" s="488"/>
      <c r="GB44" s="489"/>
      <c r="GC44" s="490"/>
      <c r="GD44" s="488"/>
      <c r="GE44" s="489"/>
      <c r="GF44" s="490">
        <v>8927082</v>
      </c>
      <c r="GG44" s="488"/>
      <c r="GH44" s="489">
        <v>819421.13399994455</v>
      </c>
      <c r="GI44" s="490"/>
      <c r="GJ44" s="488"/>
      <c r="GK44" s="489"/>
      <c r="GL44" s="490"/>
      <c r="GM44" s="488"/>
      <c r="GN44" s="489"/>
      <c r="GO44" s="490"/>
      <c r="GP44" s="488"/>
      <c r="GQ44" s="489"/>
      <c r="GR44" s="490"/>
      <c r="GS44" s="488"/>
      <c r="GT44" s="489"/>
      <c r="GU44" s="490"/>
      <c r="GV44" s="488"/>
      <c r="GW44" s="489"/>
      <c r="GX44" s="490"/>
      <c r="GY44" s="488"/>
      <c r="GZ44" s="489"/>
      <c r="HA44" s="490"/>
      <c r="HB44" s="488"/>
      <c r="HC44" s="489"/>
      <c r="HD44" s="490"/>
      <c r="HE44" s="488"/>
      <c r="HF44" s="489"/>
      <c r="HG44" s="490"/>
      <c r="HH44" s="488"/>
      <c r="HI44" s="489"/>
      <c r="HJ44" s="490"/>
      <c r="HK44" s="488"/>
      <c r="HL44" s="489"/>
      <c r="HM44" s="490"/>
      <c r="HN44" s="488"/>
      <c r="HO44" s="489"/>
      <c r="HP44" s="490"/>
      <c r="HQ44" s="488"/>
      <c r="HR44" s="489"/>
      <c r="HS44" s="490"/>
      <c r="HT44" s="488"/>
      <c r="HU44" s="489"/>
      <c r="HV44" s="490"/>
      <c r="HW44" s="488"/>
      <c r="HX44" s="489"/>
      <c r="HY44" s="490"/>
      <c r="HZ44" s="488"/>
      <c r="IA44" s="489"/>
      <c r="IB44" s="490"/>
      <c r="IC44" s="488"/>
      <c r="ID44" s="489"/>
      <c r="IE44" s="490"/>
      <c r="IF44" s="488"/>
      <c r="IG44" s="489"/>
      <c r="IH44" s="490"/>
      <c r="II44" s="488"/>
      <c r="IJ44" s="489"/>
      <c r="IK44" s="490"/>
      <c r="IL44" s="488"/>
      <c r="IM44" s="489"/>
      <c r="IN44" s="490"/>
      <c r="IO44" s="488"/>
      <c r="IP44" s="489"/>
      <c r="IQ44" s="490"/>
      <c r="IR44" s="488"/>
      <c r="IS44" s="489"/>
      <c r="IT44" s="490"/>
      <c r="IU44" s="488"/>
      <c r="IV44" s="489"/>
      <c r="IW44" s="490"/>
      <c r="IX44" s="488"/>
      <c r="IY44" s="489"/>
      <c r="IZ44" s="490"/>
      <c r="JA44" s="488"/>
      <c r="JB44" s="489"/>
      <c r="JC44" s="490"/>
      <c r="JD44" s="488"/>
      <c r="JE44" s="489"/>
      <c r="JF44" s="490"/>
      <c r="JG44" s="488"/>
      <c r="JH44" s="489"/>
      <c r="JI44" s="490"/>
      <c r="JJ44" s="488"/>
      <c r="JK44" s="489"/>
      <c r="JL44" s="556">
        <v>32346385.394084834</v>
      </c>
      <c r="JM44" s="585"/>
      <c r="JN44" s="590">
        <f>+JL44</f>
        <v>32346385.394084834</v>
      </c>
      <c r="JO44" s="585"/>
      <c r="JP44" s="294"/>
      <c r="JQ44" s="294"/>
      <c r="JR44" s="294"/>
      <c r="JS44" s="294"/>
      <c r="JT44" s="294"/>
      <c r="JU44" s="294"/>
      <c r="JV44" s="294"/>
      <c r="JW44" s="294"/>
      <c r="JX44" s="294"/>
      <c r="JY44" s="294"/>
      <c r="JZ44" s="294"/>
    </row>
    <row r="45" spans="1:286" ht="20.25">
      <c r="A45" s="344">
        <f t="shared" si="6"/>
        <v>27</v>
      </c>
      <c r="B45" s="473"/>
      <c r="C45" s="584" t="str">
        <f t="shared" si="7"/>
        <v>W Increased ROE</v>
      </c>
      <c r="D45" s="584">
        <f t="shared" si="8"/>
        <v>2008</v>
      </c>
      <c r="E45" s="490">
        <v>19695806.666666701</v>
      </c>
      <c r="F45" s="488">
        <v>492395.16666666663</v>
      </c>
      <c r="G45" s="489">
        <v>4454372.4382308545</v>
      </c>
      <c r="H45" s="490">
        <v>7988972.1785714282</v>
      </c>
      <c r="I45" s="488">
        <v>192119.57142857142</v>
      </c>
      <c r="J45" s="489">
        <v>1799168.5606038631</v>
      </c>
      <c r="K45" s="490">
        <v>85706842.889107138</v>
      </c>
      <c r="L45" s="488">
        <v>2061086.4021428572</v>
      </c>
      <c r="M45" s="489">
        <v>19301739.160927989</v>
      </c>
      <c r="N45" s="490">
        <v>21704582.259920634</v>
      </c>
      <c r="O45" s="488">
        <v>528306.26190476189</v>
      </c>
      <c r="P45" s="489">
        <v>4894365.6499742111</v>
      </c>
      <c r="Q45" s="490">
        <v>24921237</v>
      </c>
      <c r="R45" s="488">
        <v>88645.901717674918</v>
      </c>
      <c r="S45" s="489">
        <v>837584.40716714889</v>
      </c>
      <c r="T45" s="490"/>
      <c r="U45" s="488"/>
      <c r="V45" s="489"/>
      <c r="W45" s="490"/>
      <c r="X45" s="488"/>
      <c r="Y45" s="489"/>
      <c r="Z45" s="490">
        <v>6961494.5700000003</v>
      </c>
      <c r="AA45" s="488">
        <v>25372.297106227106</v>
      </c>
      <c r="AB45" s="489">
        <v>239734.04318082213</v>
      </c>
      <c r="AC45" s="490"/>
      <c r="AD45" s="488"/>
      <c r="AE45" s="489"/>
      <c r="AF45" s="490">
        <v>36369</v>
      </c>
      <c r="AG45" s="488">
        <v>577.28571428571433</v>
      </c>
      <c r="AH45" s="489">
        <v>5114.0511424324259</v>
      </c>
      <c r="AI45" s="490"/>
      <c r="AJ45" s="488"/>
      <c r="AK45" s="489"/>
      <c r="AL45" s="490"/>
      <c r="AM45" s="488"/>
      <c r="AN45" s="489"/>
      <c r="AO45" s="490"/>
      <c r="AP45" s="488"/>
      <c r="AQ45" s="489"/>
      <c r="AR45" s="490"/>
      <c r="AS45" s="488"/>
      <c r="AT45" s="489"/>
      <c r="AU45" s="490"/>
      <c r="AV45" s="488"/>
      <c r="AW45" s="489"/>
      <c r="AX45" s="490"/>
      <c r="AY45" s="488"/>
      <c r="AZ45" s="489"/>
      <c r="BA45" s="490"/>
      <c r="BB45" s="488"/>
      <c r="BC45" s="489"/>
      <c r="BD45" s="490"/>
      <c r="BE45" s="488"/>
      <c r="BF45" s="489"/>
      <c r="BG45" s="490"/>
      <c r="BH45" s="488"/>
      <c r="BI45" s="489"/>
      <c r="BJ45" s="490"/>
      <c r="BK45" s="488"/>
      <c r="BL45" s="489"/>
      <c r="BM45" s="490"/>
      <c r="BN45" s="488"/>
      <c r="BO45" s="489"/>
      <c r="BP45" s="490"/>
      <c r="BQ45" s="488"/>
      <c r="BR45" s="489"/>
      <c r="BS45" s="840"/>
      <c r="BT45" s="488"/>
      <c r="BU45" s="489"/>
      <c r="BV45" s="490"/>
      <c r="BW45" s="488"/>
      <c r="BX45" s="489"/>
      <c r="BY45" s="490"/>
      <c r="BZ45" s="488"/>
      <c r="CA45" s="489"/>
      <c r="CB45" s="490"/>
      <c r="CC45" s="488"/>
      <c r="CD45" s="489"/>
      <c r="CE45" s="490"/>
      <c r="CF45" s="488"/>
      <c r="CG45" s="489"/>
      <c r="CH45" s="490"/>
      <c r="CI45" s="488"/>
      <c r="CJ45" s="489"/>
      <c r="CK45" s="490"/>
      <c r="CL45" s="488"/>
      <c r="CM45" s="489"/>
      <c r="CN45" s="490"/>
      <c r="CO45" s="488"/>
      <c r="CP45" s="489"/>
      <c r="CQ45" s="490"/>
      <c r="CR45" s="488"/>
      <c r="CS45" s="489"/>
      <c r="CT45" s="490"/>
      <c r="CU45" s="488"/>
      <c r="CV45" s="489"/>
      <c r="CW45" s="490"/>
      <c r="CX45" s="488"/>
      <c r="CY45" s="489"/>
      <c r="CZ45" s="490"/>
      <c r="DA45" s="488"/>
      <c r="DB45" s="489"/>
      <c r="DC45" s="490"/>
      <c r="DD45" s="488"/>
      <c r="DE45" s="489"/>
      <c r="DF45" s="490"/>
      <c r="DG45" s="488"/>
      <c r="DH45" s="489"/>
      <c r="DI45" s="490"/>
      <c r="DJ45" s="488"/>
      <c r="DK45" s="489"/>
      <c r="DL45" s="490"/>
      <c r="DM45" s="488"/>
      <c r="DN45" s="489"/>
      <c r="DO45" s="490"/>
      <c r="DP45" s="488"/>
      <c r="DQ45" s="489"/>
      <c r="DR45" s="490"/>
      <c r="DS45" s="488"/>
      <c r="DT45" s="489"/>
      <c r="DU45" s="490"/>
      <c r="DV45" s="488"/>
      <c r="DW45" s="489"/>
      <c r="DX45" s="490"/>
      <c r="DY45" s="488"/>
      <c r="DZ45" s="489"/>
      <c r="EA45" s="490"/>
      <c r="EB45" s="488"/>
      <c r="EC45" s="489"/>
      <c r="ED45" s="490"/>
      <c r="EE45" s="488"/>
      <c r="EF45" s="489"/>
      <c r="EG45" s="490"/>
      <c r="EH45" s="488"/>
      <c r="EI45" s="489"/>
      <c r="EJ45" s="490"/>
      <c r="EK45" s="488"/>
      <c r="EL45" s="489"/>
      <c r="EM45" s="490"/>
      <c r="EN45" s="488"/>
      <c r="EO45" s="488"/>
      <c r="EP45" s="490"/>
      <c r="EQ45" s="488"/>
      <c r="ER45" s="489"/>
      <c r="ES45" s="490"/>
      <c r="ET45" s="488"/>
      <c r="EU45" s="489"/>
      <c r="EV45" s="490"/>
      <c r="EW45" s="488"/>
      <c r="EX45" s="489"/>
      <c r="EY45" s="490"/>
      <c r="EZ45" s="488"/>
      <c r="FA45" s="489"/>
      <c r="FB45" s="490"/>
      <c r="FC45" s="488"/>
      <c r="FD45" s="489"/>
      <c r="FE45" s="490"/>
      <c r="FF45" s="488"/>
      <c r="FG45" s="489"/>
      <c r="FH45" s="490"/>
      <c r="FI45" s="488"/>
      <c r="FJ45" s="489"/>
      <c r="FK45" s="490"/>
      <c r="FL45" s="488"/>
      <c r="FM45" s="489"/>
      <c r="FN45" s="490"/>
      <c r="FO45" s="488"/>
      <c r="FP45" s="489"/>
      <c r="FQ45" s="490"/>
      <c r="FR45" s="488"/>
      <c r="FS45" s="489"/>
      <c r="FT45" s="490"/>
      <c r="FU45" s="488"/>
      <c r="FV45" s="489"/>
      <c r="FW45" s="490"/>
      <c r="FX45" s="488"/>
      <c r="FY45" s="489"/>
      <c r="FZ45" s="490"/>
      <c r="GA45" s="488"/>
      <c r="GB45" s="489"/>
      <c r="GC45" s="490"/>
      <c r="GD45" s="488"/>
      <c r="GE45" s="489"/>
      <c r="GF45" s="490">
        <v>8927082</v>
      </c>
      <c r="GG45" s="488"/>
      <c r="GH45" s="489">
        <v>858681.88693702384</v>
      </c>
      <c r="GI45" s="490"/>
      <c r="GJ45" s="488"/>
      <c r="GK45" s="489"/>
      <c r="GL45" s="490"/>
      <c r="GM45" s="488"/>
      <c r="GN45" s="489"/>
      <c r="GO45" s="490"/>
      <c r="GP45" s="488"/>
      <c r="GQ45" s="489"/>
      <c r="GR45" s="490"/>
      <c r="GS45" s="488"/>
      <c r="GT45" s="489"/>
      <c r="GU45" s="490"/>
      <c r="GV45" s="488"/>
      <c r="GW45" s="489"/>
      <c r="GX45" s="593"/>
      <c r="GY45" s="592"/>
      <c r="GZ45" s="591"/>
      <c r="HA45" s="490"/>
      <c r="HB45" s="488"/>
      <c r="HC45" s="489"/>
      <c r="HD45" s="490"/>
      <c r="HE45" s="488"/>
      <c r="HF45" s="489"/>
      <c r="HG45" s="490"/>
      <c r="HH45" s="488"/>
      <c r="HI45" s="489"/>
      <c r="HJ45" s="490"/>
      <c r="HK45" s="488"/>
      <c r="HL45" s="489"/>
      <c r="HM45" s="490"/>
      <c r="HN45" s="488"/>
      <c r="HO45" s="489"/>
      <c r="HP45" s="490"/>
      <c r="HQ45" s="488"/>
      <c r="HR45" s="489"/>
      <c r="HS45" s="490"/>
      <c r="HT45" s="488"/>
      <c r="HU45" s="489"/>
      <c r="HV45" s="490"/>
      <c r="HW45" s="488"/>
      <c r="HX45" s="489"/>
      <c r="HY45" s="490"/>
      <c r="HZ45" s="488"/>
      <c r="IA45" s="489"/>
      <c r="IB45" s="490"/>
      <c r="IC45" s="488"/>
      <c r="ID45" s="489"/>
      <c r="IE45" s="490"/>
      <c r="IF45" s="488"/>
      <c r="IG45" s="489"/>
      <c r="IH45" s="490"/>
      <c r="II45" s="488"/>
      <c r="IJ45" s="489"/>
      <c r="IK45" s="490"/>
      <c r="IL45" s="488"/>
      <c r="IM45" s="489"/>
      <c r="IN45" s="490"/>
      <c r="IO45" s="488"/>
      <c r="IP45" s="489"/>
      <c r="IQ45" s="490"/>
      <c r="IR45" s="488"/>
      <c r="IS45" s="489"/>
      <c r="IT45" s="490"/>
      <c r="IU45" s="488"/>
      <c r="IV45" s="489"/>
      <c r="IW45" s="490"/>
      <c r="IX45" s="488"/>
      <c r="IY45" s="489"/>
      <c r="IZ45" s="490"/>
      <c r="JA45" s="488"/>
      <c r="JB45" s="489"/>
      <c r="JC45" s="490"/>
      <c r="JD45" s="488"/>
      <c r="JE45" s="489"/>
      <c r="JF45" s="490"/>
      <c r="JG45" s="488"/>
      <c r="JH45" s="489"/>
      <c r="JI45" s="490"/>
      <c r="JJ45" s="488"/>
      <c r="JK45" s="489"/>
      <c r="JL45" s="555">
        <v>32385646.147021912</v>
      </c>
      <c r="JM45" s="590">
        <f>+JL45</f>
        <v>32385646.147021912</v>
      </c>
      <c r="JN45" s="590"/>
      <c r="JO45" s="590">
        <f>+JM45-JN44</f>
        <v>39260.752937078476</v>
      </c>
      <c r="JP45" s="294"/>
      <c r="JQ45" s="294"/>
      <c r="JR45" s="294"/>
      <c r="JS45" s="294"/>
      <c r="JT45" s="294"/>
      <c r="JU45" s="294"/>
      <c r="JV45" s="294"/>
      <c r="JW45" s="294"/>
      <c r="JX45" s="294"/>
      <c r="JY45" s="294"/>
      <c r="JZ45" s="294"/>
    </row>
    <row r="46" spans="1:286" s="579" customFormat="1" ht="20.25">
      <c r="A46" s="586">
        <f t="shared" si="6"/>
        <v>28</v>
      </c>
      <c r="B46" s="473"/>
      <c r="C46" s="588" t="str">
        <f t="shared" si="7"/>
        <v>W  11.68 % ROE</v>
      </c>
      <c r="D46" s="588">
        <f t="shared" si="8"/>
        <v>2009</v>
      </c>
      <c r="E46" s="490">
        <v>19203411.499999996</v>
      </c>
      <c r="F46" s="488">
        <v>492395.16666666669</v>
      </c>
      <c r="G46" s="489">
        <v>4523233.9378284886</v>
      </c>
      <c r="H46" s="490">
        <v>7796852.6071428563</v>
      </c>
      <c r="I46" s="488">
        <v>192119.57142857142</v>
      </c>
      <c r="J46" s="489">
        <v>1828696.2693713075</v>
      </c>
      <c r="K46" s="490">
        <v>83645756.486964285</v>
      </c>
      <c r="L46" s="488">
        <v>2061086.4021428572</v>
      </c>
      <c r="M46" s="489">
        <v>19618516.66867733</v>
      </c>
      <c r="N46" s="490">
        <v>21176275.99801584</v>
      </c>
      <c r="O46" s="488">
        <v>528306.26190476189</v>
      </c>
      <c r="P46" s="489">
        <v>4973253.6777129257</v>
      </c>
      <c r="Q46" s="490">
        <v>26916602.0982823</v>
      </c>
      <c r="R46" s="488">
        <v>642982.09523809503</v>
      </c>
      <c r="S46" s="489">
        <v>6292836.7226667712</v>
      </c>
      <c r="T46" s="490">
        <v>19700217.079999994</v>
      </c>
      <c r="U46" s="488">
        <v>288478.39053113543</v>
      </c>
      <c r="V46" s="489">
        <v>2831673.1249772008</v>
      </c>
      <c r="W46" s="490">
        <v>15773879.580000002</v>
      </c>
      <c r="X46" s="488">
        <v>234560.70287545791</v>
      </c>
      <c r="Y46" s="489">
        <v>2302422.8514492824</v>
      </c>
      <c r="Z46" s="490">
        <v>6936122.2728937697</v>
      </c>
      <c r="AA46" s="488">
        <v>165749.87071428573</v>
      </c>
      <c r="AB46" s="489">
        <v>1621657.3577302925</v>
      </c>
      <c r="AC46" s="490">
        <v>21092458.170000002</v>
      </c>
      <c r="AD46" s="488">
        <v>268347.0871245421</v>
      </c>
      <c r="AE46" s="489">
        <v>2634066.3970616143</v>
      </c>
      <c r="AF46" s="490">
        <v>35791.714285714297</v>
      </c>
      <c r="AG46" s="488">
        <v>865.92857142857144</v>
      </c>
      <c r="AH46" s="489">
        <v>8378.6889801300986</v>
      </c>
      <c r="AI46" s="490"/>
      <c r="AJ46" s="488"/>
      <c r="AK46" s="489"/>
      <c r="AL46" s="490"/>
      <c r="AM46" s="488"/>
      <c r="AN46" s="489"/>
      <c r="AO46" s="490"/>
      <c r="AP46" s="488"/>
      <c r="AQ46" s="489"/>
      <c r="AR46" s="490"/>
      <c r="AS46" s="488"/>
      <c r="AT46" s="489"/>
      <c r="AU46" s="490"/>
      <c r="AV46" s="488"/>
      <c r="AW46" s="489"/>
      <c r="AX46" s="490"/>
      <c r="AY46" s="488"/>
      <c r="AZ46" s="489"/>
      <c r="BA46" s="490"/>
      <c r="BB46" s="488"/>
      <c r="BC46" s="489"/>
      <c r="BD46" s="490"/>
      <c r="BE46" s="488"/>
      <c r="BF46" s="489"/>
      <c r="BG46" s="490"/>
      <c r="BH46" s="488"/>
      <c r="BI46" s="489"/>
      <c r="BJ46" s="490"/>
      <c r="BK46" s="488"/>
      <c r="BL46" s="489"/>
      <c r="BM46" s="490"/>
      <c r="BN46" s="488"/>
      <c r="BO46" s="489"/>
      <c r="BP46" s="490"/>
      <c r="BQ46" s="488"/>
      <c r="BR46" s="489"/>
      <c r="BS46" s="840"/>
      <c r="BT46" s="488"/>
      <c r="BU46" s="489"/>
      <c r="BV46" s="490"/>
      <c r="BW46" s="488"/>
      <c r="BX46" s="489"/>
      <c r="BY46" s="490"/>
      <c r="BZ46" s="488"/>
      <c r="CA46" s="489"/>
      <c r="CB46" s="490"/>
      <c r="CC46" s="488"/>
      <c r="CD46" s="489"/>
      <c r="CE46" s="490"/>
      <c r="CF46" s="488"/>
      <c r="CG46" s="489"/>
      <c r="CH46" s="490"/>
      <c r="CI46" s="488"/>
      <c r="CJ46" s="489"/>
      <c r="CK46" s="490"/>
      <c r="CL46" s="488"/>
      <c r="CM46" s="489"/>
      <c r="CN46" s="490"/>
      <c r="CO46" s="488"/>
      <c r="CP46" s="489"/>
      <c r="CQ46" s="490"/>
      <c r="CR46" s="488"/>
      <c r="CS46" s="489"/>
      <c r="CT46" s="490"/>
      <c r="CU46" s="488"/>
      <c r="CV46" s="489"/>
      <c r="CW46" s="490"/>
      <c r="CX46" s="488"/>
      <c r="CY46" s="489"/>
      <c r="CZ46" s="490"/>
      <c r="DA46" s="488"/>
      <c r="DB46" s="489"/>
      <c r="DC46" s="490"/>
      <c r="DD46" s="488"/>
      <c r="DE46" s="489"/>
      <c r="DF46" s="490"/>
      <c r="DG46" s="488"/>
      <c r="DH46" s="489"/>
      <c r="DI46" s="490"/>
      <c r="DJ46" s="488"/>
      <c r="DK46" s="489"/>
      <c r="DL46" s="490"/>
      <c r="DM46" s="488"/>
      <c r="DN46" s="489"/>
      <c r="DO46" s="490"/>
      <c r="DP46" s="488"/>
      <c r="DQ46" s="489"/>
      <c r="DR46" s="490"/>
      <c r="DS46" s="488"/>
      <c r="DT46" s="489"/>
      <c r="DU46" s="490"/>
      <c r="DV46" s="488"/>
      <c r="DW46" s="489"/>
      <c r="DX46" s="490"/>
      <c r="DY46" s="488"/>
      <c r="DZ46" s="489"/>
      <c r="EA46" s="490"/>
      <c r="EB46" s="488"/>
      <c r="EC46" s="489"/>
      <c r="ED46" s="490"/>
      <c r="EE46" s="488"/>
      <c r="EF46" s="489"/>
      <c r="EG46" s="490"/>
      <c r="EH46" s="488"/>
      <c r="EI46" s="489"/>
      <c r="EJ46" s="490"/>
      <c r="EK46" s="488"/>
      <c r="EL46" s="489"/>
      <c r="EM46" s="490"/>
      <c r="EN46" s="488"/>
      <c r="EO46" s="488"/>
      <c r="EP46" s="490"/>
      <c r="EQ46" s="488"/>
      <c r="ER46" s="489"/>
      <c r="ES46" s="490"/>
      <c r="ET46" s="488"/>
      <c r="EU46" s="489"/>
      <c r="EV46" s="490"/>
      <c r="EW46" s="488"/>
      <c r="EX46" s="489"/>
      <c r="EY46" s="490"/>
      <c r="EZ46" s="488"/>
      <c r="FA46" s="489"/>
      <c r="FB46" s="490"/>
      <c r="FC46" s="488"/>
      <c r="FD46" s="489"/>
      <c r="FE46" s="490"/>
      <c r="FF46" s="488"/>
      <c r="FG46" s="489"/>
      <c r="FH46" s="490"/>
      <c r="FI46" s="488"/>
      <c r="FJ46" s="489"/>
      <c r="FK46" s="490"/>
      <c r="FL46" s="488"/>
      <c r="FM46" s="489"/>
      <c r="FN46" s="490"/>
      <c r="FO46" s="488"/>
      <c r="FP46" s="489"/>
      <c r="FQ46" s="490"/>
      <c r="FR46" s="488"/>
      <c r="FS46" s="489"/>
      <c r="FT46" s="490"/>
      <c r="FU46" s="488"/>
      <c r="FV46" s="489"/>
      <c r="FW46" s="490"/>
      <c r="FX46" s="488"/>
      <c r="FY46" s="489"/>
      <c r="FZ46" s="490"/>
      <c r="GA46" s="488"/>
      <c r="GB46" s="489"/>
      <c r="GC46" s="490">
        <v>8601534.25</v>
      </c>
      <c r="GD46" s="488"/>
      <c r="GE46" s="489">
        <v>794646.90902210097</v>
      </c>
      <c r="GF46" s="490">
        <v>33993795.030000001</v>
      </c>
      <c r="GG46" s="488"/>
      <c r="GH46" s="489">
        <v>3927225.6861787643</v>
      </c>
      <c r="GI46" s="490"/>
      <c r="GJ46" s="488"/>
      <c r="GK46" s="489"/>
      <c r="GL46" s="490"/>
      <c r="GM46" s="488"/>
      <c r="GN46" s="489"/>
      <c r="GO46" s="490"/>
      <c r="GP46" s="488"/>
      <c r="GQ46" s="489"/>
      <c r="GR46" s="490"/>
      <c r="GS46" s="488"/>
      <c r="GT46" s="489"/>
      <c r="GU46" s="490"/>
      <c r="GV46" s="488"/>
      <c r="GW46" s="489"/>
      <c r="GX46" s="490"/>
      <c r="GY46" s="488"/>
      <c r="GZ46" s="489"/>
      <c r="HA46" s="490"/>
      <c r="HB46" s="488"/>
      <c r="HC46" s="489"/>
      <c r="HD46" s="490"/>
      <c r="HE46" s="488"/>
      <c r="HF46" s="489"/>
      <c r="HG46" s="490"/>
      <c r="HH46" s="488"/>
      <c r="HI46" s="489"/>
      <c r="HJ46" s="490"/>
      <c r="HK46" s="488"/>
      <c r="HL46" s="489"/>
      <c r="HM46" s="490"/>
      <c r="HN46" s="488"/>
      <c r="HO46" s="489"/>
      <c r="HP46" s="490"/>
      <c r="HQ46" s="488"/>
      <c r="HR46" s="489"/>
      <c r="HS46" s="490"/>
      <c r="HT46" s="488"/>
      <c r="HU46" s="489"/>
      <c r="HV46" s="490"/>
      <c r="HW46" s="488"/>
      <c r="HX46" s="489"/>
      <c r="HY46" s="490"/>
      <c r="HZ46" s="488"/>
      <c r="IA46" s="489"/>
      <c r="IB46" s="490"/>
      <c r="IC46" s="488"/>
      <c r="ID46" s="489"/>
      <c r="IE46" s="490"/>
      <c r="IF46" s="488"/>
      <c r="IG46" s="489"/>
      <c r="IH46" s="490"/>
      <c r="II46" s="488"/>
      <c r="IJ46" s="489"/>
      <c r="IK46" s="490"/>
      <c r="IL46" s="488"/>
      <c r="IM46" s="489"/>
      <c r="IN46" s="490"/>
      <c r="IO46" s="488"/>
      <c r="IP46" s="489"/>
      <c r="IQ46" s="490"/>
      <c r="IR46" s="488"/>
      <c r="IS46" s="489"/>
      <c r="IT46" s="490"/>
      <c r="IU46" s="488"/>
      <c r="IV46" s="489"/>
      <c r="IW46" s="490"/>
      <c r="IX46" s="488"/>
      <c r="IY46" s="489"/>
      <c r="IZ46" s="490"/>
      <c r="JA46" s="488"/>
      <c r="JB46" s="489"/>
      <c r="JC46" s="490"/>
      <c r="JD46" s="488"/>
      <c r="JE46" s="489"/>
      <c r="JF46" s="490"/>
      <c r="JG46" s="488"/>
      <c r="JH46" s="489"/>
      <c r="JI46" s="490"/>
      <c r="JJ46" s="488"/>
      <c r="JK46" s="489"/>
      <c r="JL46" s="555">
        <v>51356608.291656204</v>
      </c>
      <c r="JM46" s="583"/>
      <c r="JN46" s="583">
        <f>+JL46</f>
        <v>51356608.291656204</v>
      </c>
      <c r="JO46" s="590"/>
    </row>
    <row r="47" spans="1:286" s="579" customFormat="1" ht="20.25">
      <c r="A47" s="586">
        <f t="shared" si="6"/>
        <v>29</v>
      </c>
      <c r="B47" s="473"/>
      <c r="C47" s="588" t="str">
        <f t="shared" si="7"/>
        <v>W Increased ROE</v>
      </c>
      <c r="D47" s="588">
        <f t="shared" si="8"/>
        <v>2009</v>
      </c>
      <c r="E47" s="490">
        <v>19203411.499999996</v>
      </c>
      <c r="F47" s="488">
        <v>492395.16666666669</v>
      </c>
      <c r="G47" s="489">
        <v>4523233.9378284886</v>
      </c>
      <c r="H47" s="490">
        <v>7796852.6071428601</v>
      </c>
      <c r="I47" s="488">
        <v>192119.57142857101</v>
      </c>
      <c r="J47" s="489">
        <v>1828696.2693713075</v>
      </c>
      <c r="K47" s="490">
        <v>83645756.486964285</v>
      </c>
      <c r="L47" s="488">
        <v>2061086.4021428572</v>
      </c>
      <c r="M47" s="489">
        <v>19618516.66867733</v>
      </c>
      <c r="N47" s="490">
        <v>21176275.998015899</v>
      </c>
      <c r="O47" s="488">
        <v>528306.26190476189</v>
      </c>
      <c r="P47" s="489">
        <v>4973253.6777129322</v>
      </c>
      <c r="Q47" s="490">
        <v>26916602.0982823</v>
      </c>
      <c r="R47" s="488">
        <v>642982.09523809515</v>
      </c>
      <c r="S47" s="489">
        <v>6292836.7226667712</v>
      </c>
      <c r="T47" s="490">
        <v>19700217.079999994</v>
      </c>
      <c r="U47" s="488">
        <v>288478.39053113543</v>
      </c>
      <c r="V47" s="489">
        <v>2831673.1249772008</v>
      </c>
      <c r="W47" s="490">
        <v>15773879.580000002</v>
      </c>
      <c r="X47" s="488">
        <v>234560.70287545791</v>
      </c>
      <c r="Y47" s="489">
        <v>2302422.8514492824</v>
      </c>
      <c r="Z47" s="490">
        <v>6936122.2728937734</v>
      </c>
      <c r="AA47" s="488">
        <v>165749.87071428573</v>
      </c>
      <c r="AB47" s="489">
        <v>1621657.3577302925</v>
      </c>
      <c r="AC47" s="490">
        <v>21092458.169999998</v>
      </c>
      <c r="AD47" s="488">
        <v>268347.0871245421</v>
      </c>
      <c r="AE47" s="489">
        <v>2634066.3970616143</v>
      </c>
      <c r="AF47" s="490">
        <v>35791.714285714283</v>
      </c>
      <c r="AG47" s="488">
        <v>865.92857142857144</v>
      </c>
      <c r="AH47" s="489">
        <v>8378.6889801300986</v>
      </c>
      <c r="AI47" s="490"/>
      <c r="AJ47" s="488"/>
      <c r="AK47" s="489"/>
      <c r="AL47" s="490"/>
      <c r="AM47" s="488"/>
      <c r="AN47" s="489"/>
      <c r="AO47" s="490"/>
      <c r="AP47" s="488"/>
      <c r="AQ47" s="489"/>
      <c r="AR47" s="490"/>
      <c r="AS47" s="488"/>
      <c r="AT47" s="489"/>
      <c r="AU47" s="490"/>
      <c r="AV47" s="488"/>
      <c r="AW47" s="489"/>
      <c r="AX47" s="490"/>
      <c r="AY47" s="488"/>
      <c r="AZ47" s="489"/>
      <c r="BA47" s="490"/>
      <c r="BB47" s="488"/>
      <c r="BC47" s="489"/>
      <c r="BD47" s="490"/>
      <c r="BE47" s="488"/>
      <c r="BF47" s="489"/>
      <c r="BG47" s="490"/>
      <c r="BH47" s="488"/>
      <c r="BI47" s="489"/>
      <c r="BJ47" s="490"/>
      <c r="BK47" s="488"/>
      <c r="BL47" s="489"/>
      <c r="BM47" s="490"/>
      <c r="BN47" s="248"/>
      <c r="BO47" s="489"/>
      <c r="BP47" s="490"/>
      <c r="BQ47" s="488"/>
      <c r="BR47" s="489"/>
      <c r="BS47" s="840"/>
      <c r="BT47" s="488"/>
      <c r="BU47" s="489"/>
      <c r="BV47" s="490"/>
      <c r="BW47" s="488"/>
      <c r="BX47" s="489"/>
      <c r="BY47" s="490"/>
      <c r="BZ47" s="488"/>
      <c r="CA47" s="489"/>
      <c r="CB47" s="490"/>
      <c r="CC47" s="488"/>
      <c r="CD47" s="489"/>
      <c r="CE47" s="490"/>
      <c r="CF47" s="488"/>
      <c r="CG47" s="489"/>
      <c r="CH47" s="490"/>
      <c r="CI47" s="488"/>
      <c r="CJ47" s="489"/>
      <c r="CK47" s="490"/>
      <c r="CL47" s="488"/>
      <c r="CM47" s="489"/>
      <c r="CN47" s="490"/>
      <c r="CO47" s="488"/>
      <c r="CP47" s="489"/>
      <c r="CQ47" s="490"/>
      <c r="CR47" s="488"/>
      <c r="CS47" s="489"/>
      <c r="CT47" s="490"/>
      <c r="CU47" s="488"/>
      <c r="CV47" s="489"/>
      <c r="CW47" s="490"/>
      <c r="CX47" s="488"/>
      <c r="CY47" s="489"/>
      <c r="CZ47" s="490"/>
      <c r="DA47" s="488"/>
      <c r="DB47" s="489"/>
      <c r="DC47" s="490"/>
      <c r="DD47" s="488"/>
      <c r="DE47" s="489"/>
      <c r="DF47" s="490"/>
      <c r="DG47" s="488"/>
      <c r="DH47" s="489"/>
      <c r="DI47" s="490"/>
      <c r="DJ47" s="488"/>
      <c r="DK47" s="489"/>
      <c r="DL47" s="490"/>
      <c r="DM47" s="488"/>
      <c r="DN47" s="489"/>
      <c r="DO47" s="490"/>
      <c r="DP47" s="488"/>
      <c r="DQ47" s="489"/>
      <c r="DR47" s="490"/>
      <c r="DS47" s="488"/>
      <c r="DT47" s="489"/>
      <c r="DU47" s="490"/>
      <c r="DV47" s="488"/>
      <c r="DW47" s="489"/>
      <c r="DX47" s="490"/>
      <c r="DY47" s="488"/>
      <c r="DZ47" s="489"/>
      <c r="EA47" s="490"/>
      <c r="EB47" s="488"/>
      <c r="EC47" s="489"/>
      <c r="ED47" s="490"/>
      <c r="EE47" s="488"/>
      <c r="EF47" s="489"/>
      <c r="EG47" s="490"/>
      <c r="EH47" s="488"/>
      <c r="EI47" s="489"/>
      <c r="EJ47" s="490"/>
      <c r="EK47" s="488"/>
      <c r="EL47" s="489"/>
      <c r="EM47" s="490"/>
      <c r="EN47" s="488"/>
      <c r="EO47" s="488"/>
      <c r="EP47" s="490"/>
      <c r="EQ47" s="488"/>
      <c r="ER47" s="489"/>
      <c r="ES47" s="490"/>
      <c r="ET47" s="488"/>
      <c r="EU47" s="489"/>
      <c r="EV47" s="490"/>
      <c r="EW47" s="488"/>
      <c r="EX47" s="489"/>
      <c r="EY47" s="490"/>
      <c r="EZ47" s="488"/>
      <c r="FA47" s="489"/>
      <c r="FB47" s="490"/>
      <c r="FC47" s="488"/>
      <c r="FD47" s="489"/>
      <c r="FE47" s="490"/>
      <c r="FF47" s="488"/>
      <c r="FG47" s="489"/>
      <c r="FH47" s="490"/>
      <c r="FI47" s="488"/>
      <c r="FJ47" s="489"/>
      <c r="FK47" s="490"/>
      <c r="FL47" s="488"/>
      <c r="FM47" s="489"/>
      <c r="FN47" s="490"/>
      <c r="FO47" s="488"/>
      <c r="FP47" s="489"/>
      <c r="FQ47" s="490"/>
      <c r="FR47" s="488"/>
      <c r="FS47" s="489"/>
      <c r="FT47" s="490"/>
      <c r="FU47" s="488"/>
      <c r="FV47" s="489"/>
      <c r="FW47" s="490"/>
      <c r="FX47" s="488"/>
      <c r="FY47" s="489"/>
      <c r="FZ47" s="490"/>
      <c r="GA47" s="488"/>
      <c r="GB47" s="489"/>
      <c r="GC47" s="490">
        <v>8601534.25</v>
      </c>
      <c r="GD47" s="488"/>
      <c r="GE47" s="489">
        <v>833736.60741117853</v>
      </c>
      <c r="GF47" s="490">
        <v>33993795.030000001</v>
      </c>
      <c r="GG47" s="488"/>
      <c r="GH47" s="489">
        <v>4120410.9434743347</v>
      </c>
      <c r="GI47" s="490"/>
      <c r="GJ47" s="488"/>
      <c r="GK47" s="489"/>
      <c r="GL47" s="490"/>
      <c r="GM47" s="488"/>
      <c r="GN47" s="489"/>
      <c r="GO47" s="490"/>
      <c r="GP47" s="488"/>
      <c r="GQ47" s="489"/>
      <c r="GR47" s="490"/>
      <c r="GS47" s="488"/>
      <c r="GT47" s="489"/>
      <c r="GU47" s="490"/>
      <c r="GV47" s="488"/>
      <c r="GW47" s="489"/>
      <c r="GX47" s="490"/>
      <c r="GY47" s="488"/>
      <c r="GZ47" s="489"/>
      <c r="HA47" s="490"/>
      <c r="HB47" s="488"/>
      <c r="HC47" s="489"/>
      <c r="HD47" s="490"/>
      <c r="HE47" s="488"/>
      <c r="HF47" s="489"/>
      <c r="HG47" s="490"/>
      <c r="HH47" s="488"/>
      <c r="HI47" s="489"/>
      <c r="HJ47" s="490"/>
      <c r="HK47" s="488"/>
      <c r="HL47" s="489"/>
      <c r="HM47" s="490"/>
      <c r="HN47" s="488"/>
      <c r="HO47" s="489"/>
      <c r="HP47" s="490"/>
      <c r="HQ47" s="488"/>
      <c r="HR47" s="489"/>
      <c r="HS47" s="490"/>
      <c r="HT47" s="488"/>
      <c r="HU47" s="489"/>
      <c r="HV47" s="490"/>
      <c r="HW47" s="488"/>
      <c r="HX47" s="489"/>
      <c r="HY47" s="490"/>
      <c r="HZ47" s="488"/>
      <c r="IA47" s="489"/>
      <c r="IB47" s="490"/>
      <c r="IC47" s="488"/>
      <c r="ID47" s="489"/>
      <c r="IE47" s="490"/>
      <c r="IF47" s="488"/>
      <c r="IG47" s="489"/>
      <c r="IH47" s="490"/>
      <c r="II47" s="488"/>
      <c r="IJ47" s="489"/>
      <c r="IK47" s="490"/>
      <c r="IL47" s="488"/>
      <c r="IM47" s="489"/>
      <c r="IN47" s="490"/>
      <c r="IO47" s="488"/>
      <c r="IP47" s="489"/>
      <c r="IQ47" s="490"/>
      <c r="IR47" s="488"/>
      <c r="IS47" s="489"/>
      <c r="IT47" s="490"/>
      <c r="IU47" s="488"/>
      <c r="IV47" s="489"/>
      <c r="IW47" s="490"/>
      <c r="IX47" s="488"/>
      <c r="IY47" s="489"/>
      <c r="IZ47" s="490"/>
      <c r="JA47" s="488"/>
      <c r="JB47" s="489"/>
      <c r="JC47" s="490"/>
      <c r="JD47" s="488"/>
      <c r="JE47" s="489"/>
      <c r="JF47" s="490"/>
      <c r="JG47" s="488"/>
      <c r="JH47" s="489"/>
      <c r="JI47" s="490"/>
      <c r="JJ47" s="488"/>
      <c r="JK47" s="489"/>
      <c r="JL47" s="555">
        <v>51588883.247340865</v>
      </c>
      <c r="JM47" s="583">
        <f>+JL47</f>
        <v>51588883.247340865</v>
      </c>
      <c r="JN47" s="583"/>
      <c r="JO47" s="590">
        <f>+JM47-JN46</f>
        <v>232274.95568466187</v>
      </c>
    </row>
    <row r="48" spans="1:286" ht="20.25">
      <c r="A48" s="589">
        <f t="shared" si="6"/>
        <v>30</v>
      </c>
      <c r="B48" s="473"/>
      <c r="C48" s="584" t="str">
        <f t="shared" si="7"/>
        <v>W  11.68 % ROE</v>
      </c>
      <c r="D48" s="584">
        <f t="shared" si="8"/>
        <v>2010</v>
      </c>
      <c r="E48" s="490">
        <v>18711016.333333328</v>
      </c>
      <c r="F48" s="488">
        <v>492395.16666666669</v>
      </c>
      <c r="G48" s="489">
        <v>4095967.8781372034</v>
      </c>
      <c r="H48" s="490">
        <v>7604733.0357142845</v>
      </c>
      <c r="I48" s="488">
        <v>192119.57142857142</v>
      </c>
      <c r="J48" s="489">
        <v>1656722.4533521151</v>
      </c>
      <c r="K48" s="490">
        <v>81584670.084821433</v>
      </c>
      <c r="L48" s="488">
        <v>2061086.4021428572</v>
      </c>
      <c r="M48" s="489">
        <v>17773556.828895692</v>
      </c>
      <c r="N48" s="490">
        <v>20647969.736111078</v>
      </c>
      <c r="O48" s="488">
        <v>528306.26190476189</v>
      </c>
      <c r="P48" s="489">
        <v>4504918.7004159531</v>
      </c>
      <c r="Q48" s="490">
        <v>26273620.003044207</v>
      </c>
      <c r="R48" s="488">
        <v>642982.09523809503</v>
      </c>
      <c r="S48" s="489">
        <v>5703043.9533343781</v>
      </c>
      <c r="T48" s="490">
        <v>25488527.209468864</v>
      </c>
      <c r="U48" s="488">
        <v>613738.22857142857</v>
      </c>
      <c r="V48" s="489">
        <v>5522598.3071117708</v>
      </c>
      <c r="W48" s="490">
        <v>15539318.877124544</v>
      </c>
      <c r="X48" s="488">
        <v>375568.42857142858</v>
      </c>
      <c r="Y48" s="489">
        <v>3368300.8629228035</v>
      </c>
      <c r="Z48" s="490">
        <v>6770372.4021794843</v>
      </c>
      <c r="AA48" s="488">
        <v>165749.87071428573</v>
      </c>
      <c r="AB48" s="489">
        <v>1469662.4321887507</v>
      </c>
      <c r="AC48" s="490">
        <v>20797966.912875459</v>
      </c>
      <c r="AD48" s="488">
        <v>501578.90476190473</v>
      </c>
      <c r="AE48" s="489">
        <v>4507079.444451374</v>
      </c>
      <c r="AF48" s="490">
        <v>27122.071428571428</v>
      </c>
      <c r="AG48" s="488">
        <v>666.38095238095241</v>
      </c>
      <c r="AH48" s="489">
        <v>5889.8468901685865</v>
      </c>
      <c r="AI48" s="490">
        <v>8806222.4399999995</v>
      </c>
      <c r="AJ48" s="488">
        <v>18699.750622710624</v>
      </c>
      <c r="AK48" s="489">
        <v>169958.67819260494</v>
      </c>
      <c r="AL48" s="490"/>
      <c r="AM48" s="488"/>
      <c r="AN48" s="489"/>
      <c r="AO48" s="490"/>
      <c r="AP48" s="488"/>
      <c r="AQ48" s="489"/>
      <c r="AR48" s="490"/>
      <c r="AS48" s="488"/>
      <c r="AT48" s="489"/>
      <c r="AU48" s="490"/>
      <c r="AV48" s="488"/>
      <c r="AW48" s="489"/>
      <c r="AX48" s="490"/>
      <c r="AY48" s="488"/>
      <c r="AZ48" s="489"/>
      <c r="BA48" s="490"/>
      <c r="BB48" s="488"/>
      <c r="BC48" s="489"/>
      <c r="BD48" s="490"/>
      <c r="BE48" s="488"/>
      <c r="BF48" s="489"/>
      <c r="BG48" s="490"/>
      <c r="BH48" s="488"/>
      <c r="BI48" s="489"/>
      <c r="BJ48" s="490"/>
      <c r="BK48" s="488"/>
      <c r="BL48" s="489"/>
      <c r="BM48" s="490"/>
      <c r="BN48" s="488"/>
      <c r="BO48" s="489"/>
      <c r="BP48" s="490"/>
      <c r="BQ48" s="488"/>
      <c r="BR48" s="489"/>
      <c r="BS48" s="840"/>
      <c r="BT48" s="488"/>
      <c r="BU48" s="489"/>
      <c r="BV48" s="490">
        <v>2662585</v>
      </c>
      <c r="BW48" s="488">
        <v>7802.4468864468872</v>
      </c>
      <c r="BX48" s="489">
        <v>70915.039790851239</v>
      </c>
      <c r="BY48" s="490"/>
      <c r="BZ48" s="488"/>
      <c r="CA48" s="489"/>
      <c r="CB48" s="490"/>
      <c r="CC48" s="488"/>
      <c r="CD48" s="489"/>
      <c r="CE48" s="490"/>
      <c r="CF48" s="488"/>
      <c r="CG48" s="489"/>
      <c r="CH48" s="490"/>
      <c r="CI48" s="488"/>
      <c r="CJ48" s="489"/>
      <c r="CK48" s="490"/>
      <c r="CL48" s="488"/>
      <c r="CM48" s="489"/>
      <c r="CN48" s="490"/>
      <c r="CO48" s="488"/>
      <c r="CP48" s="489"/>
      <c r="CQ48" s="490"/>
      <c r="CR48" s="488"/>
      <c r="CS48" s="489"/>
      <c r="CT48" s="490"/>
      <c r="CU48" s="488"/>
      <c r="CV48" s="489"/>
      <c r="CW48" s="490"/>
      <c r="CX48" s="488"/>
      <c r="CY48" s="489"/>
      <c r="CZ48" s="490"/>
      <c r="DA48" s="488"/>
      <c r="DB48" s="489"/>
      <c r="DC48" s="490"/>
      <c r="DD48" s="488"/>
      <c r="DE48" s="489"/>
      <c r="DF48" s="490"/>
      <c r="DG48" s="488"/>
      <c r="DH48" s="489"/>
      <c r="DI48" s="490"/>
      <c r="DJ48" s="488"/>
      <c r="DK48" s="489"/>
      <c r="DL48" s="490"/>
      <c r="DM48" s="488"/>
      <c r="DN48" s="489"/>
      <c r="DO48" s="490"/>
      <c r="DP48" s="488"/>
      <c r="DQ48" s="489"/>
      <c r="DR48" s="490"/>
      <c r="DS48" s="488"/>
      <c r="DT48" s="489"/>
      <c r="DU48" s="490"/>
      <c r="DV48" s="488"/>
      <c r="DW48" s="489"/>
      <c r="DX48" s="490"/>
      <c r="DY48" s="488"/>
      <c r="DZ48" s="489"/>
      <c r="EA48" s="490"/>
      <c r="EB48" s="488"/>
      <c r="EC48" s="489"/>
      <c r="ED48" s="490"/>
      <c r="EE48" s="488"/>
      <c r="EF48" s="489"/>
      <c r="EG48" s="490"/>
      <c r="EH48" s="488"/>
      <c r="EI48" s="489"/>
      <c r="EJ48" s="490"/>
      <c r="EK48" s="488"/>
      <c r="EL48" s="489"/>
      <c r="EM48" s="490"/>
      <c r="EN48" s="488"/>
      <c r="EO48" s="488"/>
      <c r="EP48" s="490"/>
      <c r="EQ48" s="488"/>
      <c r="ER48" s="489"/>
      <c r="ES48" s="490"/>
      <c r="ET48" s="488"/>
      <c r="EU48" s="489"/>
      <c r="EV48" s="490"/>
      <c r="EW48" s="488"/>
      <c r="EX48" s="489"/>
      <c r="EY48" s="490"/>
      <c r="EZ48" s="488"/>
      <c r="FA48" s="489"/>
      <c r="FB48" s="490"/>
      <c r="FC48" s="488"/>
      <c r="FD48" s="489"/>
      <c r="FE48" s="490"/>
      <c r="FF48" s="488"/>
      <c r="FG48" s="489"/>
      <c r="FH48" s="490"/>
      <c r="FI48" s="488"/>
      <c r="FJ48" s="489"/>
      <c r="FK48" s="490"/>
      <c r="FL48" s="488"/>
      <c r="FM48" s="489"/>
      <c r="FN48" s="490"/>
      <c r="FO48" s="488"/>
      <c r="FP48" s="489"/>
      <c r="FQ48" s="490"/>
      <c r="FR48" s="488"/>
      <c r="FS48" s="489"/>
      <c r="FT48" s="490"/>
      <c r="FU48" s="488"/>
      <c r="FV48" s="489"/>
      <c r="FW48" s="490"/>
      <c r="FX48" s="488"/>
      <c r="FY48" s="489"/>
      <c r="FZ48" s="490"/>
      <c r="GA48" s="488"/>
      <c r="GB48" s="489"/>
      <c r="GC48" s="490">
        <v>10121290.48</v>
      </c>
      <c r="GD48" s="488"/>
      <c r="GE48" s="489">
        <v>1719499.0132662903</v>
      </c>
      <c r="GF48" s="490">
        <v>83961997.520000011</v>
      </c>
      <c r="GG48" s="488"/>
      <c r="GH48" s="489">
        <v>10780918.916749517</v>
      </c>
      <c r="GI48" s="490"/>
      <c r="GJ48" s="488"/>
      <c r="GK48" s="489"/>
      <c r="GL48" s="490"/>
      <c r="GM48" s="488"/>
      <c r="GN48" s="489"/>
      <c r="GO48" s="490"/>
      <c r="GP48" s="488"/>
      <c r="GQ48" s="489"/>
      <c r="GR48" s="490"/>
      <c r="GS48" s="488"/>
      <c r="GT48" s="489"/>
      <c r="GU48" s="490"/>
      <c r="GV48" s="488"/>
      <c r="GW48" s="489"/>
      <c r="GX48" s="490"/>
      <c r="GY48" s="488"/>
      <c r="GZ48" s="489"/>
      <c r="HA48" s="490"/>
      <c r="HB48" s="488"/>
      <c r="HC48" s="489"/>
      <c r="HD48" s="490"/>
      <c r="HE48" s="488"/>
      <c r="HF48" s="489"/>
      <c r="HG48" s="490"/>
      <c r="HH48" s="488"/>
      <c r="HI48" s="489"/>
      <c r="HJ48" s="490"/>
      <c r="HK48" s="488"/>
      <c r="HL48" s="489"/>
      <c r="HM48" s="490"/>
      <c r="HN48" s="488"/>
      <c r="HO48" s="489"/>
      <c r="HP48" s="490"/>
      <c r="HQ48" s="488"/>
      <c r="HR48" s="489"/>
      <c r="HS48" s="490"/>
      <c r="HT48" s="488"/>
      <c r="HU48" s="489"/>
      <c r="HV48" s="490"/>
      <c r="HW48" s="488"/>
      <c r="HX48" s="489"/>
      <c r="HY48" s="490"/>
      <c r="HZ48" s="488"/>
      <c r="IA48" s="489"/>
      <c r="IB48" s="490"/>
      <c r="IC48" s="488"/>
      <c r="ID48" s="489"/>
      <c r="IE48" s="490"/>
      <c r="IF48" s="488"/>
      <c r="IG48" s="489"/>
      <c r="IH48" s="490"/>
      <c r="II48" s="488"/>
      <c r="IJ48" s="489"/>
      <c r="IK48" s="490"/>
      <c r="IL48" s="488"/>
      <c r="IM48" s="489"/>
      <c r="IN48" s="490"/>
      <c r="IO48" s="488"/>
      <c r="IP48" s="489"/>
      <c r="IQ48" s="490"/>
      <c r="IR48" s="488"/>
      <c r="IS48" s="489"/>
      <c r="IT48" s="490"/>
      <c r="IU48" s="488"/>
      <c r="IV48" s="489"/>
      <c r="IW48" s="490"/>
      <c r="IX48" s="488"/>
      <c r="IY48" s="489"/>
      <c r="IZ48" s="490"/>
      <c r="JA48" s="488"/>
      <c r="JB48" s="489"/>
      <c r="JC48" s="490"/>
      <c r="JD48" s="488"/>
      <c r="JE48" s="489"/>
      <c r="JF48" s="490"/>
      <c r="JG48" s="488"/>
      <c r="JH48" s="489"/>
      <c r="JI48" s="490"/>
      <c r="JJ48" s="488"/>
      <c r="JK48" s="489"/>
      <c r="JL48" s="555">
        <v>61349032.355699472</v>
      </c>
      <c r="JM48" s="583"/>
      <c r="JN48" s="583">
        <f>+JL48</f>
        <v>61349032.355699472</v>
      </c>
      <c r="JO48" s="590"/>
      <c r="JP48" s="294"/>
      <c r="JQ48" s="294"/>
      <c r="JR48" s="294"/>
      <c r="JS48" s="294"/>
      <c r="JT48" s="294"/>
      <c r="JU48" s="294"/>
      <c r="JV48" s="294"/>
      <c r="JW48" s="294"/>
      <c r="JX48" s="294"/>
      <c r="JY48" s="294"/>
      <c r="JZ48" s="294"/>
    </row>
    <row r="49" spans="1:286" ht="20.25">
      <c r="A49" s="589">
        <f t="shared" si="6"/>
        <v>31</v>
      </c>
      <c r="B49" s="473"/>
      <c r="C49" s="584" t="str">
        <f t="shared" si="7"/>
        <v>W Increased ROE</v>
      </c>
      <c r="D49" s="584">
        <f t="shared" si="8"/>
        <v>2010</v>
      </c>
      <c r="E49" s="490">
        <v>18711016.333333328</v>
      </c>
      <c r="F49" s="488">
        <v>492395.16666666669</v>
      </c>
      <c r="G49" s="489">
        <v>4095967.8781372034</v>
      </c>
      <c r="H49" s="490">
        <v>7604733.0357142845</v>
      </c>
      <c r="I49" s="488">
        <v>192119.57142857142</v>
      </c>
      <c r="J49" s="489">
        <v>1656722.4533521151</v>
      </c>
      <c r="K49" s="490">
        <v>81584670.084821433</v>
      </c>
      <c r="L49" s="488">
        <v>2061086.4021428572</v>
      </c>
      <c r="M49" s="489">
        <v>17773556.828895692</v>
      </c>
      <c r="N49" s="490">
        <v>20647969.736111138</v>
      </c>
      <c r="O49" s="488">
        <v>528306.26190476189</v>
      </c>
      <c r="P49" s="489">
        <v>4504918.7004159652</v>
      </c>
      <c r="Q49" s="490">
        <v>26273620.003044207</v>
      </c>
      <c r="R49" s="488">
        <v>642982.09523809503</v>
      </c>
      <c r="S49" s="489">
        <v>5703043.9533343781</v>
      </c>
      <c r="T49" s="490">
        <v>25488527.209468864</v>
      </c>
      <c r="U49" s="488">
        <v>613738.22857142857</v>
      </c>
      <c r="V49" s="489">
        <v>5522598.3071117708</v>
      </c>
      <c r="W49" s="490">
        <v>15539318.877124544</v>
      </c>
      <c r="X49" s="488">
        <v>375568.42857142858</v>
      </c>
      <c r="Y49" s="489">
        <v>3368300.8629228035</v>
      </c>
      <c r="Z49" s="490">
        <v>6770372.4021794843</v>
      </c>
      <c r="AA49" s="488">
        <v>165749.87071428573</v>
      </c>
      <c r="AB49" s="489">
        <v>1469662.4321887507</v>
      </c>
      <c r="AC49" s="490">
        <v>20797966.912875459</v>
      </c>
      <c r="AD49" s="488">
        <v>501578.90476190473</v>
      </c>
      <c r="AE49" s="489">
        <v>4507079.444451374</v>
      </c>
      <c r="AF49" s="490">
        <v>27122.071428571428</v>
      </c>
      <c r="AG49" s="488">
        <v>666.38095238095241</v>
      </c>
      <c r="AH49" s="489">
        <v>5889.8468901685865</v>
      </c>
      <c r="AI49" s="490">
        <v>8806222.4399999995</v>
      </c>
      <c r="AJ49" s="488">
        <v>18699.750622710624</v>
      </c>
      <c r="AK49" s="489">
        <v>169958.67819260494</v>
      </c>
      <c r="AL49" s="490"/>
      <c r="AM49" s="488"/>
      <c r="AN49" s="489"/>
      <c r="AO49" s="490"/>
      <c r="AP49" s="488"/>
      <c r="AQ49" s="489"/>
      <c r="AR49" s="490"/>
      <c r="AS49" s="488"/>
      <c r="AT49" s="489"/>
      <c r="AU49" s="490"/>
      <c r="AV49" s="488"/>
      <c r="AW49" s="489"/>
      <c r="AX49" s="490"/>
      <c r="AY49" s="488"/>
      <c r="AZ49" s="489"/>
      <c r="BA49" s="490"/>
      <c r="BB49" s="488"/>
      <c r="BC49" s="489"/>
      <c r="BD49" s="490"/>
      <c r="BE49" s="488"/>
      <c r="BF49" s="489"/>
      <c r="BG49" s="490"/>
      <c r="BH49" s="488"/>
      <c r="BI49" s="489"/>
      <c r="BJ49" s="490"/>
      <c r="BK49" s="488"/>
      <c r="BL49" s="489"/>
      <c r="BM49" s="490"/>
      <c r="BN49" s="488"/>
      <c r="BO49" s="489"/>
      <c r="BP49" s="490"/>
      <c r="BQ49" s="488"/>
      <c r="BR49" s="489"/>
      <c r="BS49" s="840"/>
      <c r="BT49" s="488"/>
      <c r="BU49" s="489"/>
      <c r="BV49" s="490">
        <v>2662585</v>
      </c>
      <c r="BW49" s="488">
        <v>7802.4468864468872</v>
      </c>
      <c r="BX49" s="489">
        <v>70915.039790851239</v>
      </c>
      <c r="BY49" s="490"/>
      <c r="BZ49" s="488"/>
      <c r="CA49" s="489"/>
      <c r="CB49" s="490"/>
      <c r="CC49" s="488"/>
      <c r="CD49" s="489"/>
      <c r="CE49" s="490"/>
      <c r="CF49" s="488"/>
      <c r="CG49" s="489"/>
      <c r="CH49" s="490"/>
      <c r="CI49" s="488"/>
      <c r="CJ49" s="489"/>
      <c r="CK49" s="490"/>
      <c r="CL49" s="488"/>
      <c r="CM49" s="489"/>
      <c r="CN49" s="490"/>
      <c r="CO49" s="488"/>
      <c r="CP49" s="489"/>
      <c r="CQ49" s="490"/>
      <c r="CR49" s="488"/>
      <c r="CS49" s="489"/>
      <c r="CT49" s="490"/>
      <c r="CU49" s="488"/>
      <c r="CV49" s="489"/>
      <c r="CW49" s="490"/>
      <c r="CX49" s="488"/>
      <c r="CY49" s="489"/>
      <c r="CZ49" s="490"/>
      <c r="DA49" s="488"/>
      <c r="DB49" s="489"/>
      <c r="DC49" s="490"/>
      <c r="DD49" s="488"/>
      <c r="DE49" s="489"/>
      <c r="DF49" s="490"/>
      <c r="DG49" s="488"/>
      <c r="DH49" s="489"/>
      <c r="DI49" s="490"/>
      <c r="DJ49" s="488"/>
      <c r="DK49" s="489"/>
      <c r="DL49" s="490"/>
      <c r="DM49" s="488"/>
      <c r="DN49" s="489"/>
      <c r="DO49" s="490"/>
      <c r="DP49" s="488"/>
      <c r="DQ49" s="489"/>
      <c r="DR49" s="490"/>
      <c r="DS49" s="488"/>
      <c r="DT49" s="489"/>
      <c r="DU49" s="490"/>
      <c r="DV49" s="488"/>
      <c r="DW49" s="489"/>
      <c r="DX49" s="490"/>
      <c r="DY49" s="488"/>
      <c r="DZ49" s="489"/>
      <c r="EA49" s="490"/>
      <c r="EB49" s="488"/>
      <c r="EC49" s="489"/>
      <c r="ED49" s="490"/>
      <c r="EE49" s="488"/>
      <c r="EF49" s="489"/>
      <c r="EG49" s="490"/>
      <c r="EH49" s="488"/>
      <c r="EI49" s="489"/>
      <c r="EJ49" s="490"/>
      <c r="EK49" s="488"/>
      <c r="EL49" s="489"/>
      <c r="EM49" s="490"/>
      <c r="EN49" s="488"/>
      <c r="EO49" s="488"/>
      <c r="EP49" s="490"/>
      <c r="EQ49" s="488"/>
      <c r="ER49" s="489"/>
      <c r="ES49" s="490"/>
      <c r="ET49" s="488"/>
      <c r="EU49" s="489"/>
      <c r="EV49" s="490"/>
      <c r="EW49" s="488"/>
      <c r="EX49" s="489"/>
      <c r="EY49" s="490"/>
      <c r="EZ49" s="488"/>
      <c r="FA49" s="489"/>
      <c r="FB49" s="490"/>
      <c r="FC49" s="488"/>
      <c r="FD49" s="489"/>
      <c r="FE49" s="490"/>
      <c r="FF49" s="488"/>
      <c r="FG49" s="489"/>
      <c r="FH49" s="490"/>
      <c r="FI49" s="488"/>
      <c r="FJ49" s="489"/>
      <c r="FK49" s="490"/>
      <c r="FL49" s="488"/>
      <c r="FM49" s="489"/>
      <c r="FN49" s="490"/>
      <c r="FO49" s="488"/>
      <c r="FP49" s="489"/>
      <c r="FQ49" s="490"/>
      <c r="FR49" s="488"/>
      <c r="FS49" s="489"/>
      <c r="FT49" s="490"/>
      <c r="FU49" s="488"/>
      <c r="FV49" s="489"/>
      <c r="FW49" s="490"/>
      <c r="FX49" s="488"/>
      <c r="FY49" s="489"/>
      <c r="FZ49" s="490"/>
      <c r="GA49" s="488"/>
      <c r="GB49" s="489"/>
      <c r="GC49" s="490">
        <v>10121290.48</v>
      </c>
      <c r="GD49" s="488"/>
      <c r="GE49" s="489">
        <v>1811184.5213523055</v>
      </c>
      <c r="GF49" s="490">
        <v>83961997.520000011</v>
      </c>
      <c r="GG49" s="488"/>
      <c r="GH49" s="489">
        <v>11355768.928811278</v>
      </c>
      <c r="GI49" s="490"/>
      <c r="GJ49" s="488"/>
      <c r="GK49" s="489"/>
      <c r="GL49" s="490"/>
      <c r="GM49" s="488"/>
      <c r="GN49" s="489"/>
      <c r="GO49" s="490"/>
      <c r="GP49" s="488"/>
      <c r="GQ49" s="489"/>
      <c r="GR49" s="490"/>
      <c r="GS49" s="488"/>
      <c r="GT49" s="489"/>
      <c r="GU49" s="490"/>
      <c r="GV49" s="488"/>
      <c r="GW49" s="489"/>
      <c r="GX49" s="490"/>
      <c r="GY49" s="488"/>
      <c r="GZ49" s="489"/>
      <c r="HA49" s="490"/>
      <c r="HB49" s="488"/>
      <c r="HC49" s="489"/>
      <c r="HD49" s="490"/>
      <c r="HE49" s="488"/>
      <c r="HF49" s="489"/>
      <c r="HG49" s="490"/>
      <c r="HH49" s="488"/>
      <c r="HI49" s="489"/>
      <c r="HJ49" s="490"/>
      <c r="HK49" s="488"/>
      <c r="HL49" s="489"/>
      <c r="HM49" s="490"/>
      <c r="HN49" s="488"/>
      <c r="HO49" s="489"/>
      <c r="HP49" s="490"/>
      <c r="HQ49" s="488"/>
      <c r="HR49" s="489"/>
      <c r="HS49" s="490"/>
      <c r="HT49" s="488"/>
      <c r="HU49" s="489"/>
      <c r="HV49" s="490"/>
      <c r="HW49" s="488"/>
      <c r="HX49" s="489"/>
      <c r="HY49" s="490"/>
      <c r="HZ49" s="488"/>
      <c r="IA49" s="489"/>
      <c r="IB49" s="490"/>
      <c r="IC49" s="488"/>
      <c r="ID49" s="489"/>
      <c r="IE49" s="490"/>
      <c r="IF49" s="488"/>
      <c r="IG49" s="489"/>
      <c r="IH49" s="490"/>
      <c r="II49" s="488"/>
      <c r="IJ49" s="489"/>
      <c r="IK49" s="490"/>
      <c r="IL49" s="488"/>
      <c r="IM49" s="489"/>
      <c r="IN49" s="490"/>
      <c r="IO49" s="488"/>
      <c r="IP49" s="489"/>
      <c r="IQ49" s="490"/>
      <c r="IR49" s="488"/>
      <c r="IS49" s="489"/>
      <c r="IT49" s="490"/>
      <c r="IU49" s="488"/>
      <c r="IV49" s="489"/>
      <c r="IW49" s="490"/>
      <c r="IX49" s="488"/>
      <c r="IY49" s="489"/>
      <c r="IZ49" s="490"/>
      <c r="JA49" s="488"/>
      <c r="JB49" s="489"/>
      <c r="JC49" s="490"/>
      <c r="JD49" s="488"/>
      <c r="JE49" s="489"/>
      <c r="JF49" s="490"/>
      <c r="JG49" s="488"/>
      <c r="JH49" s="489"/>
      <c r="JI49" s="490"/>
      <c r="JJ49" s="488"/>
      <c r="JK49" s="489"/>
      <c r="JL49" s="555">
        <v>62015567.875847258</v>
      </c>
      <c r="JM49" s="583">
        <f>+JL49</f>
        <v>62015567.875847258</v>
      </c>
      <c r="JN49" s="583"/>
      <c r="JO49" s="590">
        <f>+JM49-JN48</f>
        <v>666535.52014778554</v>
      </c>
      <c r="JP49" s="294"/>
      <c r="JQ49" s="294"/>
      <c r="JR49" s="294"/>
      <c r="JS49" s="294"/>
      <c r="JT49" s="294"/>
      <c r="JU49" s="294"/>
      <c r="JV49" s="294"/>
      <c r="JW49" s="294"/>
      <c r="JX49" s="294"/>
      <c r="JY49" s="294"/>
      <c r="JZ49" s="294"/>
    </row>
    <row r="50" spans="1:286" s="870" customFormat="1" ht="20.25">
      <c r="A50" s="586">
        <f t="shared" si="6"/>
        <v>32</v>
      </c>
      <c r="B50" s="473"/>
      <c r="C50" s="584" t="str">
        <f t="shared" si="7"/>
        <v>W  11.68 % ROE</v>
      </c>
      <c r="D50" s="584">
        <f t="shared" si="8"/>
        <v>2011</v>
      </c>
      <c r="E50" s="490">
        <v>18218621.16666666</v>
      </c>
      <c r="F50" s="488">
        <v>492395.16666666669</v>
      </c>
      <c r="G50" s="489">
        <v>3746857.9192441981</v>
      </c>
      <c r="H50" s="490">
        <v>7412613.4642857127</v>
      </c>
      <c r="I50" s="488">
        <v>192119.57142857142</v>
      </c>
      <c r="J50" s="489">
        <v>1516263.3800122137</v>
      </c>
      <c r="K50" s="490">
        <v>79523583.68267858</v>
      </c>
      <c r="L50" s="488">
        <v>2061086.4021428572</v>
      </c>
      <c r="M50" s="489">
        <v>16266691.68254026</v>
      </c>
      <c r="N50" s="490">
        <v>20119663.474206317</v>
      </c>
      <c r="O50" s="488">
        <v>528306.26190476189</v>
      </c>
      <c r="P50" s="489">
        <v>4122359.5534349093</v>
      </c>
      <c r="Q50" s="490">
        <v>25630831.907806139</v>
      </c>
      <c r="R50" s="488">
        <v>642986.71428571432</v>
      </c>
      <c r="S50" s="489">
        <v>5221521.3354538986</v>
      </c>
      <c r="T50" s="490">
        <v>24896838.380897436</v>
      </c>
      <c r="U50" s="488">
        <v>614263.21428571432</v>
      </c>
      <c r="V50" s="489">
        <v>5061681.733301891</v>
      </c>
      <c r="W50" s="490">
        <v>15121424.868553113</v>
      </c>
      <c r="X50" s="488">
        <v>374560.80952380953</v>
      </c>
      <c r="Y50" s="489">
        <v>3075759.4101427016</v>
      </c>
      <c r="Z50" s="490">
        <v>6604622.5314651988</v>
      </c>
      <c r="AA50" s="488">
        <v>165749.87071428573</v>
      </c>
      <c r="AB50" s="489">
        <v>1345559.1343711205</v>
      </c>
      <c r="AC50" s="490">
        <v>20302520.008113556</v>
      </c>
      <c r="AD50" s="488">
        <v>501724.90476190473</v>
      </c>
      <c r="AE50" s="489">
        <v>4128442.5660718763</v>
      </c>
      <c r="AF50" s="490">
        <v>25878.40476190476</v>
      </c>
      <c r="AG50" s="488">
        <v>666.38095238095241</v>
      </c>
      <c r="AH50" s="489">
        <v>5289.1404698704582</v>
      </c>
      <c r="AI50" s="490">
        <v>9140218.2493772898</v>
      </c>
      <c r="AJ50" s="488">
        <v>218069.47619047618</v>
      </c>
      <c r="AK50" s="489">
        <v>1850822.0083882969</v>
      </c>
      <c r="AL50" s="490">
        <v>20623951.165907715</v>
      </c>
      <c r="AM50" s="488">
        <v>300197.63980935473</v>
      </c>
      <c r="AN50" s="489">
        <v>2435793.1619387087</v>
      </c>
      <c r="AO50" s="490">
        <v>20511158.153256074</v>
      </c>
      <c r="AP50" s="488">
        <v>37566.223723912226</v>
      </c>
      <c r="AQ50" s="489">
        <v>284734.90182532498</v>
      </c>
      <c r="AR50" s="490"/>
      <c r="AS50" s="488"/>
      <c r="AT50" s="489"/>
      <c r="AU50" s="490"/>
      <c r="AV50" s="488"/>
      <c r="AW50" s="489"/>
      <c r="AX50" s="490"/>
      <c r="AY50" s="488"/>
      <c r="AZ50" s="489"/>
      <c r="BA50" s="490"/>
      <c r="BB50" s="488"/>
      <c r="BC50" s="489"/>
      <c r="BD50" s="490"/>
      <c r="BE50" s="488"/>
      <c r="BF50" s="489"/>
      <c r="BG50" s="490">
        <v>2640253.4234263953</v>
      </c>
      <c r="BH50" s="488">
        <v>9537.1034128688552</v>
      </c>
      <c r="BI50" s="489">
        <v>73000.179690770354</v>
      </c>
      <c r="BJ50" s="490"/>
      <c r="BK50" s="488"/>
      <c r="BL50" s="489"/>
      <c r="BM50" s="490"/>
      <c r="BN50" s="488"/>
      <c r="BO50" s="489"/>
      <c r="BP50" s="490"/>
      <c r="BQ50" s="488"/>
      <c r="BR50" s="489"/>
      <c r="BS50" s="840"/>
      <c r="BT50" s="488"/>
      <c r="BU50" s="489"/>
      <c r="BV50" s="490">
        <v>5849884.5531135527</v>
      </c>
      <c r="BW50" s="488">
        <v>116061.39743589744</v>
      </c>
      <c r="BX50" s="489">
        <v>966187.5439554333</v>
      </c>
      <c r="BY50" s="490">
        <v>7844331.3999999994</v>
      </c>
      <c r="BZ50" s="488">
        <v>111778.00822344322</v>
      </c>
      <c r="CA50" s="489">
        <v>905525.1054790963</v>
      </c>
      <c r="CB50" s="490"/>
      <c r="CC50" s="488"/>
      <c r="CD50" s="489"/>
      <c r="CE50" s="490">
        <v>19902938.599999998</v>
      </c>
      <c r="CF50" s="488">
        <v>147204.10692307691</v>
      </c>
      <c r="CG50" s="489">
        <v>1150143.751808109</v>
      </c>
      <c r="CH50" s="490"/>
      <c r="CI50" s="488"/>
      <c r="CJ50" s="489"/>
      <c r="CK50" s="490"/>
      <c r="CL50" s="488"/>
      <c r="CM50" s="489"/>
      <c r="CN50" s="490"/>
      <c r="CO50" s="488"/>
      <c r="CP50" s="489"/>
      <c r="CQ50" s="490"/>
      <c r="CR50" s="488"/>
      <c r="CS50" s="489"/>
      <c r="CT50" s="490"/>
      <c r="CU50" s="488"/>
      <c r="CV50" s="489"/>
      <c r="CW50" s="490"/>
      <c r="CX50" s="488"/>
      <c r="CY50" s="489"/>
      <c r="CZ50" s="490"/>
      <c r="DA50" s="488"/>
      <c r="DB50" s="489"/>
      <c r="DC50" s="490"/>
      <c r="DD50" s="488"/>
      <c r="DE50" s="489"/>
      <c r="DF50" s="490"/>
      <c r="DG50" s="488"/>
      <c r="DH50" s="489"/>
      <c r="DI50" s="490"/>
      <c r="DJ50" s="488"/>
      <c r="DK50" s="489"/>
      <c r="DL50" s="490"/>
      <c r="DM50" s="488"/>
      <c r="DN50" s="489"/>
      <c r="DO50" s="490"/>
      <c r="DP50" s="488"/>
      <c r="DQ50" s="489"/>
      <c r="DR50" s="490"/>
      <c r="DS50" s="488"/>
      <c r="DT50" s="489"/>
      <c r="DU50" s="490"/>
      <c r="DV50" s="488"/>
      <c r="DW50" s="489"/>
      <c r="DX50" s="490"/>
      <c r="DY50" s="488"/>
      <c r="DZ50" s="489"/>
      <c r="EA50" s="490"/>
      <c r="EB50" s="488"/>
      <c r="EC50" s="489"/>
      <c r="ED50" s="490"/>
      <c r="EE50" s="488"/>
      <c r="EF50" s="489"/>
      <c r="EG50" s="490"/>
      <c r="EH50" s="488"/>
      <c r="EI50" s="489"/>
      <c r="EJ50" s="490"/>
      <c r="EK50" s="488"/>
      <c r="EL50" s="489"/>
      <c r="EM50" s="490"/>
      <c r="EN50" s="488"/>
      <c r="EO50" s="488"/>
      <c r="EP50" s="490"/>
      <c r="EQ50" s="488"/>
      <c r="ER50" s="489"/>
      <c r="ES50" s="490"/>
      <c r="ET50" s="488"/>
      <c r="EU50" s="489"/>
      <c r="EV50" s="490"/>
      <c r="EW50" s="488"/>
      <c r="EX50" s="489"/>
      <c r="EY50" s="490"/>
      <c r="EZ50" s="488"/>
      <c r="FA50" s="489"/>
      <c r="FB50" s="490"/>
      <c r="FC50" s="488"/>
      <c r="FD50" s="489"/>
      <c r="FE50" s="490"/>
      <c r="FF50" s="488"/>
      <c r="FG50" s="489"/>
      <c r="FH50" s="490"/>
      <c r="FI50" s="488"/>
      <c r="FJ50" s="489"/>
      <c r="FK50" s="490"/>
      <c r="FL50" s="488"/>
      <c r="FM50" s="489"/>
      <c r="FN50" s="490"/>
      <c r="FO50" s="488"/>
      <c r="FP50" s="489"/>
      <c r="FQ50" s="490"/>
      <c r="FR50" s="488"/>
      <c r="FS50" s="489"/>
      <c r="FT50" s="490"/>
      <c r="FU50" s="488"/>
      <c r="FV50" s="489"/>
      <c r="FW50" s="490"/>
      <c r="FX50" s="488"/>
      <c r="FY50" s="489"/>
      <c r="FZ50" s="490"/>
      <c r="GA50" s="488"/>
      <c r="GB50" s="489"/>
      <c r="GC50" s="490">
        <v>30831149.829700004</v>
      </c>
      <c r="GD50" s="488"/>
      <c r="GE50" s="489">
        <v>3376923.0630140724</v>
      </c>
      <c r="GF50" s="490">
        <v>133618837.67030001</v>
      </c>
      <c r="GG50" s="488"/>
      <c r="GH50" s="489">
        <v>19674373.746800169</v>
      </c>
      <c r="GI50" s="490">
        <v>19588655.469999999</v>
      </c>
      <c r="GJ50" s="488"/>
      <c r="GK50" s="489">
        <v>1299846.1756923152</v>
      </c>
      <c r="GL50" s="490">
        <v>1648850.83</v>
      </c>
      <c r="GM50" s="488"/>
      <c r="GN50" s="489">
        <v>56106.359137412008</v>
      </c>
      <c r="GO50" s="490"/>
      <c r="GP50" s="488"/>
      <c r="GQ50" s="489"/>
      <c r="GR50" s="490">
        <v>22089377.790000003</v>
      </c>
      <c r="GS50" s="488"/>
      <c r="GT50" s="489">
        <v>1874440.3530549468</v>
      </c>
      <c r="GU50" s="490"/>
      <c r="GV50" s="488"/>
      <c r="GW50" s="489"/>
      <c r="GX50" s="490"/>
      <c r="GY50" s="488"/>
      <c r="GZ50" s="489"/>
      <c r="HA50" s="490"/>
      <c r="HB50" s="488"/>
      <c r="HC50" s="489"/>
      <c r="HD50" s="490"/>
      <c r="HE50" s="488"/>
      <c r="HF50" s="489"/>
      <c r="HG50" s="490"/>
      <c r="HH50" s="488"/>
      <c r="HI50" s="489"/>
      <c r="HJ50" s="490"/>
      <c r="HK50" s="488"/>
      <c r="HL50" s="489"/>
      <c r="HM50" s="490"/>
      <c r="HN50" s="488"/>
      <c r="HO50" s="489"/>
      <c r="HP50" s="490"/>
      <c r="HQ50" s="488"/>
      <c r="HR50" s="489"/>
      <c r="HS50" s="490"/>
      <c r="HT50" s="488"/>
      <c r="HU50" s="489"/>
      <c r="HV50" s="490"/>
      <c r="HW50" s="488"/>
      <c r="HX50" s="489"/>
      <c r="HY50" s="490"/>
      <c r="HZ50" s="488"/>
      <c r="IA50" s="489"/>
      <c r="IB50" s="490"/>
      <c r="IC50" s="488"/>
      <c r="ID50" s="489"/>
      <c r="IE50" s="490"/>
      <c r="IF50" s="488"/>
      <c r="IG50" s="489"/>
      <c r="IH50" s="490"/>
      <c r="II50" s="488"/>
      <c r="IJ50" s="489"/>
      <c r="IK50" s="490"/>
      <c r="IL50" s="488"/>
      <c r="IM50" s="489"/>
      <c r="IN50" s="490"/>
      <c r="IO50" s="488"/>
      <c r="IP50" s="489"/>
      <c r="IQ50" s="490"/>
      <c r="IR50" s="488"/>
      <c r="IS50" s="489"/>
      <c r="IT50" s="490"/>
      <c r="IU50" s="488"/>
      <c r="IV50" s="489"/>
      <c r="IW50" s="490"/>
      <c r="IX50" s="488"/>
      <c r="IY50" s="489"/>
      <c r="IZ50" s="490"/>
      <c r="JA50" s="488"/>
      <c r="JB50" s="489"/>
      <c r="JC50" s="490"/>
      <c r="JD50" s="488"/>
      <c r="JE50" s="489"/>
      <c r="JF50" s="490"/>
      <c r="JG50" s="488"/>
      <c r="JH50" s="489"/>
      <c r="JI50" s="490"/>
      <c r="JJ50" s="488"/>
      <c r="JK50" s="489"/>
      <c r="JL50" s="555">
        <v>78438322.205827594</v>
      </c>
      <c r="JM50" s="583"/>
      <c r="JN50" s="583">
        <f>+JL50</f>
        <v>78438322.205827594</v>
      </c>
      <c r="JO50" s="590">
        <f>+JM50-JN49</f>
        <v>0</v>
      </c>
    </row>
    <row r="51" spans="1:286" s="873" customFormat="1" ht="20.25">
      <c r="A51" s="586">
        <f t="shared" si="6"/>
        <v>33</v>
      </c>
      <c r="B51" s="473"/>
      <c r="C51" s="584" t="str">
        <f t="shared" si="7"/>
        <v>W Increased ROE</v>
      </c>
      <c r="D51" s="584">
        <f t="shared" si="8"/>
        <v>2011</v>
      </c>
      <c r="E51" s="490">
        <v>18218621.16666666</v>
      </c>
      <c r="F51" s="488">
        <v>492395.16666666669</v>
      </c>
      <c r="G51" s="489">
        <v>3746857.9192441981</v>
      </c>
      <c r="H51" s="490">
        <v>7412613.4642857127</v>
      </c>
      <c r="I51" s="488">
        <v>192119.57142857142</v>
      </c>
      <c r="J51" s="489">
        <v>1516263.3800122137</v>
      </c>
      <c r="K51" s="490">
        <v>79523583.68267858</v>
      </c>
      <c r="L51" s="488">
        <v>2061086.4021428572</v>
      </c>
      <c r="M51" s="489">
        <v>16266691.68254026</v>
      </c>
      <c r="N51" s="490">
        <v>20119663.474206317</v>
      </c>
      <c r="O51" s="488">
        <v>528306.26190476189</v>
      </c>
      <c r="P51" s="489">
        <v>4122359.5534349093</v>
      </c>
      <c r="Q51" s="490">
        <v>25630831.907806139</v>
      </c>
      <c r="R51" s="488">
        <v>642986.71428571432</v>
      </c>
      <c r="S51" s="489">
        <v>5221521.3354538986</v>
      </c>
      <c r="T51" s="490">
        <v>24896838.380897436</v>
      </c>
      <c r="U51" s="488">
        <v>614263.21428571432</v>
      </c>
      <c r="V51" s="489">
        <v>5061681.733301891</v>
      </c>
      <c r="W51" s="490">
        <v>15121424.868553113</v>
      </c>
      <c r="X51" s="488">
        <v>374560.80952380953</v>
      </c>
      <c r="Y51" s="489">
        <v>3075759.4101427016</v>
      </c>
      <c r="Z51" s="490">
        <v>6604622.5314651988</v>
      </c>
      <c r="AA51" s="488">
        <v>165749.87071428573</v>
      </c>
      <c r="AB51" s="489">
        <v>1345559.1343711205</v>
      </c>
      <c r="AC51" s="490">
        <v>20302520.008113556</v>
      </c>
      <c r="AD51" s="488">
        <v>501724.90476190473</v>
      </c>
      <c r="AE51" s="489">
        <v>4128442.5660718763</v>
      </c>
      <c r="AF51" s="490">
        <v>25878.40476190476</v>
      </c>
      <c r="AG51" s="488">
        <v>666.38095238095241</v>
      </c>
      <c r="AH51" s="489">
        <v>5289.1404698704582</v>
      </c>
      <c r="AI51" s="490">
        <v>9140218.2493772898</v>
      </c>
      <c r="AJ51" s="488">
        <v>218069.47619047618</v>
      </c>
      <c r="AK51" s="489">
        <v>1850822.0083882969</v>
      </c>
      <c r="AL51" s="490">
        <v>20623951.165907715</v>
      </c>
      <c r="AM51" s="488">
        <v>300197.63980935473</v>
      </c>
      <c r="AN51" s="489">
        <v>2435793.1619387087</v>
      </c>
      <c r="AO51" s="490">
        <v>20511158.153256074</v>
      </c>
      <c r="AP51" s="488">
        <v>37566.223723912226</v>
      </c>
      <c r="AQ51" s="489">
        <v>284734.90182532498</v>
      </c>
      <c r="AR51" s="490"/>
      <c r="AS51" s="488"/>
      <c r="AT51" s="489"/>
      <c r="AU51" s="490"/>
      <c r="AV51" s="488"/>
      <c r="AW51" s="489"/>
      <c r="AX51" s="490"/>
      <c r="AY51" s="488"/>
      <c r="AZ51" s="489"/>
      <c r="BA51" s="490"/>
      <c r="BB51" s="488"/>
      <c r="BC51" s="489"/>
      <c r="BD51" s="490"/>
      <c r="BE51" s="488"/>
      <c r="BF51" s="489"/>
      <c r="BG51" s="490">
        <v>2640253.4234263953</v>
      </c>
      <c r="BH51" s="488">
        <v>9537.1034128688552</v>
      </c>
      <c r="BI51" s="489">
        <v>73000.179690770354</v>
      </c>
      <c r="BJ51" s="490"/>
      <c r="BK51" s="488"/>
      <c r="BL51" s="489"/>
      <c r="BM51" s="490"/>
      <c r="BN51" s="488"/>
      <c r="BO51" s="489"/>
      <c r="BP51" s="490"/>
      <c r="BQ51" s="488"/>
      <c r="BR51" s="489"/>
      <c r="BS51" s="840"/>
      <c r="BT51" s="488"/>
      <c r="BU51" s="489"/>
      <c r="BV51" s="490">
        <v>5849884.5531135527</v>
      </c>
      <c r="BW51" s="488">
        <v>116061.39743589744</v>
      </c>
      <c r="BX51" s="489">
        <v>1014845.1256138145</v>
      </c>
      <c r="BY51" s="490">
        <v>7844331.3999999994</v>
      </c>
      <c r="BZ51" s="488">
        <v>111778.00822344322</v>
      </c>
      <c r="CA51" s="489">
        <v>952449.42224491225</v>
      </c>
      <c r="CB51" s="490"/>
      <c r="CC51" s="488"/>
      <c r="CD51" s="489"/>
      <c r="CE51" s="490">
        <v>19902938.599999998</v>
      </c>
      <c r="CF51" s="488">
        <v>147204.10692307691</v>
      </c>
      <c r="CG51" s="489">
        <v>1150143.751808109</v>
      </c>
      <c r="CH51" s="490"/>
      <c r="CI51" s="488"/>
      <c r="CJ51" s="489"/>
      <c r="CK51" s="490"/>
      <c r="CL51" s="488"/>
      <c r="CM51" s="489"/>
      <c r="CN51" s="490"/>
      <c r="CO51" s="488"/>
      <c r="CP51" s="489"/>
      <c r="CQ51" s="490"/>
      <c r="CR51" s="488"/>
      <c r="CS51" s="489"/>
      <c r="CT51" s="490"/>
      <c r="CU51" s="488"/>
      <c r="CV51" s="489"/>
      <c r="CW51" s="490"/>
      <c r="CX51" s="488"/>
      <c r="CY51" s="489"/>
      <c r="CZ51" s="490"/>
      <c r="DA51" s="488"/>
      <c r="DB51" s="489"/>
      <c r="DC51" s="490"/>
      <c r="DD51" s="488"/>
      <c r="DE51" s="489"/>
      <c r="DF51" s="490"/>
      <c r="DG51" s="488"/>
      <c r="DH51" s="489"/>
      <c r="DI51" s="490"/>
      <c r="DJ51" s="488"/>
      <c r="DK51" s="489"/>
      <c r="DL51" s="490"/>
      <c r="DM51" s="488"/>
      <c r="DN51" s="489"/>
      <c r="DO51" s="490"/>
      <c r="DP51" s="488"/>
      <c r="DQ51" s="489"/>
      <c r="DR51" s="490"/>
      <c r="DS51" s="488"/>
      <c r="DT51" s="489"/>
      <c r="DU51" s="490"/>
      <c r="DV51" s="488"/>
      <c r="DW51" s="489"/>
      <c r="DX51" s="490"/>
      <c r="DY51" s="488"/>
      <c r="DZ51" s="489"/>
      <c r="EA51" s="490"/>
      <c r="EB51" s="488"/>
      <c r="EC51" s="489"/>
      <c r="ED51" s="490"/>
      <c r="EE51" s="488"/>
      <c r="EF51" s="489"/>
      <c r="EG51" s="490"/>
      <c r="EH51" s="488"/>
      <c r="EI51" s="489"/>
      <c r="EJ51" s="490"/>
      <c r="EK51" s="488"/>
      <c r="EL51" s="489"/>
      <c r="EM51" s="490"/>
      <c r="EN51" s="488"/>
      <c r="EO51" s="488"/>
      <c r="EP51" s="490"/>
      <c r="EQ51" s="488"/>
      <c r="ER51" s="489"/>
      <c r="ES51" s="490"/>
      <c r="ET51" s="488"/>
      <c r="EU51" s="489"/>
      <c r="EV51" s="490"/>
      <c r="EW51" s="488"/>
      <c r="EX51" s="489"/>
      <c r="EY51" s="490"/>
      <c r="EZ51" s="488"/>
      <c r="FA51" s="489"/>
      <c r="FB51" s="490"/>
      <c r="FC51" s="488"/>
      <c r="FD51" s="489"/>
      <c r="FE51" s="490"/>
      <c r="FF51" s="488"/>
      <c r="FG51" s="489"/>
      <c r="FH51" s="490"/>
      <c r="FI51" s="488"/>
      <c r="FJ51" s="489"/>
      <c r="FK51" s="490"/>
      <c r="FL51" s="488"/>
      <c r="FM51" s="489"/>
      <c r="FN51" s="490"/>
      <c r="FO51" s="488"/>
      <c r="FP51" s="489"/>
      <c r="FQ51" s="490"/>
      <c r="FR51" s="488"/>
      <c r="FS51" s="489"/>
      <c r="FT51" s="490"/>
      <c r="FU51" s="488"/>
      <c r="FV51" s="489"/>
      <c r="FW51" s="490"/>
      <c r="FX51" s="488"/>
      <c r="FY51" s="489"/>
      <c r="FZ51" s="490"/>
      <c r="GA51" s="488"/>
      <c r="GB51" s="489"/>
      <c r="GC51" s="490">
        <v>30831149.829700004</v>
      </c>
      <c r="GD51" s="488"/>
      <c r="GE51" s="489">
        <v>3565874.2684558947</v>
      </c>
      <c r="GF51" s="490">
        <v>133618837.67030001</v>
      </c>
      <c r="GG51" s="488"/>
      <c r="GH51" s="489">
        <v>20775226.969216432</v>
      </c>
      <c r="GI51" s="490">
        <v>19588655.469999999</v>
      </c>
      <c r="GJ51" s="488"/>
      <c r="GK51" s="489">
        <v>1299846.1756923152</v>
      </c>
      <c r="GL51" s="490">
        <v>1648850.83</v>
      </c>
      <c r="GM51" s="488"/>
      <c r="GN51" s="489">
        <v>56106.359137412008</v>
      </c>
      <c r="GO51" s="490"/>
      <c r="GP51" s="488"/>
      <c r="GQ51" s="489"/>
      <c r="GR51" s="490">
        <v>22089377.790000003</v>
      </c>
      <c r="GS51" s="488"/>
      <c r="GT51" s="489">
        <v>1874440.3530549468</v>
      </c>
      <c r="GU51" s="490"/>
      <c r="GV51" s="488"/>
      <c r="GW51" s="489"/>
      <c r="GX51" s="490"/>
      <c r="GY51" s="488"/>
      <c r="GZ51" s="489"/>
      <c r="HA51" s="490"/>
      <c r="HB51" s="488"/>
      <c r="HC51" s="489"/>
      <c r="HD51" s="490"/>
      <c r="HE51" s="488"/>
      <c r="HF51" s="489"/>
      <c r="HG51" s="490"/>
      <c r="HH51" s="488"/>
      <c r="HI51" s="489"/>
      <c r="HJ51" s="490"/>
      <c r="HK51" s="488"/>
      <c r="HL51" s="489"/>
      <c r="HM51" s="490"/>
      <c r="HN51" s="488"/>
      <c r="HO51" s="489"/>
      <c r="HP51" s="490"/>
      <c r="HQ51" s="488"/>
      <c r="HR51" s="489"/>
      <c r="HS51" s="490"/>
      <c r="HT51" s="488"/>
      <c r="HU51" s="489"/>
      <c r="HV51" s="490"/>
      <c r="HW51" s="488"/>
      <c r="HX51" s="489"/>
      <c r="HY51" s="490"/>
      <c r="HZ51" s="488"/>
      <c r="IA51" s="489"/>
      <c r="IB51" s="490"/>
      <c r="IC51" s="488"/>
      <c r="ID51" s="489"/>
      <c r="IE51" s="490"/>
      <c r="IF51" s="488"/>
      <c r="IG51" s="489"/>
      <c r="IH51" s="490"/>
      <c r="II51" s="488"/>
      <c r="IJ51" s="489"/>
      <c r="IK51" s="490"/>
      <c r="IL51" s="488"/>
      <c r="IM51" s="489"/>
      <c r="IN51" s="490"/>
      <c r="IO51" s="488"/>
      <c r="IP51" s="489"/>
      <c r="IQ51" s="490"/>
      <c r="IR51" s="488"/>
      <c r="IS51" s="489"/>
      <c r="IT51" s="490"/>
      <c r="IU51" s="488"/>
      <c r="IV51" s="489"/>
      <c r="IW51" s="490"/>
      <c r="IX51" s="488"/>
      <c r="IY51" s="489"/>
      <c r="IZ51" s="490"/>
      <c r="JA51" s="488"/>
      <c r="JB51" s="489"/>
      <c r="JC51" s="490"/>
      <c r="JD51" s="488"/>
      <c r="JE51" s="489"/>
      <c r="JF51" s="490"/>
      <c r="JG51" s="488"/>
      <c r="JH51" s="489"/>
      <c r="JI51" s="490"/>
      <c r="JJ51" s="488"/>
      <c r="JK51" s="489"/>
      <c r="JL51" s="555">
        <v>79823708.532109886</v>
      </c>
      <c r="JM51" s="583">
        <f>+JL51</f>
        <v>79823708.532109886</v>
      </c>
      <c r="JN51" s="583"/>
      <c r="JO51" s="590">
        <f>+JM51-JN50</f>
        <v>1385386.3262822926</v>
      </c>
    </row>
    <row r="52" spans="1:286" s="873" customFormat="1" ht="20.25">
      <c r="A52" s="586">
        <f t="shared" si="6"/>
        <v>34</v>
      </c>
      <c r="B52" s="473"/>
      <c r="C52" s="584" t="str">
        <f t="shared" si="7"/>
        <v>W  11.68 % ROE</v>
      </c>
      <c r="D52" s="584">
        <f t="shared" si="8"/>
        <v>2012</v>
      </c>
      <c r="E52" s="490">
        <v>17726225.999999993</v>
      </c>
      <c r="F52" s="491">
        <v>492395.16999999993</v>
      </c>
      <c r="G52" s="489">
        <v>3154416.2377389586</v>
      </c>
      <c r="H52" s="490">
        <v>7220493.8928571409</v>
      </c>
      <c r="I52" s="491">
        <v>192119.57190476189</v>
      </c>
      <c r="J52" s="489">
        <v>1276451.1641041508</v>
      </c>
      <c r="K52" s="490">
        <v>77462497.280535728</v>
      </c>
      <c r="L52" s="491">
        <v>2061086.4021428572</v>
      </c>
      <c r="M52" s="489">
        <v>13693951.72386774</v>
      </c>
      <c r="N52" s="490">
        <v>19591357.212301556</v>
      </c>
      <c r="O52" s="491">
        <v>528306.26404761907</v>
      </c>
      <c r="P52" s="489">
        <v>3470421.841539769</v>
      </c>
      <c r="Q52" s="490">
        <v>24987651.543520425</v>
      </c>
      <c r="R52" s="491">
        <v>642982.09523809503</v>
      </c>
      <c r="S52" s="489">
        <v>4395481.6313588303</v>
      </c>
      <c r="T52" s="490">
        <v>24282575.526611723</v>
      </c>
      <c r="U52" s="491">
        <v>614263.2228571428</v>
      </c>
      <c r="V52" s="489">
        <v>4260878.561666593</v>
      </c>
      <c r="W52" s="490">
        <v>14746864.239029303</v>
      </c>
      <c r="X52" s="491">
        <v>374560.81380952382</v>
      </c>
      <c r="Y52" s="489">
        <v>2589158.7371002613</v>
      </c>
      <c r="Z52" s="490">
        <v>6438872.6607509134</v>
      </c>
      <c r="AA52" s="491">
        <v>165749.87071428573</v>
      </c>
      <c r="AB52" s="489">
        <v>1132702.152345319</v>
      </c>
      <c r="AC52" s="490">
        <v>19802055.103351653</v>
      </c>
      <c r="AD52" s="491">
        <v>501754.90476190473</v>
      </c>
      <c r="AE52" s="489">
        <v>3475511.8606785163</v>
      </c>
      <c r="AF52" s="490">
        <v>25212.373809523804</v>
      </c>
      <c r="AG52" s="491">
        <v>666.38928571428573</v>
      </c>
      <c r="AH52" s="489">
        <v>4452.6362989624722</v>
      </c>
      <c r="AI52" s="490">
        <v>8922148.773186814</v>
      </c>
      <c r="AJ52" s="491">
        <v>218069.47619047618</v>
      </c>
      <c r="AK52" s="489">
        <v>1557945.6576023919</v>
      </c>
      <c r="AL52" s="490">
        <v>20326793.360190645</v>
      </c>
      <c r="AM52" s="491">
        <v>491118.83333333331</v>
      </c>
      <c r="AN52" s="489">
        <v>3543677.9152498064</v>
      </c>
      <c r="AO52" s="490">
        <v>21132706.776276089</v>
      </c>
      <c r="AP52" s="491">
        <v>504054.11904761905</v>
      </c>
      <c r="AQ52" s="489">
        <v>3677640.5698125381</v>
      </c>
      <c r="AR52" s="490">
        <v>79937193.560000017</v>
      </c>
      <c r="AS52" s="491">
        <v>1240232.576868132</v>
      </c>
      <c r="AT52" s="489">
        <v>9062769.6717807297</v>
      </c>
      <c r="AU52" s="490">
        <v>14401476.969999997</v>
      </c>
      <c r="AV52" s="491">
        <v>210412.28346153843</v>
      </c>
      <c r="AW52" s="489">
        <v>1537548.7603629632</v>
      </c>
      <c r="AX52" s="490">
        <v>19820556.989808105</v>
      </c>
      <c r="AY52" s="491">
        <v>318342.47789497575</v>
      </c>
      <c r="AZ52" s="489">
        <v>2326228.6507515828</v>
      </c>
      <c r="BA52" s="490">
        <v>4404011.6801918941</v>
      </c>
      <c r="BB52" s="491">
        <v>57853.135493302674</v>
      </c>
      <c r="BC52" s="489">
        <v>422751.06423194043</v>
      </c>
      <c r="BD52" s="490">
        <v>22800866.409999996</v>
      </c>
      <c r="BE52" s="491">
        <v>123007.88282051282</v>
      </c>
      <c r="BF52" s="489">
        <v>898857.30354769737</v>
      </c>
      <c r="BG52" s="490">
        <v>7275941.1800135253</v>
      </c>
      <c r="BH52" s="491">
        <v>108279.15588744162</v>
      </c>
      <c r="BI52" s="489">
        <v>790335.84040490841</v>
      </c>
      <c r="BJ52" s="490"/>
      <c r="BK52" s="491"/>
      <c r="BL52" s="489"/>
      <c r="BM52" s="490"/>
      <c r="BN52" s="491"/>
      <c r="BO52" s="489"/>
      <c r="BP52" s="490"/>
      <c r="BQ52" s="491"/>
      <c r="BR52" s="489"/>
      <c r="BS52" s="840"/>
      <c r="BT52" s="488"/>
      <c r="BU52" s="489"/>
      <c r="BV52" s="490">
        <v>5733823.1556776557</v>
      </c>
      <c r="BW52" s="491">
        <v>139468.73809523811</v>
      </c>
      <c r="BX52" s="489">
        <v>1000540.8038075565</v>
      </c>
      <c r="BY52" s="490">
        <v>7628073.941776556</v>
      </c>
      <c r="BZ52" s="491">
        <v>184491.25137362638</v>
      </c>
      <c r="CA52" s="489">
        <v>1331330.4113339363</v>
      </c>
      <c r="CB52" s="490">
        <v>4694511.12</v>
      </c>
      <c r="CC52" s="491">
        <v>8598.0057142857131</v>
      </c>
      <c r="CD52" s="489">
        <v>62828.333071201865</v>
      </c>
      <c r="CE52" s="490">
        <v>19848510.643076919</v>
      </c>
      <c r="CF52" s="491">
        <v>475501.18809523806</v>
      </c>
      <c r="CG52" s="489">
        <v>3452557.8107111696</v>
      </c>
      <c r="CH52" s="490"/>
      <c r="CI52" s="491"/>
      <c r="CJ52" s="489"/>
      <c r="CK52" s="490">
        <v>16441747.629999999</v>
      </c>
      <c r="CL52" s="491">
        <v>30113.090897435894</v>
      </c>
      <c r="CM52" s="489">
        <v>220045.83011197211</v>
      </c>
      <c r="CN52" s="490"/>
      <c r="CO52" s="491"/>
      <c r="CP52" s="489"/>
      <c r="CQ52" s="490"/>
      <c r="CR52" s="491"/>
      <c r="CS52" s="489"/>
      <c r="CT52" s="490"/>
      <c r="CU52" s="491"/>
      <c r="CV52" s="489"/>
      <c r="CW52" s="490"/>
      <c r="CX52" s="491"/>
      <c r="CY52" s="489"/>
      <c r="CZ52" s="490"/>
      <c r="DA52" s="491"/>
      <c r="DB52" s="489"/>
      <c r="DC52" s="490"/>
      <c r="DD52" s="491"/>
      <c r="DE52" s="489"/>
      <c r="DF52" s="490"/>
      <c r="DG52" s="491"/>
      <c r="DH52" s="489"/>
      <c r="DI52" s="490"/>
      <c r="DJ52" s="491"/>
      <c r="DK52" s="489"/>
      <c r="DL52" s="490"/>
      <c r="DM52" s="491"/>
      <c r="DN52" s="489"/>
      <c r="DO52" s="490"/>
      <c r="DP52" s="491"/>
      <c r="DQ52" s="489"/>
      <c r="DR52" s="490"/>
      <c r="DS52" s="491"/>
      <c r="DT52" s="489"/>
      <c r="DU52" s="490"/>
      <c r="DV52" s="491"/>
      <c r="DW52" s="489"/>
      <c r="DX52" s="490"/>
      <c r="DY52" s="491"/>
      <c r="DZ52" s="489"/>
      <c r="EA52" s="490"/>
      <c r="EB52" s="491"/>
      <c r="EC52" s="489"/>
      <c r="ED52" s="490"/>
      <c r="EE52" s="491"/>
      <c r="EF52" s="489"/>
      <c r="EG52" s="490"/>
      <c r="EH52" s="491"/>
      <c r="EI52" s="489"/>
      <c r="EJ52" s="490"/>
      <c r="EK52" s="491"/>
      <c r="EL52" s="489"/>
      <c r="EM52" s="490"/>
      <c r="EN52" s="488"/>
      <c r="EO52" s="488"/>
      <c r="EP52" s="490"/>
      <c r="EQ52" s="491"/>
      <c r="ER52" s="489"/>
      <c r="ES52" s="490"/>
      <c r="ET52" s="491"/>
      <c r="EU52" s="489"/>
      <c r="EV52" s="490"/>
      <c r="EW52" s="491"/>
      <c r="EX52" s="489"/>
      <c r="EY52" s="490"/>
      <c r="EZ52" s="491"/>
      <c r="FA52" s="489"/>
      <c r="FB52" s="490"/>
      <c r="FC52" s="491"/>
      <c r="FD52" s="489"/>
      <c r="FE52" s="490"/>
      <c r="FF52" s="491"/>
      <c r="FG52" s="489"/>
      <c r="FH52" s="490"/>
      <c r="FI52" s="491"/>
      <c r="FJ52" s="489"/>
      <c r="FK52" s="490"/>
      <c r="FL52" s="491"/>
      <c r="FM52" s="489"/>
      <c r="FN52" s="490"/>
      <c r="FO52" s="491"/>
      <c r="FP52" s="489"/>
      <c r="FQ52" s="490"/>
      <c r="FR52" s="491"/>
      <c r="FS52" s="489"/>
      <c r="FT52" s="490"/>
      <c r="FU52" s="491"/>
      <c r="FV52" s="489"/>
      <c r="FW52" s="490"/>
      <c r="FX52" s="491"/>
      <c r="FY52" s="489"/>
      <c r="FZ52" s="490"/>
      <c r="GA52" s="491"/>
      <c r="GB52" s="489"/>
      <c r="GC52" s="490">
        <v>38077851.209699996</v>
      </c>
      <c r="GD52" s="491"/>
      <c r="GE52" s="489">
        <v>5359126.8976357039</v>
      </c>
      <c r="GF52" s="490">
        <v>264235890.59029999</v>
      </c>
      <c r="GG52" s="491"/>
      <c r="GH52" s="489">
        <v>27190938.252708111</v>
      </c>
      <c r="GI52" s="490">
        <v>139052336.69000003</v>
      </c>
      <c r="GJ52" s="491"/>
      <c r="GK52" s="489">
        <v>10137161.37377511</v>
      </c>
      <c r="GL52" s="490">
        <v>22706716.600000001</v>
      </c>
      <c r="GM52" s="491"/>
      <c r="GN52" s="489">
        <v>1587334.6569875183</v>
      </c>
      <c r="GO52" s="490">
        <v>532375</v>
      </c>
      <c r="GP52" s="491"/>
      <c r="GQ52" s="489">
        <v>24599.682300156735</v>
      </c>
      <c r="GR52" s="490">
        <v>128653137.84</v>
      </c>
      <c r="GS52" s="491"/>
      <c r="GT52" s="489">
        <v>10501317.846032757</v>
      </c>
      <c r="GU52" s="490">
        <v>9231711.5</v>
      </c>
      <c r="GV52" s="491"/>
      <c r="GW52" s="489">
        <v>791084.29427387135</v>
      </c>
      <c r="GX52" s="490">
        <v>81587177.299999997</v>
      </c>
      <c r="GY52" s="491"/>
      <c r="GZ52" s="489">
        <v>6341371.7861611629</v>
      </c>
      <c r="HA52" s="490">
        <v>5537184.6700000018</v>
      </c>
      <c r="HB52" s="491"/>
      <c r="HC52" s="489">
        <v>457198.20390412718</v>
      </c>
      <c r="HD52" s="490"/>
      <c r="HE52" s="491"/>
      <c r="HF52" s="489"/>
      <c r="HG52" s="490"/>
      <c r="HH52" s="491"/>
      <c r="HI52" s="489"/>
      <c r="HJ52" s="490"/>
      <c r="HK52" s="491"/>
      <c r="HL52" s="489"/>
      <c r="HM52" s="490"/>
      <c r="HN52" s="491"/>
      <c r="HO52" s="489"/>
      <c r="HP52" s="490"/>
      <c r="HQ52" s="491"/>
      <c r="HR52" s="489"/>
      <c r="HS52" s="490"/>
      <c r="HT52" s="491"/>
      <c r="HU52" s="489"/>
      <c r="HV52" s="490"/>
      <c r="HW52" s="491"/>
      <c r="HX52" s="489"/>
      <c r="HY52" s="490"/>
      <c r="HZ52" s="491"/>
      <c r="IA52" s="489"/>
      <c r="IB52" s="490"/>
      <c r="IC52" s="491"/>
      <c r="ID52" s="489"/>
      <c r="IE52" s="490"/>
      <c r="IF52" s="491"/>
      <c r="IG52" s="489"/>
      <c r="IH52" s="490"/>
      <c r="II52" s="491"/>
      <c r="IJ52" s="489"/>
      <c r="IK52" s="490"/>
      <c r="IL52" s="491"/>
      <c r="IM52" s="489"/>
      <c r="IN52" s="490"/>
      <c r="IO52" s="491"/>
      <c r="IP52" s="489"/>
      <c r="IQ52" s="490"/>
      <c r="IR52" s="491"/>
      <c r="IS52" s="489"/>
      <c r="IT52" s="490"/>
      <c r="IU52" s="491"/>
      <c r="IV52" s="489"/>
      <c r="IW52" s="490"/>
      <c r="IX52" s="491"/>
      <c r="IY52" s="489"/>
      <c r="IZ52" s="490"/>
      <c r="JA52" s="491"/>
      <c r="JB52" s="489"/>
      <c r="JC52" s="490"/>
      <c r="JD52" s="491"/>
      <c r="JE52" s="489"/>
      <c r="JF52" s="490"/>
      <c r="JG52" s="491"/>
      <c r="JH52" s="489"/>
      <c r="JI52" s="490"/>
      <c r="JJ52" s="488"/>
      <c r="JK52" s="489"/>
      <c r="JL52" s="556">
        <v>129728618.16325797</v>
      </c>
      <c r="JM52" s="583"/>
      <c r="JN52" s="583">
        <f>+JL52</f>
        <v>129728618.16325797</v>
      </c>
      <c r="JO52" s="590"/>
    </row>
    <row r="53" spans="1:286" s="870" customFormat="1" ht="20.25">
      <c r="A53" s="586">
        <f t="shared" si="6"/>
        <v>35</v>
      </c>
      <c r="B53" s="473"/>
      <c r="C53" s="588" t="str">
        <f t="shared" si="7"/>
        <v>W Increased ROE</v>
      </c>
      <c r="D53" s="588">
        <f t="shared" si="8"/>
        <v>2012</v>
      </c>
      <c r="E53" s="490">
        <v>17726225.999999993</v>
      </c>
      <c r="F53" s="488">
        <v>492395.16999999993</v>
      </c>
      <c r="G53" s="489">
        <v>3154416.2377389586</v>
      </c>
      <c r="H53" s="490">
        <v>7220493.8928571409</v>
      </c>
      <c r="I53" s="488">
        <v>192119.57190476189</v>
      </c>
      <c r="J53" s="489">
        <v>1276451.1641041508</v>
      </c>
      <c r="K53" s="490">
        <v>77462497.280535728</v>
      </c>
      <c r="L53" s="488">
        <v>2061086.4021428572</v>
      </c>
      <c r="M53" s="489">
        <v>13693951.72386774</v>
      </c>
      <c r="N53" s="490">
        <v>19591357.212301556</v>
      </c>
      <c r="O53" s="488">
        <v>528306.26404761907</v>
      </c>
      <c r="P53" s="489">
        <v>3470421.841539769</v>
      </c>
      <c r="Q53" s="490">
        <v>24987651.543520425</v>
      </c>
      <c r="R53" s="488">
        <v>642982.09523809503</v>
      </c>
      <c r="S53" s="489">
        <v>4395481.6313588303</v>
      </c>
      <c r="T53" s="490">
        <v>24282575.526611723</v>
      </c>
      <c r="U53" s="488">
        <v>614263.2228571428</v>
      </c>
      <c r="V53" s="489">
        <v>4260878.561666593</v>
      </c>
      <c r="W53" s="490">
        <v>14746864.239029303</v>
      </c>
      <c r="X53" s="488">
        <v>374560.81380952382</v>
      </c>
      <c r="Y53" s="489">
        <v>2589158.7371002613</v>
      </c>
      <c r="Z53" s="490">
        <v>6438872.6607509134</v>
      </c>
      <c r="AA53" s="488">
        <v>165749.87071428573</v>
      </c>
      <c r="AB53" s="489">
        <v>1132702.152345319</v>
      </c>
      <c r="AC53" s="490">
        <v>19802055.103351653</v>
      </c>
      <c r="AD53" s="488">
        <v>501754.90476190473</v>
      </c>
      <c r="AE53" s="489">
        <v>3475511.8606785163</v>
      </c>
      <c r="AF53" s="490">
        <v>25212.373809523804</v>
      </c>
      <c r="AG53" s="488">
        <v>666.38928571428573</v>
      </c>
      <c r="AH53" s="489">
        <v>4452.6362989624722</v>
      </c>
      <c r="AI53" s="490">
        <v>8922148.773186814</v>
      </c>
      <c r="AJ53" s="488">
        <v>218069.47619047618</v>
      </c>
      <c r="AK53" s="489">
        <v>1557945.6576023919</v>
      </c>
      <c r="AL53" s="490">
        <v>20326793.360190645</v>
      </c>
      <c r="AM53" s="488">
        <v>491118.83333333331</v>
      </c>
      <c r="AN53" s="489">
        <v>3543677.9152498064</v>
      </c>
      <c r="AO53" s="490">
        <v>21132706.776276089</v>
      </c>
      <c r="AP53" s="488">
        <v>504054.11904761905</v>
      </c>
      <c r="AQ53" s="489">
        <v>3677640.5698125381</v>
      </c>
      <c r="AR53" s="490">
        <v>79937193.560000017</v>
      </c>
      <c r="AS53" s="488">
        <v>1240232.576868132</v>
      </c>
      <c r="AT53" s="489">
        <v>9062769.6717807297</v>
      </c>
      <c r="AU53" s="490">
        <v>14401476.969999997</v>
      </c>
      <c r="AV53" s="488">
        <v>210412.28346153843</v>
      </c>
      <c r="AW53" s="489">
        <v>1537548.7603629632</v>
      </c>
      <c r="AX53" s="490">
        <v>19820556.989808105</v>
      </c>
      <c r="AY53" s="488">
        <v>318342.47789497575</v>
      </c>
      <c r="AZ53" s="489">
        <v>2326228.6507515828</v>
      </c>
      <c r="BA53" s="490">
        <v>4404011.6801918941</v>
      </c>
      <c r="BB53" s="488">
        <v>57853.135493302674</v>
      </c>
      <c r="BC53" s="489">
        <v>422751.06423194043</v>
      </c>
      <c r="BD53" s="490">
        <v>22800866.409999996</v>
      </c>
      <c r="BE53" s="488">
        <v>123007.88282051282</v>
      </c>
      <c r="BF53" s="489">
        <v>898857.30354769737</v>
      </c>
      <c r="BG53" s="490">
        <v>7275941.1800135253</v>
      </c>
      <c r="BH53" s="488">
        <v>108279.15588744162</v>
      </c>
      <c r="BI53" s="489">
        <v>790335.84040490841</v>
      </c>
      <c r="BJ53" s="490"/>
      <c r="BK53" s="488"/>
      <c r="BL53" s="489"/>
      <c r="BM53" s="490"/>
      <c r="BN53" s="488"/>
      <c r="BO53" s="489"/>
      <c r="BP53" s="490"/>
      <c r="BQ53" s="488"/>
      <c r="BR53" s="489"/>
      <c r="BS53" s="490"/>
      <c r="BT53" s="488"/>
      <c r="BU53" s="489"/>
      <c r="BV53" s="490">
        <v>5733823.1556776557</v>
      </c>
      <c r="BW53" s="488">
        <v>139468.73809523811</v>
      </c>
      <c r="BX53" s="489">
        <v>1051531.0402820173</v>
      </c>
      <c r="BY53" s="490">
        <v>7628073.941776556</v>
      </c>
      <c r="BZ53" s="488">
        <v>184491.25137362638</v>
      </c>
      <c r="CA53" s="489">
        <v>1399242.9616222479</v>
      </c>
      <c r="CB53" s="490">
        <v>4694511.12</v>
      </c>
      <c r="CC53" s="488">
        <v>8598.0057142857131</v>
      </c>
      <c r="CD53" s="489">
        <v>66039.698677086519</v>
      </c>
      <c r="CE53" s="490">
        <v>19848510.643076919</v>
      </c>
      <c r="CF53" s="488">
        <v>475501.18809523806</v>
      </c>
      <c r="CG53" s="489">
        <v>3452557.8107111696</v>
      </c>
      <c r="CH53" s="490"/>
      <c r="CI53" s="488"/>
      <c r="CJ53" s="489"/>
      <c r="CK53" s="490">
        <v>16441747.629999999</v>
      </c>
      <c r="CL53" s="488">
        <v>30113.090897435894</v>
      </c>
      <c r="CM53" s="489">
        <v>220045.83011197211</v>
      </c>
      <c r="CN53" s="490"/>
      <c r="CO53" s="488"/>
      <c r="CP53" s="489"/>
      <c r="CQ53" s="490"/>
      <c r="CR53" s="488"/>
      <c r="CS53" s="489"/>
      <c r="CT53" s="490"/>
      <c r="CU53" s="488"/>
      <c r="CV53" s="489"/>
      <c r="CW53" s="490"/>
      <c r="CX53" s="488"/>
      <c r="CY53" s="489"/>
      <c r="CZ53" s="490"/>
      <c r="DA53" s="488"/>
      <c r="DB53" s="489"/>
      <c r="DC53" s="490"/>
      <c r="DD53" s="488"/>
      <c r="DE53" s="489"/>
      <c r="DF53" s="490"/>
      <c r="DG53" s="488"/>
      <c r="DH53" s="489"/>
      <c r="DI53" s="490"/>
      <c r="DJ53" s="488"/>
      <c r="DK53" s="489"/>
      <c r="DL53" s="490"/>
      <c r="DM53" s="488"/>
      <c r="DN53" s="489"/>
      <c r="DO53" s="490"/>
      <c r="DP53" s="488"/>
      <c r="DQ53" s="489"/>
      <c r="DR53" s="490"/>
      <c r="DS53" s="488"/>
      <c r="DT53" s="489"/>
      <c r="DU53" s="490"/>
      <c r="DV53" s="488"/>
      <c r="DW53" s="489"/>
      <c r="DX53" s="490"/>
      <c r="DY53" s="488"/>
      <c r="DZ53" s="489"/>
      <c r="EA53" s="490"/>
      <c r="EB53" s="488"/>
      <c r="EC53" s="489"/>
      <c r="ED53" s="490"/>
      <c r="EE53" s="488"/>
      <c r="EF53" s="489"/>
      <c r="EG53" s="490"/>
      <c r="EH53" s="488"/>
      <c r="EI53" s="489"/>
      <c r="EJ53" s="490"/>
      <c r="EK53" s="488"/>
      <c r="EL53" s="489"/>
      <c r="EM53" s="490"/>
      <c r="EN53" s="488"/>
      <c r="EO53" s="488"/>
      <c r="EP53" s="490"/>
      <c r="EQ53" s="488"/>
      <c r="ER53" s="489"/>
      <c r="ES53" s="490"/>
      <c r="ET53" s="488"/>
      <c r="EU53" s="489"/>
      <c r="EV53" s="490"/>
      <c r="EW53" s="488"/>
      <c r="EX53" s="489"/>
      <c r="EY53" s="490"/>
      <c r="EZ53" s="488"/>
      <c r="FA53" s="489"/>
      <c r="FB53" s="490"/>
      <c r="FC53" s="488"/>
      <c r="FD53" s="489"/>
      <c r="FE53" s="490"/>
      <c r="FF53" s="488"/>
      <c r="FG53" s="489"/>
      <c r="FH53" s="490"/>
      <c r="FI53" s="488"/>
      <c r="FJ53" s="489"/>
      <c r="FK53" s="490"/>
      <c r="FL53" s="488"/>
      <c r="FM53" s="489"/>
      <c r="FN53" s="490"/>
      <c r="FO53" s="488"/>
      <c r="FP53" s="489"/>
      <c r="FQ53" s="490"/>
      <c r="FR53" s="488"/>
      <c r="FS53" s="489"/>
      <c r="FT53" s="490"/>
      <c r="FU53" s="488"/>
      <c r="FV53" s="489"/>
      <c r="FW53" s="490"/>
      <c r="FX53" s="488"/>
      <c r="FY53" s="489"/>
      <c r="FZ53" s="490"/>
      <c r="GA53" s="488"/>
      <c r="GB53" s="489"/>
      <c r="GC53" s="490">
        <v>38077851.209699996</v>
      </c>
      <c r="GD53" s="488"/>
      <c r="GE53" s="489">
        <v>5676479.1364184506</v>
      </c>
      <c r="GF53" s="490">
        <v>264235890.59029999</v>
      </c>
      <c r="GG53" s="488"/>
      <c r="GH53" s="489">
        <v>28801108.210226234</v>
      </c>
      <c r="GI53" s="490">
        <v>139052336.69000003</v>
      </c>
      <c r="GJ53" s="488"/>
      <c r="GK53" s="489">
        <v>10137161.37377511</v>
      </c>
      <c r="GL53" s="490">
        <v>22706716.600000001</v>
      </c>
      <c r="GM53" s="488"/>
      <c r="GN53" s="489">
        <v>1587334.6569875183</v>
      </c>
      <c r="GO53" s="490">
        <v>532375</v>
      </c>
      <c r="GP53" s="488"/>
      <c r="GQ53" s="489">
        <v>24599.682300156735</v>
      </c>
      <c r="GR53" s="490">
        <v>128653137.84</v>
      </c>
      <c r="GS53" s="488"/>
      <c r="GT53" s="489">
        <v>10501317.846032757</v>
      </c>
      <c r="GU53" s="490">
        <v>9231711.5</v>
      </c>
      <c r="GV53" s="488"/>
      <c r="GW53" s="489">
        <v>791084.29427387135</v>
      </c>
      <c r="GX53" s="490">
        <v>81587177.299999997</v>
      </c>
      <c r="GY53" s="488"/>
      <c r="GZ53" s="489">
        <v>6416475.3831362519</v>
      </c>
      <c r="HA53" s="490">
        <v>5537184.6700000018</v>
      </c>
      <c r="HB53" s="488"/>
      <c r="HC53" s="489">
        <v>462612.9991253576</v>
      </c>
      <c r="HD53" s="490"/>
      <c r="HE53" s="488"/>
      <c r="HF53" s="489"/>
      <c r="HG53" s="490"/>
      <c r="HH53" s="488"/>
      <c r="HI53" s="489"/>
      <c r="HJ53" s="490"/>
      <c r="HK53" s="488"/>
      <c r="HL53" s="489"/>
      <c r="HM53" s="490"/>
      <c r="HN53" s="488"/>
      <c r="HO53" s="489"/>
      <c r="HP53" s="490"/>
      <c r="HQ53" s="488"/>
      <c r="HR53" s="489"/>
      <c r="HS53" s="490"/>
      <c r="HT53" s="488"/>
      <c r="HU53" s="489"/>
      <c r="HV53" s="490"/>
      <c r="HW53" s="488"/>
      <c r="HX53" s="489"/>
      <c r="HY53" s="490"/>
      <c r="HZ53" s="488"/>
      <c r="IA53" s="489"/>
      <c r="IB53" s="490"/>
      <c r="IC53" s="488"/>
      <c r="ID53" s="489"/>
      <c r="IE53" s="490"/>
      <c r="IF53" s="488"/>
      <c r="IG53" s="489"/>
      <c r="IH53" s="490"/>
      <c r="II53" s="488"/>
      <c r="IJ53" s="489"/>
      <c r="IK53" s="490"/>
      <c r="IL53" s="488"/>
      <c r="IM53" s="489"/>
      <c r="IN53" s="490"/>
      <c r="IO53" s="488"/>
      <c r="IP53" s="489"/>
      <c r="IQ53" s="490"/>
      <c r="IR53" s="488"/>
      <c r="IS53" s="489"/>
      <c r="IT53" s="490"/>
      <c r="IU53" s="488"/>
      <c r="IV53" s="489"/>
      <c r="IW53" s="490"/>
      <c r="IX53" s="488"/>
      <c r="IY53" s="489"/>
      <c r="IZ53" s="490"/>
      <c r="JA53" s="488"/>
      <c r="JB53" s="489"/>
      <c r="JC53" s="490"/>
      <c r="JD53" s="488"/>
      <c r="JE53" s="489"/>
      <c r="JF53" s="490"/>
      <c r="JG53" s="488"/>
      <c r="JH53" s="489"/>
      <c r="JI53" s="490"/>
      <c r="JJ53" s="488"/>
      <c r="JK53" s="489"/>
      <c r="JL53" s="556">
        <v>131858772.90412384</v>
      </c>
      <c r="JM53" s="583">
        <f>+JL53</f>
        <v>131858772.90412384</v>
      </c>
      <c r="JN53" s="587"/>
      <c r="JO53" s="590">
        <f>+JM53-JN52</f>
        <v>2130154.7408658713</v>
      </c>
    </row>
    <row r="54" spans="1:286" s="873" customFormat="1" ht="20.25">
      <c r="A54" s="586">
        <f t="shared" si="6"/>
        <v>36</v>
      </c>
      <c r="B54" s="473"/>
      <c r="C54" s="584" t="str">
        <f t="shared" si="7"/>
        <v>W  11.68 % ROE</v>
      </c>
      <c r="D54" s="584">
        <f t="shared" si="8"/>
        <v>2013</v>
      </c>
      <c r="E54" s="490">
        <v>17233830.969999991</v>
      </c>
      <c r="F54" s="488">
        <v>492395.17</v>
      </c>
      <c r="G54" s="489">
        <v>2886755.7766589443</v>
      </c>
      <c r="H54" s="490">
        <v>7028374.3409523787</v>
      </c>
      <c r="I54" s="488">
        <v>192119.57190476189</v>
      </c>
      <c r="J54" s="489">
        <v>1168597.9115219517</v>
      </c>
      <c r="K54" s="490">
        <v>75401410.878392875</v>
      </c>
      <c r="L54" s="488">
        <v>2061086.4021428572</v>
      </c>
      <c r="M54" s="489">
        <v>12536886.484434668</v>
      </c>
      <c r="N54" s="490">
        <v>19063051.03825397</v>
      </c>
      <c r="O54" s="488">
        <v>528306.26404761907</v>
      </c>
      <c r="P54" s="489">
        <v>3176807.2577140443</v>
      </c>
      <c r="Q54" s="490">
        <v>24344669.448282331</v>
      </c>
      <c r="R54" s="488">
        <v>642982.09523809503</v>
      </c>
      <c r="S54" s="489">
        <v>4025278.0926033738</v>
      </c>
      <c r="T54" s="490">
        <v>23668312.303754579</v>
      </c>
      <c r="U54" s="488">
        <v>614263.2228571428</v>
      </c>
      <c r="V54" s="489">
        <v>3902590.3919503652</v>
      </c>
      <c r="W54" s="490">
        <v>14372303.42521978</v>
      </c>
      <c r="X54" s="488">
        <v>374560.81380952382</v>
      </c>
      <c r="Y54" s="489">
        <v>2371358.6939906403</v>
      </c>
      <c r="Z54" s="490">
        <v>6273123.2200366315</v>
      </c>
      <c r="AA54" s="488">
        <v>165749.88095238095</v>
      </c>
      <c r="AB54" s="489">
        <v>1037298.3570236434</v>
      </c>
      <c r="AC54" s="490">
        <v>19300300.308589749</v>
      </c>
      <c r="AD54" s="488">
        <v>501754.90738095244</v>
      </c>
      <c r="AE54" s="489">
        <v>3183217.8297003526</v>
      </c>
      <c r="AF54" s="490">
        <v>24545.984523809519</v>
      </c>
      <c r="AG54" s="488">
        <v>666.38928571428573</v>
      </c>
      <c r="AH54" s="489">
        <v>4076.6547396216383</v>
      </c>
      <c r="AI54" s="490">
        <v>8704079.2069963384</v>
      </c>
      <c r="AJ54" s="488">
        <v>218069.47404761909</v>
      </c>
      <c r="AK54" s="489">
        <v>1427359.7593446013</v>
      </c>
      <c r="AL54" s="490">
        <v>19835674.212928168</v>
      </c>
      <c r="AM54" s="488">
        <v>491118.82585882989</v>
      </c>
      <c r="AN54" s="489">
        <v>3246963.2474869187</v>
      </c>
      <c r="AO54" s="490">
        <v>20628652.157466929</v>
      </c>
      <c r="AP54" s="488">
        <v>504054.10714853473</v>
      </c>
      <c r="AQ54" s="489">
        <v>3370069.9210606795</v>
      </c>
      <c r="AR54" s="490">
        <v>79195082.423131868</v>
      </c>
      <c r="AS54" s="488">
        <v>1915126.5476190476</v>
      </c>
      <c r="AT54" s="489">
        <v>12917995.609358206</v>
      </c>
      <c r="AU54" s="490">
        <v>14194429.336538462</v>
      </c>
      <c r="AV54" s="488">
        <v>342972.41952380957</v>
      </c>
      <c r="AW54" s="489">
        <v>2315057.5871556802</v>
      </c>
      <c r="AX54" s="490">
        <v>18294504.522105023</v>
      </c>
      <c r="AY54" s="488">
        <v>443163.02380952379</v>
      </c>
      <c r="AZ54" s="489">
        <v>2984886.9749335614</v>
      </c>
      <c r="BA54" s="490">
        <v>6291725.0700066965</v>
      </c>
      <c r="BB54" s="488">
        <v>151180.43346428568</v>
      </c>
      <c r="BC54" s="489">
        <v>1025313.3341395051</v>
      </c>
      <c r="BD54" s="490">
        <v>45385800.117179491</v>
      </c>
      <c r="BE54" s="488">
        <v>1083543.0476190476</v>
      </c>
      <c r="BF54" s="489">
        <v>7389162.0415293453</v>
      </c>
      <c r="BG54" s="490">
        <v>9926683.1941260844</v>
      </c>
      <c r="BH54" s="488">
        <v>192971.91321344892</v>
      </c>
      <c r="BI54" s="489">
        <v>1305797.1983677433</v>
      </c>
      <c r="BJ54" s="490">
        <v>22127064.879999999</v>
      </c>
      <c r="BK54" s="488">
        <v>248542.17271062266</v>
      </c>
      <c r="BL54" s="489">
        <v>1698839.7133817573</v>
      </c>
      <c r="BM54" s="490">
        <v>20876285.520985916</v>
      </c>
      <c r="BN54" s="488">
        <v>101812.12022339166</v>
      </c>
      <c r="BO54" s="489">
        <v>695907.94694015838</v>
      </c>
      <c r="BP54" s="490"/>
      <c r="BQ54" s="488"/>
      <c r="BR54" s="489"/>
      <c r="BS54" s="490"/>
      <c r="BT54" s="488"/>
      <c r="BU54" s="489"/>
      <c r="BV54" s="490">
        <v>5594354.4175824178</v>
      </c>
      <c r="BW54" s="488">
        <v>139468.73809523811</v>
      </c>
      <c r="BX54" s="489">
        <v>916713.32523695519</v>
      </c>
      <c r="BY54" s="490">
        <v>6391895.3904029308</v>
      </c>
      <c r="BZ54" s="488">
        <v>159242.01547619049</v>
      </c>
      <c r="CA54" s="489">
        <v>1047291.9534909695</v>
      </c>
      <c r="CB54" s="490">
        <v>25426869.764285713</v>
      </c>
      <c r="CC54" s="488">
        <v>605606.37547619047</v>
      </c>
      <c r="CD54" s="489">
        <v>4138256.5111443796</v>
      </c>
      <c r="CE54" s="490">
        <v>118115741.13498169</v>
      </c>
      <c r="CF54" s="488">
        <v>2827105.8673809525</v>
      </c>
      <c r="CG54" s="489">
        <v>19237367.64215602</v>
      </c>
      <c r="CH54" s="490">
        <v>777713.85</v>
      </c>
      <c r="CI54" s="488">
        <v>1424.3843406593405</v>
      </c>
      <c r="CJ54" s="489">
        <v>9735.9762274571749</v>
      </c>
      <c r="CK54" s="490">
        <v>257640264.19910261</v>
      </c>
      <c r="CL54" s="488">
        <v>6135008.9830952389</v>
      </c>
      <c r="CM54" s="489">
        <v>41929934.69412154</v>
      </c>
      <c r="CN54" s="490">
        <v>23466021.930000011</v>
      </c>
      <c r="CO54" s="488">
        <v>86647.283058608111</v>
      </c>
      <c r="CP54" s="489">
        <v>592252.99236431147</v>
      </c>
      <c r="CQ54" s="490"/>
      <c r="CR54" s="488"/>
      <c r="CS54" s="489"/>
      <c r="CT54" s="490"/>
      <c r="CU54" s="488"/>
      <c r="CV54" s="489"/>
      <c r="CW54" s="490"/>
      <c r="CX54" s="488"/>
      <c r="CY54" s="489"/>
      <c r="CZ54" s="490"/>
      <c r="DA54" s="488"/>
      <c r="DB54" s="489"/>
      <c r="DC54" s="490"/>
      <c r="DD54" s="488"/>
      <c r="DE54" s="489"/>
      <c r="DF54" s="490"/>
      <c r="DG54" s="488"/>
      <c r="DH54" s="489"/>
      <c r="DI54" s="490"/>
      <c r="DJ54" s="488"/>
      <c r="DK54" s="489"/>
      <c r="DL54" s="490"/>
      <c r="DM54" s="488"/>
      <c r="DN54" s="489"/>
      <c r="DO54" s="490"/>
      <c r="DP54" s="488"/>
      <c r="DQ54" s="489"/>
      <c r="DR54" s="490"/>
      <c r="DS54" s="488"/>
      <c r="DT54" s="489"/>
      <c r="DU54" s="490"/>
      <c r="DV54" s="488"/>
      <c r="DW54" s="489"/>
      <c r="DX54" s="490"/>
      <c r="DY54" s="488"/>
      <c r="DZ54" s="489"/>
      <c r="EA54" s="490"/>
      <c r="EB54" s="488"/>
      <c r="EC54" s="489"/>
      <c r="ED54" s="490"/>
      <c r="EE54" s="488"/>
      <c r="EF54" s="489"/>
      <c r="EG54" s="490"/>
      <c r="EH54" s="488"/>
      <c r="EI54" s="489"/>
      <c r="EJ54" s="490"/>
      <c r="EK54" s="488"/>
      <c r="EL54" s="489"/>
      <c r="EM54" s="490"/>
      <c r="EN54" s="488"/>
      <c r="EO54" s="488"/>
      <c r="EP54" s="490"/>
      <c r="EQ54" s="488"/>
      <c r="ER54" s="489"/>
      <c r="ES54" s="490"/>
      <c r="ET54" s="488"/>
      <c r="EU54" s="489"/>
      <c r="EV54" s="490"/>
      <c r="EW54" s="488"/>
      <c r="EX54" s="489"/>
      <c r="EY54" s="490"/>
      <c r="EZ54" s="488"/>
      <c r="FA54" s="489"/>
      <c r="FB54" s="490"/>
      <c r="FC54" s="488"/>
      <c r="FD54" s="489"/>
      <c r="FE54" s="490"/>
      <c r="FF54" s="488"/>
      <c r="FG54" s="489"/>
      <c r="FH54" s="490"/>
      <c r="FI54" s="488"/>
      <c r="FJ54" s="489"/>
      <c r="FK54" s="490"/>
      <c r="FL54" s="488"/>
      <c r="FM54" s="489"/>
      <c r="FN54" s="490"/>
      <c r="FO54" s="488"/>
      <c r="FP54" s="489"/>
      <c r="FQ54" s="490"/>
      <c r="FR54" s="488"/>
      <c r="FS54" s="489"/>
      <c r="FT54" s="490"/>
      <c r="FU54" s="488"/>
      <c r="FV54" s="489"/>
      <c r="FW54" s="490"/>
      <c r="FX54" s="488"/>
      <c r="FY54" s="489"/>
      <c r="FZ54" s="490"/>
      <c r="GA54" s="488"/>
      <c r="GB54" s="489"/>
      <c r="GC54" s="490">
        <v>40538247.99000001</v>
      </c>
      <c r="GD54" s="488"/>
      <c r="GE54" s="489">
        <v>5381625.0668539396</v>
      </c>
      <c r="GF54" s="490">
        <v>567928476.70000005</v>
      </c>
      <c r="GG54" s="488"/>
      <c r="GH54" s="489">
        <v>56420757.596587025</v>
      </c>
      <c r="GI54" s="490">
        <v>79292223.319999859</v>
      </c>
      <c r="GJ54" s="488"/>
      <c r="GK54" s="489">
        <v>21408868.696985207</v>
      </c>
      <c r="GL54" s="490">
        <v>117558985.90000004</v>
      </c>
      <c r="GM54" s="488"/>
      <c r="GN54" s="489">
        <v>7924474.9686765131</v>
      </c>
      <c r="GO54" s="490">
        <v>532375</v>
      </c>
      <c r="GP54" s="488"/>
      <c r="GQ54" s="489">
        <v>73964.850310357666</v>
      </c>
      <c r="GR54" s="490">
        <v>155344759.90562543</v>
      </c>
      <c r="GS54" s="488"/>
      <c r="GT54" s="489">
        <v>22819787.830590311</v>
      </c>
      <c r="GU54" s="490">
        <v>8854017.5</v>
      </c>
      <c r="GV54" s="488"/>
      <c r="GW54" s="489">
        <v>1275855.2660333251</v>
      </c>
      <c r="GX54" s="490">
        <v>184611449.07000002</v>
      </c>
      <c r="GY54" s="488"/>
      <c r="GZ54" s="489">
        <v>18512178.946807817</v>
      </c>
      <c r="HA54" s="490">
        <v>18052410.339999996</v>
      </c>
      <c r="HB54" s="488"/>
      <c r="HC54" s="489">
        <v>1627530.7398079592</v>
      </c>
      <c r="HD54" s="490"/>
      <c r="HE54" s="488"/>
      <c r="HF54" s="489"/>
      <c r="HG54" s="490"/>
      <c r="HH54" s="488"/>
      <c r="HI54" s="489"/>
      <c r="HJ54" s="490"/>
      <c r="HK54" s="488"/>
      <c r="HL54" s="489"/>
      <c r="HM54" s="490"/>
      <c r="HN54" s="488"/>
      <c r="HO54" s="489"/>
      <c r="HP54" s="490"/>
      <c r="HQ54" s="488"/>
      <c r="HR54" s="489"/>
      <c r="HS54" s="490"/>
      <c r="HT54" s="488"/>
      <c r="HU54" s="489"/>
      <c r="HV54" s="490"/>
      <c r="HW54" s="488"/>
      <c r="HX54" s="489"/>
      <c r="HY54" s="490"/>
      <c r="HZ54" s="488"/>
      <c r="IA54" s="489"/>
      <c r="IB54" s="490"/>
      <c r="IC54" s="488"/>
      <c r="ID54" s="489"/>
      <c r="IE54" s="490"/>
      <c r="IF54" s="488"/>
      <c r="IG54" s="489"/>
      <c r="IH54" s="490"/>
      <c r="II54" s="488"/>
      <c r="IJ54" s="489"/>
      <c r="IK54" s="490"/>
      <c r="IL54" s="488"/>
      <c r="IM54" s="489"/>
      <c r="IN54" s="490"/>
      <c r="IO54" s="488"/>
      <c r="IP54" s="489"/>
      <c r="IQ54" s="490"/>
      <c r="IR54" s="488"/>
      <c r="IS54" s="489"/>
      <c r="IT54" s="490"/>
      <c r="IU54" s="488"/>
      <c r="IV54" s="489"/>
      <c r="IW54" s="490"/>
      <c r="IX54" s="488"/>
      <c r="IY54" s="489"/>
      <c r="IZ54" s="490"/>
      <c r="JA54" s="488"/>
      <c r="JB54" s="489"/>
      <c r="JC54" s="490"/>
      <c r="JD54" s="488"/>
      <c r="JE54" s="489"/>
      <c r="JF54" s="490"/>
      <c r="JG54" s="488"/>
      <c r="JH54" s="489"/>
      <c r="JI54" s="490"/>
      <c r="JJ54" s="488"/>
      <c r="JK54" s="489"/>
      <c r="JL54" s="556">
        <v>279708532.72611928</v>
      </c>
      <c r="JM54" s="583"/>
      <c r="JN54" s="583">
        <f>+JL54</f>
        <v>279708532.72611928</v>
      </c>
      <c r="JO54" s="590"/>
    </row>
    <row r="55" spans="1:286" s="873" customFormat="1" ht="20.25">
      <c r="A55" s="586">
        <f t="shared" si="6"/>
        <v>37</v>
      </c>
      <c r="B55" s="473"/>
      <c r="C55" s="584" t="str">
        <f t="shared" si="7"/>
        <v>W Increased ROE</v>
      </c>
      <c r="D55" s="584">
        <f t="shared" si="8"/>
        <v>2013</v>
      </c>
      <c r="E55" s="490">
        <v>17233830.969999991</v>
      </c>
      <c r="F55" s="488">
        <v>492395.17</v>
      </c>
      <c r="G55" s="489">
        <v>2886755.7766589443</v>
      </c>
      <c r="H55" s="490">
        <v>7028374.3409523787</v>
      </c>
      <c r="I55" s="488">
        <v>192119.57190476189</v>
      </c>
      <c r="J55" s="489">
        <v>1168597.9115219517</v>
      </c>
      <c r="K55" s="490">
        <v>75401410.878392875</v>
      </c>
      <c r="L55" s="488">
        <v>2061086.4021428572</v>
      </c>
      <c r="M55" s="489">
        <v>12536886.484434668</v>
      </c>
      <c r="N55" s="490">
        <v>19063051.03825397</v>
      </c>
      <c r="O55" s="488">
        <v>528306.26404761907</v>
      </c>
      <c r="P55" s="489">
        <v>3176807.2577140443</v>
      </c>
      <c r="Q55" s="490">
        <v>24344669.448282331</v>
      </c>
      <c r="R55" s="488">
        <v>642982.09523809503</v>
      </c>
      <c r="S55" s="489">
        <v>4025278.0926033738</v>
      </c>
      <c r="T55" s="490">
        <v>23668312.303754579</v>
      </c>
      <c r="U55" s="488">
        <v>614263.2228571428</v>
      </c>
      <c r="V55" s="489">
        <v>3902590.3919503652</v>
      </c>
      <c r="W55" s="490">
        <v>14372303.42521978</v>
      </c>
      <c r="X55" s="488">
        <v>374560.81380952382</v>
      </c>
      <c r="Y55" s="489">
        <v>2371358.6939906403</v>
      </c>
      <c r="Z55" s="490">
        <v>6273123.2200366315</v>
      </c>
      <c r="AA55" s="488">
        <v>165749.88095238095</v>
      </c>
      <c r="AB55" s="489">
        <v>1037298.3570236434</v>
      </c>
      <c r="AC55" s="490">
        <v>19300300.308589749</v>
      </c>
      <c r="AD55" s="488">
        <v>501754.90738095244</v>
      </c>
      <c r="AE55" s="489">
        <v>3183217.8297003526</v>
      </c>
      <c r="AF55" s="490">
        <v>24545.984523809519</v>
      </c>
      <c r="AG55" s="488">
        <v>666.38928571428573</v>
      </c>
      <c r="AH55" s="489">
        <v>4076.6547396216383</v>
      </c>
      <c r="AI55" s="490">
        <v>8704079.2069963384</v>
      </c>
      <c r="AJ55" s="488">
        <v>218069.47404761909</v>
      </c>
      <c r="AK55" s="489">
        <v>1427359.7593446013</v>
      </c>
      <c r="AL55" s="490">
        <v>19835674.212928168</v>
      </c>
      <c r="AM55" s="488">
        <v>491118.82585882989</v>
      </c>
      <c r="AN55" s="489">
        <v>3246963.2474869187</v>
      </c>
      <c r="AO55" s="490">
        <v>20628652.157466929</v>
      </c>
      <c r="AP55" s="488">
        <v>504054.10714853473</v>
      </c>
      <c r="AQ55" s="489">
        <v>3370069.9210606795</v>
      </c>
      <c r="AR55" s="490">
        <v>79195082.423131868</v>
      </c>
      <c r="AS55" s="488">
        <v>1915126.5476190476</v>
      </c>
      <c r="AT55" s="489">
        <v>12917995.609358206</v>
      </c>
      <c r="AU55" s="490">
        <v>14194429.336538462</v>
      </c>
      <c r="AV55" s="488">
        <v>342972.41952380957</v>
      </c>
      <c r="AW55" s="489">
        <v>2315057.5871556802</v>
      </c>
      <c r="AX55" s="490">
        <v>18294504.522105023</v>
      </c>
      <c r="AY55" s="488">
        <v>443163.02380952379</v>
      </c>
      <c r="AZ55" s="489">
        <v>2984886.9749335614</v>
      </c>
      <c r="BA55" s="490">
        <v>6291725.0700066965</v>
      </c>
      <c r="BB55" s="488">
        <v>151180.43346428568</v>
      </c>
      <c r="BC55" s="489">
        <v>1025313.3341395051</v>
      </c>
      <c r="BD55" s="490">
        <v>45385800.117179491</v>
      </c>
      <c r="BE55" s="488">
        <v>1083543.0476190476</v>
      </c>
      <c r="BF55" s="489">
        <v>7389162.0415293453</v>
      </c>
      <c r="BG55" s="490">
        <v>9926683.1941260844</v>
      </c>
      <c r="BH55" s="488">
        <v>192971.91321344892</v>
      </c>
      <c r="BI55" s="489">
        <v>1305797.1983677433</v>
      </c>
      <c r="BJ55" s="490">
        <v>22127064.879999999</v>
      </c>
      <c r="BK55" s="488">
        <v>248542.17271062266</v>
      </c>
      <c r="BL55" s="489">
        <v>1698839.7133817573</v>
      </c>
      <c r="BM55" s="490">
        <v>20876285.520985916</v>
      </c>
      <c r="BN55" s="488">
        <v>101812.12022339166</v>
      </c>
      <c r="BO55" s="489">
        <v>695907.94694015838</v>
      </c>
      <c r="BP55" s="490"/>
      <c r="BQ55" s="488"/>
      <c r="BR55" s="489"/>
      <c r="BS55" s="490"/>
      <c r="BT55" s="488"/>
      <c r="BU55" s="489"/>
      <c r="BV55" s="490">
        <v>5594354.4175824178</v>
      </c>
      <c r="BW55" s="488">
        <v>139468.73809523811</v>
      </c>
      <c r="BX55" s="489">
        <v>967046.86937369872</v>
      </c>
      <c r="BY55" s="490">
        <v>6391895.3904029308</v>
      </c>
      <c r="BZ55" s="488">
        <v>159242.01547619049</v>
      </c>
      <c r="CA55" s="489">
        <v>1104801.1359158694</v>
      </c>
      <c r="CB55" s="490">
        <v>25426869.764285713</v>
      </c>
      <c r="CC55" s="488">
        <v>605606.37547619047</v>
      </c>
      <c r="CD55" s="489">
        <v>4367027.2281939751</v>
      </c>
      <c r="CE55" s="490">
        <v>118115741.13498169</v>
      </c>
      <c r="CF55" s="488">
        <v>2827105.8673809525</v>
      </c>
      <c r="CG55" s="489">
        <v>19237367.64215602</v>
      </c>
      <c r="CH55" s="490">
        <v>777713.85</v>
      </c>
      <c r="CI55" s="488">
        <v>1424.3843406593405</v>
      </c>
      <c r="CJ55" s="489">
        <v>9735.9762274571749</v>
      </c>
      <c r="CK55" s="490">
        <v>257640264.19910261</v>
      </c>
      <c r="CL55" s="488">
        <v>6135008.9830952389</v>
      </c>
      <c r="CM55" s="489">
        <v>41929934.69412154</v>
      </c>
      <c r="CN55" s="490">
        <v>23466021.930000011</v>
      </c>
      <c r="CO55" s="488">
        <v>86647.283058608111</v>
      </c>
      <c r="CP55" s="489">
        <v>598801.49143555376</v>
      </c>
      <c r="CQ55" s="490"/>
      <c r="CR55" s="488"/>
      <c r="CS55" s="489"/>
      <c r="CT55" s="490"/>
      <c r="CU55" s="488"/>
      <c r="CV55" s="489"/>
      <c r="CW55" s="490"/>
      <c r="CX55" s="488"/>
      <c r="CY55" s="489"/>
      <c r="CZ55" s="490"/>
      <c r="DA55" s="488"/>
      <c r="DB55" s="489"/>
      <c r="DC55" s="490"/>
      <c r="DD55" s="488"/>
      <c r="DE55" s="489"/>
      <c r="DF55" s="490"/>
      <c r="DG55" s="488"/>
      <c r="DH55" s="489"/>
      <c r="DI55" s="490"/>
      <c r="DJ55" s="488"/>
      <c r="DK55" s="489"/>
      <c r="DL55" s="490"/>
      <c r="DM55" s="488"/>
      <c r="DN55" s="489"/>
      <c r="DO55" s="490"/>
      <c r="DP55" s="488"/>
      <c r="DQ55" s="489"/>
      <c r="DR55" s="490"/>
      <c r="DS55" s="488"/>
      <c r="DT55" s="489"/>
      <c r="DU55" s="490"/>
      <c r="DV55" s="488"/>
      <c r="DW55" s="489"/>
      <c r="DX55" s="490"/>
      <c r="DY55" s="488"/>
      <c r="DZ55" s="489"/>
      <c r="EA55" s="490"/>
      <c r="EB55" s="488"/>
      <c r="EC55" s="489"/>
      <c r="ED55" s="490"/>
      <c r="EE55" s="488"/>
      <c r="EF55" s="489"/>
      <c r="EG55" s="490"/>
      <c r="EH55" s="488"/>
      <c r="EI55" s="489"/>
      <c r="EJ55" s="490"/>
      <c r="EK55" s="488"/>
      <c r="EL55" s="489"/>
      <c r="EM55" s="490"/>
      <c r="EN55" s="488"/>
      <c r="EO55" s="488"/>
      <c r="EP55" s="490"/>
      <c r="EQ55" s="488"/>
      <c r="ER55" s="489"/>
      <c r="ES55" s="490"/>
      <c r="ET55" s="488"/>
      <c r="EU55" s="489"/>
      <c r="EV55" s="490"/>
      <c r="EW55" s="488"/>
      <c r="EX55" s="489"/>
      <c r="EY55" s="490"/>
      <c r="EZ55" s="488"/>
      <c r="FA55" s="489"/>
      <c r="FB55" s="490"/>
      <c r="FC55" s="488"/>
      <c r="FD55" s="489"/>
      <c r="FE55" s="490"/>
      <c r="FF55" s="488"/>
      <c r="FG55" s="489"/>
      <c r="FH55" s="490"/>
      <c r="FI55" s="488"/>
      <c r="FJ55" s="489"/>
      <c r="FK55" s="490"/>
      <c r="FL55" s="488"/>
      <c r="FM55" s="489"/>
      <c r="FN55" s="490"/>
      <c r="FO55" s="488"/>
      <c r="FP55" s="489"/>
      <c r="FQ55" s="490"/>
      <c r="FR55" s="488"/>
      <c r="FS55" s="489"/>
      <c r="FT55" s="490"/>
      <c r="FU55" s="488"/>
      <c r="FV55" s="489"/>
      <c r="FW55" s="490"/>
      <c r="FX55" s="488"/>
      <c r="FY55" s="489"/>
      <c r="FZ55" s="490"/>
      <c r="GA55" s="488"/>
      <c r="GB55" s="489"/>
      <c r="GC55" s="490">
        <v>40538247.99000001</v>
      </c>
      <c r="GD55" s="488"/>
      <c r="GE55" s="489">
        <v>5730133.4608795987</v>
      </c>
      <c r="GF55" s="490">
        <v>567928476.70000005</v>
      </c>
      <c r="GG55" s="488"/>
      <c r="GH55" s="489">
        <v>60074506.673386335</v>
      </c>
      <c r="GI55" s="490">
        <v>79292223.319999859</v>
      </c>
      <c r="GJ55" s="488"/>
      <c r="GK55" s="489">
        <v>21408868.696985207</v>
      </c>
      <c r="GL55" s="490">
        <v>117558985.90000004</v>
      </c>
      <c r="GM55" s="488"/>
      <c r="GN55" s="489">
        <v>7924474.9686765131</v>
      </c>
      <c r="GO55" s="490">
        <v>532375</v>
      </c>
      <c r="GP55" s="488"/>
      <c r="GQ55" s="489">
        <v>73964.850310357666</v>
      </c>
      <c r="GR55" s="490">
        <v>155344759.90562543</v>
      </c>
      <c r="GS55" s="488"/>
      <c r="GT55" s="489">
        <v>22819787.830590311</v>
      </c>
      <c r="GU55" s="490">
        <v>8854017.5</v>
      </c>
      <c r="GV55" s="488"/>
      <c r="GW55" s="489">
        <v>1275855.2660333251</v>
      </c>
      <c r="GX55" s="490">
        <v>184611449.07000002</v>
      </c>
      <c r="GY55" s="488"/>
      <c r="GZ55" s="489">
        <v>18751944.804686103</v>
      </c>
      <c r="HA55" s="490">
        <v>18052410.339999996</v>
      </c>
      <c r="HB55" s="488"/>
      <c r="HC55" s="489">
        <v>1648610.1764952666</v>
      </c>
      <c r="HD55" s="490"/>
      <c r="HE55" s="488"/>
      <c r="HF55" s="489"/>
      <c r="HG55" s="490"/>
      <c r="HH55" s="488"/>
      <c r="HI55" s="489"/>
      <c r="HJ55" s="490"/>
      <c r="HK55" s="488"/>
      <c r="HL55" s="489"/>
      <c r="HM55" s="490"/>
      <c r="HN55" s="488"/>
      <c r="HO55" s="489"/>
      <c r="HP55" s="490"/>
      <c r="HQ55" s="488"/>
      <c r="HR55" s="489"/>
      <c r="HS55" s="490"/>
      <c r="HT55" s="488"/>
      <c r="HU55" s="489"/>
      <c r="HV55" s="490"/>
      <c r="HW55" s="488"/>
      <c r="HX55" s="489"/>
      <c r="HY55" s="490"/>
      <c r="HZ55" s="488"/>
      <c r="IA55" s="489"/>
      <c r="IB55" s="490"/>
      <c r="IC55" s="488"/>
      <c r="ID55" s="489"/>
      <c r="IE55" s="490"/>
      <c r="IF55" s="488"/>
      <c r="IG55" s="489"/>
      <c r="IH55" s="490"/>
      <c r="II55" s="488"/>
      <c r="IJ55" s="489"/>
      <c r="IK55" s="490"/>
      <c r="IL55" s="488"/>
      <c r="IM55" s="489"/>
      <c r="IN55" s="490"/>
      <c r="IO55" s="488"/>
      <c r="IP55" s="489"/>
      <c r="IQ55" s="490"/>
      <c r="IR55" s="488"/>
      <c r="IS55" s="489"/>
      <c r="IT55" s="490"/>
      <c r="IU55" s="488"/>
      <c r="IV55" s="489"/>
      <c r="IW55" s="490"/>
      <c r="IX55" s="488"/>
      <c r="IY55" s="489"/>
      <c r="IZ55" s="490"/>
      <c r="JA55" s="488"/>
      <c r="JB55" s="489"/>
      <c r="JC55" s="490"/>
      <c r="JD55" s="488"/>
      <c r="JE55" s="489"/>
      <c r="JF55" s="490"/>
      <c r="JG55" s="488"/>
      <c r="JH55" s="489"/>
      <c r="JI55" s="490"/>
      <c r="JJ55" s="488"/>
      <c r="JK55" s="489"/>
      <c r="JL55" s="556">
        <v>284314797.43419236</v>
      </c>
      <c r="JM55" s="583">
        <f>+JL55</f>
        <v>284314797.43419236</v>
      </c>
      <c r="JN55" s="583"/>
      <c r="JO55" s="590">
        <f>+JM55-JN54</f>
        <v>4606264.7080730796</v>
      </c>
    </row>
    <row r="56" spans="1:286" s="873" customFormat="1" ht="20.25">
      <c r="A56" s="586">
        <f t="shared" si="6"/>
        <v>38</v>
      </c>
      <c r="B56" s="473"/>
      <c r="C56" s="584" t="str">
        <f t="shared" si="7"/>
        <v>W  11.68 % ROE</v>
      </c>
      <c r="D56" s="584">
        <v>2014</v>
      </c>
      <c r="E56" s="490">
        <v>16741435.799999991</v>
      </c>
      <c r="F56" s="488">
        <v>492395.17</v>
      </c>
      <c r="G56" s="489">
        <v>2555171.6555022607</v>
      </c>
      <c r="H56" s="490">
        <v>6836254.769047617</v>
      </c>
      <c r="I56" s="488">
        <v>192119.57190476189</v>
      </c>
      <c r="J56" s="489">
        <v>1034440.7297169324</v>
      </c>
      <c r="K56" s="490">
        <v>73340324.476250023</v>
      </c>
      <c r="L56" s="488">
        <v>2061086.4021428572</v>
      </c>
      <c r="M56" s="489">
        <v>11097628.941027995</v>
      </c>
      <c r="N56" s="490">
        <v>18534744.774206351</v>
      </c>
      <c r="O56" s="488">
        <v>528306.26404761907</v>
      </c>
      <c r="P56" s="489">
        <v>2812043.2231571111</v>
      </c>
      <c r="Q56" s="490">
        <v>23701687.353044238</v>
      </c>
      <c r="R56" s="488">
        <v>642982.09523809503</v>
      </c>
      <c r="S56" s="489">
        <v>3563357.8576673842</v>
      </c>
      <c r="T56" s="490">
        <v>23054049.080897436</v>
      </c>
      <c r="U56" s="488">
        <v>614263.2228571428</v>
      </c>
      <c r="V56" s="489">
        <v>3454840.9909653161</v>
      </c>
      <c r="W56" s="490">
        <v>13997742.611410256</v>
      </c>
      <c r="X56" s="488">
        <v>374560.81380952382</v>
      </c>
      <c r="Y56" s="489">
        <v>2099276.3432224849</v>
      </c>
      <c r="Z56" s="490">
        <v>6107373.3390842509</v>
      </c>
      <c r="AA56" s="488">
        <v>165749.88095238095</v>
      </c>
      <c r="AB56" s="489">
        <v>918262.76351209683</v>
      </c>
      <c r="AC56" s="490">
        <v>18798545.401208796</v>
      </c>
      <c r="AD56" s="488">
        <v>501754.90738095244</v>
      </c>
      <c r="AE56" s="489">
        <v>2817995.7530592056</v>
      </c>
      <c r="AF56" s="490">
        <v>23879.595238095233</v>
      </c>
      <c r="AG56" s="488">
        <v>666.38928571428573</v>
      </c>
      <c r="AH56" s="489">
        <v>3608.6857606949225</v>
      </c>
      <c r="AI56" s="490">
        <v>8486009.7329487186</v>
      </c>
      <c r="AJ56" s="488">
        <v>218069.47404761909</v>
      </c>
      <c r="AK56" s="489">
        <v>1263663.2655233743</v>
      </c>
      <c r="AL56" s="490">
        <v>19344555.387069337</v>
      </c>
      <c r="AM56" s="488">
        <v>491118.82585882989</v>
      </c>
      <c r="AN56" s="489">
        <v>2874635.6550989319</v>
      </c>
      <c r="AO56" s="490">
        <v>20124598.050318394</v>
      </c>
      <c r="AP56" s="488">
        <v>504054.10714853473</v>
      </c>
      <c r="AQ56" s="489">
        <v>2983682.9833278074</v>
      </c>
      <c r="AR56" s="490">
        <v>77279955.395512834</v>
      </c>
      <c r="AS56" s="488">
        <v>1915126.5361904763</v>
      </c>
      <c r="AT56" s="489">
        <v>11437086.10375203</v>
      </c>
      <c r="AU56" s="490">
        <v>13851456.917014653</v>
      </c>
      <c r="AV56" s="488">
        <v>342972.41952380957</v>
      </c>
      <c r="AW56" s="489">
        <v>2049663.5277240679</v>
      </c>
      <c r="AX56" s="490">
        <v>17903425.162795499</v>
      </c>
      <c r="AY56" s="488">
        <v>444403.11105952383</v>
      </c>
      <c r="AZ56" s="489">
        <v>2650352.7605969938</v>
      </c>
      <c r="BA56" s="490">
        <v>6181331.7365424102</v>
      </c>
      <c r="BB56" s="488">
        <v>152151.55489285712</v>
      </c>
      <c r="BC56" s="489">
        <v>913777.13513302652</v>
      </c>
      <c r="BD56" s="490">
        <v>44747660.139560454</v>
      </c>
      <c r="BE56" s="488">
        <v>1094147.8826190478</v>
      </c>
      <c r="BF56" s="489">
        <v>6607678.634690633</v>
      </c>
      <c r="BG56" s="490">
        <v>15445872.230912635</v>
      </c>
      <c r="BH56" s="488">
        <v>289093.16757242329</v>
      </c>
      <c r="BI56" s="489">
        <v>1755636.3368108408</v>
      </c>
      <c r="BJ56" s="490">
        <v>21792104.087289374</v>
      </c>
      <c r="BK56" s="488">
        <v>524777.29190476181</v>
      </c>
      <c r="BL56" s="489">
        <v>3209865.9795117257</v>
      </c>
      <c r="BM56" s="490">
        <v>60374268.580762535</v>
      </c>
      <c r="BN56" s="488">
        <v>1439906.6833568078</v>
      </c>
      <c r="BO56" s="489">
        <v>8878851.7682099827</v>
      </c>
      <c r="BP56" s="490">
        <v>68405611.270000011</v>
      </c>
      <c r="BQ56" s="488">
        <v>556909.1195970698</v>
      </c>
      <c r="BR56" s="489">
        <v>3438903.2393366266</v>
      </c>
      <c r="BS56" s="490">
        <v>7389782.2199999997</v>
      </c>
      <c r="BT56" s="488">
        <v>37991.859047619051</v>
      </c>
      <c r="BU56" s="489">
        <v>234599.00825794463</v>
      </c>
      <c r="BV56" s="490">
        <v>5454885.67948718</v>
      </c>
      <c r="BW56" s="488">
        <v>139468.73809523811</v>
      </c>
      <c r="BX56" s="489">
        <v>811586.11471529969</v>
      </c>
      <c r="BY56" s="490">
        <v>40082736.72492674</v>
      </c>
      <c r="BZ56" s="488">
        <v>717210.42234432243</v>
      </c>
      <c r="CA56" s="489">
        <v>4387055.6072840048</v>
      </c>
      <c r="CB56" s="490">
        <v>666962999.9288094</v>
      </c>
      <c r="CC56" s="488">
        <v>10160548.050567763</v>
      </c>
      <c r="CD56" s="489">
        <v>62692814.472547956</v>
      </c>
      <c r="CE56" s="490">
        <v>333325376.1501947</v>
      </c>
      <c r="CF56" s="488">
        <v>6107990.0417127991</v>
      </c>
      <c r="CG56" s="489">
        <v>37392933.364198133</v>
      </c>
      <c r="CH56" s="490">
        <v>83696796.295659333</v>
      </c>
      <c r="CI56" s="488">
        <v>854944.45829670329</v>
      </c>
      <c r="CJ56" s="489">
        <v>5279190.5034094471</v>
      </c>
      <c r="CK56" s="490">
        <v>360673483.62600726</v>
      </c>
      <c r="CL56" s="488">
        <v>7742354.0829670317</v>
      </c>
      <c r="CM56" s="489">
        <v>47135527.716749653</v>
      </c>
      <c r="CN56" s="490">
        <v>274113324.99694139</v>
      </c>
      <c r="CO56" s="488">
        <v>2382627.0937912092</v>
      </c>
      <c r="CP56" s="489">
        <v>14708780.764693713</v>
      </c>
      <c r="CQ56" s="490"/>
      <c r="CR56" s="488"/>
      <c r="CS56" s="489"/>
      <c r="CT56" s="490"/>
      <c r="CU56" s="488"/>
      <c r="CV56" s="489"/>
      <c r="CW56" s="490"/>
      <c r="CX56" s="488"/>
      <c r="CY56" s="489"/>
      <c r="CZ56" s="490"/>
      <c r="DA56" s="488"/>
      <c r="DB56" s="489"/>
      <c r="DC56" s="490"/>
      <c r="DD56" s="488"/>
      <c r="DE56" s="489"/>
      <c r="DF56" s="490"/>
      <c r="DG56" s="488"/>
      <c r="DH56" s="489"/>
      <c r="DI56" s="490"/>
      <c r="DJ56" s="488"/>
      <c r="DK56" s="489"/>
      <c r="DL56" s="490"/>
      <c r="DM56" s="488"/>
      <c r="DN56" s="489"/>
      <c r="DO56" s="490"/>
      <c r="DP56" s="488"/>
      <c r="DQ56" s="489"/>
      <c r="DR56" s="490"/>
      <c r="DS56" s="488"/>
      <c r="DT56" s="489"/>
      <c r="DU56" s="490"/>
      <c r="DV56" s="488"/>
      <c r="DW56" s="489"/>
      <c r="DX56" s="490"/>
      <c r="DY56" s="488"/>
      <c r="DZ56" s="489"/>
      <c r="EA56" s="490"/>
      <c r="EB56" s="488"/>
      <c r="EC56" s="489"/>
      <c r="ED56" s="490"/>
      <c r="EE56" s="488"/>
      <c r="EF56" s="489"/>
      <c r="EG56" s="490"/>
      <c r="EH56" s="488"/>
      <c r="EI56" s="489"/>
      <c r="EJ56" s="490"/>
      <c r="EK56" s="488"/>
      <c r="EL56" s="489"/>
      <c r="EM56" s="490"/>
      <c r="EN56" s="488"/>
      <c r="EO56" s="488"/>
      <c r="EP56" s="490"/>
      <c r="EQ56" s="488"/>
      <c r="ER56" s="489"/>
      <c r="ES56" s="490"/>
      <c r="ET56" s="488"/>
      <c r="EU56" s="489"/>
      <c r="EV56" s="490"/>
      <c r="EW56" s="488"/>
      <c r="EX56" s="489"/>
      <c r="EY56" s="490"/>
      <c r="EZ56" s="488"/>
      <c r="FA56" s="489"/>
      <c r="FB56" s="490"/>
      <c r="FC56" s="488"/>
      <c r="FD56" s="489"/>
      <c r="FE56" s="490"/>
      <c r="FF56" s="488"/>
      <c r="FG56" s="489"/>
      <c r="FH56" s="490"/>
      <c r="FI56" s="488"/>
      <c r="FJ56" s="489"/>
      <c r="FK56" s="490"/>
      <c r="FL56" s="488"/>
      <c r="FM56" s="489"/>
      <c r="FN56" s="490"/>
      <c r="FO56" s="488"/>
      <c r="FP56" s="489"/>
      <c r="FQ56" s="490"/>
      <c r="FR56" s="488"/>
      <c r="FS56" s="489"/>
      <c r="FT56" s="490"/>
      <c r="FU56" s="488"/>
      <c r="FV56" s="489"/>
      <c r="FW56" s="490"/>
      <c r="FX56" s="488"/>
      <c r="FY56" s="489"/>
      <c r="FZ56" s="490"/>
      <c r="GA56" s="488"/>
      <c r="GB56" s="489"/>
      <c r="GC56" s="490">
        <v>12476737.449230772</v>
      </c>
      <c r="GD56" s="488"/>
      <c r="GE56" s="489">
        <v>1537306.6523994734</v>
      </c>
      <c r="GF56" s="490">
        <v>34481067.2823148</v>
      </c>
      <c r="GG56" s="488"/>
      <c r="GH56" s="489">
        <v>28945163.059726175</v>
      </c>
      <c r="GI56" s="490">
        <v>31617516.507692255</v>
      </c>
      <c r="GJ56" s="488"/>
      <c r="GK56" s="489">
        <v>3895715.418987371</v>
      </c>
      <c r="GL56" s="490">
        <v>160260925.22970003</v>
      </c>
      <c r="GM56" s="488"/>
      <c r="GN56" s="489">
        <v>16099944.238242168</v>
      </c>
      <c r="GO56" s="490">
        <v>532375</v>
      </c>
      <c r="GP56" s="488"/>
      <c r="GQ56" s="489">
        <v>65595.964682388032</v>
      </c>
      <c r="GR56" s="490">
        <v>56976437.795739248</v>
      </c>
      <c r="GS56" s="488"/>
      <c r="GT56" s="489">
        <v>7020285.3277813382</v>
      </c>
      <c r="GU56" s="490">
        <v>3745932.153846154</v>
      </c>
      <c r="GV56" s="488"/>
      <c r="GW56" s="489">
        <v>461550.66121871618</v>
      </c>
      <c r="GX56" s="490">
        <v>211553988.13594681</v>
      </c>
      <c r="GY56" s="488"/>
      <c r="GZ56" s="489">
        <v>28743491.170379005</v>
      </c>
      <c r="HA56" s="490">
        <v>33293621.139453173</v>
      </c>
      <c r="HB56" s="488"/>
      <c r="HC56" s="489">
        <v>3699551.1462757778</v>
      </c>
      <c r="HD56" s="490">
        <v>9496612.4013040196</v>
      </c>
      <c r="HE56" s="488"/>
      <c r="HF56" s="489">
        <v>391382.80879032012</v>
      </c>
      <c r="HG56" s="490">
        <v>1589541.2253701026</v>
      </c>
      <c r="HH56" s="488"/>
      <c r="HI56" s="489">
        <v>61526.379599046748</v>
      </c>
      <c r="HJ56" s="490">
        <v>1531032.2462593953</v>
      </c>
      <c r="HK56" s="488"/>
      <c r="HL56" s="489">
        <v>58653.275446504427</v>
      </c>
      <c r="HM56" s="490">
        <v>2114341.9261709633</v>
      </c>
      <c r="HN56" s="488"/>
      <c r="HO56" s="489">
        <v>74196.743197111238</v>
      </c>
      <c r="HP56" s="490">
        <v>1476460.2950320875</v>
      </c>
      <c r="HQ56" s="488"/>
      <c r="HR56" s="489">
        <v>58912.078228358143</v>
      </c>
      <c r="HS56" s="490">
        <v>838905.61719283112</v>
      </c>
      <c r="HT56" s="488"/>
      <c r="HU56" s="489">
        <v>41990.917170161265</v>
      </c>
      <c r="HV56" s="490">
        <v>433918.16895370069</v>
      </c>
      <c r="HW56" s="488"/>
      <c r="HX56" s="489">
        <v>21259.275875232033</v>
      </c>
      <c r="HY56" s="490">
        <v>1370003.0723767879</v>
      </c>
      <c r="HZ56" s="488"/>
      <c r="IA56" s="489">
        <v>56093.391458519436</v>
      </c>
      <c r="IB56" s="490">
        <v>597317.15348679014</v>
      </c>
      <c r="IC56" s="488"/>
      <c r="ID56" s="489">
        <v>24145.472368313996</v>
      </c>
      <c r="IE56" s="490">
        <v>597317.15348679014</v>
      </c>
      <c r="IF56" s="488"/>
      <c r="IG56" s="489">
        <v>24145.472368313996</v>
      </c>
      <c r="IH56" s="490">
        <v>569297.01229923731</v>
      </c>
      <c r="II56" s="488"/>
      <c r="IJ56" s="489">
        <v>24114.283704203899</v>
      </c>
      <c r="IK56" s="490">
        <v>569297.01229923731</v>
      </c>
      <c r="IL56" s="488"/>
      <c r="IM56" s="489">
        <v>24114.283704203899</v>
      </c>
      <c r="IN56" s="490">
        <v>1581596.5195341937</v>
      </c>
      <c r="IO56" s="488"/>
      <c r="IP56" s="489">
        <v>63897.720679805156</v>
      </c>
      <c r="IQ56" s="490">
        <v>1286902.9638557974</v>
      </c>
      <c r="IR56" s="488"/>
      <c r="IS56" s="489">
        <v>48434.162927231118</v>
      </c>
      <c r="IT56" s="490">
        <v>4799333.6418779958</v>
      </c>
      <c r="IU56" s="488"/>
      <c r="IV56" s="489">
        <v>220160.11769001556</v>
      </c>
      <c r="IW56" s="490">
        <v>5002105.3953405414</v>
      </c>
      <c r="IX56" s="488"/>
      <c r="IY56" s="489">
        <v>223170.6138342859</v>
      </c>
      <c r="IZ56" s="490">
        <v>123508.98856493362</v>
      </c>
      <c r="JA56" s="488"/>
      <c r="JB56" s="489">
        <v>4945.7111265270805</v>
      </c>
      <c r="JC56" s="490">
        <v>124051.07637136296</v>
      </c>
      <c r="JD56" s="488"/>
      <c r="JE56" s="489">
        <v>4951.8013056518648</v>
      </c>
      <c r="JF56" s="490">
        <v>337481.2572371409</v>
      </c>
      <c r="JG56" s="488"/>
      <c r="JH56" s="489">
        <v>13854.298291254789</v>
      </c>
      <c r="JI56" s="490">
        <v>133459.97288607579</v>
      </c>
      <c r="JJ56" s="488"/>
      <c r="JK56" s="489">
        <v>5677.337354321664</v>
      </c>
      <c r="JL56" s="556">
        <v>342977141.66997534</v>
      </c>
      <c r="JM56" s="583"/>
      <c r="JN56" s="583">
        <f>+JL56</f>
        <v>342977141.66997534</v>
      </c>
      <c r="JO56" s="590"/>
    </row>
    <row r="57" spans="1:286" s="873" customFormat="1" ht="20.25">
      <c r="A57" s="586">
        <f t="shared" si="6"/>
        <v>39</v>
      </c>
      <c r="B57" s="473"/>
      <c r="C57" s="584" t="str">
        <f t="shared" si="7"/>
        <v>W Increased ROE</v>
      </c>
      <c r="D57" s="584">
        <v>2014</v>
      </c>
      <c r="E57" s="490">
        <v>16741435.799999991</v>
      </c>
      <c r="F57" s="488">
        <v>492395.17</v>
      </c>
      <c r="G57" s="489">
        <v>2555171.6555022607</v>
      </c>
      <c r="H57" s="490">
        <v>6836254.769047617</v>
      </c>
      <c r="I57" s="488">
        <v>192119.57190476189</v>
      </c>
      <c r="J57" s="489">
        <v>1034440.7297169324</v>
      </c>
      <c r="K57" s="490">
        <v>73340324.476250023</v>
      </c>
      <c r="L57" s="488">
        <v>2061086.4021428572</v>
      </c>
      <c r="M57" s="489">
        <v>11097628.941027995</v>
      </c>
      <c r="N57" s="490">
        <v>18534744.774206351</v>
      </c>
      <c r="O57" s="488">
        <v>528306.26404761907</v>
      </c>
      <c r="P57" s="489">
        <v>2812043.2231571111</v>
      </c>
      <c r="Q57" s="490">
        <v>23701687.353044238</v>
      </c>
      <c r="R57" s="488">
        <v>642982.09523809503</v>
      </c>
      <c r="S57" s="489">
        <v>3563357.8576673842</v>
      </c>
      <c r="T57" s="490">
        <v>23054049.080897436</v>
      </c>
      <c r="U57" s="488">
        <v>614263.2228571428</v>
      </c>
      <c r="V57" s="489">
        <v>3454840.9909653161</v>
      </c>
      <c r="W57" s="490">
        <v>13997742.611410256</v>
      </c>
      <c r="X57" s="488">
        <v>374560.81380952382</v>
      </c>
      <c r="Y57" s="489">
        <v>2099276.3432224849</v>
      </c>
      <c r="Z57" s="490">
        <v>6107373.3390842509</v>
      </c>
      <c r="AA57" s="488">
        <v>165749.88095238095</v>
      </c>
      <c r="AB57" s="489">
        <v>918262.76351209683</v>
      </c>
      <c r="AC57" s="490">
        <v>18798545.401208796</v>
      </c>
      <c r="AD57" s="488">
        <v>501754.90738095244</v>
      </c>
      <c r="AE57" s="489">
        <v>2817995.7530592056</v>
      </c>
      <c r="AF57" s="490">
        <v>23879.595238095233</v>
      </c>
      <c r="AG57" s="488">
        <v>666.38928571428573</v>
      </c>
      <c r="AH57" s="489">
        <v>3608.6857606949225</v>
      </c>
      <c r="AI57" s="490">
        <v>8486009.7329487186</v>
      </c>
      <c r="AJ57" s="488">
        <v>218069.47404761909</v>
      </c>
      <c r="AK57" s="489">
        <v>1263663.2655233743</v>
      </c>
      <c r="AL57" s="490">
        <v>19344555.387069337</v>
      </c>
      <c r="AM57" s="488">
        <v>491118.82585882989</v>
      </c>
      <c r="AN57" s="489">
        <v>2874635.6550989319</v>
      </c>
      <c r="AO57" s="490">
        <v>20124598.050318394</v>
      </c>
      <c r="AP57" s="488">
        <v>504054.10714853473</v>
      </c>
      <c r="AQ57" s="489">
        <v>2983682.9833278074</v>
      </c>
      <c r="AR57" s="490">
        <v>77279955.395512834</v>
      </c>
      <c r="AS57" s="488">
        <v>1915126.5361904763</v>
      </c>
      <c r="AT57" s="489">
        <v>11437086.10375203</v>
      </c>
      <c r="AU57" s="490">
        <v>13851456.917014653</v>
      </c>
      <c r="AV57" s="488">
        <v>342972.41952380957</v>
      </c>
      <c r="AW57" s="489">
        <v>2049663.5277240679</v>
      </c>
      <c r="AX57" s="490">
        <v>17903425.162795499</v>
      </c>
      <c r="AY57" s="488">
        <v>444403.11105952383</v>
      </c>
      <c r="AZ57" s="489">
        <v>2650352.7605969938</v>
      </c>
      <c r="BA57" s="490">
        <v>6181331.7365424102</v>
      </c>
      <c r="BB57" s="488">
        <v>152151.55489285712</v>
      </c>
      <c r="BC57" s="489">
        <v>913777.13513302652</v>
      </c>
      <c r="BD57" s="490">
        <v>44747660.139560454</v>
      </c>
      <c r="BE57" s="488">
        <v>1094147.8826190478</v>
      </c>
      <c r="BF57" s="489">
        <v>6607678.634690633</v>
      </c>
      <c r="BG57" s="490">
        <v>15445872.230912635</v>
      </c>
      <c r="BH57" s="488">
        <v>289093.16757242329</v>
      </c>
      <c r="BI57" s="489">
        <v>1755636.3368108408</v>
      </c>
      <c r="BJ57" s="490">
        <v>21792104.087289374</v>
      </c>
      <c r="BK57" s="488">
        <v>524777.29190476181</v>
      </c>
      <c r="BL57" s="489">
        <v>3209865.9795117257</v>
      </c>
      <c r="BM57" s="490">
        <v>60374268.580762535</v>
      </c>
      <c r="BN57" s="488">
        <v>1439906.6833568078</v>
      </c>
      <c r="BO57" s="489">
        <v>8878851.7682099827</v>
      </c>
      <c r="BP57" s="490">
        <v>68405611.270000011</v>
      </c>
      <c r="BQ57" s="488">
        <v>556909.1195970698</v>
      </c>
      <c r="BR57" s="489">
        <v>3438903.2393366266</v>
      </c>
      <c r="BS57" s="490">
        <v>7389782.2199999997</v>
      </c>
      <c r="BT57" s="488">
        <v>37991.859047619051</v>
      </c>
      <c r="BU57" s="489">
        <v>234599.00825794463</v>
      </c>
      <c r="BV57" s="490">
        <v>5454885.67948718</v>
      </c>
      <c r="BW57" s="488">
        <v>139468.73809523811</v>
      </c>
      <c r="BX57" s="489">
        <v>859361.12225169642</v>
      </c>
      <c r="BY57" s="490">
        <v>40082736.72492674</v>
      </c>
      <c r="BZ57" s="488">
        <v>717210.42234432243</v>
      </c>
      <c r="CA57" s="489">
        <v>4647913.14120105</v>
      </c>
      <c r="CB57" s="490">
        <v>666962999.9288094</v>
      </c>
      <c r="CC57" s="488">
        <v>10160548.050567763</v>
      </c>
      <c r="CD57" s="489">
        <v>66426878.657638691</v>
      </c>
      <c r="CE57" s="490">
        <v>333325376.1501947</v>
      </c>
      <c r="CF57" s="488">
        <v>6107990.0417127991</v>
      </c>
      <c r="CG57" s="489">
        <v>37392933.364198133</v>
      </c>
      <c r="CH57" s="490">
        <v>83696796.295659333</v>
      </c>
      <c r="CI57" s="488">
        <v>854944.45829670329</v>
      </c>
      <c r="CJ57" s="489">
        <v>5279190.5034094471</v>
      </c>
      <c r="CK57" s="490">
        <v>360673483.62600726</v>
      </c>
      <c r="CL57" s="488">
        <v>7742354.0829670317</v>
      </c>
      <c r="CM57" s="489">
        <v>47135527.716749653</v>
      </c>
      <c r="CN57" s="490">
        <v>274113324.99694139</v>
      </c>
      <c r="CO57" s="488">
        <v>2382627.0937912092</v>
      </c>
      <c r="CP57" s="489">
        <v>14884012.682512447</v>
      </c>
      <c r="CQ57" s="490"/>
      <c r="CR57" s="488"/>
      <c r="CS57" s="489"/>
      <c r="CT57" s="490"/>
      <c r="CU57" s="488"/>
      <c r="CV57" s="489"/>
      <c r="CW57" s="490"/>
      <c r="CX57" s="488"/>
      <c r="CY57" s="489"/>
      <c r="CZ57" s="490"/>
      <c r="DA57" s="488"/>
      <c r="DB57" s="489"/>
      <c r="DC57" s="490"/>
      <c r="DD57" s="488"/>
      <c r="DE57" s="489"/>
      <c r="DF57" s="490"/>
      <c r="DG57" s="488"/>
      <c r="DH57" s="489"/>
      <c r="DI57" s="490"/>
      <c r="DJ57" s="488"/>
      <c r="DK57" s="489"/>
      <c r="DL57" s="490"/>
      <c r="DM57" s="488"/>
      <c r="DN57" s="489"/>
      <c r="DO57" s="490"/>
      <c r="DP57" s="488"/>
      <c r="DQ57" s="489"/>
      <c r="DR57" s="490"/>
      <c r="DS57" s="488"/>
      <c r="DT57" s="489"/>
      <c r="DU57" s="490"/>
      <c r="DV57" s="488"/>
      <c r="DW57" s="489"/>
      <c r="DX57" s="490"/>
      <c r="DY57" s="488"/>
      <c r="DZ57" s="489"/>
      <c r="EA57" s="490"/>
      <c r="EB57" s="488"/>
      <c r="EC57" s="489"/>
      <c r="ED57" s="490"/>
      <c r="EE57" s="488"/>
      <c r="EF57" s="489"/>
      <c r="EG57" s="490"/>
      <c r="EH57" s="488"/>
      <c r="EI57" s="489"/>
      <c r="EJ57" s="490"/>
      <c r="EK57" s="488"/>
      <c r="EL57" s="489"/>
      <c r="EM57" s="490"/>
      <c r="EN57" s="488"/>
      <c r="EO57" s="488"/>
      <c r="EP57" s="490"/>
      <c r="EQ57" s="488"/>
      <c r="ER57" s="489"/>
      <c r="ES57" s="490"/>
      <c r="ET57" s="488"/>
      <c r="EU57" s="489"/>
      <c r="EV57" s="490"/>
      <c r="EW57" s="488"/>
      <c r="EX57" s="489"/>
      <c r="EY57" s="490"/>
      <c r="EZ57" s="488"/>
      <c r="FA57" s="489"/>
      <c r="FB57" s="490"/>
      <c r="FC57" s="488"/>
      <c r="FD57" s="489"/>
      <c r="FE57" s="490"/>
      <c r="FF57" s="488"/>
      <c r="FG57" s="489"/>
      <c r="FH57" s="490"/>
      <c r="FI57" s="488"/>
      <c r="FJ57" s="489"/>
      <c r="FK57" s="490"/>
      <c r="FL57" s="488"/>
      <c r="FM57" s="489"/>
      <c r="FN57" s="490"/>
      <c r="FO57" s="488"/>
      <c r="FP57" s="489"/>
      <c r="FQ57" s="490"/>
      <c r="FR57" s="488"/>
      <c r="FS57" s="489"/>
      <c r="FT57" s="490"/>
      <c r="FU57" s="488"/>
      <c r="FV57" s="489"/>
      <c r="FW57" s="490"/>
      <c r="FX57" s="488"/>
      <c r="FY57" s="489"/>
      <c r="FZ57" s="490"/>
      <c r="GA57" s="488"/>
      <c r="GB57" s="489"/>
      <c r="GC57" s="490">
        <v>12476737.449230772</v>
      </c>
      <c r="GD57" s="488"/>
      <c r="GE57" s="489">
        <v>1646580.4778635267</v>
      </c>
      <c r="GF57" s="490">
        <v>34481067.2823148</v>
      </c>
      <c r="GG57" s="488"/>
      <c r="GH57" s="489">
        <v>31002624.1988426</v>
      </c>
      <c r="GI57" s="490">
        <v>31617516.507692255</v>
      </c>
      <c r="GJ57" s="488"/>
      <c r="GK57" s="489">
        <v>3895715.418987371</v>
      </c>
      <c r="GL57" s="490">
        <v>160260925.22970003</v>
      </c>
      <c r="GM57" s="488"/>
      <c r="GN57" s="489">
        <v>16099944.238242168</v>
      </c>
      <c r="GO57" s="490">
        <v>532375</v>
      </c>
      <c r="GP57" s="488"/>
      <c r="GQ57" s="489">
        <v>65595.964682388032</v>
      </c>
      <c r="GR57" s="490">
        <v>56976437.795739248</v>
      </c>
      <c r="GS57" s="488"/>
      <c r="GT57" s="489">
        <v>7020285.3277813382</v>
      </c>
      <c r="GU57" s="490">
        <v>3745932.153846154</v>
      </c>
      <c r="GV57" s="488"/>
      <c r="GW57" s="489">
        <v>461550.66121871618</v>
      </c>
      <c r="GX57" s="490">
        <v>211553988.13594681</v>
      </c>
      <c r="GY57" s="488"/>
      <c r="GZ57" s="489">
        <v>29152116.376349088</v>
      </c>
      <c r="HA57" s="490">
        <v>33293621.139453173</v>
      </c>
      <c r="HB57" s="488"/>
      <c r="HC57" s="489">
        <v>3752144.9610000532</v>
      </c>
      <c r="HD57" s="490">
        <v>9496612.4013040196</v>
      </c>
      <c r="HE57" s="488"/>
      <c r="HF57" s="489">
        <v>391382.80879032012</v>
      </c>
      <c r="HG57" s="490">
        <v>1589541.2253701026</v>
      </c>
      <c r="HH57" s="488"/>
      <c r="HI57" s="489">
        <v>61526.379599046748</v>
      </c>
      <c r="HJ57" s="490">
        <v>1531032.2462593953</v>
      </c>
      <c r="HK57" s="488"/>
      <c r="HL57" s="489">
        <v>58653.275446504427</v>
      </c>
      <c r="HM57" s="490">
        <v>2114341.9261709633</v>
      </c>
      <c r="HN57" s="488"/>
      <c r="HO57" s="489">
        <v>74196.743197111238</v>
      </c>
      <c r="HP57" s="490">
        <v>1476460.2950320875</v>
      </c>
      <c r="HQ57" s="488"/>
      <c r="HR57" s="489">
        <v>58912.078228358143</v>
      </c>
      <c r="HS57" s="490">
        <v>838905.61719283112</v>
      </c>
      <c r="HT57" s="488"/>
      <c r="HU57" s="489">
        <v>41990.917170161265</v>
      </c>
      <c r="HV57" s="490">
        <v>433918.16895370069</v>
      </c>
      <c r="HW57" s="488"/>
      <c r="HX57" s="489">
        <v>21259.275875232033</v>
      </c>
      <c r="HY57" s="490">
        <v>1370003.0723767879</v>
      </c>
      <c r="HZ57" s="488"/>
      <c r="IA57" s="489">
        <v>56093.391458519436</v>
      </c>
      <c r="IB57" s="490">
        <v>597317.15348679014</v>
      </c>
      <c r="IC57" s="488"/>
      <c r="ID57" s="489">
        <v>24145.472368313996</v>
      </c>
      <c r="IE57" s="490">
        <v>597317.15348679014</v>
      </c>
      <c r="IF57" s="488"/>
      <c r="IG57" s="489">
        <v>24145.472368313996</v>
      </c>
      <c r="IH57" s="490">
        <v>569297.01229923731</v>
      </c>
      <c r="II57" s="488"/>
      <c r="IJ57" s="489">
        <v>24114.283704203899</v>
      </c>
      <c r="IK57" s="490">
        <v>569297.01229923731</v>
      </c>
      <c r="IL57" s="488"/>
      <c r="IM57" s="489">
        <v>24114.283704203899</v>
      </c>
      <c r="IN57" s="490">
        <v>1581596.5195341937</v>
      </c>
      <c r="IO57" s="488"/>
      <c r="IP57" s="489">
        <v>63897.720679805156</v>
      </c>
      <c r="IQ57" s="490">
        <v>1286902.9638557974</v>
      </c>
      <c r="IR57" s="488"/>
      <c r="IS57" s="489">
        <v>48434.162927231118</v>
      </c>
      <c r="IT57" s="490">
        <v>4799333.6418779958</v>
      </c>
      <c r="IU57" s="488"/>
      <c r="IV57" s="489">
        <v>220160.11769001556</v>
      </c>
      <c r="IW57" s="490">
        <v>5002105.3953405414</v>
      </c>
      <c r="IX57" s="488"/>
      <c r="IY57" s="489">
        <v>223170.6138342859</v>
      </c>
      <c r="IZ57" s="490">
        <v>123508.98856493362</v>
      </c>
      <c r="JA57" s="488"/>
      <c r="JB57" s="489">
        <v>4945.7111265270805</v>
      </c>
      <c r="JC57" s="490">
        <v>124051.07637136296</v>
      </c>
      <c r="JD57" s="488"/>
      <c r="JE57" s="489">
        <v>4951.8013056518648</v>
      </c>
      <c r="JF57" s="490">
        <v>337481.2572371409</v>
      </c>
      <c r="JG57" s="488"/>
      <c r="JH57" s="489">
        <v>13854.298291254789</v>
      </c>
      <c r="JI57" s="490">
        <v>133459.97288607579</v>
      </c>
      <c r="JJ57" s="488"/>
      <c r="JK57" s="489">
        <v>5677.337354321664</v>
      </c>
      <c r="JL57" s="556">
        <v>349823024.29961312</v>
      </c>
      <c r="JM57" s="583">
        <f>+JL57</f>
        <v>349823024.29961312</v>
      </c>
      <c r="JN57" s="583"/>
      <c r="JO57" s="590">
        <f>+JM57-JN56</f>
        <v>6845882.6296377778</v>
      </c>
    </row>
    <row r="58" spans="1:286" s="873" customFormat="1" ht="20.25">
      <c r="A58" s="586">
        <f>+A57+1</f>
        <v>40</v>
      </c>
      <c r="B58" s="473"/>
      <c r="C58" s="584" t="str">
        <f>+C56</f>
        <v>W  11.68 % ROE</v>
      </c>
      <c r="D58" s="584">
        <v>2015</v>
      </c>
      <c r="E58" s="490">
        <v>16249040.629999992</v>
      </c>
      <c r="F58" s="488">
        <v>492395.17</v>
      </c>
      <c r="G58" s="489">
        <v>2397208.4918611455</v>
      </c>
      <c r="H58" s="490">
        <v>6644135.1971428553</v>
      </c>
      <c r="I58" s="488">
        <v>192119.57190476189</v>
      </c>
      <c r="J58" s="489">
        <v>970986.30772904446</v>
      </c>
      <c r="K58" s="490">
        <v>71279238.07410717</v>
      </c>
      <c r="L58" s="488">
        <v>2061086.4021428572</v>
      </c>
      <c r="M58" s="489">
        <v>10416880.774704013</v>
      </c>
      <c r="N58" s="490">
        <v>18006438.510158733</v>
      </c>
      <c r="O58" s="488">
        <v>528306.26404761907</v>
      </c>
      <c r="P58" s="489">
        <v>2639132.6650905912</v>
      </c>
      <c r="Q58" s="490">
        <v>23058705.257806145</v>
      </c>
      <c r="R58" s="488">
        <v>642982.10357142857</v>
      </c>
      <c r="S58" s="489">
        <v>3346066.5477598603</v>
      </c>
      <c r="T58" s="490">
        <v>22439785.858040292</v>
      </c>
      <c r="U58" s="488">
        <v>614263.2228571428</v>
      </c>
      <c r="V58" s="489">
        <v>3244794.0963654886</v>
      </c>
      <c r="W58" s="490">
        <v>13623181.797600733</v>
      </c>
      <c r="X58" s="488">
        <v>374560.81380952382</v>
      </c>
      <c r="Y58" s="489">
        <v>1971554.6773300779</v>
      </c>
      <c r="Z58" s="490">
        <v>5941623.4581318703</v>
      </c>
      <c r="AA58" s="488">
        <v>165749.88095238095</v>
      </c>
      <c r="AB58" s="489">
        <v>862263.83363687736</v>
      </c>
      <c r="AC58" s="490">
        <v>18296790.493827842</v>
      </c>
      <c r="AD58" s="488">
        <v>501754.90738095244</v>
      </c>
      <c r="AE58" s="489">
        <v>2646618.1687601972</v>
      </c>
      <c r="AF58" s="490">
        <v>23213.205952380948</v>
      </c>
      <c r="AG58" s="488">
        <v>666.38928571428573</v>
      </c>
      <c r="AH58" s="489">
        <v>3387.5852595594006</v>
      </c>
      <c r="AI58" s="490">
        <v>8267940.2589010987</v>
      </c>
      <c r="AJ58" s="488">
        <v>218069.47404761909</v>
      </c>
      <c r="AK58" s="489">
        <v>1187288.710316272</v>
      </c>
      <c r="AL58" s="490">
        <v>18853436.561210506</v>
      </c>
      <c r="AM58" s="488">
        <v>491118.82585882989</v>
      </c>
      <c r="AN58" s="489">
        <v>2701235.5916667921</v>
      </c>
      <c r="AO58" s="490">
        <v>19620543.943169858</v>
      </c>
      <c r="AP58" s="488">
        <v>504054.10714853473</v>
      </c>
      <c r="AQ58" s="489">
        <v>2804095.9579954529</v>
      </c>
      <c r="AR58" s="490">
        <v>75364828.859322354</v>
      </c>
      <c r="AS58" s="488">
        <v>1915126.5361904763</v>
      </c>
      <c r="AT58" s="489">
        <v>10749859.200098069</v>
      </c>
      <c r="AU58" s="490">
        <v>13508484.497490844</v>
      </c>
      <c r="AV58" s="488">
        <v>342972.41952380957</v>
      </c>
      <c r="AW58" s="489">
        <v>1926520.7541540328</v>
      </c>
      <c r="AX58" s="490">
        <v>17459022.051735975</v>
      </c>
      <c r="AY58" s="488">
        <v>444403.11105952383</v>
      </c>
      <c r="AZ58" s="489">
        <v>2491057.9596796059</v>
      </c>
      <c r="BA58" s="490">
        <v>6029218.2216495518</v>
      </c>
      <c r="BB58" s="488">
        <v>152152.4606071428</v>
      </c>
      <c r="BC58" s="489">
        <v>858934.81474825845</v>
      </c>
      <c r="BD58" s="490">
        <v>43772545.906941406</v>
      </c>
      <c r="BE58" s="488">
        <v>1096982.0171428572</v>
      </c>
      <c r="BF58" s="489">
        <v>6228271.3328567902</v>
      </c>
      <c r="BG58" s="490">
        <v>15276915.823340215</v>
      </c>
      <c r="BH58" s="488">
        <v>378018.98008158087</v>
      </c>
      <c r="BI58" s="489">
        <v>2168873.8028287245</v>
      </c>
      <c r="BJ58" s="490">
        <v>21267326.795384612</v>
      </c>
      <c r="BK58" s="488">
        <v>524777.29190476181</v>
      </c>
      <c r="BL58" s="489">
        <v>3017865.242305384</v>
      </c>
      <c r="BM58" s="490">
        <v>61346085.367405728</v>
      </c>
      <c r="BN58" s="488">
        <v>1497328.6707377601</v>
      </c>
      <c r="BO58" s="489">
        <v>8688697.2759786453</v>
      </c>
      <c r="BP58" s="490">
        <v>71213314.510402963</v>
      </c>
      <c r="BQ58" s="488">
        <v>1708814.8483333339</v>
      </c>
      <c r="BR58" s="489">
        <v>10056881.251888338</v>
      </c>
      <c r="BS58" s="490">
        <v>11126577.910952382</v>
      </c>
      <c r="BT58" s="488">
        <v>265823.08976190479</v>
      </c>
      <c r="BU58" s="489">
        <v>1570149.5613431418</v>
      </c>
      <c r="BV58" s="490">
        <v>5315416.9413919421</v>
      </c>
      <c r="BW58" s="488">
        <v>139468.73809523811</v>
      </c>
      <c r="BX58" s="489">
        <v>762574.87905205344</v>
      </c>
      <c r="BY58" s="490">
        <v>39365526.30258242</v>
      </c>
      <c r="BZ58" s="488">
        <v>965196.38095238095</v>
      </c>
      <c r="CA58" s="489">
        <v>5579867.5255856346</v>
      </c>
      <c r="CB58" s="490">
        <v>711440229.51824164</v>
      </c>
      <c r="CC58" s="488">
        <v>16714517.822362637</v>
      </c>
      <c r="CD58" s="489">
        <v>97780708.194165632</v>
      </c>
      <c r="CE58" s="490">
        <v>346271067.09848183</v>
      </c>
      <c r="CF58" s="488">
        <v>8256393.3367616888</v>
      </c>
      <c r="CG58" s="489">
        <v>47814854.236943789</v>
      </c>
      <c r="CH58" s="490">
        <v>436685203.24736261</v>
      </c>
      <c r="CI58" s="488">
        <v>6739740.9824725278</v>
      </c>
      <c r="CJ58" s="489">
        <v>39857912.073163867</v>
      </c>
      <c r="CK58" s="490">
        <v>355885266.13679796</v>
      </c>
      <c r="CL58" s="488">
        <v>8777920.9488188494</v>
      </c>
      <c r="CM58" s="489">
        <v>50370636.503471255</v>
      </c>
      <c r="CN58" s="490">
        <v>433597023.61815017</v>
      </c>
      <c r="CO58" s="488">
        <v>7852674.6603296688</v>
      </c>
      <c r="CP58" s="489">
        <v>46296390.622175604</v>
      </c>
      <c r="CQ58" s="490"/>
      <c r="CR58" s="488"/>
      <c r="CS58" s="489"/>
      <c r="CT58" s="1271"/>
      <c r="CU58" s="1361"/>
      <c r="CV58" s="1273"/>
      <c r="CW58" s="490"/>
      <c r="CX58" s="488"/>
      <c r="CY58" s="489"/>
      <c r="CZ58" s="490"/>
      <c r="DA58" s="488"/>
      <c r="DB58" s="489"/>
      <c r="DC58" s="490">
        <v>225037.47444444444</v>
      </c>
      <c r="DD58" s="488">
        <v>412.15654660154661</v>
      </c>
      <c r="DE58" s="489">
        <v>2441.4095061145317</v>
      </c>
      <c r="DF58" s="490"/>
      <c r="DG58" s="488"/>
      <c r="DH58" s="489"/>
      <c r="DI58" s="490"/>
      <c r="DJ58" s="488"/>
      <c r="DK58" s="489"/>
      <c r="DL58" s="490">
        <v>225037.47444444444</v>
      </c>
      <c r="DM58" s="488">
        <v>412.15654660154661</v>
      </c>
      <c r="DN58" s="489">
        <v>2441.4095061145317</v>
      </c>
      <c r="DO58" s="490">
        <v>225037.47444444444</v>
      </c>
      <c r="DP58" s="488">
        <v>412.15654660154661</v>
      </c>
      <c r="DQ58" s="489">
        <v>2441.4095061145317</v>
      </c>
      <c r="DR58" s="490">
        <v>225037.47444444444</v>
      </c>
      <c r="DS58" s="488">
        <v>412.15654660154661</v>
      </c>
      <c r="DT58" s="489">
        <v>2441.4095061145317</v>
      </c>
      <c r="DU58" s="490">
        <v>225037.47444444444</v>
      </c>
      <c r="DV58" s="488">
        <v>412.15654660154661</v>
      </c>
      <c r="DW58" s="489">
        <v>2441.4095061145317</v>
      </c>
      <c r="DX58" s="490">
        <v>225037.47444444444</v>
      </c>
      <c r="DY58" s="488">
        <v>412.15654660154661</v>
      </c>
      <c r="DZ58" s="489">
        <v>2441.4095061145317</v>
      </c>
      <c r="EA58" s="490">
        <v>225037.47444444444</v>
      </c>
      <c r="EB58" s="488">
        <v>412.15654660154661</v>
      </c>
      <c r="EC58" s="489">
        <v>2441.4095061145317</v>
      </c>
      <c r="ED58" s="490"/>
      <c r="EE58" s="488"/>
      <c r="EF58" s="489"/>
      <c r="EG58" s="490"/>
      <c r="EH58" s="488"/>
      <c r="EI58" s="489"/>
      <c r="EJ58" s="490"/>
      <c r="EK58" s="488"/>
      <c r="EL58" s="489"/>
      <c r="EM58" s="490"/>
      <c r="EN58" s="488"/>
      <c r="EO58" s="488"/>
      <c r="EP58" s="490">
        <v>225037.47444444444</v>
      </c>
      <c r="EQ58" s="488">
        <v>412.15654660154661</v>
      </c>
      <c r="ER58" s="489">
        <v>2441.4095061145317</v>
      </c>
      <c r="ES58" s="490">
        <v>225037.47444444444</v>
      </c>
      <c r="ET58" s="488">
        <v>412.15654660154661</v>
      </c>
      <c r="EU58" s="489">
        <v>2441.4095061145317</v>
      </c>
      <c r="EV58" s="490"/>
      <c r="EW58" s="488"/>
      <c r="EX58" s="489"/>
      <c r="EY58" s="490"/>
      <c r="EZ58" s="488"/>
      <c r="FA58" s="489"/>
      <c r="FB58" s="490">
        <v>11980348.230000002</v>
      </c>
      <c r="FC58" s="488">
        <v>216491.47741758253</v>
      </c>
      <c r="FD58" s="489">
        <v>1282387.3727548406</v>
      </c>
      <c r="FE58" s="490">
        <v>18260360.959999997</v>
      </c>
      <c r="FF58" s="488">
        <v>232128.47012820511</v>
      </c>
      <c r="FG58" s="489">
        <v>1375013.1067521335</v>
      </c>
      <c r="FH58" s="490"/>
      <c r="FI58" s="488"/>
      <c r="FJ58" s="489"/>
      <c r="FK58" s="490">
        <v>17370245.530000001</v>
      </c>
      <c r="FL58" s="488">
        <v>185056.92932234431</v>
      </c>
      <c r="FM58" s="489">
        <v>1096184.8116820401</v>
      </c>
      <c r="FN58" s="490">
        <v>13591177.48</v>
      </c>
      <c r="FO58" s="488">
        <v>156762.11393772895</v>
      </c>
      <c r="FP58" s="489">
        <v>928580.45886185276</v>
      </c>
      <c r="FQ58" s="490"/>
      <c r="FR58" s="488"/>
      <c r="FS58" s="489"/>
      <c r="FT58" s="490"/>
      <c r="FU58" s="488"/>
      <c r="FV58" s="489"/>
      <c r="FW58" s="490"/>
      <c r="FX58" s="488"/>
      <c r="FY58" s="489"/>
      <c r="FZ58" s="490"/>
      <c r="GA58" s="488"/>
      <c r="GB58" s="489"/>
      <c r="GC58" s="1271">
        <v>0</v>
      </c>
      <c r="GD58" s="491"/>
      <c r="GE58" s="1273">
        <v>0</v>
      </c>
      <c r="GF58" s="490">
        <v>15544417.280890329</v>
      </c>
      <c r="GG58" s="488"/>
      <c r="GH58" s="489">
        <v>1822213.0026890407</v>
      </c>
      <c r="GI58" s="1271">
        <v>0</v>
      </c>
      <c r="GJ58" s="491"/>
      <c r="GK58" s="1273">
        <v>0</v>
      </c>
      <c r="GL58" s="490">
        <v>81558947.374279946</v>
      </c>
      <c r="GM58" s="488"/>
      <c r="GN58" s="489">
        <v>9560845.6531689167</v>
      </c>
      <c r="GO58" s="490">
        <v>204759.61538461538</v>
      </c>
      <c r="GP58" s="488"/>
      <c r="GQ58" s="489">
        <v>24003.192068071032</v>
      </c>
      <c r="GR58" s="1271">
        <v>0</v>
      </c>
      <c r="GS58" s="491"/>
      <c r="GT58" s="1273">
        <v>0</v>
      </c>
      <c r="GU58" s="1271">
        <v>0</v>
      </c>
      <c r="GV58" s="491"/>
      <c r="GW58" s="1273">
        <v>0</v>
      </c>
      <c r="GX58" s="490">
        <v>232789180.79965132</v>
      </c>
      <c r="GY58" s="488"/>
      <c r="GZ58" s="489">
        <v>31313982.471822128</v>
      </c>
      <c r="HA58" s="490">
        <v>31157349.167948645</v>
      </c>
      <c r="HB58" s="488"/>
      <c r="HC58" s="489">
        <v>2302741.7326396778</v>
      </c>
      <c r="HD58" s="490">
        <v>79833944.25315845</v>
      </c>
      <c r="HE58" s="488"/>
      <c r="HF58" s="489">
        <v>3818308.5911940779</v>
      </c>
      <c r="HG58" s="490">
        <v>14281935.106834611</v>
      </c>
      <c r="HH58" s="488"/>
      <c r="HI58" s="489">
        <v>836684.15183993231</v>
      </c>
      <c r="HJ58" s="490">
        <v>14081212.932685101</v>
      </c>
      <c r="HK58" s="488"/>
      <c r="HL58" s="489">
        <v>819895.86621952301</v>
      </c>
      <c r="HM58" s="490">
        <v>7520099.8466702998</v>
      </c>
      <c r="HN58" s="488"/>
      <c r="HO58" s="489">
        <v>530655.93108736561</v>
      </c>
      <c r="HP58" s="490">
        <v>1567638.6314213651</v>
      </c>
      <c r="HQ58" s="488"/>
      <c r="HR58" s="489">
        <v>105698.90308604181</v>
      </c>
      <c r="HS58" s="490">
        <v>3286306.554100309</v>
      </c>
      <c r="HT58" s="488"/>
      <c r="HU58" s="489">
        <v>178025.41452447386</v>
      </c>
      <c r="HV58" s="490">
        <v>3386828.3548165169</v>
      </c>
      <c r="HW58" s="488"/>
      <c r="HX58" s="489">
        <v>209207.05772506032</v>
      </c>
      <c r="HY58" s="490">
        <v>7110555.668794903</v>
      </c>
      <c r="HZ58" s="488"/>
      <c r="IA58" s="489">
        <v>414795.38501728582</v>
      </c>
      <c r="IB58" s="490">
        <v>4018144.9178976277</v>
      </c>
      <c r="IC58" s="488"/>
      <c r="ID58" s="489">
        <v>249912.11519269878</v>
      </c>
      <c r="IE58" s="490">
        <v>4018144.9178976277</v>
      </c>
      <c r="IF58" s="488"/>
      <c r="IG58" s="489">
        <v>249912.11519269878</v>
      </c>
      <c r="IH58" s="490">
        <v>3852870.909823006</v>
      </c>
      <c r="II58" s="488"/>
      <c r="IJ58" s="489">
        <v>236839.11202283314</v>
      </c>
      <c r="IK58" s="490">
        <v>3852870.909823006</v>
      </c>
      <c r="IL58" s="488"/>
      <c r="IM58" s="489">
        <v>236839.11202283314</v>
      </c>
      <c r="IN58" s="490">
        <v>14750088.715283684</v>
      </c>
      <c r="IO58" s="488"/>
      <c r="IP58" s="489">
        <v>849381.96968310303</v>
      </c>
      <c r="IQ58" s="490">
        <v>13603685.060835144</v>
      </c>
      <c r="IR58" s="488"/>
      <c r="IS58" s="489">
        <v>780003.10728254903</v>
      </c>
      <c r="IT58" s="490">
        <v>20855738.899117142</v>
      </c>
      <c r="IU58" s="488"/>
      <c r="IV58" s="489">
        <v>1506351.8912952128</v>
      </c>
      <c r="IW58" s="490">
        <v>21058510.652579688</v>
      </c>
      <c r="IX58" s="488"/>
      <c r="IY58" s="489">
        <v>1530122.0538597333</v>
      </c>
      <c r="IZ58" s="490">
        <v>2601853.055741969</v>
      </c>
      <c r="JA58" s="488"/>
      <c r="JB58" s="489">
        <v>148281.30716996928</v>
      </c>
      <c r="JC58" s="490">
        <v>2602395.1435483987</v>
      </c>
      <c r="JD58" s="488"/>
      <c r="JE58" s="489">
        <v>148344.85406475639</v>
      </c>
      <c r="JF58" s="490">
        <v>2972226.1385775208</v>
      </c>
      <c r="JG58" s="488"/>
      <c r="JH58" s="489">
        <v>101157.30526719794</v>
      </c>
      <c r="JI58" s="490">
        <v>258129.140393604</v>
      </c>
      <c r="JJ58" s="488"/>
      <c r="JK58" s="489">
        <v>20803.930563343376</v>
      </c>
      <c r="JL58" s="556">
        <f>G58+J58+M58+P58+S58+V58+Y58+AB58+AE58+AH58+AK58+AN58+AQ58+AT58+AW58+AZ58+BC58+BF58+BI58+BL58+BO58+BR58+BU58+BX58+CA58+CD58+CG58+CJ58+CM58+CP58+DE58+DN58+DQ58+DT58+DW58+DZ58+EC58+ER58+EU58+FD58+FG58+FM58+FP58+GE58+GH58+GK58+GN58+GQ58+GT58+GW58+GZ58+JK58+JH58+JE58+JB58+IY58+IV58+IS58+IP58+IM58+IJ58+IG58+ID58+IA58+HX58+HU58+HR58+HO58+HL58+HI58+HF58+HC58</f>
        <v>434110713.30121893</v>
      </c>
      <c r="JM58" s="583"/>
      <c r="JN58" s="583">
        <f>+JL58</f>
        <v>434110713.30121893</v>
      </c>
      <c r="JO58" s="590"/>
      <c r="JR58" s="879"/>
    </row>
    <row r="59" spans="1:286" s="873" customFormat="1" ht="21.75" customHeight="1">
      <c r="A59" s="586">
        <f t="shared" ref="A59:A67" si="9">+A58+1</f>
        <v>41</v>
      </c>
      <c r="B59" s="473"/>
      <c r="C59" s="584" t="str">
        <f>+C57</f>
        <v>W Increased ROE</v>
      </c>
      <c r="D59" s="584">
        <v>2015</v>
      </c>
      <c r="E59" s="490">
        <v>16249040.629999992</v>
      </c>
      <c r="F59" s="488">
        <v>492395.17</v>
      </c>
      <c r="G59" s="489">
        <v>2397208.4918611455</v>
      </c>
      <c r="H59" s="490">
        <v>6644135.1971428553</v>
      </c>
      <c r="I59" s="488">
        <v>192119.57190476189</v>
      </c>
      <c r="J59" s="489">
        <v>970986.30772904446</v>
      </c>
      <c r="K59" s="490">
        <v>71279238.07410717</v>
      </c>
      <c r="L59" s="488">
        <v>2061086.4021428572</v>
      </c>
      <c r="M59" s="489">
        <v>10416880.774704013</v>
      </c>
      <c r="N59" s="490">
        <v>18006438.510158733</v>
      </c>
      <c r="O59" s="488">
        <v>528306.26404761907</v>
      </c>
      <c r="P59" s="489">
        <v>2639132.6650905912</v>
      </c>
      <c r="Q59" s="490">
        <v>23058705.257806145</v>
      </c>
      <c r="R59" s="488">
        <v>642982.10357142857</v>
      </c>
      <c r="S59" s="489">
        <v>3346066.5477598603</v>
      </c>
      <c r="T59" s="490">
        <v>22439785.858040292</v>
      </c>
      <c r="U59" s="488">
        <v>614263.2228571428</v>
      </c>
      <c r="V59" s="489">
        <v>3244794.0963654886</v>
      </c>
      <c r="W59" s="490">
        <v>13623181.797600733</v>
      </c>
      <c r="X59" s="488">
        <v>374560.81380952382</v>
      </c>
      <c r="Y59" s="489">
        <v>1971554.6773300779</v>
      </c>
      <c r="Z59" s="490">
        <v>5941623.4581318703</v>
      </c>
      <c r="AA59" s="488">
        <v>165749.88095238095</v>
      </c>
      <c r="AB59" s="489">
        <v>862263.83363687736</v>
      </c>
      <c r="AC59" s="490">
        <v>18296790.493827842</v>
      </c>
      <c r="AD59" s="488">
        <v>501754.90738095244</v>
      </c>
      <c r="AE59" s="489">
        <v>2646618.1687601972</v>
      </c>
      <c r="AF59" s="490">
        <v>23213.205952380948</v>
      </c>
      <c r="AG59" s="488">
        <v>666.38928571428573</v>
      </c>
      <c r="AH59" s="489">
        <v>3387.5852595594006</v>
      </c>
      <c r="AI59" s="490">
        <v>8267940.2589010987</v>
      </c>
      <c r="AJ59" s="488">
        <v>218069.47404761909</v>
      </c>
      <c r="AK59" s="489">
        <v>1187288.710316272</v>
      </c>
      <c r="AL59" s="490">
        <v>18853436.561210506</v>
      </c>
      <c r="AM59" s="488">
        <v>491118.82585882989</v>
      </c>
      <c r="AN59" s="489">
        <v>2701235.5916667921</v>
      </c>
      <c r="AO59" s="490">
        <v>19620543.943169858</v>
      </c>
      <c r="AP59" s="488">
        <v>504054.10714853473</v>
      </c>
      <c r="AQ59" s="489">
        <v>2804095.9579954529</v>
      </c>
      <c r="AR59" s="490">
        <v>75364828.859322354</v>
      </c>
      <c r="AS59" s="488">
        <v>1915126.5361904763</v>
      </c>
      <c r="AT59" s="489">
        <v>10749859.200098069</v>
      </c>
      <c r="AU59" s="490">
        <v>13508484.497490844</v>
      </c>
      <c r="AV59" s="488">
        <v>342972.41952380957</v>
      </c>
      <c r="AW59" s="489">
        <v>1926520.7541540328</v>
      </c>
      <c r="AX59" s="490">
        <v>17459022.051735975</v>
      </c>
      <c r="AY59" s="488">
        <v>444403.11105952383</v>
      </c>
      <c r="AZ59" s="489">
        <v>2491057.9596796059</v>
      </c>
      <c r="BA59" s="490">
        <v>6029218.2216495518</v>
      </c>
      <c r="BB59" s="488">
        <v>152152.4606071428</v>
      </c>
      <c r="BC59" s="489">
        <v>858934.81474825845</v>
      </c>
      <c r="BD59" s="490">
        <v>43772545.906941406</v>
      </c>
      <c r="BE59" s="488">
        <v>1096982.0171428572</v>
      </c>
      <c r="BF59" s="489">
        <v>6228271.3328567902</v>
      </c>
      <c r="BG59" s="490">
        <v>15276915.823340215</v>
      </c>
      <c r="BH59" s="488">
        <v>378018.98008158087</v>
      </c>
      <c r="BI59" s="489">
        <v>2168873.8028287245</v>
      </c>
      <c r="BJ59" s="490">
        <v>21267326.795384612</v>
      </c>
      <c r="BK59" s="488">
        <v>524777.29190476181</v>
      </c>
      <c r="BL59" s="489">
        <v>3017865.242305384</v>
      </c>
      <c r="BM59" s="490">
        <v>61346085.367405728</v>
      </c>
      <c r="BN59" s="488">
        <v>1497328.6707377601</v>
      </c>
      <c r="BO59" s="489">
        <v>8688697.2759786453</v>
      </c>
      <c r="BP59" s="490">
        <v>71213314.510402963</v>
      </c>
      <c r="BQ59" s="488">
        <v>1708814.8483333339</v>
      </c>
      <c r="BR59" s="489">
        <v>10056881.251888338</v>
      </c>
      <c r="BS59" s="490">
        <v>11126577.910952382</v>
      </c>
      <c r="BT59" s="488">
        <v>265823.08976190479</v>
      </c>
      <c r="BU59" s="489">
        <v>1570149.5613431418</v>
      </c>
      <c r="BV59" s="490">
        <v>5315416.9413919421</v>
      </c>
      <c r="BW59" s="488">
        <v>139468.73809523811</v>
      </c>
      <c r="BX59" s="489">
        <v>808173.8076196867</v>
      </c>
      <c r="BY59" s="490">
        <v>39365526.30258242</v>
      </c>
      <c r="BZ59" s="488">
        <v>965196.38095238095</v>
      </c>
      <c r="CA59" s="489">
        <v>5917569.316750993</v>
      </c>
      <c r="CB59" s="490">
        <v>711440229.51824164</v>
      </c>
      <c r="CC59" s="488">
        <v>16714517.822362637</v>
      </c>
      <c r="CD59" s="489">
        <v>103713134.76010795</v>
      </c>
      <c r="CE59" s="490">
        <v>346271067.09848183</v>
      </c>
      <c r="CF59" s="488">
        <v>8256393.3367616888</v>
      </c>
      <c r="CG59" s="489">
        <v>47814854.236943789</v>
      </c>
      <c r="CH59" s="490">
        <v>436685203.24736261</v>
      </c>
      <c r="CI59" s="488">
        <v>6739740.9824725278</v>
      </c>
      <c r="CJ59" s="489">
        <v>39857912.073163867</v>
      </c>
      <c r="CK59" s="490">
        <v>355885266.13679796</v>
      </c>
      <c r="CL59" s="488">
        <v>8777920.9488188494</v>
      </c>
      <c r="CM59" s="489">
        <v>50370636.503471255</v>
      </c>
      <c r="CN59" s="490">
        <v>433597023.61815017</v>
      </c>
      <c r="CO59" s="488">
        <v>7852674.6603296688</v>
      </c>
      <c r="CP59" s="489">
        <v>46859053.110247634</v>
      </c>
      <c r="CQ59" s="490"/>
      <c r="CR59" s="488"/>
      <c r="CS59" s="489"/>
      <c r="CT59" s="1271"/>
      <c r="CU59" s="1361"/>
      <c r="CV59" s="1273"/>
      <c r="CW59" s="490"/>
      <c r="CX59" s="488"/>
      <c r="CY59" s="489"/>
      <c r="CZ59" s="490"/>
      <c r="DA59" s="488"/>
      <c r="DB59" s="489"/>
      <c r="DC59" s="490">
        <v>225037.47444444444</v>
      </c>
      <c r="DD59" s="488">
        <v>412.15654660154661</v>
      </c>
      <c r="DE59" s="489">
        <v>2441.4095061145317</v>
      </c>
      <c r="DF59" s="490"/>
      <c r="DG59" s="488"/>
      <c r="DH59" s="489"/>
      <c r="DI59" s="490"/>
      <c r="DJ59" s="488"/>
      <c r="DK59" s="489"/>
      <c r="DL59" s="490">
        <v>225037.47444444444</v>
      </c>
      <c r="DM59" s="488">
        <v>412.15654660154661</v>
      </c>
      <c r="DN59" s="489">
        <v>2441.4095061145317</v>
      </c>
      <c r="DO59" s="490">
        <v>225037.47444444444</v>
      </c>
      <c r="DP59" s="488">
        <v>412.15654660154661</v>
      </c>
      <c r="DQ59" s="489">
        <v>2441.4095061145317</v>
      </c>
      <c r="DR59" s="490">
        <v>225037.47444444444</v>
      </c>
      <c r="DS59" s="488">
        <v>412.15654660154661</v>
      </c>
      <c r="DT59" s="489">
        <v>2441.4095061145317</v>
      </c>
      <c r="DU59" s="490">
        <v>225037.47444444444</v>
      </c>
      <c r="DV59" s="488">
        <v>412.15654660154661</v>
      </c>
      <c r="DW59" s="489">
        <v>2441.4095061145317</v>
      </c>
      <c r="DX59" s="490">
        <v>225037.47444444444</v>
      </c>
      <c r="DY59" s="488">
        <v>412.15654660154661</v>
      </c>
      <c r="DZ59" s="489">
        <v>2441.4095061145317</v>
      </c>
      <c r="EA59" s="490">
        <v>225037.47444444444</v>
      </c>
      <c r="EB59" s="488">
        <v>412.15654660154661</v>
      </c>
      <c r="EC59" s="489">
        <v>2441.4095061145317</v>
      </c>
      <c r="ED59" s="490"/>
      <c r="EE59" s="488"/>
      <c r="EF59" s="489"/>
      <c r="EG59" s="490"/>
      <c r="EH59" s="488"/>
      <c r="EI59" s="489"/>
      <c r="EJ59" s="490"/>
      <c r="EK59" s="488"/>
      <c r="EL59" s="489"/>
      <c r="EM59" s="490"/>
      <c r="EN59" s="488"/>
      <c r="EO59" s="488"/>
      <c r="EP59" s="490">
        <v>225037.47444444444</v>
      </c>
      <c r="EQ59" s="488">
        <v>412.15654660154661</v>
      </c>
      <c r="ER59" s="489">
        <v>2441.4095061145317</v>
      </c>
      <c r="ES59" s="490">
        <v>225037.47444444444</v>
      </c>
      <c r="ET59" s="488">
        <v>412.15654660154661</v>
      </c>
      <c r="EU59" s="489">
        <v>2441.4095061145317</v>
      </c>
      <c r="EV59" s="490"/>
      <c r="EW59" s="488"/>
      <c r="EX59" s="489"/>
      <c r="EY59" s="490"/>
      <c r="EZ59" s="488"/>
      <c r="FA59" s="489"/>
      <c r="FB59" s="490">
        <v>11980348.230000002</v>
      </c>
      <c r="FC59" s="488">
        <v>216491.47741758253</v>
      </c>
      <c r="FD59" s="489">
        <v>1282387.3727548406</v>
      </c>
      <c r="FE59" s="490">
        <v>18260360.959999997</v>
      </c>
      <c r="FF59" s="488">
        <v>232128.47012820511</v>
      </c>
      <c r="FG59" s="489">
        <v>1375013.1067521335</v>
      </c>
      <c r="FH59" s="490"/>
      <c r="FI59" s="488"/>
      <c r="FJ59" s="489"/>
      <c r="FK59" s="490">
        <v>17370245.530000001</v>
      </c>
      <c r="FL59" s="488">
        <v>185056.92932234431</v>
      </c>
      <c r="FM59" s="489">
        <v>1096184.8116820401</v>
      </c>
      <c r="FN59" s="490">
        <v>13591177.48</v>
      </c>
      <c r="FO59" s="488">
        <v>156762.11393772895</v>
      </c>
      <c r="FP59" s="489">
        <v>928580.45886185276</v>
      </c>
      <c r="FQ59" s="490"/>
      <c r="FR59" s="488"/>
      <c r="FS59" s="489"/>
      <c r="FT59" s="490"/>
      <c r="FU59" s="488"/>
      <c r="FV59" s="489"/>
      <c r="FW59" s="490"/>
      <c r="FX59" s="488"/>
      <c r="FY59" s="489"/>
      <c r="FZ59" s="490"/>
      <c r="GA59" s="488"/>
      <c r="GB59" s="489"/>
      <c r="GC59" s="1271">
        <v>0</v>
      </c>
      <c r="GD59" s="491"/>
      <c r="GE59" s="1273">
        <v>0</v>
      </c>
      <c r="GF59" s="490">
        <v>15544417.280890329</v>
      </c>
      <c r="GG59" s="488"/>
      <c r="GH59" s="489">
        <v>1955562.6121424786</v>
      </c>
      <c r="GI59" s="1271">
        <v>0</v>
      </c>
      <c r="GJ59" s="491"/>
      <c r="GK59" s="1273">
        <v>0</v>
      </c>
      <c r="GL59" s="490">
        <v>81558947.374279946</v>
      </c>
      <c r="GM59" s="488"/>
      <c r="GN59" s="489">
        <v>9560845.6531689167</v>
      </c>
      <c r="GO59" s="490">
        <v>204759.61538461538</v>
      </c>
      <c r="GP59" s="488"/>
      <c r="GQ59" s="489">
        <v>24003.192068071032</v>
      </c>
      <c r="GR59" s="1271">
        <v>0</v>
      </c>
      <c r="GS59" s="491"/>
      <c r="GT59" s="1273">
        <v>0</v>
      </c>
      <c r="GU59" s="1271">
        <v>0</v>
      </c>
      <c r="GV59" s="491"/>
      <c r="GW59" s="1273">
        <v>0</v>
      </c>
      <c r="GX59" s="490">
        <v>232789180.79965132</v>
      </c>
      <c r="GY59" s="488"/>
      <c r="GZ59" s="489">
        <v>31772294.132082172</v>
      </c>
      <c r="HA59" s="490">
        <v>31157349.167948645</v>
      </c>
      <c r="HB59" s="488"/>
      <c r="HC59" s="489">
        <v>2336444.676287483</v>
      </c>
      <c r="HD59" s="490">
        <v>79833944.25315845</v>
      </c>
      <c r="HE59" s="488"/>
      <c r="HF59" s="489">
        <v>3818308.5911940779</v>
      </c>
      <c r="HG59" s="490">
        <v>14281935.106834611</v>
      </c>
      <c r="HH59" s="488"/>
      <c r="HI59" s="489">
        <v>836684.15183993231</v>
      </c>
      <c r="HJ59" s="490">
        <v>14081212.932685101</v>
      </c>
      <c r="HK59" s="488"/>
      <c r="HL59" s="489">
        <v>819895.86621952301</v>
      </c>
      <c r="HM59" s="490">
        <v>7520099.8466702998</v>
      </c>
      <c r="HN59" s="488"/>
      <c r="HO59" s="489">
        <v>530655.93108736561</v>
      </c>
      <c r="HP59" s="490">
        <v>1567638.6314213651</v>
      </c>
      <c r="HQ59" s="488"/>
      <c r="HR59" s="489">
        <v>105698.90308604181</v>
      </c>
      <c r="HS59" s="490">
        <v>3286306.554100309</v>
      </c>
      <c r="HT59" s="488"/>
      <c r="HU59" s="489">
        <v>178025.41452447386</v>
      </c>
      <c r="HV59" s="490">
        <v>3386828.3548165169</v>
      </c>
      <c r="HW59" s="488"/>
      <c r="HX59" s="489">
        <v>209207.05772506032</v>
      </c>
      <c r="HY59" s="490">
        <v>7110555.668794903</v>
      </c>
      <c r="HZ59" s="488"/>
      <c r="IA59" s="489">
        <v>414795.38501728582</v>
      </c>
      <c r="IB59" s="490">
        <v>4018144.9178976277</v>
      </c>
      <c r="IC59" s="488"/>
      <c r="ID59" s="489">
        <v>249912.11519269878</v>
      </c>
      <c r="IE59" s="490">
        <v>4018144.9178976277</v>
      </c>
      <c r="IF59" s="488"/>
      <c r="IG59" s="489">
        <v>249912.11519269878</v>
      </c>
      <c r="IH59" s="490">
        <v>3852870.909823006</v>
      </c>
      <c r="II59" s="488"/>
      <c r="IJ59" s="489">
        <v>236839.11202283314</v>
      </c>
      <c r="IK59" s="490">
        <v>3852870.909823006</v>
      </c>
      <c r="IL59" s="488"/>
      <c r="IM59" s="489">
        <v>236839.11202283314</v>
      </c>
      <c r="IN59" s="490">
        <v>14750088.715283684</v>
      </c>
      <c r="IO59" s="488"/>
      <c r="IP59" s="489">
        <v>849381.96968310303</v>
      </c>
      <c r="IQ59" s="490">
        <v>13603685.060835144</v>
      </c>
      <c r="IR59" s="488"/>
      <c r="IS59" s="489">
        <v>780003.10728254903</v>
      </c>
      <c r="IT59" s="490">
        <v>20855738.899117142</v>
      </c>
      <c r="IU59" s="488"/>
      <c r="IV59" s="489">
        <v>1506351.8912952128</v>
      </c>
      <c r="IW59" s="490">
        <v>21058510.652579688</v>
      </c>
      <c r="IX59" s="488"/>
      <c r="IY59" s="489">
        <v>1530122.0538597333</v>
      </c>
      <c r="IZ59" s="490">
        <v>2601853.055741969</v>
      </c>
      <c r="JA59" s="488"/>
      <c r="JB59" s="489">
        <v>148281.30716996928</v>
      </c>
      <c r="JC59" s="490">
        <v>2602395.1435483987</v>
      </c>
      <c r="JD59" s="488"/>
      <c r="JE59" s="489">
        <v>148344.85406475639</v>
      </c>
      <c r="JF59" s="490">
        <v>2972226.1385775208</v>
      </c>
      <c r="JG59" s="488"/>
      <c r="JH59" s="489">
        <v>101157.30526719794</v>
      </c>
      <c r="JI59" s="490">
        <v>258129.140393604</v>
      </c>
      <c r="JJ59" s="488"/>
      <c r="JK59" s="489">
        <v>20803.930563343376</v>
      </c>
      <c r="JL59" s="556">
        <f>G59+J59+M59+P59+S59+V59+Y59+AB59+AE59+AH59+AK59+AN59+AQ59+AT59+AW59+AZ59+BC59+BF59+BI59+BL59+BO59+BR59+BU59+BX59+CA59+CD59+CG59+CJ59+CM59+CP59+CV59+DE59+DN59+DQ59+DT59+DW59+DZ59+EC59+ER59+EU59+FD59+FG59+FJ59+FM59+FP59+GE59+GH59+GK59+GN59+GQ59+GT59+GW59+GZ59+JK59+JH59+JE59+JB59+IY59+IV59+IS59+IP59+IM59+IJ59+IG59+ID59+IA59+HX59+HU59+HR59+HO59+HL59+HI59+HF59+HC59</f>
        <v>441614467.28832746</v>
      </c>
      <c r="JM59" s="583">
        <f>+JL59</f>
        <v>441614467.28832746</v>
      </c>
      <c r="JN59" s="583"/>
      <c r="JO59" s="590">
        <f>+JM59-JN58</f>
        <v>7503753.9871085286</v>
      </c>
      <c r="JQ59" s="1187"/>
      <c r="JR59" s="879"/>
      <c r="JS59" s="1292"/>
      <c r="JT59" s="1292"/>
      <c r="JU59" s="1292"/>
    </row>
    <row r="60" spans="1:286" s="873" customFormat="1" ht="21.75" customHeight="1">
      <c r="A60" s="586">
        <f t="shared" si="9"/>
        <v>42</v>
      </c>
      <c r="B60" s="473"/>
      <c r="C60" s="584" t="s">
        <v>720</v>
      </c>
      <c r="D60" s="584">
        <v>2016</v>
      </c>
      <c r="E60" s="490">
        <v>15743649.92999999</v>
      </c>
      <c r="F60" s="488">
        <v>492085.75261904759</v>
      </c>
      <c r="G60" s="489">
        <v>2293690.1147760893</v>
      </c>
      <c r="H60" s="490">
        <v>6452015.6252380935</v>
      </c>
      <c r="I60" s="488">
        <v>192119.57190476189</v>
      </c>
      <c r="J60" s="489">
        <v>930447.69446956227</v>
      </c>
      <c r="K60" s="490">
        <v>69120243.671964318</v>
      </c>
      <c r="L60" s="488">
        <v>2058755.2592857142</v>
      </c>
      <c r="M60" s="489">
        <v>9968441.5814820714</v>
      </c>
      <c r="N60" s="490">
        <v>17478132.246111114</v>
      </c>
      <c r="O60" s="488">
        <v>528306.26404761907</v>
      </c>
      <c r="P60" s="489">
        <v>2528393.8826721176</v>
      </c>
      <c r="Q60" s="490">
        <v>22415723.154234715</v>
      </c>
      <c r="R60" s="488">
        <v>642982.10357142857</v>
      </c>
      <c r="S60" s="489">
        <v>3208096.5970422504</v>
      </c>
      <c r="T60" s="490">
        <v>21819122.635183148</v>
      </c>
      <c r="U60" s="488">
        <v>614110.84190476185</v>
      </c>
      <c r="V60" s="489">
        <v>3110954.1211166638</v>
      </c>
      <c r="W60" s="490">
        <v>13248620.98379121</v>
      </c>
      <c r="X60" s="488">
        <v>374560.81380952382</v>
      </c>
      <c r="Y60" s="489">
        <v>1890649.742557927</v>
      </c>
      <c r="Z60" s="490">
        <v>5775873.5771794897</v>
      </c>
      <c r="AA60" s="488">
        <v>165749.88095238095</v>
      </c>
      <c r="AB60" s="489">
        <v>826704.55653148738</v>
      </c>
      <c r="AC60" s="490">
        <v>17735762.253113557</v>
      </c>
      <c r="AD60" s="488">
        <v>500343.63753968262</v>
      </c>
      <c r="AE60" s="489">
        <v>2529912.8151738048</v>
      </c>
      <c r="AF60" s="490">
        <v>22546.816666666662</v>
      </c>
      <c r="AG60" s="488">
        <v>666.38928571428573</v>
      </c>
      <c r="AH60" s="489">
        <v>3246.5052969334056</v>
      </c>
      <c r="AI60" s="490">
        <v>8049870.7848534789</v>
      </c>
      <c r="AJ60" s="488">
        <v>218069.47404761909</v>
      </c>
      <c r="AK60" s="489">
        <v>1139246.0998792993</v>
      </c>
      <c r="AL60" s="490">
        <v>18362317.735351674</v>
      </c>
      <c r="AM60" s="488">
        <v>491118.82585882989</v>
      </c>
      <c r="AN60" s="489">
        <v>2592387.0754967467</v>
      </c>
      <c r="AO60" s="490">
        <v>19116489.836021323</v>
      </c>
      <c r="AP60" s="488">
        <v>504054.10714853473</v>
      </c>
      <c r="AQ60" s="489">
        <v>2691625.0726385419</v>
      </c>
      <c r="AR60" s="490">
        <v>70419117.323131874</v>
      </c>
      <c r="AS60" s="488">
        <v>1842969.7504761906</v>
      </c>
      <c r="AT60" s="489">
        <v>9901291.010964416</v>
      </c>
      <c r="AU60" s="490">
        <v>13165512.077967035</v>
      </c>
      <c r="AV60" s="488">
        <v>342972.41952380957</v>
      </c>
      <c r="AW60" s="489">
        <v>1849550.8873605016</v>
      </c>
      <c r="AX60" s="490">
        <v>17014618.940676451</v>
      </c>
      <c r="AY60" s="488">
        <v>444403.11105952383</v>
      </c>
      <c r="AZ60" s="489">
        <v>2391449.1798082422</v>
      </c>
      <c r="BA60" s="490">
        <v>5877065.7610424086</v>
      </c>
      <c r="BB60" s="488">
        <v>152152.4606071428</v>
      </c>
      <c r="BC60" s="489">
        <v>824686.93379825272</v>
      </c>
      <c r="BD60" s="490">
        <v>42662263.889798552</v>
      </c>
      <c r="BE60" s="488">
        <v>1096665.3504761907</v>
      </c>
      <c r="BF60" s="489">
        <v>5978666.7329444271</v>
      </c>
      <c r="BG60" s="490">
        <v>14899632.673258632</v>
      </c>
      <c r="BH60" s="488">
        <v>378036.4998434856</v>
      </c>
      <c r="BI60" s="489">
        <v>2083056.8310901646</v>
      </c>
      <c r="BJ60" s="490">
        <v>20438821.50347985</v>
      </c>
      <c r="BK60" s="488">
        <v>517545.67285714287</v>
      </c>
      <c r="BL60" s="489">
        <v>2856435.9646091056</v>
      </c>
      <c r="BM60" s="490">
        <v>65275260.705682069</v>
      </c>
      <c r="BN60" s="488">
        <v>1626531.1471428578</v>
      </c>
      <c r="BO60" s="489">
        <v>9096221.7812190335</v>
      </c>
      <c r="BP60" s="490">
        <v>70112484.122069627</v>
      </c>
      <c r="BQ60" s="488">
        <v>1723290.6688095243</v>
      </c>
      <c r="BR60" s="489">
        <v>9746522.7527045086</v>
      </c>
      <c r="BS60" s="490">
        <v>10972367.941190476</v>
      </c>
      <c r="BT60" s="488">
        <v>268480.54500000004</v>
      </c>
      <c r="BU60" s="489">
        <v>1524089.3799228719</v>
      </c>
      <c r="BV60" s="490">
        <v>5175948.2032967042</v>
      </c>
      <c r="BW60" s="488">
        <v>139468.73809523811</v>
      </c>
      <c r="BX60" s="489">
        <v>731771.72392250563</v>
      </c>
      <c r="BY60" s="490">
        <v>38400329.92163004</v>
      </c>
      <c r="BZ60" s="488">
        <v>965196.38095238095</v>
      </c>
      <c r="CA60" s="489">
        <v>5359488.8228371255</v>
      </c>
      <c r="CB60" s="490">
        <v>694520844.25587881</v>
      </c>
      <c r="CC60" s="488">
        <v>17213677.312252745</v>
      </c>
      <c r="CD60" s="489">
        <v>96796428.937157497</v>
      </c>
      <c r="CE60" s="490">
        <v>338712254.30172014</v>
      </c>
      <c r="CF60" s="488">
        <v>8485957.323175313</v>
      </c>
      <c r="CG60" s="489">
        <v>47233421.901954167</v>
      </c>
      <c r="CH60" s="490">
        <v>430951153.72488999</v>
      </c>
      <c r="CI60" s="488">
        <v>10495692.162912088</v>
      </c>
      <c r="CJ60" s="489">
        <v>60066502.39022211</v>
      </c>
      <c r="CK60" s="490">
        <v>347072991.79242361</v>
      </c>
      <c r="CL60" s="488">
        <v>8805471.9155738</v>
      </c>
      <c r="CM60" s="489">
        <v>48529996.705912501</v>
      </c>
      <c r="CN60" s="490">
        <v>615905487.11782026</v>
      </c>
      <c r="CO60" s="488">
        <v>12804341.078479851</v>
      </c>
      <c r="CP60" s="489">
        <v>73330415.470145926</v>
      </c>
      <c r="CQ60" s="490">
        <v>352027463.87499994</v>
      </c>
      <c r="CR60" s="488">
        <v>8381606.2827380942</v>
      </c>
      <c r="CS60" s="489">
        <v>48665417.046833299</v>
      </c>
      <c r="CT60" s="490">
        <v>178685539.36466661</v>
      </c>
      <c r="CU60" s="488">
        <v>2436718.6614542119</v>
      </c>
      <c r="CV60" s="489">
        <v>14148115.03729232</v>
      </c>
      <c r="CW60" s="490">
        <v>23849834.527999993</v>
      </c>
      <c r="CX60" s="488">
        <v>322903.31002564094</v>
      </c>
      <c r="CY60" s="489">
        <v>1874846.386016025</v>
      </c>
      <c r="CZ60" s="490">
        <v>23849834.527999993</v>
      </c>
      <c r="DA60" s="488">
        <v>322903.31002564094</v>
      </c>
      <c r="DB60" s="489">
        <v>1874846.386016025</v>
      </c>
      <c r="DC60" s="490">
        <v>349923.38789784268</v>
      </c>
      <c r="DD60" s="488">
        <v>8202.2133842083822</v>
      </c>
      <c r="DE60" s="489">
        <v>47577.445081391692</v>
      </c>
      <c r="DF60" s="490"/>
      <c r="DG60" s="488"/>
      <c r="DH60" s="489"/>
      <c r="DI60" s="490"/>
      <c r="DJ60" s="488"/>
      <c r="DK60" s="489"/>
      <c r="DL60" s="490">
        <v>349923.38789784268</v>
      </c>
      <c r="DM60" s="488">
        <v>8202.2133842083822</v>
      </c>
      <c r="DN60" s="489">
        <v>47577.445081391692</v>
      </c>
      <c r="DO60" s="490">
        <v>349923.38789784268</v>
      </c>
      <c r="DP60" s="488">
        <v>8202.2133842083822</v>
      </c>
      <c r="DQ60" s="489">
        <v>47577.445081391692</v>
      </c>
      <c r="DR60" s="490">
        <v>723467.81089784275</v>
      </c>
      <c r="DS60" s="488">
        <v>12273.231561864062</v>
      </c>
      <c r="DT60" s="489">
        <v>71227.448292803267</v>
      </c>
      <c r="DU60" s="490">
        <v>723467.81089784275</v>
      </c>
      <c r="DV60" s="488">
        <v>12273.231561864062</v>
      </c>
      <c r="DW60" s="489">
        <v>71227.448292803267</v>
      </c>
      <c r="DX60" s="490">
        <v>723467.81089784275</v>
      </c>
      <c r="DY60" s="488">
        <v>12273.231561864062</v>
      </c>
      <c r="DZ60" s="489">
        <v>71227.448292803267</v>
      </c>
      <c r="EA60" s="490">
        <v>723467.81089784275</v>
      </c>
      <c r="EB60" s="488">
        <v>12273.231561864062</v>
      </c>
      <c r="EC60" s="489">
        <v>71227.448292803267</v>
      </c>
      <c r="ED60" s="490">
        <v>28441681.457999993</v>
      </c>
      <c r="EE60" s="488">
        <v>387892.75874358963</v>
      </c>
      <c r="EF60" s="489">
        <v>2252189.1671982445</v>
      </c>
      <c r="EG60" s="490">
        <v>23849834.527999993</v>
      </c>
      <c r="EH60" s="488">
        <v>322903.31002564094</v>
      </c>
      <c r="EI60" s="489">
        <v>1874846.386016025</v>
      </c>
      <c r="EJ60" s="490">
        <v>27523727.076666668</v>
      </c>
      <c r="EK60" s="488">
        <v>407034.19298534788</v>
      </c>
      <c r="EL60" s="489">
        <v>2363328.4701941605</v>
      </c>
      <c r="EM60" s="490">
        <v>27523727.076666668</v>
      </c>
      <c r="EN60" s="488">
        <v>407034.19298534788</v>
      </c>
      <c r="EO60" s="488">
        <v>2363328.4701941605</v>
      </c>
      <c r="EP60" s="490">
        <v>349923.38789784268</v>
      </c>
      <c r="EQ60" s="488">
        <v>4464.85623701852</v>
      </c>
      <c r="ER60" s="489">
        <v>25898.674231280027</v>
      </c>
      <c r="ES60" s="490">
        <v>349923.38789784268</v>
      </c>
      <c r="ET60" s="488">
        <v>4743.1988170792783</v>
      </c>
      <c r="EU60" s="489">
        <v>27513.217549812784</v>
      </c>
      <c r="EV60" s="490">
        <v>2241266.5380000002</v>
      </c>
      <c r="EW60" s="488">
        <v>24426.109065934073</v>
      </c>
      <c r="EX60" s="489">
        <v>141823.26685676674</v>
      </c>
      <c r="EY60" s="490"/>
      <c r="EZ60" s="488"/>
      <c r="FA60" s="489"/>
      <c r="FB60" s="490">
        <v>11871004.662582416</v>
      </c>
      <c r="FC60" s="488">
        <v>287797.52714285708</v>
      </c>
      <c r="FD60" s="489">
        <v>1646240.7012724965</v>
      </c>
      <c r="FE60" s="490">
        <v>19039118.679871783</v>
      </c>
      <c r="FF60" s="488">
        <v>458839.21785714256</v>
      </c>
      <c r="FG60" s="489">
        <v>2637556.3144511878</v>
      </c>
      <c r="FH60" s="490">
        <v>4024722.71</v>
      </c>
      <c r="FI60" s="488">
        <v>95826.731190476188</v>
      </c>
      <c r="FJ60" s="489">
        <v>556390.70606593345</v>
      </c>
      <c r="FK60" s="490">
        <v>32167823.640677661</v>
      </c>
      <c r="FL60" s="488">
        <v>770306.68023809534</v>
      </c>
      <c r="FM60" s="489">
        <v>4451390.2694832301</v>
      </c>
      <c r="FN60" s="490">
        <v>118288758.93606222</v>
      </c>
      <c r="FO60" s="488">
        <v>2820131.4535714276</v>
      </c>
      <c r="FP60" s="489">
        <v>16356353.67909652</v>
      </c>
      <c r="FQ60" s="490">
        <v>1108057.68</v>
      </c>
      <c r="FR60" s="488">
        <v>26382.325714285711</v>
      </c>
      <c r="FS60" s="489">
        <v>153181.48338646171</v>
      </c>
      <c r="FT60" s="490"/>
      <c r="FU60" s="488"/>
      <c r="FV60" s="489"/>
      <c r="FW60" s="490"/>
      <c r="FX60" s="488"/>
      <c r="FY60" s="489"/>
      <c r="FZ60" s="490"/>
      <c r="GA60" s="488"/>
      <c r="GB60" s="489"/>
      <c r="GC60" s="1271">
        <v>0</v>
      </c>
      <c r="GD60" s="491"/>
      <c r="GE60" s="1273">
        <v>0</v>
      </c>
      <c r="GF60" s="1271">
        <v>0</v>
      </c>
      <c r="GG60" s="491"/>
      <c r="GH60" s="1273">
        <v>0</v>
      </c>
      <c r="GI60" s="1271">
        <v>0</v>
      </c>
      <c r="GJ60" s="491"/>
      <c r="GK60" s="1273">
        <v>0</v>
      </c>
      <c r="GL60" s="1271">
        <v>0</v>
      </c>
      <c r="GM60" s="491"/>
      <c r="GN60" s="1273">
        <v>0</v>
      </c>
      <c r="GO60" s="1271">
        <v>0</v>
      </c>
      <c r="GP60" s="491"/>
      <c r="GQ60" s="1273">
        <v>0</v>
      </c>
      <c r="GR60" s="1271">
        <v>0</v>
      </c>
      <c r="GS60" s="491"/>
      <c r="GT60" s="1273">
        <v>0</v>
      </c>
      <c r="GU60" s="1271">
        <v>0</v>
      </c>
      <c r="GV60" s="491"/>
      <c r="GW60" s="1273">
        <v>0</v>
      </c>
      <c r="GX60" s="490">
        <v>103162268.43007649</v>
      </c>
      <c r="GY60" s="488"/>
      <c r="GZ60" s="489">
        <v>11805241.709515171</v>
      </c>
      <c r="HA60" s="490">
        <v>35334505.619846515</v>
      </c>
      <c r="HB60" s="488"/>
      <c r="HC60" s="489">
        <v>4043458.7749613426</v>
      </c>
      <c r="HD60" s="490">
        <v>518234.61356809933</v>
      </c>
      <c r="HE60" s="488"/>
      <c r="HF60" s="489">
        <v>5126157.9118854208</v>
      </c>
      <c r="HG60" s="490">
        <v>11570665.195201149</v>
      </c>
      <c r="HH60" s="488"/>
      <c r="HI60" s="489">
        <v>857239.6036975208</v>
      </c>
      <c r="HJ60" s="490">
        <v>2658598.495082207</v>
      </c>
      <c r="HK60" s="488"/>
      <c r="HL60" s="489">
        <v>921869.68789380498</v>
      </c>
      <c r="HM60" s="490">
        <v>65119433.168176621</v>
      </c>
      <c r="HN60" s="488"/>
      <c r="HO60" s="489">
        <v>3473891.2407512846</v>
      </c>
      <c r="HP60" s="490">
        <v>36960137.390515693</v>
      </c>
      <c r="HQ60" s="488"/>
      <c r="HR60" s="489">
        <v>1695241.8498420974</v>
      </c>
      <c r="HS60" s="490">
        <v>24980239.65976394</v>
      </c>
      <c r="HT60" s="488"/>
      <c r="HU60" s="489">
        <v>1011439.4436413187</v>
      </c>
      <c r="HV60" s="490">
        <v>14073743.289374497</v>
      </c>
      <c r="HW60" s="488"/>
      <c r="HX60" s="489">
        <v>749927.00613518606</v>
      </c>
      <c r="HY60" s="490">
        <v>45554418.924591161</v>
      </c>
      <c r="HZ60" s="488"/>
      <c r="IA60" s="489">
        <v>2311094.7886133599</v>
      </c>
      <c r="IB60" s="490">
        <v>21015449.648693796</v>
      </c>
      <c r="IC60" s="488"/>
      <c r="ID60" s="489">
        <v>1295020.3096956792</v>
      </c>
      <c r="IE60" s="490">
        <v>21015449.648693796</v>
      </c>
      <c r="IF60" s="488"/>
      <c r="IG60" s="489">
        <v>1295020.3096956792</v>
      </c>
      <c r="IH60" s="490">
        <v>22912842.738203928</v>
      </c>
      <c r="II60" s="488"/>
      <c r="IJ60" s="489">
        <v>1342796.6908524656</v>
      </c>
      <c r="IK60" s="490">
        <v>22912842.738203928</v>
      </c>
      <c r="IL60" s="488"/>
      <c r="IM60" s="489">
        <v>1342796.6908524656</v>
      </c>
      <c r="IN60" s="490">
        <v>946988.79526018153</v>
      </c>
      <c r="IO60" s="488"/>
      <c r="IP60" s="489">
        <v>868194.76054141729</v>
      </c>
      <c r="IQ60" s="490">
        <v>34036.416984014562</v>
      </c>
      <c r="IR60" s="488"/>
      <c r="IS60" s="489">
        <v>704952.45047133113</v>
      </c>
      <c r="IT60" s="490">
        <v>210980.72615292389</v>
      </c>
      <c r="IU60" s="488"/>
      <c r="IV60" s="489">
        <v>908856.48206602456</v>
      </c>
      <c r="IW60" s="490">
        <v>96329.836522662546</v>
      </c>
      <c r="IX60" s="488"/>
      <c r="IY60" s="489">
        <v>915295.55226250004</v>
      </c>
      <c r="IZ60" s="490">
        <v>9752686.7080698349</v>
      </c>
      <c r="JA60" s="488"/>
      <c r="JB60" s="489">
        <v>597380.22403020703</v>
      </c>
      <c r="JC60" s="490">
        <v>9750167.5577850193</v>
      </c>
      <c r="JD60" s="488"/>
      <c r="JE60" s="489">
        <v>597124.34901759506</v>
      </c>
      <c r="JF60" s="490">
        <v>35618949.340517901</v>
      </c>
      <c r="JG60" s="488"/>
      <c r="JH60" s="489">
        <v>2125894.142814788</v>
      </c>
      <c r="JI60" s="490">
        <v>2173541.4886386646</v>
      </c>
      <c r="JJ60" s="488"/>
      <c r="JK60" s="489">
        <v>157608.6547950641</v>
      </c>
      <c r="JL60" s="583">
        <f>G60+J60+M60+P60+S60+V60+Y60+AB60+AE60+AH60+AK60+AN60+AQ60+AT60+AW60+AZ60+BC60+BF60+BI60+BL60+BO60+BR60+BU60+BX60+CA60+CD60+CG60+CJ60+CM60+CP60+CS60+CV60+CY60+DB60+DE60+DN60+DQ60+DT60+DW60+DZ60+EC60+EF60+EI60+EL60+EO60+ER60+EU60+EX60+FD60+FG60+FJ60+FM60+FP60+FS60+GE60+GH60+GK60+GN60+GQ60+GT60+GW60+GZ60+JK60+JH60+JE60+JB60+IY60+IV60+IS60+IP60+IM60+IJ60+IG60+ID60+IA60+HX60+HU60+HR60+HO60+HL60+HI60+HF60+HC60</f>
        <v>558001203.69030774</v>
      </c>
      <c r="JM60" s="583"/>
      <c r="JN60" s="583">
        <f>+JL60</f>
        <v>558001203.69030774</v>
      </c>
      <c r="JO60" s="590"/>
      <c r="JQ60" s="1187"/>
      <c r="JR60" s="879"/>
      <c r="JS60" s="1292"/>
      <c r="JT60" s="1292"/>
      <c r="JU60" s="1292"/>
    </row>
    <row r="61" spans="1:286" s="873" customFormat="1" ht="21.75" customHeight="1">
      <c r="A61" s="586">
        <f t="shared" si="9"/>
        <v>43</v>
      </c>
      <c r="B61" s="473"/>
      <c r="C61" s="584" t="s">
        <v>594</v>
      </c>
      <c r="D61" s="584">
        <v>2016</v>
      </c>
      <c r="E61" s="490">
        <v>15743649.92999999</v>
      </c>
      <c r="F61" s="488">
        <v>492085.75261904759</v>
      </c>
      <c r="G61" s="489">
        <v>2293690.1147760893</v>
      </c>
      <c r="H61" s="490">
        <v>6452015.6252380935</v>
      </c>
      <c r="I61" s="488">
        <v>192119.57190476189</v>
      </c>
      <c r="J61" s="489">
        <v>930447.69446956227</v>
      </c>
      <c r="K61" s="490">
        <v>69120243.671964318</v>
      </c>
      <c r="L61" s="488">
        <v>2058755.2592857142</v>
      </c>
      <c r="M61" s="489">
        <v>9968441.5814820714</v>
      </c>
      <c r="N61" s="490">
        <v>17478132.246111114</v>
      </c>
      <c r="O61" s="488">
        <v>528306.26404761907</v>
      </c>
      <c r="P61" s="489">
        <v>2528393.8826721176</v>
      </c>
      <c r="Q61" s="490">
        <v>22415723.154234715</v>
      </c>
      <c r="R61" s="488">
        <v>642982.10357142857</v>
      </c>
      <c r="S61" s="489">
        <v>3208096.5970422504</v>
      </c>
      <c r="T61" s="490">
        <v>21819122.635183148</v>
      </c>
      <c r="U61" s="488">
        <v>614110.84190476185</v>
      </c>
      <c r="V61" s="489">
        <v>3110954.1211166638</v>
      </c>
      <c r="W61" s="490">
        <v>13248620.98379121</v>
      </c>
      <c r="X61" s="488">
        <v>374560.81380952382</v>
      </c>
      <c r="Y61" s="489">
        <v>1890649.742557927</v>
      </c>
      <c r="Z61" s="490">
        <v>5775873.5771794897</v>
      </c>
      <c r="AA61" s="488">
        <v>165749.88095238095</v>
      </c>
      <c r="AB61" s="489">
        <v>826704.55653148738</v>
      </c>
      <c r="AC61" s="490">
        <v>17735762.253113557</v>
      </c>
      <c r="AD61" s="488">
        <v>500343.63753968262</v>
      </c>
      <c r="AE61" s="489">
        <v>2529912.8151738048</v>
      </c>
      <c r="AF61" s="490">
        <v>22546.816666666662</v>
      </c>
      <c r="AG61" s="488">
        <v>666.38928571428573</v>
      </c>
      <c r="AH61" s="489">
        <v>3246.5052969334056</v>
      </c>
      <c r="AI61" s="490">
        <v>8049870.7848534789</v>
      </c>
      <c r="AJ61" s="488">
        <v>218069.47404761909</v>
      </c>
      <c r="AK61" s="489">
        <v>1139246.0998792993</v>
      </c>
      <c r="AL61" s="490">
        <v>18362317.735351674</v>
      </c>
      <c r="AM61" s="488">
        <v>491118.82585882989</v>
      </c>
      <c r="AN61" s="489">
        <v>2592387.0754967467</v>
      </c>
      <c r="AO61" s="490">
        <v>19116489.836021323</v>
      </c>
      <c r="AP61" s="488">
        <v>504054.10714853473</v>
      </c>
      <c r="AQ61" s="489">
        <v>2691625.0726385419</v>
      </c>
      <c r="AR61" s="490">
        <v>70419117.323131874</v>
      </c>
      <c r="AS61" s="488">
        <v>1842969.7504761906</v>
      </c>
      <c r="AT61" s="489">
        <v>9901291.010964416</v>
      </c>
      <c r="AU61" s="490">
        <v>13165512.077967035</v>
      </c>
      <c r="AV61" s="488">
        <v>342972.41952380957</v>
      </c>
      <c r="AW61" s="489">
        <v>1849550.8873605016</v>
      </c>
      <c r="AX61" s="490">
        <v>17014618.940676451</v>
      </c>
      <c r="AY61" s="488">
        <v>444403.11105952383</v>
      </c>
      <c r="AZ61" s="489">
        <v>2391449.1798082422</v>
      </c>
      <c r="BA61" s="490">
        <v>5877065.7610424086</v>
      </c>
      <c r="BB61" s="488">
        <v>152152.4606071428</v>
      </c>
      <c r="BC61" s="489">
        <v>824686.93379825272</v>
      </c>
      <c r="BD61" s="490">
        <v>42662263.889798552</v>
      </c>
      <c r="BE61" s="488">
        <v>1096665.3504761907</v>
      </c>
      <c r="BF61" s="489">
        <v>5978666.7329444271</v>
      </c>
      <c r="BG61" s="490">
        <v>14899632.673258632</v>
      </c>
      <c r="BH61" s="488">
        <v>378036.4998434856</v>
      </c>
      <c r="BI61" s="489">
        <v>2083056.8310901646</v>
      </c>
      <c r="BJ61" s="490">
        <v>20438821.50347985</v>
      </c>
      <c r="BK61" s="488">
        <v>517545.67285714287</v>
      </c>
      <c r="BL61" s="489">
        <v>2856435.9646091056</v>
      </c>
      <c r="BM61" s="490">
        <v>65275260.705682069</v>
      </c>
      <c r="BN61" s="488">
        <v>1626531.1471428578</v>
      </c>
      <c r="BO61" s="489">
        <v>9096221.7812190335</v>
      </c>
      <c r="BP61" s="490">
        <v>70112484.122069627</v>
      </c>
      <c r="BQ61" s="488">
        <v>1723290.6688095243</v>
      </c>
      <c r="BR61" s="489">
        <v>9746522.7527045086</v>
      </c>
      <c r="BS61" s="490">
        <v>10972367.941190476</v>
      </c>
      <c r="BT61" s="488">
        <v>268480.54500000004</v>
      </c>
      <c r="BU61" s="489">
        <v>1524089.3799228719</v>
      </c>
      <c r="BV61" s="490">
        <v>5175948.2032967042</v>
      </c>
      <c r="BW61" s="488">
        <v>139468.73809523811</v>
      </c>
      <c r="BX61" s="489">
        <v>776123.50125059148</v>
      </c>
      <c r="BY61" s="490">
        <v>38400329.92163004</v>
      </c>
      <c r="BZ61" s="488">
        <v>965196.38095238095</v>
      </c>
      <c r="CA61" s="489">
        <v>5688534.4034950631</v>
      </c>
      <c r="CB61" s="490">
        <v>694520844.25587881</v>
      </c>
      <c r="CC61" s="488">
        <v>17213677.312252745</v>
      </c>
      <c r="CD61" s="489">
        <v>102755602.81215379</v>
      </c>
      <c r="CE61" s="490">
        <v>338712254.30172014</v>
      </c>
      <c r="CF61" s="488">
        <v>8485957.323175313</v>
      </c>
      <c r="CG61" s="489">
        <v>47233421.901954167</v>
      </c>
      <c r="CH61" s="490">
        <v>430951153.72488999</v>
      </c>
      <c r="CI61" s="488">
        <v>10495692.162912088</v>
      </c>
      <c r="CJ61" s="489">
        <v>60066502.39022211</v>
      </c>
      <c r="CK61" s="490">
        <v>347072991.79242361</v>
      </c>
      <c r="CL61" s="488">
        <v>8805471.9155738</v>
      </c>
      <c r="CM61" s="489">
        <v>48529996.705912501</v>
      </c>
      <c r="CN61" s="490">
        <v>615905487.11782026</v>
      </c>
      <c r="CO61" s="488">
        <v>12804341.078479851</v>
      </c>
      <c r="CP61" s="489">
        <v>74236856.611992612</v>
      </c>
      <c r="CQ61" s="490">
        <v>352027463.87499994</v>
      </c>
      <c r="CR61" s="488">
        <v>8381606.2827380942</v>
      </c>
      <c r="CS61" s="489">
        <v>49268709.161743201</v>
      </c>
      <c r="CT61" s="490">
        <v>178685539.36466661</v>
      </c>
      <c r="CU61" s="488">
        <v>2436718.6614542119</v>
      </c>
      <c r="CV61" s="489">
        <v>14148115.03729232</v>
      </c>
      <c r="CW61" s="490">
        <v>23849834.527999993</v>
      </c>
      <c r="CX61" s="488">
        <v>322903.31002564094</v>
      </c>
      <c r="CY61" s="489">
        <v>1874846.386016025</v>
      </c>
      <c r="CZ61" s="490">
        <v>23849834.527999993</v>
      </c>
      <c r="DA61" s="488">
        <v>322903.31002564094</v>
      </c>
      <c r="DB61" s="489">
        <v>1874846.386016025</v>
      </c>
      <c r="DC61" s="490">
        <v>349923.38789784268</v>
      </c>
      <c r="DD61" s="488">
        <v>8202.2133842083822</v>
      </c>
      <c r="DE61" s="489">
        <v>47577.445081391692</v>
      </c>
      <c r="DF61" s="490"/>
      <c r="DG61" s="488"/>
      <c r="DH61" s="489"/>
      <c r="DI61" s="490"/>
      <c r="DJ61" s="488"/>
      <c r="DK61" s="489"/>
      <c r="DL61" s="490">
        <v>349923.38789784268</v>
      </c>
      <c r="DM61" s="488">
        <v>8202.2133842083822</v>
      </c>
      <c r="DN61" s="489">
        <v>47577.445081391692</v>
      </c>
      <c r="DO61" s="490">
        <v>349923.38789784268</v>
      </c>
      <c r="DP61" s="488">
        <v>8202.2133842083822</v>
      </c>
      <c r="DQ61" s="489">
        <v>47577.445081391692</v>
      </c>
      <c r="DR61" s="490">
        <v>723467.81089784275</v>
      </c>
      <c r="DS61" s="488">
        <v>12273.231561864062</v>
      </c>
      <c r="DT61" s="489">
        <v>71227.448292803267</v>
      </c>
      <c r="DU61" s="490">
        <v>723467.81089784275</v>
      </c>
      <c r="DV61" s="488">
        <v>12273.231561864062</v>
      </c>
      <c r="DW61" s="489">
        <v>71227.448292803267</v>
      </c>
      <c r="DX61" s="490">
        <v>723467.81089784275</v>
      </c>
      <c r="DY61" s="488">
        <v>12273.231561864062</v>
      </c>
      <c r="DZ61" s="489">
        <v>71227.448292803267</v>
      </c>
      <c r="EA61" s="490">
        <v>723467.81089784275</v>
      </c>
      <c r="EB61" s="488">
        <v>12273.231561864062</v>
      </c>
      <c r="EC61" s="489">
        <v>71227.448292803267</v>
      </c>
      <c r="ED61" s="490">
        <v>28441681.457999993</v>
      </c>
      <c r="EE61" s="488">
        <v>387892.75874358963</v>
      </c>
      <c r="EF61" s="489">
        <v>2252189.1671982445</v>
      </c>
      <c r="EG61" s="490">
        <v>23849834.527999993</v>
      </c>
      <c r="EH61" s="488">
        <v>322903.31002564094</v>
      </c>
      <c r="EI61" s="489">
        <v>1874846.386016025</v>
      </c>
      <c r="EJ61" s="490">
        <v>27523727.076666668</v>
      </c>
      <c r="EK61" s="488">
        <v>407034.19298534788</v>
      </c>
      <c r="EL61" s="489">
        <v>2363328.4701941605</v>
      </c>
      <c r="EM61" s="490">
        <v>27523727.076666668</v>
      </c>
      <c r="EN61" s="488">
        <v>407034.19298534788</v>
      </c>
      <c r="EO61" s="488">
        <v>2363328.4701941605</v>
      </c>
      <c r="EP61" s="490">
        <v>349923.38789784268</v>
      </c>
      <c r="EQ61" s="488">
        <v>4464.85623701852</v>
      </c>
      <c r="ER61" s="489">
        <v>25898.674231280027</v>
      </c>
      <c r="ES61" s="490">
        <v>349923.38789784268</v>
      </c>
      <c r="ET61" s="488">
        <v>4743.1988170792783</v>
      </c>
      <c r="EU61" s="489">
        <v>27513.217549812784</v>
      </c>
      <c r="EV61" s="490">
        <v>2241266.5380000002</v>
      </c>
      <c r="EW61" s="488">
        <v>24426.109065934073</v>
      </c>
      <c r="EX61" s="489">
        <v>141823.26685676674</v>
      </c>
      <c r="EY61" s="490"/>
      <c r="EZ61" s="488"/>
      <c r="FA61" s="489"/>
      <c r="FB61" s="490">
        <v>11871004.662582416</v>
      </c>
      <c r="FC61" s="488">
        <v>287797.52714285708</v>
      </c>
      <c r="FD61" s="489">
        <v>1646240.7012724965</v>
      </c>
      <c r="FE61" s="490">
        <v>19039118.679871783</v>
      </c>
      <c r="FF61" s="488">
        <v>458839.21785714256</v>
      </c>
      <c r="FG61" s="489">
        <v>2637556.3144511878</v>
      </c>
      <c r="FH61" s="490">
        <v>4024722.71</v>
      </c>
      <c r="FI61" s="488">
        <v>95826.731190476188</v>
      </c>
      <c r="FJ61" s="489">
        <v>556390.70606593345</v>
      </c>
      <c r="FK61" s="490">
        <v>32167823.640677661</v>
      </c>
      <c r="FL61" s="488">
        <v>770306.68023809534</v>
      </c>
      <c r="FM61" s="489">
        <v>4451390.2694832301</v>
      </c>
      <c r="FN61" s="490">
        <v>118288758.93606222</v>
      </c>
      <c r="FO61" s="488">
        <v>2820131.4535714276</v>
      </c>
      <c r="FP61" s="489">
        <v>16356353.67909652</v>
      </c>
      <c r="FQ61" s="490">
        <v>1108057.68</v>
      </c>
      <c r="FR61" s="488">
        <v>26382.325714285711</v>
      </c>
      <c r="FS61" s="489">
        <v>153181.48338646171</v>
      </c>
      <c r="FT61" s="490"/>
      <c r="FU61" s="488"/>
      <c r="FV61" s="489"/>
      <c r="FW61" s="490"/>
      <c r="FX61" s="488"/>
      <c r="FY61" s="489"/>
      <c r="FZ61" s="490"/>
      <c r="GA61" s="488"/>
      <c r="GB61" s="489"/>
      <c r="GC61" s="1271">
        <v>0</v>
      </c>
      <c r="GD61" s="491"/>
      <c r="GE61" s="1273">
        <v>0</v>
      </c>
      <c r="GF61" s="1271">
        <v>0</v>
      </c>
      <c r="GG61" s="491"/>
      <c r="GH61" s="1273">
        <v>0</v>
      </c>
      <c r="GI61" s="1271">
        <v>0</v>
      </c>
      <c r="GJ61" s="491"/>
      <c r="GK61" s="1273">
        <v>0</v>
      </c>
      <c r="GL61" s="1271">
        <v>0</v>
      </c>
      <c r="GM61" s="491"/>
      <c r="GN61" s="1273">
        <v>0</v>
      </c>
      <c r="GO61" s="1271">
        <v>0</v>
      </c>
      <c r="GP61" s="491"/>
      <c r="GQ61" s="1273">
        <v>0</v>
      </c>
      <c r="GR61" s="1271">
        <v>0</v>
      </c>
      <c r="GS61" s="491"/>
      <c r="GT61" s="1273">
        <v>0</v>
      </c>
      <c r="GU61" s="1271">
        <v>0</v>
      </c>
      <c r="GV61" s="491"/>
      <c r="GW61" s="1273">
        <v>0</v>
      </c>
      <c r="GX61" s="490">
        <v>103162268.43007649</v>
      </c>
      <c r="GY61" s="488"/>
      <c r="GZ61" s="489">
        <v>11982037.526565921</v>
      </c>
      <c r="HA61" s="490">
        <v>35334505.619846515</v>
      </c>
      <c r="HB61" s="488"/>
      <c r="HC61" s="489">
        <v>4104013.7907264261</v>
      </c>
      <c r="HD61" s="490">
        <v>518234.61356809933</v>
      </c>
      <c r="HE61" s="488"/>
      <c r="HF61" s="489">
        <v>5126157.9118854208</v>
      </c>
      <c r="HG61" s="490">
        <v>11570665.195201149</v>
      </c>
      <c r="HH61" s="488"/>
      <c r="HI61" s="489">
        <v>857239.6036975208</v>
      </c>
      <c r="HJ61" s="490">
        <v>2658598.495082207</v>
      </c>
      <c r="HK61" s="488"/>
      <c r="HL61" s="489">
        <v>921869.68789380533</v>
      </c>
      <c r="HM61" s="490">
        <v>65119433.168176621</v>
      </c>
      <c r="HN61" s="488"/>
      <c r="HO61" s="489">
        <v>3473891.2407512846</v>
      </c>
      <c r="HP61" s="490">
        <v>36960137.390515693</v>
      </c>
      <c r="HQ61" s="488"/>
      <c r="HR61" s="489">
        <v>1695241.8498420974</v>
      </c>
      <c r="HS61" s="490">
        <v>24980239.65976394</v>
      </c>
      <c r="HT61" s="488"/>
      <c r="HU61" s="489">
        <v>1011439.4436413187</v>
      </c>
      <c r="HV61" s="490">
        <v>14073743.289374497</v>
      </c>
      <c r="HW61" s="488"/>
      <c r="HX61" s="489">
        <v>749927.00613518606</v>
      </c>
      <c r="HY61" s="490">
        <v>45554418.924591161</v>
      </c>
      <c r="HZ61" s="488"/>
      <c r="IA61" s="489">
        <v>2311094.7886133599</v>
      </c>
      <c r="IB61" s="490">
        <v>21015449.648693796</v>
      </c>
      <c r="IC61" s="488"/>
      <c r="ID61" s="489">
        <v>1295020.3096956792</v>
      </c>
      <c r="IE61" s="490">
        <v>21015449.648693796</v>
      </c>
      <c r="IF61" s="488"/>
      <c r="IG61" s="489">
        <v>1295020.3096956792</v>
      </c>
      <c r="IH61" s="490">
        <v>22912842.738203928</v>
      </c>
      <c r="II61" s="488"/>
      <c r="IJ61" s="489">
        <v>1342796.6908524656</v>
      </c>
      <c r="IK61" s="490">
        <v>22912842.738203928</v>
      </c>
      <c r="IL61" s="488"/>
      <c r="IM61" s="489">
        <v>1342796.6908524656</v>
      </c>
      <c r="IN61" s="490">
        <v>946988.79526018153</v>
      </c>
      <c r="IO61" s="488"/>
      <c r="IP61" s="489">
        <v>868194.76054141729</v>
      </c>
      <c r="IQ61" s="490">
        <v>34036.416984014562</v>
      </c>
      <c r="IR61" s="488"/>
      <c r="IS61" s="489">
        <v>704952.45047133113</v>
      </c>
      <c r="IT61" s="490">
        <v>210980.72615292389</v>
      </c>
      <c r="IU61" s="488"/>
      <c r="IV61" s="489">
        <v>908856.48206602456</v>
      </c>
      <c r="IW61" s="490">
        <v>96329.836522662546</v>
      </c>
      <c r="IX61" s="488"/>
      <c r="IY61" s="489">
        <v>915295.55226250004</v>
      </c>
      <c r="IZ61" s="490">
        <v>9752686.7080698349</v>
      </c>
      <c r="JA61" s="488"/>
      <c r="JB61" s="489">
        <v>597380.22403020703</v>
      </c>
      <c r="JC61" s="490">
        <v>9750167.5577850193</v>
      </c>
      <c r="JD61" s="488"/>
      <c r="JE61" s="489">
        <v>597124.34901759506</v>
      </c>
      <c r="JF61" s="490">
        <v>35618949.340517901</v>
      </c>
      <c r="JG61" s="488"/>
      <c r="JH61" s="489">
        <v>2125894.142814788</v>
      </c>
      <c r="JI61" s="490">
        <v>2173541.4886386646</v>
      </c>
      <c r="JJ61" s="488"/>
      <c r="JK61" s="489">
        <v>157608.6547950641</v>
      </c>
      <c r="JL61" s="583">
        <f>G61+J61+M61+P61+S61+V61+Y61+AB61+AE61+AH61+AK61+AN61+AQ61+AT61+AW61+AZ61+BC61+BF61+BI61+BL61+BO61+BR61+BU61+BX61+CA61+CD61+CG61+CJ61+CM61+CP61+CS61+CV61+CY61+DB61+DE61+DN61+DQ61+DT61+DW61+DZ61+EC61+EF61+EI61+EL61+EO61+ER61+EU61+EX61+FD61+FG61+FJ61+FM61+FP61+FS61+GE61+GH61+GK61+GN61+GQ61+GT61+GW61+GZ61+JK61+JH61+JE61+JB61+IY61+IV61+IS61+IP61+IM61+IJ61+IG61+ID61+IA61+HX61+HU61+HR61+HO61+HL61+HI61+HF61+HC61</f>
        <v>566080859.0128628</v>
      </c>
      <c r="JM61" s="583">
        <f>+JL61</f>
        <v>566080859.0128628</v>
      </c>
      <c r="JN61" s="583"/>
      <c r="JO61" s="590">
        <f>+JM61-JN60</f>
        <v>8079655.3225550652</v>
      </c>
      <c r="JP61" s="1187"/>
      <c r="JQ61" s="1187"/>
      <c r="JR61" s="1187"/>
      <c r="JS61" s="1292"/>
      <c r="JT61" s="1292"/>
      <c r="JU61" s="1292"/>
    </row>
    <row r="62" spans="1:286" s="873" customFormat="1" ht="21.75" customHeight="1">
      <c r="A62" s="586">
        <v>44</v>
      </c>
      <c r="B62" s="473"/>
      <c r="C62" s="584" t="s">
        <v>720</v>
      </c>
      <c r="D62" s="584">
        <v>2017</v>
      </c>
      <c r="E62" s="490">
        <v>15229564.177380942</v>
      </c>
      <c r="F62" s="488">
        <v>491561.94309523801</v>
      </c>
      <c r="G62" s="489">
        <v>2199534.7434641235</v>
      </c>
      <c r="H62" s="490">
        <v>6259896.0533333318</v>
      </c>
      <c r="I62" s="488">
        <v>192119.57190476189</v>
      </c>
      <c r="J62" s="489">
        <v>894157.53357600281</v>
      </c>
      <c r="K62" s="490">
        <v>67061488.412678607</v>
      </c>
      <c r="L62" s="488">
        <v>2058755.2592857142</v>
      </c>
      <c r="M62" s="489">
        <v>9579600.6903862748</v>
      </c>
      <c r="N62" s="490">
        <v>16949825.982063495</v>
      </c>
      <c r="O62" s="488">
        <v>528306.26404761907</v>
      </c>
      <c r="P62" s="489">
        <v>2429203.8479290274</v>
      </c>
      <c r="Q62" s="490">
        <v>21772741.050663285</v>
      </c>
      <c r="R62" s="488">
        <v>642982.10357142857</v>
      </c>
      <c r="S62" s="489">
        <v>3084762.3850609493</v>
      </c>
      <c r="T62" s="490">
        <v>21066811.793278385</v>
      </c>
      <c r="U62" s="488">
        <v>610820.36571428576</v>
      </c>
      <c r="V62" s="489">
        <v>2973431.7388519356</v>
      </c>
      <c r="W62" s="490">
        <v>12874060.169981686</v>
      </c>
      <c r="X62" s="488">
        <v>374560.81380952382</v>
      </c>
      <c r="Y62" s="489">
        <v>1818367.3695676127</v>
      </c>
      <c r="Z62" s="490">
        <v>5610123.6962271091</v>
      </c>
      <c r="AA62" s="488">
        <v>165749.88095238095</v>
      </c>
      <c r="AB62" s="489">
        <v>794916.8464845937</v>
      </c>
      <c r="AC62" s="490">
        <v>17235418.615573876</v>
      </c>
      <c r="AD62" s="488">
        <v>500343.63753968262</v>
      </c>
      <c r="AE62" s="489">
        <v>2433270.007297046</v>
      </c>
      <c r="AF62" s="490">
        <v>21880.427380952377</v>
      </c>
      <c r="AG62" s="488">
        <v>666.38928571428573</v>
      </c>
      <c r="AH62" s="489">
        <v>3120.2464277733607</v>
      </c>
      <c r="AI62" s="490">
        <v>7831801.31080586</v>
      </c>
      <c r="AJ62" s="488">
        <v>218069.47404761909</v>
      </c>
      <c r="AK62" s="489">
        <v>1096394.2547801284</v>
      </c>
      <c r="AL62" s="490">
        <v>17871198.909492843</v>
      </c>
      <c r="AM62" s="488">
        <v>491118.82585882989</v>
      </c>
      <c r="AN62" s="489">
        <v>2495347.0028364491</v>
      </c>
      <c r="AO62" s="490">
        <v>18612435.728872787</v>
      </c>
      <c r="AP62" s="488">
        <v>504054.10714853473</v>
      </c>
      <c r="AQ62" s="489">
        <v>2591410.8826459451</v>
      </c>
      <c r="AR62" s="490">
        <v>68524247.572655678</v>
      </c>
      <c r="AS62" s="488">
        <v>1841734.0361904765</v>
      </c>
      <c r="AT62" s="489">
        <v>9526625.7150780801</v>
      </c>
      <c r="AU62" s="490">
        <v>12822539.658443226</v>
      </c>
      <c r="AV62" s="488">
        <v>342972.41952380957</v>
      </c>
      <c r="AW62" s="489">
        <v>1781001.0271184524</v>
      </c>
      <c r="AX62" s="490">
        <v>16570215.829616928</v>
      </c>
      <c r="AY62" s="488">
        <v>444403.11105952383</v>
      </c>
      <c r="AZ62" s="489">
        <v>2302727.9852053784</v>
      </c>
      <c r="BA62" s="490">
        <v>5724913.3004352655</v>
      </c>
      <c r="BB62" s="488">
        <v>152152.4606071428</v>
      </c>
      <c r="BC62" s="489">
        <v>794192.9082343867</v>
      </c>
      <c r="BD62" s="490">
        <v>41541290.789322361</v>
      </c>
      <c r="BE62" s="488">
        <v>1096086.5945238096</v>
      </c>
      <c r="BF62" s="489">
        <v>5754880.1052241763</v>
      </c>
      <c r="BG62" s="490">
        <v>14509330.173415147</v>
      </c>
      <c r="BH62" s="488">
        <v>377744.45222443796</v>
      </c>
      <c r="BI62" s="489">
        <v>2004944.0883486518</v>
      </c>
      <c r="BJ62" s="490">
        <v>19921275.830622707</v>
      </c>
      <c r="BK62" s="488">
        <v>517545.67285714287</v>
      </c>
      <c r="BL62" s="489">
        <v>2751686.9044154189</v>
      </c>
      <c r="BM62" s="490">
        <v>58272563.149525113</v>
      </c>
      <c r="BN62" s="488">
        <v>1498527.1850234743</v>
      </c>
      <c r="BO62" s="489">
        <v>8033707.8184251022</v>
      </c>
      <c r="BP62" s="490">
        <v>68392049.303260103</v>
      </c>
      <c r="BQ62" s="488">
        <v>1723358.6652380954</v>
      </c>
      <c r="BR62" s="489">
        <v>9393424.5063174944</v>
      </c>
      <c r="BS62" s="490">
        <v>10703887.396190476</v>
      </c>
      <c r="BT62" s="488">
        <v>268480.54500000004</v>
      </c>
      <c r="BU62" s="489">
        <v>1468905.476270006</v>
      </c>
      <c r="BV62" s="490">
        <v>5036479.4652014663</v>
      </c>
      <c r="BW62" s="488">
        <v>139468.73809523811</v>
      </c>
      <c r="BX62" s="489">
        <v>704302.36274725141</v>
      </c>
      <c r="BY62" s="490">
        <v>37435133.540677659</v>
      </c>
      <c r="BZ62" s="488">
        <v>965196.38095238095</v>
      </c>
      <c r="CA62" s="489">
        <v>5163490.5094617093</v>
      </c>
      <c r="CB62" s="490">
        <v>677132436.84362614</v>
      </c>
      <c r="CC62" s="488">
        <v>17186556.771666665</v>
      </c>
      <c r="CD62" s="489">
        <v>93125944.85304676</v>
      </c>
      <c r="CE62" s="490">
        <v>330033388.49854487</v>
      </c>
      <c r="CF62" s="488">
        <v>8484131.9133950956</v>
      </c>
      <c r="CG62" s="489">
        <v>45496881.864985019</v>
      </c>
      <c r="CH62" s="490">
        <v>420701437.21197796</v>
      </c>
      <c r="CI62" s="488">
        <v>10447458.076190475</v>
      </c>
      <c r="CJ62" s="489">
        <v>57628493.821215108</v>
      </c>
      <c r="CK62" s="490">
        <v>338516482.51684976</v>
      </c>
      <c r="CL62" s="488">
        <v>8809698.8461476695</v>
      </c>
      <c r="CM62" s="489">
        <v>46773815.079627372</v>
      </c>
      <c r="CN62" s="490">
        <v>602065286.58934045</v>
      </c>
      <c r="CO62" s="488">
        <v>14885513.731071426</v>
      </c>
      <c r="CP62" s="489">
        <v>82406233.402626202</v>
      </c>
      <c r="CQ62" s="490">
        <v>342609998.14226186</v>
      </c>
      <c r="CR62" s="488">
        <v>8356942.9624999976</v>
      </c>
      <c r="CS62" s="489">
        <v>46780140.839069188</v>
      </c>
      <c r="CT62" s="490">
        <v>176296656.14521238</v>
      </c>
      <c r="CU62" s="488">
        <v>4203492.6640195353</v>
      </c>
      <c r="CV62" s="489">
        <v>23733008.57882911</v>
      </c>
      <c r="CW62" s="490">
        <v>42938399.549974352</v>
      </c>
      <c r="CX62" s="488">
        <v>916067.76532600739</v>
      </c>
      <c r="CY62" s="489">
        <v>5198757.6236358145</v>
      </c>
      <c r="CZ62" s="490">
        <v>24558823.219974354</v>
      </c>
      <c r="DA62" s="488">
        <v>583271.61517948704</v>
      </c>
      <c r="DB62" s="489">
        <v>3294965.4128599311</v>
      </c>
      <c r="DC62" s="490">
        <v>14747153.551180299</v>
      </c>
      <c r="DD62" s="488">
        <v>214966.02128815631</v>
      </c>
      <c r="DE62" s="489">
        <v>1226915.8235382573</v>
      </c>
      <c r="DF62" s="1271"/>
      <c r="DG62" s="1361"/>
      <c r="DH62" s="1273"/>
      <c r="DI62" s="1271"/>
      <c r="DJ62" s="1361"/>
      <c r="DK62" s="1273"/>
      <c r="DL62" s="490">
        <v>14747153.551180299</v>
      </c>
      <c r="DM62" s="488">
        <v>214966.02128815631</v>
      </c>
      <c r="DN62" s="489">
        <v>1226915.8235382573</v>
      </c>
      <c r="DO62" s="490">
        <v>14747153.551180299</v>
      </c>
      <c r="DP62" s="488">
        <v>214966.02128815631</v>
      </c>
      <c r="DQ62" s="489">
        <v>1226915.8235382573</v>
      </c>
      <c r="DR62" s="490">
        <v>31239305.194002647</v>
      </c>
      <c r="DS62" s="488">
        <v>465742.80600427359</v>
      </c>
      <c r="DT62" s="489">
        <v>2658611.3706837599</v>
      </c>
      <c r="DU62" s="490">
        <v>31239305.194002647</v>
      </c>
      <c r="DV62" s="488">
        <v>465742.80600427359</v>
      </c>
      <c r="DW62" s="489">
        <v>2658611.3706837599</v>
      </c>
      <c r="DX62" s="490">
        <v>43917206.174002647</v>
      </c>
      <c r="DY62" s="488">
        <v>652294.70909951138</v>
      </c>
      <c r="DZ62" s="489">
        <v>3723870.2049739398</v>
      </c>
      <c r="EA62" s="490">
        <v>43917206.174002647</v>
      </c>
      <c r="EB62" s="488">
        <v>652294.70909951138</v>
      </c>
      <c r="EC62" s="489">
        <v>3723870.2049739398</v>
      </c>
      <c r="ED62" s="490">
        <v>30818452.241256405</v>
      </c>
      <c r="EE62" s="488">
        <v>697633.41274358949</v>
      </c>
      <c r="EF62" s="489">
        <v>3942807.1776431915</v>
      </c>
      <c r="EG62" s="490">
        <v>24558823.219974354</v>
      </c>
      <c r="EH62" s="488">
        <v>583271.61517948704</v>
      </c>
      <c r="EI62" s="489">
        <v>3294965.4128599311</v>
      </c>
      <c r="EJ62" s="490">
        <v>27091681.673681322</v>
      </c>
      <c r="EK62" s="488">
        <v>653427.82601953601</v>
      </c>
      <c r="EL62" s="489">
        <v>3685670.3953424199</v>
      </c>
      <c r="EM62" s="490">
        <v>27091681.673681322</v>
      </c>
      <c r="EN62" s="488">
        <v>653427.82601953601</v>
      </c>
      <c r="EO62" s="488">
        <v>3685670.3953424199</v>
      </c>
      <c r="EP62" s="490">
        <v>14750890.90832749</v>
      </c>
      <c r="EQ62" s="488">
        <v>214966.02128815631</v>
      </c>
      <c r="ER62" s="489">
        <v>1227172.28101752</v>
      </c>
      <c r="ES62" s="490">
        <v>14750612.565747429</v>
      </c>
      <c r="ET62" s="488">
        <v>214966.02128815631</v>
      </c>
      <c r="EU62" s="489">
        <v>1227153.1811473062</v>
      </c>
      <c r="EV62" s="490">
        <v>18339518.666934062</v>
      </c>
      <c r="EW62" s="488">
        <v>295246.35888278391</v>
      </c>
      <c r="EX62" s="489">
        <v>1684076.9396550285</v>
      </c>
      <c r="EY62" s="1271"/>
      <c r="EZ62" s="1361"/>
      <c r="FA62" s="1273"/>
      <c r="FB62" s="490">
        <v>11583247.715439558</v>
      </c>
      <c r="FC62" s="488">
        <v>287797.86208791204</v>
      </c>
      <c r="FD62" s="489">
        <v>1586838.886134726</v>
      </c>
      <c r="FE62" s="490">
        <v>18586669.47201464</v>
      </c>
      <c r="FF62" s="488">
        <v>458891.61232600693</v>
      </c>
      <c r="FG62" s="489">
        <v>2542905.7414992382</v>
      </c>
      <c r="FH62" s="490">
        <v>39858123.548809528</v>
      </c>
      <c r="FI62" s="488">
        <v>277639.05573260074</v>
      </c>
      <c r="FJ62" s="489">
        <v>1582248.2897298164</v>
      </c>
      <c r="FK62" s="490">
        <v>31074276.490439564</v>
      </c>
      <c r="FL62" s="488">
        <v>763145.68375457905</v>
      </c>
      <c r="FM62" s="489">
        <v>4250524.97597491</v>
      </c>
      <c r="FN62" s="1271">
        <v>0</v>
      </c>
      <c r="FO62" s="1361">
        <v>0</v>
      </c>
      <c r="FP62" s="1273">
        <v>0</v>
      </c>
      <c r="FQ62" s="490">
        <v>1081675.3542857142</v>
      </c>
      <c r="FR62" s="488">
        <v>26382.325714285711</v>
      </c>
      <c r="FS62" s="489">
        <v>147690.59576269958</v>
      </c>
      <c r="FT62" s="490">
        <v>2060961.7799999998</v>
      </c>
      <c r="FU62" s="488">
        <v>3774.6552747252745</v>
      </c>
      <c r="FV62" s="489">
        <v>21554.176443304998</v>
      </c>
      <c r="FW62" s="490">
        <v>75384046.549999997</v>
      </c>
      <c r="FX62" s="488">
        <v>433472.61153846158</v>
      </c>
      <c r="FY62" s="489">
        <v>2475231.3714582101</v>
      </c>
      <c r="FZ62" s="1271"/>
      <c r="GA62" s="1361"/>
      <c r="GB62" s="1273"/>
      <c r="GC62" s="1271">
        <v>0</v>
      </c>
      <c r="GD62" s="491"/>
      <c r="GE62" s="1273">
        <v>0</v>
      </c>
      <c r="GF62" s="1271">
        <v>0</v>
      </c>
      <c r="GG62" s="491"/>
      <c r="GH62" s="1273">
        <v>0</v>
      </c>
      <c r="GI62" s="1271">
        <v>0</v>
      </c>
      <c r="GJ62" s="491"/>
      <c r="GK62" s="1273">
        <v>0</v>
      </c>
      <c r="GL62" s="1271">
        <v>0</v>
      </c>
      <c r="GM62" s="491"/>
      <c r="GN62" s="1273">
        <v>0</v>
      </c>
      <c r="GO62" s="1271">
        <v>0</v>
      </c>
      <c r="GP62" s="491"/>
      <c r="GQ62" s="1273">
        <v>0</v>
      </c>
      <c r="GR62" s="1271">
        <v>0</v>
      </c>
      <c r="GS62" s="491"/>
      <c r="GT62" s="1273">
        <v>0</v>
      </c>
      <c r="GU62" s="1271">
        <v>0</v>
      </c>
      <c r="GV62" s="491"/>
      <c r="GW62" s="1273">
        <v>0</v>
      </c>
      <c r="GX62" s="1271">
        <v>0</v>
      </c>
      <c r="GY62" s="488"/>
      <c r="GZ62" s="1273">
        <v>0</v>
      </c>
      <c r="HA62" s="1271">
        <v>0</v>
      </c>
      <c r="HB62" s="488"/>
      <c r="HC62" s="1273">
        <v>0</v>
      </c>
      <c r="HD62" s="490">
        <v>281839.35296533385</v>
      </c>
      <c r="HE62" s="488"/>
      <c r="HF62" s="489">
        <v>43159.45053431124</v>
      </c>
      <c r="HG62" s="490">
        <v>20566179.150939759</v>
      </c>
      <c r="HH62" s="488"/>
      <c r="HI62" s="489">
        <v>1723268.0090538624</v>
      </c>
      <c r="HJ62" s="490">
        <v>14568794.883419681</v>
      </c>
      <c r="HK62" s="488"/>
      <c r="HL62" s="489">
        <v>829189.78552181111</v>
      </c>
      <c r="HM62" s="490">
        <v>136377541.168529</v>
      </c>
      <c r="HN62" s="488"/>
      <c r="HO62" s="489">
        <v>11692331.704690196</v>
      </c>
      <c r="HP62" s="490">
        <v>115588043.98729837</v>
      </c>
      <c r="HQ62" s="488"/>
      <c r="HR62" s="489">
        <v>9031609.96961434</v>
      </c>
      <c r="HS62" s="490">
        <v>60812051.249786422</v>
      </c>
      <c r="HT62" s="488"/>
      <c r="HU62" s="489">
        <v>4902693.9179030294</v>
      </c>
      <c r="HV62" s="490">
        <v>26861722.261286262</v>
      </c>
      <c r="HW62" s="488"/>
      <c r="HX62" s="489">
        <v>2000777.9110833432</v>
      </c>
      <c r="HY62" s="490">
        <v>56811724.883983053</v>
      </c>
      <c r="HZ62" s="488"/>
      <c r="IA62" s="489">
        <v>5839023.8285946753</v>
      </c>
      <c r="IB62" s="490">
        <v>2241294.7238321071</v>
      </c>
      <c r="IC62" s="488"/>
      <c r="ID62" s="489">
        <v>752917.64240199456</v>
      </c>
      <c r="IE62" s="490">
        <v>2241294.7238321071</v>
      </c>
      <c r="IF62" s="488"/>
      <c r="IG62" s="489">
        <v>752917.64240199456</v>
      </c>
      <c r="IH62" s="490">
        <v>211044.94135762475</v>
      </c>
      <c r="II62" s="488"/>
      <c r="IJ62" s="489">
        <v>1072331.5113679816</v>
      </c>
      <c r="IK62" s="490">
        <v>211044.94135762475</v>
      </c>
      <c r="IL62" s="488"/>
      <c r="IM62" s="489">
        <v>1072331.5113679816</v>
      </c>
      <c r="IN62" s="490">
        <v>891552.78095369926</v>
      </c>
      <c r="IO62" s="488"/>
      <c r="IP62" s="489">
        <v>91333.337124809128</v>
      </c>
      <c r="IQ62" s="490">
        <v>25172.035390688983</v>
      </c>
      <c r="IR62" s="488"/>
      <c r="IS62" s="489">
        <v>2823.0060477418974</v>
      </c>
      <c r="IT62" s="490">
        <v>210980.72615292389</v>
      </c>
      <c r="IU62" s="488"/>
      <c r="IV62" s="489">
        <v>23661.172274809003</v>
      </c>
      <c r="IW62" s="490">
        <v>96329.836522662546</v>
      </c>
      <c r="IX62" s="488"/>
      <c r="IY62" s="489">
        <v>10803.246811819352</v>
      </c>
      <c r="IZ62" s="490">
        <v>10558.528156266606</v>
      </c>
      <c r="JA62" s="488"/>
      <c r="JB62" s="489">
        <v>456262.76888142515</v>
      </c>
      <c r="JC62" s="490">
        <v>8039.3778714510263</v>
      </c>
      <c r="JD62" s="488"/>
      <c r="JE62" s="489">
        <v>455980.24995203275</v>
      </c>
      <c r="JF62" s="490">
        <v>22702321.099645738</v>
      </c>
      <c r="JG62" s="488"/>
      <c r="JH62" s="489">
        <v>2983143.7302060956</v>
      </c>
      <c r="JI62" s="490">
        <v>12011798.278369874</v>
      </c>
      <c r="JJ62" s="488"/>
      <c r="JK62" s="489">
        <v>731663.57915305637</v>
      </c>
      <c r="JL62" s="583">
        <v>578780092.84897721</v>
      </c>
      <c r="JM62" s="583"/>
      <c r="JN62" s="583">
        <f>+JL62</f>
        <v>578780092.84897721</v>
      </c>
      <c r="JO62" s="590"/>
      <c r="JP62" s="1187"/>
      <c r="JQ62" s="1187"/>
      <c r="JR62" s="1187"/>
      <c r="JS62" s="1292"/>
      <c r="JT62" s="1292"/>
      <c r="JU62" s="1292"/>
    </row>
    <row r="63" spans="1:286" s="873" customFormat="1" ht="21.75" customHeight="1">
      <c r="A63" s="586">
        <v>45</v>
      </c>
      <c r="B63" s="473"/>
      <c r="C63" s="584" t="s">
        <v>594</v>
      </c>
      <c r="D63" s="584">
        <v>2017</v>
      </c>
      <c r="E63" s="490">
        <v>15229564.177380942</v>
      </c>
      <c r="F63" s="488">
        <v>491561.94309523801</v>
      </c>
      <c r="G63" s="489">
        <v>2199534.7434641235</v>
      </c>
      <c r="H63" s="490">
        <v>6259896.0533333318</v>
      </c>
      <c r="I63" s="488">
        <v>192119.57190476189</v>
      </c>
      <c r="J63" s="489">
        <v>894157.53357600281</v>
      </c>
      <c r="K63" s="490">
        <v>67061488.412678607</v>
      </c>
      <c r="L63" s="488">
        <v>2058755.2592857142</v>
      </c>
      <c r="M63" s="489">
        <v>9579600.6903862748</v>
      </c>
      <c r="N63" s="490">
        <v>16949825.982063495</v>
      </c>
      <c r="O63" s="488">
        <v>528306.26404761907</v>
      </c>
      <c r="P63" s="489">
        <v>2429203.8479290274</v>
      </c>
      <c r="Q63" s="490">
        <v>21772741.050663285</v>
      </c>
      <c r="R63" s="488">
        <v>642982.10357142857</v>
      </c>
      <c r="S63" s="489">
        <v>3084762.3850609493</v>
      </c>
      <c r="T63" s="490">
        <v>21066811.793278385</v>
      </c>
      <c r="U63" s="488">
        <v>610820.36571428576</v>
      </c>
      <c r="V63" s="489">
        <v>2973431.7388519356</v>
      </c>
      <c r="W63" s="490">
        <v>12874060.169981686</v>
      </c>
      <c r="X63" s="488">
        <v>374560.81380952382</v>
      </c>
      <c r="Y63" s="489">
        <v>1818367.3695676127</v>
      </c>
      <c r="Z63" s="490">
        <v>5610123.6962271091</v>
      </c>
      <c r="AA63" s="488">
        <v>165749.88095238095</v>
      </c>
      <c r="AB63" s="489">
        <v>794916.8464845937</v>
      </c>
      <c r="AC63" s="490">
        <v>17235418.615573876</v>
      </c>
      <c r="AD63" s="488">
        <v>500343.63753968262</v>
      </c>
      <c r="AE63" s="489">
        <v>2433270.007297046</v>
      </c>
      <c r="AF63" s="490">
        <v>21880.427380952377</v>
      </c>
      <c r="AG63" s="488">
        <v>666.38928571428573</v>
      </c>
      <c r="AH63" s="489">
        <v>3120.2464277733607</v>
      </c>
      <c r="AI63" s="490">
        <v>7831801.31080586</v>
      </c>
      <c r="AJ63" s="488">
        <v>218069.47404761909</v>
      </c>
      <c r="AK63" s="489">
        <v>1096394.2547801284</v>
      </c>
      <c r="AL63" s="490">
        <v>17871198.909492843</v>
      </c>
      <c r="AM63" s="488">
        <v>491118.82585882989</v>
      </c>
      <c r="AN63" s="489">
        <v>2495347.0028364491</v>
      </c>
      <c r="AO63" s="490">
        <v>18612435.728872787</v>
      </c>
      <c r="AP63" s="488">
        <v>504054.10714853473</v>
      </c>
      <c r="AQ63" s="489">
        <v>2591410.8826459451</v>
      </c>
      <c r="AR63" s="490">
        <v>68524247.572655678</v>
      </c>
      <c r="AS63" s="488">
        <v>1841734.0361904765</v>
      </c>
      <c r="AT63" s="489">
        <v>9526625.7150780801</v>
      </c>
      <c r="AU63" s="490">
        <v>12822539.658443226</v>
      </c>
      <c r="AV63" s="488">
        <v>342972.41952380957</v>
      </c>
      <c r="AW63" s="489">
        <v>1781001.0271184524</v>
      </c>
      <c r="AX63" s="490">
        <v>16570215.829616928</v>
      </c>
      <c r="AY63" s="488">
        <v>444403.11105952383</v>
      </c>
      <c r="AZ63" s="489">
        <v>2302727.9852053784</v>
      </c>
      <c r="BA63" s="490">
        <v>5724913.3004352655</v>
      </c>
      <c r="BB63" s="488">
        <v>152152.4606071428</v>
      </c>
      <c r="BC63" s="489">
        <v>794192.9082343867</v>
      </c>
      <c r="BD63" s="490">
        <v>41541290.789322361</v>
      </c>
      <c r="BE63" s="488">
        <v>1096086.5945238096</v>
      </c>
      <c r="BF63" s="489">
        <v>5754880.1052241763</v>
      </c>
      <c r="BG63" s="490">
        <v>14509330.173415147</v>
      </c>
      <c r="BH63" s="488">
        <v>377744.45222443796</v>
      </c>
      <c r="BI63" s="489">
        <v>2004944.0883486518</v>
      </c>
      <c r="BJ63" s="490">
        <v>19921275.830622707</v>
      </c>
      <c r="BK63" s="488">
        <v>517545.67285714287</v>
      </c>
      <c r="BL63" s="489">
        <v>2751686.9044154189</v>
      </c>
      <c r="BM63" s="490">
        <v>58272563.149525113</v>
      </c>
      <c r="BN63" s="488">
        <v>1498527.1850234743</v>
      </c>
      <c r="BO63" s="489">
        <v>8033707.8184251022</v>
      </c>
      <c r="BP63" s="490">
        <v>68392049.303260103</v>
      </c>
      <c r="BQ63" s="488">
        <v>1723358.6652380954</v>
      </c>
      <c r="BR63" s="489">
        <v>9393424.5063174944</v>
      </c>
      <c r="BS63" s="490">
        <v>10703887.396190476</v>
      </c>
      <c r="BT63" s="488">
        <v>268480.54500000004</v>
      </c>
      <c r="BU63" s="489">
        <v>1468905.476270006</v>
      </c>
      <c r="BV63" s="490">
        <v>5036479.4652014663</v>
      </c>
      <c r="BW63" s="488">
        <v>139468.73809523811</v>
      </c>
      <c r="BX63" s="489">
        <v>747839.52196054359</v>
      </c>
      <c r="BY63" s="490">
        <v>37435133.540677659</v>
      </c>
      <c r="BZ63" s="488">
        <v>965196.38095238095</v>
      </c>
      <c r="CA63" s="489">
        <v>5487093.411129877</v>
      </c>
      <c r="CB63" s="490">
        <v>677132436.84362614</v>
      </c>
      <c r="CC63" s="488">
        <v>17186556.771666665</v>
      </c>
      <c r="CD63" s="489">
        <v>98979323.768822044</v>
      </c>
      <c r="CE63" s="490">
        <v>330033388.49854487</v>
      </c>
      <c r="CF63" s="488">
        <v>8484131.9133950956</v>
      </c>
      <c r="CG63" s="489">
        <v>45496881.864985019</v>
      </c>
      <c r="CH63" s="490">
        <v>420701437.21197796</v>
      </c>
      <c r="CI63" s="488">
        <v>10447458.076190475</v>
      </c>
      <c r="CJ63" s="489">
        <v>57628493.821215108</v>
      </c>
      <c r="CK63" s="490">
        <v>338516482.51684976</v>
      </c>
      <c r="CL63" s="488">
        <v>8809698.8461476695</v>
      </c>
      <c r="CM63" s="489">
        <v>46773815.079627372</v>
      </c>
      <c r="CN63" s="490">
        <v>602065286.58934045</v>
      </c>
      <c r="CO63" s="488">
        <v>14885513.731071426</v>
      </c>
      <c r="CP63" s="489">
        <v>83447127.639171571</v>
      </c>
      <c r="CQ63" s="490">
        <v>342609998.14226186</v>
      </c>
      <c r="CR63" s="488">
        <v>8356942.9624999976</v>
      </c>
      <c r="CS63" s="489">
        <v>47372469.91100312</v>
      </c>
      <c r="CT63" s="490">
        <v>176296656.14521238</v>
      </c>
      <c r="CU63" s="488">
        <v>4203492.6640195353</v>
      </c>
      <c r="CV63" s="489">
        <v>23733008.57882911</v>
      </c>
      <c r="CW63" s="490">
        <v>42938399.549974352</v>
      </c>
      <c r="CX63" s="488">
        <v>916067.76532600739</v>
      </c>
      <c r="CY63" s="489">
        <v>5198757.6236358145</v>
      </c>
      <c r="CZ63" s="490">
        <v>24558823.219974354</v>
      </c>
      <c r="DA63" s="488">
        <v>583271.61517948704</v>
      </c>
      <c r="DB63" s="489">
        <v>3294965.4128599311</v>
      </c>
      <c r="DC63" s="490">
        <v>14747153.551180299</v>
      </c>
      <c r="DD63" s="488">
        <v>214966.02128815631</v>
      </c>
      <c r="DE63" s="489">
        <v>1226915.8235382573</v>
      </c>
      <c r="DF63" s="1271"/>
      <c r="DG63" s="1361"/>
      <c r="DH63" s="1273"/>
      <c r="DI63" s="1271"/>
      <c r="DJ63" s="1361"/>
      <c r="DK63" s="1273"/>
      <c r="DL63" s="490">
        <v>14747153.551180299</v>
      </c>
      <c r="DM63" s="488">
        <v>214966.02128815631</v>
      </c>
      <c r="DN63" s="489">
        <v>1226915.8235382573</v>
      </c>
      <c r="DO63" s="490">
        <v>14747153.551180299</v>
      </c>
      <c r="DP63" s="488">
        <v>214966.02128815631</v>
      </c>
      <c r="DQ63" s="489">
        <v>1226915.8235382573</v>
      </c>
      <c r="DR63" s="490">
        <v>31239305.194002647</v>
      </c>
      <c r="DS63" s="488">
        <v>465742.80600427359</v>
      </c>
      <c r="DT63" s="489">
        <v>2658611.3706837599</v>
      </c>
      <c r="DU63" s="490">
        <v>31239305.194002647</v>
      </c>
      <c r="DV63" s="488">
        <v>465742.80600427359</v>
      </c>
      <c r="DW63" s="489">
        <v>2658611.3706837599</v>
      </c>
      <c r="DX63" s="490">
        <v>43917206.174002647</v>
      </c>
      <c r="DY63" s="488">
        <v>652294.70909951138</v>
      </c>
      <c r="DZ63" s="489">
        <v>3723870.2049739398</v>
      </c>
      <c r="EA63" s="490">
        <v>43917206.174002647</v>
      </c>
      <c r="EB63" s="488">
        <v>652294.70909951138</v>
      </c>
      <c r="EC63" s="489">
        <v>3723870.2049739398</v>
      </c>
      <c r="ED63" s="490">
        <v>30818452.241256405</v>
      </c>
      <c r="EE63" s="488">
        <v>697633.41274358949</v>
      </c>
      <c r="EF63" s="489">
        <v>3942807.1776431915</v>
      </c>
      <c r="EG63" s="490">
        <v>24558823.219974354</v>
      </c>
      <c r="EH63" s="488">
        <v>583271.61517948704</v>
      </c>
      <c r="EI63" s="489">
        <v>3294965.4128599311</v>
      </c>
      <c r="EJ63" s="490">
        <v>27091681.673681322</v>
      </c>
      <c r="EK63" s="488">
        <v>653427.82601953601</v>
      </c>
      <c r="EL63" s="489">
        <v>3685670.3953424199</v>
      </c>
      <c r="EM63" s="490">
        <v>27091681.673681322</v>
      </c>
      <c r="EN63" s="488">
        <v>653427.82601953601</v>
      </c>
      <c r="EO63" s="488">
        <v>3685670.3953424199</v>
      </c>
      <c r="EP63" s="490">
        <v>14750890.90832749</v>
      </c>
      <c r="EQ63" s="488">
        <v>214966.02128815631</v>
      </c>
      <c r="ER63" s="489">
        <v>1227172.28101752</v>
      </c>
      <c r="ES63" s="490">
        <v>14750612.565747429</v>
      </c>
      <c r="ET63" s="488">
        <v>214966.02128815631</v>
      </c>
      <c r="EU63" s="489">
        <v>1227153.1811473062</v>
      </c>
      <c r="EV63" s="490">
        <v>18339518.666934062</v>
      </c>
      <c r="EW63" s="488">
        <v>295246.35888278391</v>
      </c>
      <c r="EX63" s="489">
        <v>1684076.9396550285</v>
      </c>
      <c r="EY63" s="1271"/>
      <c r="EZ63" s="1361"/>
      <c r="FA63" s="1273"/>
      <c r="FB63" s="490">
        <v>11583247.715439558</v>
      </c>
      <c r="FC63" s="488">
        <v>287797.86208791204</v>
      </c>
      <c r="FD63" s="489">
        <v>1586838.886134726</v>
      </c>
      <c r="FE63" s="490">
        <v>18586669.47201464</v>
      </c>
      <c r="FF63" s="488">
        <v>458891.61232600693</v>
      </c>
      <c r="FG63" s="489">
        <v>2542905.7414992382</v>
      </c>
      <c r="FH63" s="490">
        <v>39858123.548809528</v>
      </c>
      <c r="FI63" s="488">
        <v>277639.05573260074</v>
      </c>
      <c r="FJ63" s="489">
        <v>1582248.2897298164</v>
      </c>
      <c r="FK63" s="490">
        <v>31074276.490439564</v>
      </c>
      <c r="FL63" s="488">
        <v>763145.68375457905</v>
      </c>
      <c r="FM63" s="489">
        <v>4250524.97597491</v>
      </c>
      <c r="FN63" s="1271">
        <v>0</v>
      </c>
      <c r="FO63" s="1361">
        <v>0</v>
      </c>
      <c r="FP63" s="1273">
        <v>0</v>
      </c>
      <c r="FQ63" s="490">
        <v>1081675.3542857142</v>
      </c>
      <c r="FR63" s="488">
        <v>26382.325714285711</v>
      </c>
      <c r="FS63" s="489">
        <v>147690.59576269958</v>
      </c>
      <c r="FT63" s="490">
        <v>2060961.7799999998</v>
      </c>
      <c r="FU63" s="488">
        <v>3774.6552747252745</v>
      </c>
      <c r="FV63" s="489">
        <v>21554.176443304998</v>
      </c>
      <c r="FW63" s="490">
        <v>75384046.549999997</v>
      </c>
      <c r="FX63" s="488">
        <v>433472.61153846158</v>
      </c>
      <c r="FY63" s="489">
        <v>2475231.3714582101</v>
      </c>
      <c r="FZ63" s="1271"/>
      <c r="GA63" s="1361"/>
      <c r="GB63" s="1273"/>
      <c r="GC63" s="1271">
        <v>0</v>
      </c>
      <c r="GD63" s="491"/>
      <c r="GE63" s="1273">
        <v>0</v>
      </c>
      <c r="GF63" s="1271">
        <v>0</v>
      </c>
      <c r="GG63" s="491"/>
      <c r="GH63" s="1273">
        <v>0</v>
      </c>
      <c r="GI63" s="1271">
        <v>0</v>
      </c>
      <c r="GJ63" s="491"/>
      <c r="GK63" s="1273">
        <v>0</v>
      </c>
      <c r="GL63" s="1271">
        <v>0</v>
      </c>
      <c r="GM63" s="491"/>
      <c r="GN63" s="1273">
        <v>0</v>
      </c>
      <c r="GO63" s="1271">
        <v>0</v>
      </c>
      <c r="GP63" s="491"/>
      <c r="GQ63" s="1273">
        <v>0</v>
      </c>
      <c r="GR63" s="1271">
        <v>0</v>
      </c>
      <c r="GS63" s="491"/>
      <c r="GT63" s="1273">
        <v>0</v>
      </c>
      <c r="GU63" s="1271">
        <v>0</v>
      </c>
      <c r="GV63" s="491"/>
      <c r="GW63" s="1273">
        <v>0</v>
      </c>
      <c r="GX63" s="1271">
        <v>0</v>
      </c>
      <c r="GY63" s="488"/>
      <c r="GZ63" s="1273">
        <v>0</v>
      </c>
      <c r="HA63" s="1271">
        <v>0</v>
      </c>
      <c r="HB63" s="488"/>
      <c r="HC63" s="1273">
        <v>0</v>
      </c>
      <c r="HD63" s="490">
        <v>281839.35296533385</v>
      </c>
      <c r="HE63" s="488"/>
      <c r="HF63" s="489">
        <v>43159.45053431124</v>
      </c>
      <c r="HG63" s="490">
        <v>20566179.150939759</v>
      </c>
      <c r="HH63" s="488"/>
      <c r="HI63" s="489">
        <v>1723268.0090538624</v>
      </c>
      <c r="HJ63" s="490">
        <v>14568794.883419681</v>
      </c>
      <c r="HK63" s="488"/>
      <c r="HL63" s="489">
        <v>829189.78552181111</v>
      </c>
      <c r="HM63" s="490">
        <v>136377541.168529</v>
      </c>
      <c r="HN63" s="488"/>
      <c r="HO63" s="489">
        <v>11692331.704690196</v>
      </c>
      <c r="HP63" s="490">
        <v>115588043.98729837</v>
      </c>
      <c r="HQ63" s="488"/>
      <c r="HR63" s="489">
        <v>9031609.96961434</v>
      </c>
      <c r="HS63" s="490">
        <v>60812051.249786422</v>
      </c>
      <c r="HT63" s="488"/>
      <c r="HU63" s="489">
        <v>4902693.9179030294</v>
      </c>
      <c r="HV63" s="490">
        <v>26861722.261286262</v>
      </c>
      <c r="HW63" s="488"/>
      <c r="HX63" s="489">
        <v>2000777.9110833432</v>
      </c>
      <c r="HY63" s="490">
        <v>56811724.883983053</v>
      </c>
      <c r="HZ63" s="488"/>
      <c r="IA63" s="489">
        <v>5839023.8285946753</v>
      </c>
      <c r="IB63" s="490">
        <v>2241294.7238321071</v>
      </c>
      <c r="IC63" s="488"/>
      <c r="ID63" s="489">
        <v>752917.64240199456</v>
      </c>
      <c r="IE63" s="490">
        <v>2241294.7238321071</v>
      </c>
      <c r="IF63" s="488"/>
      <c r="IG63" s="489">
        <v>752917.64240199456</v>
      </c>
      <c r="IH63" s="490">
        <v>211044.94135762475</v>
      </c>
      <c r="II63" s="488"/>
      <c r="IJ63" s="489">
        <v>1072331.5113679816</v>
      </c>
      <c r="IK63" s="490">
        <v>211044.94135762475</v>
      </c>
      <c r="IL63" s="488"/>
      <c r="IM63" s="489">
        <v>1072331.5113679816</v>
      </c>
      <c r="IN63" s="490">
        <v>891552.78095369926</v>
      </c>
      <c r="IO63" s="488"/>
      <c r="IP63" s="489">
        <v>91333.337124809128</v>
      </c>
      <c r="IQ63" s="490">
        <v>25172.035390688983</v>
      </c>
      <c r="IR63" s="488"/>
      <c r="IS63" s="489">
        <v>2823.0060477418974</v>
      </c>
      <c r="IT63" s="490">
        <v>210980.72615292389</v>
      </c>
      <c r="IU63" s="488"/>
      <c r="IV63" s="489">
        <v>23661.172274809003</v>
      </c>
      <c r="IW63" s="490">
        <v>96329.836522662546</v>
      </c>
      <c r="IX63" s="488"/>
      <c r="IY63" s="489">
        <v>10803.246811819352</v>
      </c>
      <c r="IZ63" s="490">
        <v>10558.528156266606</v>
      </c>
      <c r="JA63" s="488"/>
      <c r="JB63" s="489">
        <v>456262.76888142515</v>
      </c>
      <c r="JC63" s="490">
        <v>8039.3778714510263</v>
      </c>
      <c r="JD63" s="488"/>
      <c r="JE63" s="489">
        <v>455980.24995203275</v>
      </c>
      <c r="JF63" s="490">
        <v>22702321.099645738</v>
      </c>
      <c r="JG63" s="488"/>
      <c r="JH63" s="489">
        <v>2983143.7302060956</v>
      </c>
      <c r="JI63" s="490">
        <v>12011798.278369874</v>
      </c>
      <c r="JJ63" s="488"/>
      <c r="JK63" s="489">
        <v>731663.57915305637</v>
      </c>
      <c r="JL63" s="583">
        <v>586633835.13411331</v>
      </c>
      <c r="JM63" s="583">
        <f>+JL63</f>
        <v>586633835.13411331</v>
      </c>
      <c r="JN63" s="583"/>
      <c r="JO63" s="590">
        <v>7853742.2851361036</v>
      </c>
      <c r="JP63" s="1187"/>
      <c r="JQ63" s="1187"/>
      <c r="JR63" s="1187"/>
      <c r="JS63" s="1292"/>
      <c r="JT63" s="1292"/>
      <c r="JU63" s="1292"/>
    </row>
    <row r="64" spans="1:286" s="873" customFormat="1" ht="21.75" customHeight="1">
      <c r="A64" s="586">
        <v>46</v>
      </c>
      <c r="B64" s="473"/>
      <c r="C64" s="588" t="s">
        <v>720</v>
      </c>
      <c r="D64" s="588">
        <v>2018</v>
      </c>
      <c r="E64" s="490">
        <v>14737169.007380942</v>
      </c>
      <c r="F64" s="488">
        <v>491561.94309523801</v>
      </c>
      <c r="G64" s="489">
        <v>1901999.1195727729</v>
      </c>
      <c r="H64" s="490">
        <v>6067776.4814285701</v>
      </c>
      <c r="I64" s="488">
        <v>192119.57190476189</v>
      </c>
      <c r="J64" s="489">
        <v>772842.87932402384</v>
      </c>
      <c r="K64" s="490">
        <v>65000402.010535747</v>
      </c>
      <c r="L64" s="488">
        <v>2058755.2592857142</v>
      </c>
      <c r="M64" s="489">
        <v>8279691.141593121</v>
      </c>
      <c r="N64" s="490">
        <v>16421519.718015876</v>
      </c>
      <c r="O64" s="488">
        <v>528306.26404761907</v>
      </c>
      <c r="P64" s="489">
        <v>2099946.1015868569</v>
      </c>
      <c r="Q64" s="490">
        <v>21129758.947091855</v>
      </c>
      <c r="R64" s="488">
        <v>642982.10357142857</v>
      </c>
      <c r="S64" s="489">
        <v>2665229.221322543</v>
      </c>
      <c r="T64" s="490">
        <v>20452548.570421241</v>
      </c>
      <c r="U64" s="488">
        <v>610820.36571428576</v>
      </c>
      <c r="V64" s="489">
        <v>2568254.3099804381</v>
      </c>
      <c r="W64" s="490">
        <v>12499499.356172163</v>
      </c>
      <c r="X64" s="488">
        <v>374560.81380952382</v>
      </c>
      <c r="Y64" s="489">
        <v>1570839.3236422176</v>
      </c>
      <c r="Z64" s="490">
        <v>5444373.8152747285</v>
      </c>
      <c r="AA64" s="488">
        <v>165749.88095238095</v>
      </c>
      <c r="AB64" s="489">
        <v>686809.74176135985</v>
      </c>
      <c r="AC64" s="490">
        <v>16733663.708192922</v>
      </c>
      <c r="AD64" s="488">
        <v>500343.63753968262</v>
      </c>
      <c r="AE64" s="489">
        <v>2101857.5633749324</v>
      </c>
      <c r="AF64" s="490">
        <v>21214.038095238091</v>
      </c>
      <c r="AG64" s="488">
        <v>666.38928571428573</v>
      </c>
      <c r="AH64" s="489">
        <v>2696.7024332223891</v>
      </c>
      <c r="AI64" s="490">
        <v>7613731.8367582411</v>
      </c>
      <c r="AJ64" s="488">
        <v>218069.47404761909</v>
      </c>
      <c r="AK64" s="489">
        <v>946750.1608821163</v>
      </c>
      <c r="AL64" s="490">
        <v>17380080.083634011</v>
      </c>
      <c r="AM64" s="488">
        <v>491118.82585882989</v>
      </c>
      <c r="AN64" s="489">
        <v>2154498.7509880648</v>
      </c>
      <c r="AO64" s="490">
        <v>18108381.621724252</v>
      </c>
      <c r="AP64" s="488">
        <v>504054.10714853473</v>
      </c>
      <c r="AQ64" s="489">
        <v>2237136.94227994</v>
      </c>
      <c r="AR64" s="490">
        <v>66609121.036465198</v>
      </c>
      <c r="AS64" s="488">
        <v>1841734.0361904765</v>
      </c>
      <c r="AT64" s="489">
        <v>8216634.164924128</v>
      </c>
      <c r="AU64" s="490">
        <v>12479567.238919416</v>
      </c>
      <c r="AV64" s="488">
        <v>342972.41952380957</v>
      </c>
      <c r="AW64" s="489">
        <v>1537343.3038712351</v>
      </c>
      <c r="AX64" s="490">
        <v>16125812.718557402</v>
      </c>
      <c r="AY64" s="488">
        <v>444403.11105952383</v>
      </c>
      <c r="AZ64" s="489">
        <v>1987741.980809632</v>
      </c>
      <c r="BA64" s="490">
        <v>5572760.8398281224</v>
      </c>
      <c r="BB64" s="488">
        <v>152152.4606071428</v>
      </c>
      <c r="BC64" s="489">
        <v>685499.7446190957</v>
      </c>
      <c r="BD64" s="490">
        <v>40444308.772179499</v>
      </c>
      <c r="BE64" s="488">
        <v>1096086.5945238094</v>
      </c>
      <c r="BF64" s="489">
        <v>4966854.2189331204</v>
      </c>
      <c r="BG64" s="490">
        <v>14131308.441428805</v>
      </c>
      <c r="BH64" s="488">
        <v>377744.45222443796</v>
      </c>
      <c r="BI64" s="489">
        <v>1730197.0683327029</v>
      </c>
      <c r="BJ64" s="490">
        <v>19396498.538717944</v>
      </c>
      <c r="BK64" s="488">
        <v>517545.67285714287</v>
      </c>
      <c r="BL64" s="489">
        <v>2373909.172440968</v>
      </c>
      <c r="BM64" s="490">
        <v>56645181.774287015</v>
      </c>
      <c r="BN64" s="488">
        <v>1498506.0912139504</v>
      </c>
      <c r="BO64" s="489">
        <v>6919796.3134247344</v>
      </c>
      <c r="BP64" s="490">
        <v>66666583.779926755</v>
      </c>
      <c r="BQ64" s="488">
        <v>1723344.1295238095</v>
      </c>
      <c r="BR64" s="489">
        <v>8103743.7941316832</v>
      </c>
      <c r="BS64" s="490">
        <v>10435587.544523809</v>
      </c>
      <c r="BT64" s="488">
        <v>268480.54500000004</v>
      </c>
      <c r="BU64" s="489">
        <v>1267230.0757823763</v>
      </c>
      <c r="BV64" s="490">
        <v>4897010.7271062285</v>
      </c>
      <c r="BW64" s="488">
        <v>139468.73809523811</v>
      </c>
      <c r="BX64" s="489">
        <v>608142.60481011763</v>
      </c>
      <c r="BY64" s="490">
        <v>36469937.159725279</v>
      </c>
      <c r="BZ64" s="488">
        <v>965196.38095238095</v>
      </c>
      <c r="CA64" s="489">
        <v>4455592.3428982357</v>
      </c>
      <c r="CB64" s="490">
        <v>658706709.94934034</v>
      </c>
      <c r="CC64" s="488">
        <v>17157639.138571423</v>
      </c>
      <c r="CD64" s="489">
        <v>80199898.58761777</v>
      </c>
      <c r="CE64" s="490">
        <v>321544682.52800691</v>
      </c>
      <c r="CF64" s="488">
        <v>8484131.9133950956</v>
      </c>
      <c r="CG64" s="489">
        <v>39257923.942856655</v>
      </c>
      <c r="CH64" s="490">
        <v>410830010.34614462</v>
      </c>
      <c r="CI64" s="488">
        <v>10453391.321373625</v>
      </c>
      <c r="CJ64" s="489">
        <v>49741703.238692999</v>
      </c>
      <c r="CK64" s="490">
        <v>329702205.67509365</v>
      </c>
      <c r="CL64" s="488">
        <v>8809690.359957194</v>
      </c>
      <c r="CM64" s="489">
        <v>40364207.229370341</v>
      </c>
      <c r="CN64" s="490">
        <v>587359389.0520786</v>
      </c>
      <c r="CO64" s="488">
        <v>14890243.523095239</v>
      </c>
      <c r="CP64" s="489">
        <v>71104128.147562265</v>
      </c>
      <c r="CQ64" s="1271">
        <v>0</v>
      </c>
      <c r="CR64" s="1361">
        <v>0</v>
      </c>
      <c r="CS64" s="1273">
        <v>0</v>
      </c>
      <c r="CT64" s="490">
        <v>168355336.07925296</v>
      </c>
      <c r="CU64" s="488">
        <v>4162710.4635160794</v>
      </c>
      <c r="CV64" s="489">
        <v>20262866.380878862</v>
      </c>
      <c r="CW64" s="490">
        <v>67424378.236000076</v>
      </c>
      <c r="CX64" s="488">
        <v>1472017.2147445572</v>
      </c>
      <c r="CY64" s="489">
        <v>7311454.1730423383</v>
      </c>
      <c r="CZ64" s="490">
        <v>48719194.582157634</v>
      </c>
      <c r="DA64" s="488">
        <v>1000282.4446069398</v>
      </c>
      <c r="DB64" s="489">
        <v>4948493.4874265511</v>
      </c>
      <c r="DC64" s="490">
        <v>162127144.75919577</v>
      </c>
      <c r="DD64" s="488">
        <v>3286468.6575449263</v>
      </c>
      <c r="DE64" s="489">
        <v>16480495.586351676</v>
      </c>
      <c r="DF64" s="490">
        <v>120922524.71930102</v>
      </c>
      <c r="DG64" s="488">
        <v>2033349.150785031</v>
      </c>
      <c r="DH64" s="489">
        <v>10206714.863750298</v>
      </c>
      <c r="DI64" s="490">
        <v>63112388.847553611</v>
      </c>
      <c r="DJ64" s="488">
        <v>1084892.911548805</v>
      </c>
      <c r="DK64" s="489">
        <v>5445790.0659153461</v>
      </c>
      <c r="DL64" s="490">
        <v>49084212.083774604</v>
      </c>
      <c r="DM64" s="488">
        <v>924195.60148520709</v>
      </c>
      <c r="DN64" s="489">
        <v>4618937.8721589241</v>
      </c>
      <c r="DO64" s="490">
        <v>88779710.411262617</v>
      </c>
      <c r="DP64" s="488">
        <v>1690666.7149821909</v>
      </c>
      <c r="DQ64" s="489">
        <v>8471129.5221222192</v>
      </c>
      <c r="DR64" s="490">
        <v>45260492.44812905</v>
      </c>
      <c r="DS64" s="488">
        <v>1055752.2519238021</v>
      </c>
      <c r="DT64" s="489">
        <v>5266818.5487907166</v>
      </c>
      <c r="DU64" s="490">
        <v>45260492.44812905</v>
      </c>
      <c r="DV64" s="488">
        <v>1055752.2519238021</v>
      </c>
      <c r="DW64" s="489">
        <v>5266818.5487907166</v>
      </c>
      <c r="DX64" s="490">
        <v>44735590.863044634</v>
      </c>
      <c r="DY64" s="488">
        <v>1073403.0112065871</v>
      </c>
      <c r="DZ64" s="489">
        <v>5340569.1070244266</v>
      </c>
      <c r="EA64" s="490">
        <v>44735590.863044634</v>
      </c>
      <c r="EB64" s="488">
        <v>1073403.0112065871</v>
      </c>
      <c r="EC64" s="489">
        <v>5340569.1070244266</v>
      </c>
      <c r="ED64" s="490">
        <v>37324328.908044785</v>
      </c>
      <c r="EE64" s="488">
        <v>804913.5934535776</v>
      </c>
      <c r="EF64" s="489">
        <v>3949659.644746786</v>
      </c>
      <c r="EG64" s="490">
        <v>24490095.797847882</v>
      </c>
      <c r="EH64" s="488">
        <v>590341.13539455365</v>
      </c>
      <c r="EI64" s="489">
        <v>2932429.3202315518</v>
      </c>
      <c r="EJ64" s="490">
        <v>25802041.351767179</v>
      </c>
      <c r="EK64" s="488">
        <v>638561.49121306359</v>
      </c>
      <c r="EL64" s="489">
        <v>3107951.2243219162</v>
      </c>
      <c r="EM64" s="490">
        <v>25802041.351767179</v>
      </c>
      <c r="EN64" s="488">
        <v>638561.49121306359</v>
      </c>
      <c r="EO64" s="488">
        <v>3107951.2243219162</v>
      </c>
      <c r="EP64" s="490">
        <v>15376287.453739358</v>
      </c>
      <c r="EQ64" s="488">
        <v>369378.0307991631</v>
      </c>
      <c r="ER64" s="489">
        <v>1835238.1099910168</v>
      </c>
      <c r="ES64" s="490">
        <v>15376009.111159297</v>
      </c>
      <c r="ET64" s="488">
        <v>369378.0307991631</v>
      </c>
      <c r="EU64" s="489">
        <v>1835211.574894188</v>
      </c>
      <c r="EV64" s="490">
        <v>19782630.529506482</v>
      </c>
      <c r="EW64" s="488">
        <v>459518.06149772124</v>
      </c>
      <c r="EX64" s="489">
        <v>2226613.4039727468</v>
      </c>
      <c r="EY64" s="490">
        <v>15251023.971119953</v>
      </c>
      <c r="EZ64" s="488">
        <v>294694.16537518863</v>
      </c>
      <c r="FA64" s="489">
        <v>1479263.5671223302</v>
      </c>
      <c r="FB64" s="490">
        <v>11295526.064010991</v>
      </c>
      <c r="FC64" s="488">
        <v>287798.49333333335</v>
      </c>
      <c r="FD64" s="489">
        <v>1368849.3980608894</v>
      </c>
      <c r="FE64" s="490">
        <v>18128719.956062272</v>
      </c>
      <c r="FF64" s="488">
        <v>458872.22142857139</v>
      </c>
      <c r="FG64" s="489">
        <v>2193901.5595039004</v>
      </c>
      <c r="FH64" s="490">
        <v>34366748.992032968</v>
      </c>
      <c r="FI64" s="488">
        <v>826898.5673809523</v>
      </c>
      <c r="FJ64" s="489">
        <v>4116006.5628689881</v>
      </c>
      <c r="FK64" s="490">
        <v>30316605.535915758</v>
      </c>
      <c r="FL64" s="488">
        <v>762551.43095238111</v>
      </c>
      <c r="FM64" s="489">
        <v>3664035.9352723453</v>
      </c>
      <c r="FN64" s="1271">
        <v>0</v>
      </c>
      <c r="FO64" s="1361">
        <v>0</v>
      </c>
      <c r="FP64" s="1273">
        <v>0</v>
      </c>
      <c r="FQ64" s="490">
        <v>1081675.3542857142</v>
      </c>
      <c r="FR64" s="488">
        <v>26382.325714285711</v>
      </c>
      <c r="FS64" s="489">
        <v>129905.27043996425</v>
      </c>
      <c r="FT64" s="490">
        <v>21487133.609999999</v>
      </c>
      <c r="FU64" s="488">
        <v>326604.29840659333</v>
      </c>
      <c r="FV64" s="489">
        <v>1639441.4829466457</v>
      </c>
      <c r="FW64" s="490">
        <v>146250715.14000008</v>
      </c>
      <c r="FX64" s="488">
        <v>2154586.7886789804</v>
      </c>
      <c r="FY64" s="489">
        <v>10815286.195565302</v>
      </c>
      <c r="FZ64" s="490">
        <v>21301080</v>
      </c>
      <c r="GA64" s="488">
        <v>272673.18681318685</v>
      </c>
      <c r="GB64" s="489">
        <v>1368725.8126415838</v>
      </c>
      <c r="GC64" s="1271">
        <v>0</v>
      </c>
      <c r="GD64" s="491"/>
      <c r="GE64" s="1273">
        <v>0</v>
      </c>
      <c r="GF64" s="1271">
        <v>0</v>
      </c>
      <c r="GG64" s="491"/>
      <c r="GH64" s="1273">
        <v>0</v>
      </c>
      <c r="GI64" s="1271">
        <v>0</v>
      </c>
      <c r="GJ64" s="491"/>
      <c r="GK64" s="1273">
        <v>0</v>
      </c>
      <c r="GL64" s="1271">
        <v>0</v>
      </c>
      <c r="GM64" s="491"/>
      <c r="GN64" s="1273">
        <v>0</v>
      </c>
      <c r="GO64" s="1271">
        <v>0</v>
      </c>
      <c r="GP64" s="491"/>
      <c r="GQ64" s="1273">
        <v>0</v>
      </c>
      <c r="GR64" s="1271">
        <v>0</v>
      </c>
      <c r="GS64" s="491"/>
      <c r="GT64" s="1273">
        <v>0</v>
      </c>
      <c r="GU64" s="1271">
        <v>0</v>
      </c>
      <c r="GV64" s="491"/>
      <c r="GW64" s="1273">
        <v>0</v>
      </c>
      <c r="GX64" s="1271">
        <v>0</v>
      </c>
      <c r="GY64" s="488"/>
      <c r="GZ64" s="1273">
        <v>0</v>
      </c>
      <c r="HA64" s="1271">
        <v>0</v>
      </c>
      <c r="HB64" s="488"/>
      <c r="HC64" s="1273">
        <v>0</v>
      </c>
      <c r="HD64" s="490">
        <v>327500.29128082696</v>
      </c>
      <c r="HE64" s="488"/>
      <c r="HF64" s="489">
        <v>31343.780199463901</v>
      </c>
      <c r="HG64" s="490">
        <v>3373416.4389799661</v>
      </c>
      <c r="HH64" s="488"/>
      <c r="HI64" s="489">
        <v>322856.57814569527</v>
      </c>
      <c r="HJ64" s="490">
        <v>4386777.5430516144</v>
      </c>
      <c r="HK64" s="488"/>
      <c r="HL64" s="489">
        <v>419841.43145525112</v>
      </c>
      <c r="HM64" s="490">
        <v>20653908.876096845</v>
      </c>
      <c r="HN64" s="488"/>
      <c r="HO64" s="489">
        <v>1976705.3566282901</v>
      </c>
      <c r="HP64" s="490">
        <v>30394186.302415971</v>
      </c>
      <c r="HQ64" s="488"/>
      <c r="HR64" s="489">
        <v>2908909.4579997864</v>
      </c>
      <c r="HS64" s="490">
        <v>14893653.317242485</v>
      </c>
      <c r="HT64" s="488"/>
      <c r="HU64" s="489">
        <v>1425413.681670195</v>
      </c>
      <c r="HV64" s="490">
        <v>8794764.6381391101</v>
      </c>
      <c r="HW64" s="488"/>
      <c r="HX64" s="489">
        <v>841712.74671470234</v>
      </c>
      <c r="HY64" s="490">
        <v>13879907.963130644</v>
      </c>
      <c r="HZ64" s="488"/>
      <c r="IA64" s="489">
        <v>1328392.053282503</v>
      </c>
      <c r="IB64" s="490">
        <v>84068.922471087353</v>
      </c>
      <c r="IC64" s="488"/>
      <c r="ID64" s="489">
        <v>8045.9098745656538</v>
      </c>
      <c r="IE64" s="490">
        <v>80847.284219122128</v>
      </c>
      <c r="IF64" s="488"/>
      <c r="IG64" s="489">
        <v>7737.5793968831294</v>
      </c>
      <c r="IH64" s="1271">
        <v>0</v>
      </c>
      <c r="II64" s="488"/>
      <c r="IJ64" s="1273">
        <v>0</v>
      </c>
      <c r="IK64" s="1271">
        <v>0</v>
      </c>
      <c r="IL64" s="488"/>
      <c r="IM64" s="1273">
        <v>0</v>
      </c>
      <c r="IN64" s="490">
        <v>1421804.1349976936</v>
      </c>
      <c r="IO64" s="488"/>
      <c r="IP64" s="489">
        <v>136075.34857379098</v>
      </c>
      <c r="IQ64" s="490">
        <v>7334.4009800435606</v>
      </c>
      <c r="IR64" s="488"/>
      <c r="IS64" s="489">
        <v>701.94701602904024</v>
      </c>
      <c r="IT64" s="490">
        <v>352578.17565915827</v>
      </c>
      <c r="IU64" s="488"/>
      <c r="IV64" s="489">
        <v>33743.887059668101</v>
      </c>
      <c r="IW64" s="490">
        <v>352578.17565915827</v>
      </c>
      <c r="IX64" s="488"/>
      <c r="IY64" s="489">
        <v>33743.887059668101</v>
      </c>
      <c r="IZ64" s="490">
        <v>7677.5187817229662</v>
      </c>
      <c r="JA64" s="488"/>
      <c r="JB64" s="489">
        <v>734.78548745849184</v>
      </c>
      <c r="JC64" s="490">
        <v>7677.5187817211036</v>
      </c>
      <c r="JD64" s="488"/>
      <c r="JE64" s="489">
        <v>734.78548745831358</v>
      </c>
      <c r="JF64" s="490">
        <v>1673478.6715194567</v>
      </c>
      <c r="JG64" s="488"/>
      <c r="JH64" s="489">
        <v>160162.14044713276</v>
      </c>
      <c r="JI64" s="490">
        <v>1914772.5304307714</v>
      </c>
      <c r="JJ64" s="488"/>
      <c r="JK64" s="489">
        <v>183255.43800610036</v>
      </c>
      <c r="JL64" s="583">
        <v>506060336.23450297</v>
      </c>
      <c r="JM64" s="583"/>
      <c r="JN64" s="583">
        <f>+JL64</f>
        <v>506060336.23450297</v>
      </c>
      <c r="JO64" s="583"/>
      <c r="JP64" s="1187"/>
      <c r="JQ64" s="1187"/>
      <c r="JR64" s="1187"/>
      <c r="JS64" s="1292"/>
      <c r="JT64" s="1292"/>
      <c r="JU64" s="1292"/>
    </row>
    <row r="65" spans="1:281" s="873" customFormat="1" ht="21.75" customHeight="1">
      <c r="A65" s="586">
        <v>47</v>
      </c>
      <c r="B65" s="473"/>
      <c r="C65" s="588" t="s">
        <v>594</v>
      </c>
      <c r="D65" s="588">
        <v>2018</v>
      </c>
      <c r="E65" s="490">
        <v>14737169.007380942</v>
      </c>
      <c r="F65" s="488">
        <v>491561.94309523801</v>
      </c>
      <c r="G65" s="489">
        <v>1901999.1195727729</v>
      </c>
      <c r="H65" s="490">
        <v>6067776.4814285701</v>
      </c>
      <c r="I65" s="488">
        <v>192119.57190476189</v>
      </c>
      <c r="J65" s="489">
        <v>772842.87932402384</v>
      </c>
      <c r="K65" s="490">
        <v>65000402.010535747</v>
      </c>
      <c r="L65" s="488">
        <v>2058755.2592857142</v>
      </c>
      <c r="M65" s="489">
        <v>8279691.141593121</v>
      </c>
      <c r="N65" s="490">
        <v>16421519.718015876</v>
      </c>
      <c r="O65" s="488">
        <v>528306.26404761907</v>
      </c>
      <c r="P65" s="489">
        <v>2099946.1015868569</v>
      </c>
      <c r="Q65" s="490">
        <v>21129758.947091855</v>
      </c>
      <c r="R65" s="488">
        <v>642982.10357142857</v>
      </c>
      <c r="S65" s="489">
        <v>2665229.221322543</v>
      </c>
      <c r="T65" s="490">
        <v>20452548.570421241</v>
      </c>
      <c r="U65" s="488">
        <v>610820.36571428576</v>
      </c>
      <c r="V65" s="489">
        <v>2568254.3099804381</v>
      </c>
      <c r="W65" s="490">
        <v>12499499.356172163</v>
      </c>
      <c r="X65" s="488">
        <v>374560.81380952382</v>
      </c>
      <c r="Y65" s="489">
        <v>1570839.3236422176</v>
      </c>
      <c r="Z65" s="490">
        <v>5444373.8152747285</v>
      </c>
      <c r="AA65" s="488">
        <v>165749.88095238095</v>
      </c>
      <c r="AB65" s="489">
        <v>686809.74176135985</v>
      </c>
      <c r="AC65" s="490">
        <v>16733663.708192922</v>
      </c>
      <c r="AD65" s="488">
        <v>500343.63753968262</v>
      </c>
      <c r="AE65" s="489">
        <v>2101857.5633749324</v>
      </c>
      <c r="AF65" s="490">
        <v>21214.038095238091</v>
      </c>
      <c r="AG65" s="488">
        <v>666.38928571428573</v>
      </c>
      <c r="AH65" s="489">
        <v>2696.7024332223891</v>
      </c>
      <c r="AI65" s="490">
        <v>7613731.8367582411</v>
      </c>
      <c r="AJ65" s="488">
        <v>218069.47404761909</v>
      </c>
      <c r="AK65" s="489">
        <v>946750.1608821163</v>
      </c>
      <c r="AL65" s="490">
        <v>17380080.083634011</v>
      </c>
      <c r="AM65" s="488">
        <v>491118.82585882989</v>
      </c>
      <c r="AN65" s="489">
        <v>2154498.7509880648</v>
      </c>
      <c r="AO65" s="490">
        <v>18108381.621724252</v>
      </c>
      <c r="AP65" s="488">
        <v>504054.10714853473</v>
      </c>
      <c r="AQ65" s="489">
        <v>2237136.94227994</v>
      </c>
      <c r="AR65" s="490">
        <v>66609121.036465198</v>
      </c>
      <c r="AS65" s="488">
        <v>1841734.0361904765</v>
      </c>
      <c r="AT65" s="489">
        <v>8216634.164924128</v>
      </c>
      <c r="AU65" s="490">
        <v>12479567.238919416</v>
      </c>
      <c r="AV65" s="488">
        <v>342972.41952380957</v>
      </c>
      <c r="AW65" s="489">
        <v>1537343.3038712351</v>
      </c>
      <c r="AX65" s="490">
        <v>16125812.718557402</v>
      </c>
      <c r="AY65" s="488">
        <v>444403.11105952383</v>
      </c>
      <c r="AZ65" s="489">
        <v>1987741.980809632</v>
      </c>
      <c r="BA65" s="490">
        <v>5572760.8398281224</v>
      </c>
      <c r="BB65" s="488">
        <v>152152.4606071428</v>
      </c>
      <c r="BC65" s="489">
        <v>685499.7446190957</v>
      </c>
      <c r="BD65" s="490">
        <v>40444308.772179499</v>
      </c>
      <c r="BE65" s="488">
        <v>1096086.5945238094</v>
      </c>
      <c r="BF65" s="489">
        <v>4966854.2189331204</v>
      </c>
      <c r="BG65" s="490">
        <v>14131308.441428805</v>
      </c>
      <c r="BH65" s="488">
        <v>377744.45222443796</v>
      </c>
      <c r="BI65" s="489">
        <v>1730197.0683327029</v>
      </c>
      <c r="BJ65" s="490">
        <v>19396498.538717944</v>
      </c>
      <c r="BK65" s="488">
        <v>517545.67285714287</v>
      </c>
      <c r="BL65" s="489">
        <v>2373909.172440968</v>
      </c>
      <c r="BM65" s="490">
        <v>56645181.774287015</v>
      </c>
      <c r="BN65" s="488">
        <v>1498506.0912139504</v>
      </c>
      <c r="BO65" s="489">
        <v>6919796.3134247344</v>
      </c>
      <c r="BP65" s="490">
        <v>66666583.779926755</v>
      </c>
      <c r="BQ65" s="488">
        <v>1723344.1295238095</v>
      </c>
      <c r="BR65" s="489">
        <v>8103743.7941316832</v>
      </c>
      <c r="BS65" s="490">
        <v>10435587.544523809</v>
      </c>
      <c r="BT65" s="488">
        <v>268480.54500000004</v>
      </c>
      <c r="BU65" s="489">
        <v>1267230.0757823763</v>
      </c>
      <c r="BV65" s="490">
        <v>4897010.7271062285</v>
      </c>
      <c r="BW65" s="488">
        <v>139468.73809523811</v>
      </c>
      <c r="BX65" s="489">
        <v>642820.21739404695</v>
      </c>
      <c r="BY65" s="490">
        <v>36469937.159725279</v>
      </c>
      <c r="BZ65" s="488">
        <v>965196.38095238095</v>
      </c>
      <c r="CA65" s="489">
        <v>4713849.9662244031</v>
      </c>
      <c r="CB65" s="490">
        <v>658706709.94934034</v>
      </c>
      <c r="CC65" s="488">
        <v>17157639.138571423</v>
      </c>
      <c r="CD65" s="489">
        <v>84864453.632927239</v>
      </c>
      <c r="CE65" s="490">
        <v>321544682.52800691</v>
      </c>
      <c r="CF65" s="488">
        <v>8484131.9133950956</v>
      </c>
      <c r="CG65" s="489">
        <v>39257923.942856655</v>
      </c>
      <c r="CH65" s="490">
        <v>410830010.34614462</v>
      </c>
      <c r="CI65" s="488">
        <v>10453391.321373625</v>
      </c>
      <c r="CJ65" s="489">
        <v>49741703.238692999</v>
      </c>
      <c r="CK65" s="490">
        <v>329702205.67509365</v>
      </c>
      <c r="CL65" s="488">
        <v>8809690.359957194</v>
      </c>
      <c r="CM65" s="489">
        <v>40364207.229370341</v>
      </c>
      <c r="CN65" s="490">
        <v>587359389.0520786</v>
      </c>
      <c r="CO65" s="488">
        <v>14890243.523095239</v>
      </c>
      <c r="CP65" s="489">
        <v>71935991.603704527</v>
      </c>
      <c r="CQ65" s="1271">
        <v>0</v>
      </c>
      <c r="CR65" s="1361">
        <v>0</v>
      </c>
      <c r="CS65" s="1273">
        <v>0</v>
      </c>
      <c r="CT65" s="490">
        <v>168355336.07925296</v>
      </c>
      <c r="CU65" s="488">
        <v>4162710.4635160794</v>
      </c>
      <c r="CV65" s="489">
        <v>20262866.380878862</v>
      </c>
      <c r="CW65" s="490">
        <v>67424378.236000076</v>
      </c>
      <c r="CX65" s="488">
        <v>1472017.2147445572</v>
      </c>
      <c r="CY65" s="489">
        <v>7311454.1730423383</v>
      </c>
      <c r="CZ65" s="490">
        <v>48719194.582157634</v>
      </c>
      <c r="DA65" s="488">
        <v>1000282.4446069398</v>
      </c>
      <c r="DB65" s="489">
        <v>4948493.4874265511</v>
      </c>
      <c r="DC65" s="490">
        <v>162127144.75919577</v>
      </c>
      <c r="DD65" s="488">
        <v>3286468.6575449263</v>
      </c>
      <c r="DE65" s="489">
        <v>16480495.586351676</v>
      </c>
      <c r="DF65" s="490">
        <v>120922524.71930102</v>
      </c>
      <c r="DG65" s="488">
        <v>2033349.150785031</v>
      </c>
      <c r="DH65" s="489">
        <v>10206714.863750298</v>
      </c>
      <c r="DI65" s="490">
        <v>63112388.847553611</v>
      </c>
      <c r="DJ65" s="488">
        <v>1084892.911548805</v>
      </c>
      <c r="DK65" s="489">
        <v>5445790.0659153461</v>
      </c>
      <c r="DL65" s="490">
        <v>49084212.083774604</v>
      </c>
      <c r="DM65" s="488">
        <v>924195.60148520709</v>
      </c>
      <c r="DN65" s="489">
        <v>4618937.8721589241</v>
      </c>
      <c r="DO65" s="490">
        <v>88779710.411262617</v>
      </c>
      <c r="DP65" s="488">
        <v>1690666.7149821909</v>
      </c>
      <c r="DQ65" s="489">
        <v>8471129.5221222192</v>
      </c>
      <c r="DR65" s="490">
        <v>45260492.44812905</v>
      </c>
      <c r="DS65" s="488">
        <v>1055752.2519238021</v>
      </c>
      <c r="DT65" s="489">
        <v>5266818.5487907166</v>
      </c>
      <c r="DU65" s="490">
        <v>45260492.44812905</v>
      </c>
      <c r="DV65" s="488">
        <v>1055752.2519238021</v>
      </c>
      <c r="DW65" s="489">
        <v>5266818.5487907166</v>
      </c>
      <c r="DX65" s="490">
        <v>44735590.863044634</v>
      </c>
      <c r="DY65" s="488">
        <v>1073403.0112065871</v>
      </c>
      <c r="DZ65" s="489">
        <v>5340569.1070244266</v>
      </c>
      <c r="EA65" s="490">
        <v>44735590.863044634</v>
      </c>
      <c r="EB65" s="488">
        <v>1073403.0112065871</v>
      </c>
      <c r="EC65" s="489">
        <v>5340569.1070244266</v>
      </c>
      <c r="ED65" s="490">
        <v>37324328.908044785</v>
      </c>
      <c r="EE65" s="488">
        <v>804913.5934535776</v>
      </c>
      <c r="EF65" s="489">
        <v>3949659.644746786</v>
      </c>
      <c r="EG65" s="490">
        <v>24490095.797847882</v>
      </c>
      <c r="EH65" s="488">
        <v>590341.13539455365</v>
      </c>
      <c r="EI65" s="489">
        <v>2932429.3202315518</v>
      </c>
      <c r="EJ65" s="490">
        <v>25802041.351767179</v>
      </c>
      <c r="EK65" s="488">
        <v>638561.49121306359</v>
      </c>
      <c r="EL65" s="489">
        <v>3107951.2243219162</v>
      </c>
      <c r="EM65" s="490">
        <v>25802041.351767179</v>
      </c>
      <c r="EN65" s="488">
        <v>638561.49121306359</v>
      </c>
      <c r="EO65" s="488">
        <v>3107951.2243219162</v>
      </c>
      <c r="EP65" s="490">
        <v>15376287.453739358</v>
      </c>
      <c r="EQ65" s="488">
        <v>369378.0307991631</v>
      </c>
      <c r="ER65" s="489">
        <v>1835238.1099910168</v>
      </c>
      <c r="ES65" s="490">
        <v>15376009.111159297</v>
      </c>
      <c r="ET65" s="488">
        <v>369378.0307991631</v>
      </c>
      <c r="EU65" s="489">
        <v>1835211.574894188</v>
      </c>
      <c r="EV65" s="490">
        <v>19782630.529506482</v>
      </c>
      <c r="EW65" s="488">
        <v>459518.06149772124</v>
      </c>
      <c r="EX65" s="489">
        <v>2226613.4039727468</v>
      </c>
      <c r="EY65" s="490">
        <v>15251023.971119953</v>
      </c>
      <c r="EZ65" s="488">
        <v>294694.16537518863</v>
      </c>
      <c r="FA65" s="489">
        <v>1479263.5671223302</v>
      </c>
      <c r="FB65" s="490">
        <v>11295526.064010991</v>
      </c>
      <c r="FC65" s="488">
        <v>287798.49333333335</v>
      </c>
      <c r="FD65" s="489">
        <v>1368849.3980608894</v>
      </c>
      <c r="FE65" s="490">
        <v>18128719.956062272</v>
      </c>
      <c r="FF65" s="488">
        <v>458872.22142857139</v>
      </c>
      <c r="FG65" s="489">
        <v>2193901.5595039004</v>
      </c>
      <c r="FH65" s="490">
        <v>34366748.992032968</v>
      </c>
      <c r="FI65" s="488">
        <v>826898.5673809523</v>
      </c>
      <c r="FJ65" s="489">
        <v>4116006.5628689881</v>
      </c>
      <c r="FK65" s="490">
        <v>30316605.535915758</v>
      </c>
      <c r="FL65" s="488">
        <v>762551.43095238111</v>
      </c>
      <c r="FM65" s="489">
        <v>3664035.9352723453</v>
      </c>
      <c r="FN65" s="1271">
        <v>0</v>
      </c>
      <c r="FO65" s="1361">
        <v>0</v>
      </c>
      <c r="FP65" s="1273">
        <v>0</v>
      </c>
      <c r="FQ65" s="490">
        <v>1081675.3542857142</v>
      </c>
      <c r="FR65" s="488">
        <v>26382.325714285711</v>
      </c>
      <c r="FS65" s="489">
        <v>129905.27043996425</v>
      </c>
      <c r="FT65" s="490">
        <v>21487133.609999999</v>
      </c>
      <c r="FU65" s="488">
        <v>326604.29840659333</v>
      </c>
      <c r="FV65" s="489">
        <v>1639441.4829466457</v>
      </c>
      <c r="FW65" s="490">
        <v>146250715.14000008</v>
      </c>
      <c r="FX65" s="488">
        <v>2154586.7886789804</v>
      </c>
      <c r="FY65" s="489">
        <v>10815286.195565302</v>
      </c>
      <c r="FZ65" s="490">
        <v>21301080</v>
      </c>
      <c r="GA65" s="488">
        <v>272673.18681318685</v>
      </c>
      <c r="GB65" s="489">
        <v>1368725.8126415838</v>
      </c>
      <c r="GC65" s="1271">
        <v>0</v>
      </c>
      <c r="GD65" s="491"/>
      <c r="GE65" s="1273">
        <v>0</v>
      </c>
      <c r="GF65" s="1271">
        <v>0</v>
      </c>
      <c r="GG65" s="491"/>
      <c r="GH65" s="1273">
        <v>0</v>
      </c>
      <c r="GI65" s="1271">
        <v>0</v>
      </c>
      <c r="GJ65" s="491"/>
      <c r="GK65" s="1273">
        <v>0</v>
      </c>
      <c r="GL65" s="1271">
        <v>0</v>
      </c>
      <c r="GM65" s="491"/>
      <c r="GN65" s="1273">
        <v>0</v>
      </c>
      <c r="GO65" s="1271">
        <v>0</v>
      </c>
      <c r="GP65" s="491"/>
      <c r="GQ65" s="1273">
        <v>0</v>
      </c>
      <c r="GR65" s="1271">
        <v>0</v>
      </c>
      <c r="GS65" s="491"/>
      <c r="GT65" s="1273">
        <v>0</v>
      </c>
      <c r="GU65" s="1271">
        <v>0</v>
      </c>
      <c r="GV65" s="491"/>
      <c r="GW65" s="1273">
        <v>0</v>
      </c>
      <c r="GX65" s="1271">
        <v>0</v>
      </c>
      <c r="GY65" s="488"/>
      <c r="GZ65" s="1273">
        <v>0</v>
      </c>
      <c r="HA65" s="1271">
        <v>0</v>
      </c>
      <c r="HB65" s="488"/>
      <c r="HC65" s="1273">
        <v>0</v>
      </c>
      <c r="HD65" s="490">
        <v>327500.29128082696</v>
      </c>
      <c r="HE65" s="488"/>
      <c r="HF65" s="489">
        <v>31343.780199463901</v>
      </c>
      <c r="HG65" s="490">
        <v>3373416.4389799661</v>
      </c>
      <c r="HH65" s="488"/>
      <c r="HI65" s="489">
        <v>322856.57814569527</v>
      </c>
      <c r="HJ65" s="490">
        <v>4386777.5430516144</v>
      </c>
      <c r="HK65" s="488"/>
      <c r="HL65" s="489">
        <v>419841.43145525112</v>
      </c>
      <c r="HM65" s="490">
        <v>20653908.876096845</v>
      </c>
      <c r="HN65" s="488"/>
      <c r="HO65" s="489">
        <v>1976705.3566282901</v>
      </c>
      <c r="HP65" s="490">
        <v>30394186.302415971</v>
      </c>
      <c r="HQ65" s="488"/>
      <c r="HR65" s="489">
        <v>2908909.4579997864</v>
      </c>
      <c r="HS65" s="490">
        <v>14893653.317242485</v>
      </c>
      <c r="HT65" s="488"/>
      <c r="HU65" s="489">
        <v>1425413.681670195</v>
      </c>
      <c r="HV65" s="490">
        <v>8794764.6381391101</v>
      </c>
      <c r="HW65" s="488"/>
      <c r="HX65" s="489">
        <v>841712.74671470234</v>
      </c>
      <c r="HY65" s="490">
        <v>13879907.963130644</v>
      </c>
      <c r="HZ65" s="488"/>
      <c r="IA65" s="489">
        <v>1328392.053282503</v>
      </c>
      <c r="IB65" s="490">
        <v>84068.922471087353</v>
      </c>
      <c r="IC65" s="488"/>
      <c r="ID65" s="489">
        <v>8045.9098745656538</v>
      </c>
      <c r="IE65" s="490">
        <v>80847.284219122128</v>
      </c>
      <c r="IF65" s="488"/>
      <c r="IG65" s="489">
        <v>7737.5793968831294</v>
      </c>
      <c r="IH65" s="1271">
        <v>0</v>
      </c>
      <c r="II65" s="488"/>
      <c r="IJ65" s="1273">
        <v>0</v>
      </c>
      <c r="IK65" s="1271">
        <v>0</v>
      </c>
      <c r="IL65" s="488"/>
      <c r="IM65" s="1273">
        <v>0</v>
      </c>
      <c r="IN65" s="490">
        <v>1421804.1349976936</v>
      </c>
      <c r="IO65" s="488"/>
      <c r="IP65" s="489">
        <v>136075.34857379098</v>
      </c>
      <c r="IQ65" s="490">
        <v>7334.4009800435606</v>
      </c>
      <c r="IR65" s="488"/>
      <c r="IS65" s="489">
        <v>701.94701602904024</v>
      </c>
      <c r="IT65" s="490">
        <v>352578.17565915827</v>
      </c>
      <c r="IU65" s="488"/>
      <c r="IV65" s="489">
        <v>33743.887059668101</v>
      </c>
      <c r="IW65" s="490">
        <v>352578.17565915827</v>
      </c>
      <c r="IX65" s="488"/>
      <c r="IY65" s="489">
        <v>33743.887059668101</v>
      </c>
      <c r="IZ65" s="490">
        <v>7677.5187817229662</v>
      </c>
      <c r="JA65" s="488"/>
      <c r="JB65" s="489">
        <v>734.78548745849184</v>
      </c>
      <c r="JC65" s="490">
        <v>7677.5187817211036</v>
      </c>
      <c r="JD65" s="488"/>
      <c r="JE65" s="489">
        <v>734.78548745831358</v>
      </c>
      <c r="JF65" s="490">
        <v>1673478.6715194567</v>
      </c>
      <c r="JG65" s="488"/>
      <c r="JH65" s="489">
        <v>160162.14044713276</v>
      </c>
      <c r="JI65" s="490">
        <v>1914772.5304307714</v>
      </c>
      <c r="JJ65" s="488"/>
      <c r="JK65" s="489">
        <v>183255.43800610036</v>
      </c>
      <c r="JL65" s="583">
        <v>511849689.97186476</v>
      </c>
      <c r="JM65" s="583">
        <f>+JL65</f>
        <v>511849689.97186476</v>
      </c>
      <c r="JN65" s="583"/>
      <c r="JO65" s="583">
        <v>5789353.7373617887</v>
      </c>
      <c r="JP65" s="1187"/>
      <c r="JQ65" s="1187"/>
      <c r="JR65" s="1187"/>
      <c r="JS65" s="1292"/>
      <c r="JT65" s="1292"/>
      <c r="JU65" s="1292"/>
    </row>
    <row r="66" spans="1:281" s="873" customFormat="1" ht="20.25">
      <c r="A66" s="586">
        <f>+A61+1</f>
        <v>44</v>
      </c>
      <c r="B66" s="473"/>
      <c r="C66" s="584" t="str">
        <f>+C58</f>
        <v>W  11.68 % ROE</v>
      </c>
      <c r="D66" s="584">
        <v>2019</v>
      </c>
      <c r="E66" s="490">
        <f>+E35-F60-F58-F56-F54-F52-F50-F48-F46-F44-F42-F40-F62-F64</f>
        <v>14246440.291190464</v>
      </c>
      <c r="F66" s="491">
        <f>+E36/13*(E37)</f>
        <v>491561.94309523801</v>
      </c>
      <c r="G66" s="489">
        <f>+E66*E33*E37/13+F66</f>
        <v>1834361.8910489252</v>
      </c>
      <c r="H66" s="490">
        <f>+H35-I60-I58-I56-I54-I52-I50-I48-I46-I44-I42-I40-I62-I64</f>
        <v>5875656.9095238084</v>
      </c>
      <c r="I66" s="491">
        <f>+H36/13*(H37)</f>
        <v>192119.57190476189</v>
      </c>
      <c r="J66" s="489">
        <f>+H66*H33*H37/13+I66</f>
        <v>745930.32259320631</v>
      </c>
      <c r="K66" s="490">
        <f>+K35-L60-L58-L56-L54-L52-L50-L48-L46-L44-L42-L40-L62-L64</f>
        <v>62943977.894107185</v>
      </c>
      <c r="L66" s="491">
        <f>+K36/13*(K37)</f>
        <v>2058755.2592857142</v>
      </c>
      <c r="M66" s="489">
        <f>+K66*K33*K37/13+L66</f>
        <v>7991547.4875639826</v>
      </c>
      <c r="N66" s="490">
        <f>+N35-O60-O58-O56-O54-O52-O50-O48-O46-O44-O42-O40-O62-O64</f>
        <v>15893213.453968257</v>
      </c>
      <c r="O66" s="491">
        <f>+N36/13*(N37)</f>
        <v>528306.26404761907</v>
      </c>
      <c r="P66" s="489">
        <f>+N66*N33*N37/13+O66</f>
        <v>2026323.015081367</v>
      </c>
      <c r="Q66" s="490">
        <f>+Q35-R60-R58-R56-R54-R52-R50-R48-R46-R44-R42-R40-R62-R64</f>
        <v>20486776.843520425</v>
      </c>
      <c r="R66" s="491">
        <f>+Q36/13*(Q37)</f>
        <v>642982.10357142857</v>
      </c>
      <c r="S66" s="489">
        <f>+Q66*Q33*Q37/13+R66</f>
        <v>2573965.7259314014</v>
      </c>
      <c r="T66" s="490">
        <f>+T35-U60-U58-U56-U54-U52-U50-U48-U46-U44-U42-U40-U62-U64</f>
        <v>19845171.061849814</v>
      </c>
      <c r="U66" s="491">
        <f>+T36/13*(T37)</f>
        <v>610820.36571428576</v>
      </c>
      <c r="V66" s="489">
        <f>+T66*T33*T37/13+U66</f>
        <v>2481329.3577368241</v>
      </c>
      <c r="W66" s="490">
        <f>+W35-X60-X58-X56-X54-X52-X50-X48-X46-X44-X42-X40-X62-X64</f>
        <v>12124938.54236264</v>
      </c>
      <c r="X66" s="491">
        <f>+W36/13*(W37)</f>
        <v>374560.81380952382</v>
      </c>
      <c r="Y66" s="489">
        <f>+W66*W33*W37/13+X66</f>
        <v>1517398.3585465117</v>
      </c>
      <c r="Z66" s="490">
        <f>+Z35-AA60-AA58-AA56-AA54-AA52-AA50-AA48-AA46-AA44-AA42-AA40-AA62-AA64</f>
        <v>5278623.9343223479</v>
      </c>
      <c r="AA66" s="491">
        <f>+Z36/13*(Z37)</f>
        <v>165749.88095238095</v>
      </c>
      <c r="AB66" s="489">
        <f>+Z66*Z33*Z37/13+AA66</f>
        <v>663287.21655320539</v>
      </c>
      <c r="AC66" s="490">
        <f>+AC35-AD60-AD58-AD56-AD54-AD52-AD50-AD48-AD46-AD44-AD42-AD40-AD62-AD64</f>
        <v>16234731.34049451</v>
      </c>
      <c r="AD66" s="491">
        <f>+AC36/13*(AC37)</f>
        <v>500343.63753968262</v>
      </c>
      <c r="AE66" s="489">
        <f>+AC66*AC33*AC37/13+AD66</f>
        <v>2030550.1981594984</v>
      </c>
      <c r="AF66" s="490">
        <f>+AF35-AG60-AG58-AG56-AG54-AG52-AG50-AG48-AG46-AG44-AG42-AG40-AG62-AG64</f>
        <v>20547.648809523806</v>
      </c>
      <c r="AG66" s="491">
        <f>+AF36/13*(AF37)</f>
        <v>666.38928571428573</v>
      </c>
      <c r="AH66" s="489">
        <f>+AF66*AF33*AF37/13+AG66</f>
        <v>2603.1104025718651</v>
      </c>
      <c r="AI66" s="490">
        <f>+AI35-AJ60-AJ58-AJ56-AJ54-AJ52-AJ50-AJ48-AJ46-AJ44-AJ42-AJ40-AJ62-AJ64</f>
        <v>7395662.3627106221</v>
      </c>
      <c r="AJ66" s="491">
        <f>+AI36/13*(AI37)</f>
        <v>218069.47404761909</v>
      </c>
      <c r="AK66" s="489">
        <f>+AI66*AI33*AI37/13+AJ66</f>
        <v>915148.52205877821</v>
      </c>
      <c r="AL66" s="490">
        <f>+AL35-AM60-AM58-AM56-AM54-AM52-AM50-AM48-AM46-AM44-AM42-AM40-AM62-AM64</f>
        <v>16888961.25777518</v>
      </c>
      <c r="AM66" s="491">
        <f>+AL36/13*(AL37)</f>
        <v>491118.82585882989</v>
      </c>
      <c r="AN66" s="489">
        <f>+AL66*AL33*AL37/13+AM66</f>
        <v>2082989.906240643</v>
      </c>
      <c r="AO66" s="490">
        <f>+AO35-AP60-AP58-AP56-AP54-AP52-AP50-AP48-AP46-AP44-AP42-AP40-AP62-AP64</f>
        <v>17604327.514575716</v>
      </c>
      <c r="AP66" s="491">
        <f>+AO36/13*(AO37)</f>
        <v>504054.10714853473</v>
      </c>
      <c r="AQ66" s="489">
        <f>+AO66*AO33*AO37/13+AP66</f>
        <v>2163352.1203476344</v>
      </c>
      <c r="AR66" s="490">
        <f>+AR35-AS60-AS58-AS56-AS54-AS52-AS50-AS48-AS46-AS44-AS42-AS40-AS62-AS64</f>
        <v>64840779.500274718</v>
      </c>
      <c r="AS66" s="491">
        <f>+AR36/13*(AR37)</f>
        <v>1841734.0361904765</v>
      </c>
      <c r="AT66" s="489">
        <f>+AR66*AR33*AR37/13+AS66</f>
        <v>7953309.5286372136</v>
      </c>
      <c r="AU66" s="490">
        <f>+AU35-AV60-AV58-AV56-AV54-AV52-AV50-AV48-AV46-AV44-AV42-AV40-AV62-AV64</f>
        <v>12136594.819395607</v>
      </c>
      <c r="AV66" s="491">
        <f>+AU36/13*(AU37)</f>
        <v>342972.41952380957</v>
      </c>
      <c r="AW66" s="489">
        <f>+AU66*AU33*AU37/13+AV66</f>
        <v>1486908.6280584398</v>
      </c>
      <c r="AX66" s="490">
        <f>+AX35-AY60-AY58-AY56-AY54-AY52-AY50-AY48-AY46-AY44-AY42-AY40-AY62-AY64</f>
        <v>15681409.60749788</v>
      </c>
      <c r="AY66" s="491">
        <f>+AX36/13*(AX37)</f>
        <v>444403.11105952383</v>
      </c>
      <c r="AZ66" s="489">
        <f>+AX66*AX33*AX37/13+AY66</f>
        <v>1922456.2649978849</v>
      </c>
      <c r="BA66" s="490">
        <f>+BA35-BB60-BB58-BB56-BB54-BB52-BB50-BB48-BB46-BB44-BB42-BB40-BB62-BB64</f>
        <v>5420608.3792209793</v>
      </c>
      <c r="BB66" s="491">
        <f>+BA36/13*(BA37)</f>
        <v>152152.4606071428</v>
      </c>
      <c r="BC66" s="489">
        <f>+BA66*BA33*BA37/13+BB66</f>
        <v>663072.55718707386</v>
      </c>
      <c r="BD66" s="490">
        <f>+BD35-BE60-BE58-BE56-BE54-BE52-BE50-BE48-BE46-BE44-BE42-BE40-BE62-BE64</f>
        <v>39349117.600274742</v>
      </c>
      <c r="BE66" s="491">
        <f>+BD36/13*(BD37)</f>
        <v>1096086.5945238096</v>
      </c>
      <c r="BF66" s="489">
        <f>+BD66*BD33*BD37/13+BE66</f>
        <v>4804942.4199573202</v>
      </c>
      <c r="BG66" s="490">
        <f>+BG35-BH60-BH58-BH56-BH54-BH52-BH50-BH48-BH46-BH44-BH42-BH40-BH62-BH64</f>
        <v>13753841.268966272</v>
      </c>
      <c r="BH66" s="491">
        <f>+BG36/13*(BG37)</f>
        <v>377744.45222443796</v>
      </c>
      <c r="BI66" s="489">
        <f>+BG66*BG33*BG37/13+BH66</f>
        <v>1674114.4199244818</v>
      </c>
      <c r="BJ66" s="490">
        <f>+BJ35-BK60-BK58-BK56-BK54-BK52-BK50-BK48-BK46-BK44-BK42-BK40-BK62-BK64</f>
        <v>18886184.484908421</v>
      </c>
      <c r="BK66" s="491">
        <f>+BJ36/13*(BJ37)</f>
        <v>517545.67285714287</v>
      </c>
      <c r="BL66" s="489">
        <f>+BJ66*BJ33*BJ37/13+BK66</f>
        <v>2297665.2694037124</v>
      </c>
      <c r="BM66" s="490">
        <f>+BM35-BN60-BN58-BN56-BN54-BN52-BN50-BN48-BN46-BN44-BN42-BN40-BN62-BN64</f>
        <v>55275529.873287693</v>
      </c>
      <c r="BN66" s="491">
        <f>+BM36/13*(BM37)</f>
        <v>1498527.1850234743</v>
      </c>
      <c r="BO66" s="489">
        <f>+BM66*BM33*BM37/13+BN66</f>
        <v>6708528.9201840041</v>
      </c>
      <c r="BP66" s="490">
        <f>+BP35-BQ60-BQ58-BQ56-BQ54-BQ52-BQ50-BQ48-BQ46-BQ44-BQ42-BQ40-BQ62-BQ64</f>
        <v>64941230.168498196</v>
      </c>
      <c r="BQ66" s="491">
        <f>+BP36/13*(BP37)</f>
        <v>1723260.6571428573</v>
      </c>
      <c r="BR66" s="489">
        <f>+BP66*BP33*BP37/13+BQ66</f>
        <v>7844304.1394386664</v>
      </c>
      <c r="BS66" s="490">
        <f>+BS35-BT60-BT58-BT56-BT54-BT52-BT50-BT48-BT46-BT44-BT42-BT40-BT62-BT64</f>
        <v>10166926.306190476</v>
      </c>
      <c r="BT66" s="491">
        <f>+BS36/13*(BS37)</f>
        <v>268480.54500000004</v>
      </c>
      <c r="BU66" s="489">
        <f>+BS66*BS33*BS37/13+BT66</f>
        <v>1226765.4102546275</v>
      </c>
      <c r="BV66" s="490">
        <f>+BV35-BW60-BW58-BW56-BW54-BW52-BW50-BW48-BW46-BW44-BW42-BW40-BW62-BW64</f>
        <v>4757541.9890109906</v>
      </c>
      <c r="BW66" s="491">
        <f>+BV36/13*(BV37)</f>
        <v>139468.73809523811</v>
      </c>
      <c r="BX66" s="489">
        <f>+BV66*BV33*BV37/13+BW66</f>
        <v>587891.43209142436</v>
      </c>
      <c r="BY66" s="490">
        <f>+BY35-BZ60-BZ58-BZ56-BZ54-BZ52-BZ50-BZ48-BZ46-BZ44-BZ42-BZ40-BZ62-BZ64</f>
        <v>35504740.778772898</v>
      </c>
      <c r="BZ66" s="491">
        <f>+BY36/13*(BY37)</f>
        <v>965196.38095238095</v>
      </c>
      <c r="CA66" s="489">
        <f>+BY66*BY33*BY37/13+BZ66</f>
        <v>4311700.0053929752</v>
      </c>
      <c r="CB66" s="490">
        <f>+CB35-CC60-CC58-CC56-CC54-CC52-CC50-CC48-CC46-CC44-CC42-CC40-CC62-CC64</f>
        <v>642834128.49338806</v>
      </c>
      <c r="CC66" s="491">
        <f>+CB36/13*(CB37)</f>
        <v>17187649.332619041</v>
      </c>
      <c r="CD66" s="489">
        <f>+CB66*CB33*CB37/13+CC66</f>
        <v>77778057.647989497</v>
      </c>
      <c r="CE66" s="490">
        <f>+CE35-CF60-CF58-CF56-CF54-CF52-CF50-CF48-CF46-CF44-CF42-CF40-CF62-CF64</f>
        <v>313065124.67175466</v>
      </c>
      <c r="CF66" s="491">
        <f>+CE36/13*(CE37)</f>
        <v>8484131.9133950956</v>
      </c>
      <c r="CG66" s="489">
        <f>+CE66*CE33*CE37/13+CF66</f>
        <v>37992122.99909097</v>
      </c>
      <c r="CH66" s="490">
        <f>+CH35-CI60-CI58-CI56-CI54-CI52-CI50-CI48-CI46-CI44-CI42-CI40-CI62-CI64</f>
        <v>399754319.90441382</v>
      </c>
      <c r="CI66" s="491">
        <f>+CH36/13*(CH37)</f>
        <v>10446356.459285712</v>
      </c>
      <c r="CJ66" s="489">
        <f>+CH66*CH33*CH37/13+CI66</f>
        <v>48125248.097489685</v>
      </c>
      <c r="CK66" s="490">
        <f>+CK35-CL60-CL58-CL56-CL54-CL52-CL50-CL48-CL46-CL44-CL42-CL40-CL62-CL64</f>
        <v>320897093.31074488</v>
      </c>
      <c r="CL66" s="491">
        <f>+CK36/13*(CK37)</f>
        <v>8809698.8461476695</v>
      </c>
      <c r="CM66" s="489">
        <f>+CK66*CK33*CK37/13+CL66</f>
        <v>39055893.080549695</v>
      </c>
      <c r="CN66" s="490">
        <f>+CN35-CO60-CO58-CO56-CO54-CO52-CO50-CO48-CO46-CO44-CO42-CO40-CO62-CO64</f>
        <v>572224876.95517373</v>
      </c>
      <c r="CO66" s="491">
        <f>+CN36/13*(CN37)</f>
        <v>14883974.388690475</v>
      </c>
      <c r="CP66" s="489">
        <f>+CN66*CN33*CN37/13+CO66</f>
        <v>68819099.183924809</v>
      </c>
      <c r="CQ66" s="490">
        <f>+CQ35-CR60-CR58-CR56-CR54-CR52-CR50-CR48-CR46-CR44-CR42-CR40-CR62-CR64</f>
        <v>334253055.17976189</v>
      </c>
      <c r="CR66" s="491">
        <f>+CQ36/13*(CQ37)</f>
        <v>8356942.9624999976</v>
      </c>
      <c r="CS66" s="489">
        <f>+CQ66*CQ33*CQ37/13+CR66</f>
        <v>39862004.993770376</v>
      </c>
      <c r="CT66" s="490">
        <f>+CT35-CU60-CU58-CU56-CU54-CU52-CU50-CU48-CU46-CU44-CU42-CU40-CU62-CU64</f>
        <v>169419234.88110349</v>
      </c>
      <c r="CU66" s="491">
        <f>+CT36/13*(CT37)</f>
        <v>4291003.7302403171</v>
      </c>
      <c r="CV66" s="489">
        <f>+CT66*CT33*CT37/13+CU66</f>
        <v>20259634.148140255</v>
      </c>
      <c r="CW66" s="490">
        <f>+CW35-CX60-CX58-CX56-CX54-CX52-CX50-CX48-CX46-CX44-CX42-CX40-CX62-CX64</f>
        <v>61564010.935805924</v>
      </c>
      <c r="CX66" s="491">
        <f>+CW36/13*(CW37)</f>
        <v>1530357.1244262413</v>
      </c>
      <c r="CY66" s="489">
        <f>+CW66*CW33*CW37/13+CX66</f>
        <v>7333080.4006077116</v>
      </c>
      <c r="CZ66" s="490">
        <f>+CZ35-DA60-DA58-DA56-DA54-DA52-DA50-DA48-DA46-DA44-DA42-DA40-DA62-DA64</f>
        <v>45509601.45609007</v>
      </c>
      <c r="DA66" s="491">
        <f>+CZ36/13*(CZ37)</f>
        <v>1128953.7815690984</v>
      </c>
      <c r="DB66" s="489">
        <f>+CZ66*CZ33*CZ37/13+DA66</f>
        <v>5418466.7558676265</v>
      </c>
      <c r="DC66" s="490">
        <f>+DC35-DD60-DD58-DD56-DD54-DD52-DD50-DD48-DD46-DD44-DD42-DD40-DD62-DD64</f>
        <v>161066435.90268275</v>
      </c>
      <c r="DD66" s="491">
        <f>+DC36/13*(DC37)</f>
        <v>3918487.7369392053</v>
      </c>
      <c r="DE66" s="489">
        <f>+DC66*DC33*DC37/13+DD66</f>
        <v>19099824.079670999</v>
      </c>
      <c r="DF66" s="490">
        <f>+DF35-DG60-DG58-DG56-DG54-DG52-DG50-DG48-DG46-DG44-DG42-DG40-DG62-DG64</f>
        <v>122507953.91524355</v>
      </c>
      <c r="DG66" s="491">
        <f>+DF36/13*(DF37)</f>
        <v>2965269.1206197282</v>
      </c>
      <c r="DH66" s="1273">
        <f>+DF66*DF33*DF37/13+DG66</f>
        <v>14512271.092966847</v>
      </c>
      <c r="DI66" s="490">
        <f>+DI35-DJ60-DJ58-DJ56-DJ54-DJ52-DJ50-DJ48-DJ46-DJ44-DJ42-DJ40-DJ62-DJ64</f>
        <v>64591881.971246988</v>
      </c>
      <c r="DJ66" s="491">
        <f>+DI36/13*(DI37)</f>
        <v>1563732.7353046618</v>
      </c>
      <c r="DK66" s="1273">
        <f>+DI66*DI33*DI37/13+DJ66</f>
        <v>7651848.3611325845</v>
      </c>
      <c r="DL66" s="490">
        <f>+DL35-DM60-DM58-DM56-DM54-DM52-DM50-DM48-DM46-DM44-DM42-DM40-DM62-DM64</f>
        <v>47322821.148305558</v>
      </c>
      <c r="DM66" s="491">
        <f>+DL36/13*(DL37)</f>
        <v>1154061.8366907078</v>
      </c>
      <c r="DN66" s="489">
        <f>+DL66*DL33*DL37/13+DM66</f>
        <v>5614480.0517770806</v>
      </c>
      <c r="DO66" s="490">
        <f>+DO35-DP60-DP58-DP56-DP54-DP52-DP50-DP48-DP46-DP44-DP42-DP40-DP62-DP64</f>
        <v>86748462.062012717</v>
      </c>
      <c r="DP66" s="491">
        <f>+DO36/13*(DO37)</f>
        <v>2111016.8849574737</v>
      </c>
      <c r="DQ66" s="489">
        <f>+DO66*DO33*DO37/13+DP66</f>
        <v>10287503.639614645</v>
      </c>
      <c r="DR66" s="490">
        <f>+DR35-DS60-DS58-DS56-DS54-DS52-DS50-DS48-DS46-DS44-DS42-DS40-DS62-DS64</f>
        <v>47577259.168028295</v>
      </c>
      <c r="DS66" s="491">
        <f>+DR36/13*(DR37)</f>
        <v>1169319.9908110674</v>
      </c>
      <c r="DT66" s="489">
        <f>+DR66*DR33*DR37/13+DS66</f>
        <v>5653720.2921349695</v>
      </c>
      <c r="DU66" s="490">
        <f>+DU35-DV60-DV58-DV56-DV54-DV52-DV50-DV48-DV46-DV44-DV42-DV40-DV62-DV64</f>
        <v>47577259.168028295</v>
      </c>
      <c r="DV66" s="491">
        <f>+DU36/13*(DU37)</f>
        <v>1169319.9908110674</v>
      </c>
      <c r="DW66" s="489">
        <f>+DU66*DU33*DU37/13+DV66</f>
        <v>5653720.2921349695</v>
      </c>
      <c r="DX66" s="490">
        <f>+DX35-DY60-DY58-DY56-DY54-DY52-DY50-DY48-DY46-DY44-DY42-DY40-DY62-DY64</f>
        <v>44843021.480650261</v>
      </c>
      <c r="DY66" s="491">
        <f>+DX36/13*(DX37)</f>
        <v>1109081.0616444005</v>
      </c>
      <c r="DZ66" s="489">
        <f>+DX66*DX33*DX37/13+DY66</f>
        <v>5335765.4599595629</v>
      </c>
      <c r="EA66" s="490">
        <f>+EA35-EB60-EB58-EB56-EB54-EB52-EB50-EB48-EB46-EB44-EB42-EB40</f>
        <v>46568719.20095636</v>
      </c>
      <c r="EB66" s="491">
        <f>+EA36/13*(EA37)</f>
        <v>1109081.0616444005</v>
      </c>
      <c r="EC66" s="489">
        <f>+EA66*EA33*EA37/13+EB66</f>
        <v>5498421.3067287905</v>
      </c>
      <c r="ED66" s="490">
        <f>+ED35-EE60-EE58-EE56-EE54-EE52-EE50-EE48-EE46-EE44-EE42-EE40-EE62-EE64</f>
        <v>29930333.562728617</v>
      </c>
      <c r="EE66" s="491">
        <f>+ED36/13*(ED37)</f>
        <v>757637.46018260415</v>
      </c>
      <c r="EF66" s="489">
        <f>+ED66*ED33*ED37/13+EE66</f>
        <v>3578724.6601283308</v>
      </c>
      <c r="EG66" s="490">
        <f>+EG35-EH60-EH58-EH56-EH54-EH52-EH50-EH48-EH46-EH44-EH42-EH40-EH62-EH64</f>
        <v>23486596.867069691</v>
      </c>
      <c r="EH66" s="491">
        <f>+EG36/13*(EG37)</f>
        <v>594836.02208736597</v>
      </c>
      <c r="EI66" s="489">
        <f>+EG66*EG33*EG37/13+EH66</f>
        <v>2808568.0425846102</v>
      </c>
      <c r="EJ66" s="490">
        <f>+EJ35-EK60-EK58-EK56-EK54-EK52-EK50-EK48-EK46-EK44-EK42-EK40-EK62-EK64</f>
        <v>26129595.272206012</v>
      </c>
      <c r="EK66" s="491">
        <f>+EJ36/13*(EJ37)</f>
        <v>662586.16148628481</v>
      </c>
      <c r="EL66" s="489">
        <f>+EJ66*EJ33*EJ37/13+EK66</f>
        <v>3125434.3154399218</v>
      </c>
      <c r="EM66" s="490">
        <f>+EM35-EN60-EN58-EN56-EN54-EN52-EN50-EN48-EN46-EN44-EN42-EN40-EN62-EN64</f>
        <v>26129595.272206012</v>
      </c>
      <c r="EN66" s="491">
        <f>+EM36/13*(EM37)</f>
        <v>662586.16148628481</v>
      </c>
      <c r="EO66" s="489">
        <f>+EM66*EM33*EM37/13+EN66</f>
        <v>3125434.3154399218</v>
      </c>
      <c r="EP66" s="490">
        <f>+EP35-EQ60-EQ58-EQ56-EQ54-EQ52-EQ50-EQ48-EQ46-EQ44-EQ42-EQ40-EQ62-EQ64</f>
        <v>15238900.408342948</v>
      </c>
      <c r="EQ66" s="491">
        <f>+EP36/13*(EP37)</f>
        <v>376860.03507652116</v>
      </c>
      <c r="ER66" s="489">
        <f>+EP66*EP33*EP37/13+EQ66</f>
        <v>1813204.4310761213</v>
      </c>
      <c r="ES66" s="490">
        <f>+ES35-ET60-ET58-ET56-ET54-ET52-ET50-ET48-ET46-ET44-ET42-ET40-ET62-ET64</f>
        <v>15238622.065762887</v>
      </c>
      <c r="ET66" s="491">
        <f>+ES36/13*(ES37)</f>
        <v>376860.03507652116</v>
      </c>
      <c r="EU66" s="489">
        <f>+ES66*ES33*ES37/13+ET66</f>
        <v>1813178.1958626658</v>
      </c>
      <c r="EV66" s="490">
        <f>+EV35-EW60-EW58-EW56-EW54-EW52-EW50-EW48-EW46-EW44-EW42-EW40-EW62-EW64</f>
        <v>20242376.087231055</v>
      </c>
      <c r="EW66" s="491">
        <f>+EV36/13*(EV37)</f>
        <v>500513.49087327381</v>
      </c>
      <c r="EX66" s="489">
        <f>+EV66*EV33*EV37/13+EW66</f>
        <v>2408461.0904712565</v>
      </c>
      <c r="EY66" s="490">
        <f>+EY35-EZ60-EZ58-EZ56-EZ54-EZ52-EZ50-EZ48-EZ46-EZ44-EZ42-EZ40-EZ62-EZ64</f>
        <v>13620433.080276852</v>
      </c>
      <c r="EZ66" s="491">
        <f>+EY36/13*(EY37)</f>
        <v>331312.55346790573</v>
      </c>
      <c r="FA66" s="1273">
        <f>+EY66*EY33*EY37/13+EZ66</f>
        <v>1615108.1162522514</v>
      </c>
      <c r="FB66" s="490">
        <f>+FB35-FC60-FC58-FC56-FC54-FC52-FC50-FC48-FC46-FC44-FC42-FC40-FC62-FC64</f>
        <v>11001247.310018314</v>
      </c>
      <c r="FC66" s="491">
        <f>+FB36/13*(FB37)</f>
        <v>287646.01595238096</v>
      </c>
      <c r="FD66" s="489">
        <f>+FB66*FB33*FB37/13+FC66</f>
        <v>1324569.9080528556</v>
      </c>
      <c r="FE66" s="490">
        <f>+FE35-FF60-FF58-FF56-FF54-FF52-FF50-FF48-FF46-FF44-FF42-FF40-FF62-FF64</f>
        <v>17670135.128260069</v>
      </c>
      <c r="FF66" s="491">
        <f>+FE36/13*(FE37)</f>
        <v>459020.63452380942</v>
      </c>
      <c r="FG66" s="489">
        <f>+FE66*FE33*FE37/13+FF66</f>
        <v>2124521.3522879891</v>
      </c>
      <c r="FH66" s="490">
        <f>+FH35-FI60-FI58-FI56-FI54-FI52-FI50-FI48-FI46-FI44-FI42-FI40-FI62-FI64</f>
        <v>41581532.025695972</v>
      </c>
      <c r="FI66" s="491">
        <f>+FH36/13*(FH37)</f>
        <v>1018616.5804761902</v>
      </c>
      <c r="FJ66" s="489">
        <f>+FH66*FH33*FH37/13+FI66</f>
        <v>4937888.8968362361</v>
      </c>
      <c r="FK66" s="490">
        <f>+FK35-FL60-FL58-FL56-FL54-FL52-FL50-FL48-FL46-FL44-FL42-FL40-FL62-FL64</f>
        <v>29548579.375732608</v>
      </c>
      <c r="FL66" s="491">
        <f>+FK36/13*(FK37)</f>
        <v>762610.47857142868</v>
      </c>
      <c r="FM66" s="489">
        <f>+FK66*FK33*FK37/13+FL66</f>
        <v>3547715.3915772848</v>
      </c>
      <c r="FN66" s="1271">
        <v>0</v>
      </c>
      <c r="FO66" s="1361">
        <f>+FN36/13*(FN37)</f>
        <v>0</v>
      </c>
      <c r="FP66" s="1273">
        <f>+FN66*FN33*FN37/13+FO66</f>
        <v>0</v>
      </c>
      <c r="FQ66" s="490">
        <f>+FQ35-FR60-FR58-FR56-FR54-FR52-FR50-FR48-FR46-FR44-FR42-FR40-FR62-FR64</f>
        <v>1028910.7028571428</v>
      </c>
      <c r="FR66" s="491">
        <f>+FQ36/13*(FQ37)</f>
        <v>26382.325714285711</v>
      </c>
      <c r="FS66" s="489">
        <f>+FQ66*FQ33*FQ37/13+FR66</f>
        <v>123362.42811220983</v>
      </c>
      <c r="FT66" s="490">
        <f>+FT35-FU60-FU58-FU56-FU54-FU52-FU50-FU48-FU46-FU44-FU42-FU40-FU62-FU64</f>
        <v>21887849.646318685</v>
      </c>
      <c r="FU66" s="491">
        <f>+FT36/13*(FT37)</f>
        <v>529005.442857143</v>
      </c>
      <c r="FV66" s="489">
        <f>+FT66*FT33*FT37/13+FU66</f>
        <v>2592047.35123262</v>
      </c>
      <c r="FW66" s="490">
        <f>+FW35-FX60-FX58-FX56-FX54-FX52-FX50-FX48-FX46-FX44-FX42-FX40-FX62-FX64</f>
        <v>146538027.1097827</v>
      </c>
      <c r="FX66" s="488">
        <f>+FW36/13*(FW37)</f>
        <v>3550621.1073809555</v>
      </c>
      <c r="FY66" s="489">
        <f>+FW66*FW33*FW37/13+FX66</f>
        <v>17362580.527021326</v>
      </c>
      <c r="FZ66" s="490">
        <f>+FZ35-GA60-GA58-GA56-GA54-GA52-GA50-GA48-GA46-GA44-GA42-GA40-GA62-GA64</f>
        <v>22030024.143186811</v>
      </c>
      <c r="GA66" s="491">
        <f>+FZ36/13*(FZ37)</f>
        <v>531016.6030952381</v>
      </c>
      <c r="GB66" s="1273">
        <f>+FZ66*FZ33*FZ37/13+GA66</f>
        <v>2607459.185821129</v>
      </c>
      <c r="GC66" s="1271">
        <f>+GC35-GD60-GD58-GD56-GD54-GD52-GD50-GD48-GD46-GD44-GD42-GD40</f>
        <v>0</v>
      </c>
      <c r="GD66" s="491"/>
      <c r="GE66" s="1273">
        <f>+GC66*GC33*GC37/13+GD66</f>
        <v>0</v>
      </c>
      <c r="GF66" s="1271">
        <f>+GF35-GG60-GG58-GG56-GG54-GG52-GG50-GG48-GG46-GG44-GG42-GG40</f>
        <v>0</v>
      </c>
      <c r="GG66" s="491"/>
      <c r="GH66" s="1273">
        <f>+GF66*GF33*GF37/13+GG66</f>
        <v>0</v>
      </c>
      <c r="GI66" s="1271">
        <f>+GI35-GJ60-GJ58-GJ56-GJ54-GJ52-GJ50-GJ48-GJ46-GJ44-GJ42-GJ40</f>
        <v>0</v>
      </c>
      <c r="GJ66" s="491"/>
      <c r="GK66" s="1273">
        <f>+GI66*GI33*GI37/13+GJ66</f>
        <v>0</v>
      </c>
      <c r="GL66" s="1271">
        <f>+GL35-GM60-GM58-GM56-GM54-GM52-GM50-GM48-GM46-GM44-GM42-GM40</f>
        <v>0</v>
      </c>
      <c r="GM66" s="491"/>
      <c r="GN66" s="1273">
        <f>+GL66*GL33*GL37/13+GM66</f>
        <v>0</v>
      </c>
      <c r="GO66" s="1271">
        <f>+GO35-GP60-GP58-GP56-GP54-GP52-GP50-GP48-GP46-GP44-GP42-GP40</f>
        <v>0</v>
      </c>
      <c r="GP66" s="491"/>
      <c r="GQ66" s="1273">
        <f>+GO66*GO33*GO37/13+GP66</f>
        <v>0</v>
      </c>
      <c r="GR66" s="1271">
        <f>+GR35-GS60-GS58-GS56-GS54-GS52-GS50-GS48-GS46-GS44-GS42-GS40</f>
        <v>0</v>
      </c>
      <c r="GS66" s="491"/>
      <c r="GT66" s="1273">
        <f>+GR66*GR33*GR37/13+GS66</f>
        <v>0</v>
      </c>
      <c r="GU66" s="1271">
        <f>+GU35-GV60-GV58-GV56-GV54-GV52-GV50-GV48-GV46-GV44-GV42-GV40</f>
        <v>0</v>
      </c>
      <c r="GV66" s="491"/>
      <c r="GW66" s="1273">
        <f>+GU66*GU33*GU37/13+GV66</f>
        <v>0</v>
      </c>
      <c r="GX66" s="1271">
        <f>+GX35-GY60-GY58-GY56-GY54-GY52-GY50-GY48-GY46-GY44-GY42-GY40</f>
        <v>0</v>
      </c>
      <c r="GY66" s="491"/>
      <c r="GZ66" s="1273">
        <f>+GX66*GX33*GX37/13+GY66</f>
        <v>0</v>
      </c>
      <c r="HA66" s="1271">
        <f>+HA35-HB60-HB58-HB56-HB54-HB52-HB50-HB48-HB46-HB44-HB42-HB40</f>
        <v>0</v>
      </c>
      <c r="HB66" s="491"/>
      <c r="HC66" s="1273">
        <f>+HA66*HA33*HA37/13+HB66</f>
        <v>0</v>
      </c>
      <c r="HD66" s="1271">
        <f>+HD35-HE60-HE58-HE56-HE54-HE52-HE50-HE48-HE46-HE44-HE42-HE40</f>
        <v>0</v>
      </c>
      <c r="HE66" s="491"/>
      <c r="HF66" s="1273">
        <f>+HD66*HD33*HD37/13+HE66</f>
        <v>0</v>
      </c>
      <c r="HG66" s="1271">
        <f>+HG35-HH60-HH58-HH56-HH54-HH52-HH50-HH48-HH46-HH44-HH42-HH40</f>
        <v>0</v>
      </c>
      <c r="HH66" s="491"/>
      <c r="HI66" s="1273">
        <f>+HG66*HG33*HG37/13+HH66</f>
        <v>0</v>
      </c>
      <c r="HJ66" s="1271">
        <f>+HJ35-HK60-HK58-HK56-HK54-HK52-HK50-HK48-HK46-HK44-HK42-HK40</f>
        <v>0</v>
      </c>
      <c r="HK66" s="491"/>
      <c r="HL66" s="1273">
        <f>+HJ66*HJ33*HJ37/13+HK66</f>
        <v>0</v>
      </c>
      <c r="HM66" s="1271">
        <f>+HM35-HN60-HN58-HN56-HN54-HN52-HN50-HN48-HN46-HN44-HN42-HN40</f>
        <v>0</v>
      </c>
      <c r="HN66" s="491"/>
      <c r="HO66" s="1273">
        <f>+HM66*HM33*HM37/13+HN66</f>
        <v>0</v>
      </c>
      <c r="HP66" s="1271">
        <f>+HP35-HQ60-HQ58-HQ56-HQ54-HQ52-HQ50-HQ48-HQ46-HQ44-HQ42-HQ40</f>
        <v>0</v>
      </c>
      <c r="HQ66" s="491"/>
      <c r="HR66" s="1273">
        <f>+HP66*HP33*HP37/13+HQ66</f>
        <v>0</v>
      </c>
      <c r="HS66" s="1271">
        <f>+HS35-HT60-HT58-HT56-HT54-HT52-HT50-HT48-HT46-HT44-HT42-HT40</f>
        <v>0</v>
      </c>
      <c r="HT66" s="491"/>
      <c r="HU66" s="1273">
        <f>+HS66*HS33*HS37/13+HT66</f>
        <v>0</v>
      </c>
      <c r="HV66" s="1271">
        <f>+HV35-HW60-HW58-HW56-HW54-HW52-HW50-HW48-HW46-HW44-HW42-HW40</f>
        <v>0</v>
      </c>
      <c r="HW66" s="491"/>
      <c r="HX66" s="1273">
        <f>+HV66*HV33*HV37/13+HW66</f>
        <v>0</v>
      </c>
      <c r="HY66" s="1271">
        <f>+HY35-HZ60-HZ58-HZ56-HZ54-HZ52-HZ50-HZ48-HZ46-HZ44-HZ42-HZ40</f>
        <v>0</v>
      </c>
      <c r="HZ66" s="491"/>
      <c r="IA66" s="1273">
        <f>+HY66*HY33*HY37/13+HZ66</f>
        <v>0</v>
      </c>
      <c r="IB66" s="1271">
        <f>+IB35-IC60-IC58-IC56-IC54-IC52-IC50-IC48-IC46-IC44-IC42-IC40</f>
        <v>0</v>
      </c>
      <c r="IC66" s="491"/>
      <c r="ID66" s="1273">
        <f>+IB66*IB33*IB37/13+IC66</f>
        <v>0</v>
      </c>
      <c r="IE66" s="1271">
        <f>+IE35-IF60-IF58-IF56-IF54-IF52-IF50-IF48-IF46-IF44-IF42-IF40</f>
        <v>0</v>
      </c>
      <c r="IF66" s="491"/>
      <c r="IG66" s="1273">
        <f>+IE66*IE33*IE37/13+IF66</f>
        <v>0</v>
      </c>
      <c r="IH66" s="1271">
        <f>+IH35-II60-II58-II56-II54-II52-II50-II48-II46-II44-II42-II40</f>
        <v>0</v>
      </c>
      <c r="II66" s="491"/>
      <c r="IJ66" s="1273">
        <f>+IH66*IH33*IH37/13+II66</f>
        <v>0</v>
      </c>
      <c r="IK66" s="1271">
        <f>+IK35-IL60-IL58-IL56-IL54-IL52-IL50-IL48-IL46-IL44-IL42-IL40</f>
        <v>0</v>
      </c>
      <c r="IL66" s="491"/>
      <c r="IM66" s="1273">
        <f>+IK66*IK33*IK37/13+IL66</f>
        <v>0</v>
      </c>
      <c r="IN66" s="1271">
        <f>+IN35-IO60-IO58-IO56-IO54-IO52-IO50-IO48-IO46-IO44-IO42-IO40</f>
        <v>0</v>
      </c>
      <c r="IO66" s="491"/>
      <c r="IP66" s="1273">
        <f>+IN66*IN33*IN37/13+IO66</f>
        <v>0</v>
      </c>
      <c r="IQ66" s="1271">
        <f>+IQ35-IR60-IR58-IR56-IR54-IR52-IR50-IR48-IR46-IR44-IR42-IR40</f>
        <v>0</v>
      </c>
      <c r="IR66" s="491"/>
      <c r="IS66" s="1273">
        <f>+IQ66*IQ33*IQ37/13+IR66</f>
        <v>0</v>
      </c>
      <c r="IT66" s="1271">
        <f>+IT35-IU60-IU58-IU56-IU54-IU52-IU50-IU48-IU46-IU44-IU42-IU40</f>
        <v>0</v>
      </c>
      <c r="IU66" s="491"/>
      <c r="IV66" s="1273">
        <f>+IT66*IT33*IT37/13+IU66</f>
        <v>0</v>
      </c>
      <c r="IW66" s="1271">
        <f>+IW35-IX60-IX58-IX56-IX54-IX52-IX50-IX48-IX46-IX44-IX42-IX40</f>
        <v>0</v>
      </c>
      <c r="IX66" s="491"/>
      <c r="IY66" s="1273">
        <f>+IW66*IW33*IW37/13+IX66</f>
        <v>0</v>
      </c>
      <c r="IZ66" s="1271">
        <f>+IZ35-JA60-JA58-JA56-JA54-JA52-JA50-JA48-JA46-JA44-JA42-JA40</f>
        <v>0</v>
      </c>
      <c r="JA66" s="491"/>
      <c r="JB66" s="1273">
        <f>+IZ66*IZ33*IZ37/13+JA66</f>
        <v>0</v>
      </c>
      <c r="JC66" s="1271">
        <f>+JC35-JD60-JD58-JD56-JD54-JD52-JD50-JD48-JD46-JD44-JD42-JD40</f>
        <v>0</v>
      </c>
      <c r="JD66" s="491"/>
      <c r="JE66" s="1273">
        <f>+JC66*JC33*JC37/13+JD66</f>
        <v>0</v>
      </c>
      <c r="JF66" s="1271">
        <f>+JF35-JG60-JG58-JG56-JG54-JG52-JG50-JG48-JG46-JG44-JG42-JG40</f>
        <v>0</v>
      </c>
      <c r="JG66" s="491"/>
      <c r="JH66" s="1273">
        <f>+JF66*JF33*JF37/13+JG66</f>
        <v>0</v>
      </c>
      <c r="JI66" s="1271">
        <f>+JI35-JJ60-JJ58-JJ56-JJ54-JJ52-JJ50-JJ48-JJ46-JJ44-JJ42-JJ40</f>
        <v>0</v>
      </c>
      <c r="JJ66" s="491"/>
      <c r="JK66" s="1273">
        <f>+JI66*JI33*JI37/13+JJ66</f>
        <v>0</v>
      </c>
      <c r="JL66" s="583">
        <f>G66+J66+M66+P66+S66+V66+Y66+AB66+AE66+AH66+AK66+AN66+AQ66+AT66+AW66+AZ66+BC66+BF66+BI66+BL66+BO66+BR66+BU66+BX66+CA66+CD66+CG66+CJ66+CM66+CP66+CS66+CV66+CY66+DB66+DE66+DH66+DK66+DN66+DQ66+DT66+DW66+DZ66+EC66+EF66+EI66+EL66+EO66+ER66+EU66+EX66+FA66+FD66+FG66+FJ66+FM66+FP66+FS66+FV66+FY66+GB66+GE66+GH66+GK66+GN66+GQ66+GT66+GW66+GZ66+JK66+JH66+JE66+JB66+IY66+IV66+IS66+IP66+IM66+IJ66+IG66+ID66+IA66+HX66+HU66+HR66+HO66+HL66+HI66+HF66+HC66</f>
        <v>547369866.31954014</v>
      </c>
      <c r="JM66" s="583"/>
      <c r="JN66" s="583">
        <f>+JL66</f>
        <v>547369866.31954014</v>
      </c>
      <c r="JO66" s="590"/>
      <c r="JQ66" s="1187"/>
      <c r="JR66" s="1187"/>
      <c r="JS66" s="1292"/>
      <c r="JT66" s="1292"/>
      <c r="JU66" s="1292"/>
    </row>
    <row r="67" spans="1:281" s="873" customFormat="1" ht="21" thickBot="1">
      <c r="A67" s="586">
        <f t="shared" si="9"/>
        <v>45</v>
      </c>
      <c r="B67" s="646"/>
      <c r="C67" s="644" t="str">
        <f>+C59</f>
        <v>W Increased ROE</v>
      </c>
      <c r="D67" s="644">
        <v>2019</v>
      </c>
      <c r="E67" s="549">
        <f>+E66</f>
        <v>14246440.291190464</v>
      </c>
      <c r="F67" s="550">
        <f>+F66</f>
        <v>491561.94309523801</v>
      </c>
      <c r="G67" s="551">
        <f>+G66</f>
        <v>1834361.8910489252</v>
      </c>
      <c r="H67" s="549">
        <f t="shared" ref="H67:BS67" si="10">+H66</f>
        <v>5875656.9095238084</v>
      </c>
      <c r="I67" s="550">
        <f t="shared" si="10"/>
        <v>192119.57190476189</v>
      </c>
      <c r="J67" s="551">
        <f t="shared" si="10"/>
        <v>745930.32259320631</v>
      </c>
      <c r="K67" s="549">
        <f t="shared" si="10"/>
        <v>62943977.894107185</v>
      </c>
      <c r="L67" s="550">
        <f t="shared" si="10"/>
        <v>2058755.2592857142</v>
      </c>
      <c r="M67" s="551">
        <f t="shared" si="10"/>
        <v>7991547.4875639826</v>
      </c>
      <c r="N67" s="549">
        <f t="shared" si="10"/>
        <v>15893213.453968257</v>
      </c>
      <c r="O67" s="550">
        <f t="shared" si="10"/>
        <v>528306.26404761907</v>
      </c>
      <c r="P67" s="551">
        <f t="shared" si="10"/>
        <v>2026323.015081367</v>
      </c>
      <c r="Q67" s="549">
        <f t="shared" si="10"/>
        <v>20486776.843520425</v>
      </c>
      <c r="R67" s="550">
        <f t="shared" si="10"/>
        <v>642982.10357142857</v>
      </c>
      <c r="S67" s="551">
        <f t="shared" si="10"/>
        <v>2573965.7259314014</v>
      </c>
      <c r="T67" s="549">
        <f t="shared" si="10"/>
        <v>19845171.061849814</v>
      </c>
      <c r="U67" s="550">
        <f t="shared" si="10"/>
        <v>610820.36571428576</v>
      </c>
      <c r="V67" s="551">
        <f t="shared" si="10"/>
        <v>2481329.3577368241</v>
      </c>
      <c r="W67" s="549">
        <f t="shared" si="10"/>
        <v>12124938.54236264</v>
      </c>
      <c r="X67" s="550">
        <f t="shared" si="10"/>
        <v>374560.81380952382</v>
      </c>
      <c r="Y67" s="551">
        <f t="shared" si="10"/>
        <v>1517398.3585465117</v>
      </c>
      <c r="Z67" s="549">
        <f t="shared" si="10"/>
        <v>5278623.9343223479</v>
      </c>
      <c r="AA67" s="550">
        <f t="shared" si="10"/>
        <v>165749.88095238095</v>
      </c>
      <c r="AB67" s="551">
        <f t="shared" si="10"/>
        <v>663287.21655320539</v>
      </c>
      <c r="AC67" s="549">
        <f t="shared" si="10"/>
        <v>16234731.34049451</v>
      </c>
      <c r="AD67" s="550">
        <f t="shared" si="10"/>
        <v>500343.63753968262</v>
      </c>
      <c r="AE67" s="551">
        <f t="shared" si="10"/>
        <v>2030550.1981594984</v>
      </c>
      <c r="AF67" s="549">
        <f t="shared" si="10"/>
        <v>20547.648809523806</v>
      </c>
      <c r="AG67" s="550">
        <f t="shared" si="10"/>
        <v>666.38928571428573</v>
      </c>
      <c r="AH67" s="551">
        <f t="shared" si="10"/>
        <v>2603.1104025718651</v>
      </c>
      <c r="AI67" s="549">
        <f t="shared" si="10"/>
        <v>7395662.3627106221</v>
      </c>
      <c r="AJ67" s="550">
        <f t="shared" si="10"/>
        <v>218069.47404761909</v>
      </c>
      <c r="AK67" s="551">
        <f t="shared" si="10"/>
        <v>915148.52205877821</v>
      </c>
      <c r="AL67" s="549">
        <f t="shared" si="10"/>
        <v>16888961.25777518</v>
      </c>
      <c r="AM67" s="550">
        <f t="shared" si="10"/>
        <v>491118.82585882989</v>
      </c>
      <c r="AN67" s="551">
        <f t="shared" si="10"/>
        <v>2082989.906240643</v>
      </c>
      <c r="AO67" s="549">
        <f t="shared" si="10"/>
        <v>17604327.514575716</v>
      </c>
      <c r="AP67" s="550">
        <f t="shared" si="10"/>
        <v>504054.10714853473</v>
      </c>
      <c r="AQ67" s="551">
        <f t="shared" si="10"/>
        <v>2163352.1203476344</v>
      </c>
      <c r="AR67" s="549">
        <f t="shared" si="10"/>
        <v>64840779.500274718</v>
      </c>
      <c r="AS67" s="550">
        <f t="shared" si="10"/>
        <v>1841734.0361904765</v>
      </c>
      <c r="AT67" s="551">
        <f t="shared" si="10"/>
        <v>7953309.5286372136</v>
      </c>
      <c r="AU67" s="549">
        <f t="shared" si="10"/>
        <v>12136594.819395607</v>
      </c>
      <c r="AV67" s="550">
        <f t="shared" si="10"/>
        <v>342972.41952380957</v>
      </c>
      <c r="AW67" s="551">
        <f t="shared" si="10"/>
        <v>1486908.6280584398</v>
      </c>
      <c r="AX67" s="549">
        <f t="shared" si="10"/>
        <v>15681409.60749788</v>
      </c>
      <c r="AY67" s="550">
        <f t="shared" si="10"/>
        <v>444403.11105952383</v>
      </c>
      <c r="AZ67" s="551">
        <f t="shared" si="10"/>
        <v>1922456.2649978849</v>
      </c>
      <c r="BA67" s="549">
        <f t="shared" si="10"/>
        <v>5420608.3792209793</v>
      </c>
      <c r="BB67" s="550">
        <f t="shared" si="10"/>
        <v>152152.4606071428</v>
      </c>
      <c r="BC67" s="551">
        <f t="shared" si="10"/>
        <v>663072.55718707386</v>
      </c>
      <c r="BD67" s="549">
        <f t="shared" si="10"/>
        <v>39349117.600274742</v>
      </c>
      <c r="BE67" s="550">
        <f t="shared" si="10"/>
        <v>1096086.5945238096</v>
      </c>
      <c r="BF67" s="551">
        <f t="shared" si="10"/>
        <v>4804942.4199573202</v>
      </c>
      <c r="BG67" s="549">
        <f t="shared" si="10"/>
        <v>13753841.268966272</v>
      </c>
      <c r="BH67" s="550">
        <f t="shared" si="10"/>
        <v>377744.45222443796</v>
      </c>
      <c r="BI67" s="551">
        <f t="shared" si="10"/>
        <v>1674114.4199244818</v>
      </c>
      <c r="BJ67" s="549">
        <f t="shared" si="10"/>
        <v>18886184.484908421</v>
      </c>
      <c r="BK67" s="550">
        <f t="shared" si="10"/>
        <v>517545.67285714287</v>
      </c>
      <c r="BL67" s="551">
        <f t="shared" si="10"/>
        <v>2297665.2694037124</v>
      </c>
      <c r="BM67" s="549">
        <f t="shared" si="10"/>
        <v>55275529.873287693</v>
      </c>
      <c r="BN67" s="550">
        <f t="shared" si="10"/>
        <v>1498527.1850234743</v>
      </c>
      <c r="BO67" s="551">
        <f t="shared" si="10"/>
        <v>6708528.9201840041</v>
      </c>
      <c r="BP67" s="549">
        <f t="shared" si="10"/>
        <v>64941230.168498196</v>
      </c>
      <c r="BQ67" s="550">
        <f t="shared" si="10"/>
        <v>1723260.6571428573</v>
      </c>
      <c r="BR67" s="551">
        <f t="shared" si="10"/>
        <v>7844304.1394386664</v>
      </c>
      <c r="BS67" s="549">
        <f t="shared" si="10"/>
        <v>10166926.306190476</v>
      </c>
      <c r="BT67" s="550">
        <f t="shared" ref="BT67:EK67" si="11">+BT66</f>
        <v>268480.54500000004</v>
      </c>
      <c r="BU67" s="551">
        <f t="shared" si="11"/>
        <v>1226765.4102546275</v>
      </c>
      <c r="BV67" s="549">
        <f t="shared" si="11"/>
        <v>4757541.9890109906</v>
      </c>
      <c r="BW67" s="550">
        <f t="shared" si="11"/>
        <v>139468.73809523811</v>
      </c>
      <c r="BX67" s="551">
        <f>+BV67*BV34*BV37/13+BW67</f>
        <v>621948.3036042148</v>
      </c>
      <c r="BY67" s="549">
        <f t="shared" si="11"/>
        <v>35504740.778772898</v>
      </c>
      <c r="BZ67" s="550">
        <f t="shared" si="11"/>
        <v>965196.38095238095</v>
      </c>
      <c r="CA67" s="551">
        <f>+BY67*BY34*BY37/13+BZ67</f>
        <v>4565860.7458742103</v>
      </c>
      <c r="CB67" s="549">
        <f t="shared" si="11"/>
        <v>642834128.49338806</v>
      </c>
      <c r="CC67" s="550">
        <f t="shared" si="11"/>
        <v>17187649.332619041</v>
      </c>
      <c r="CD67" s="551">
        <f>+CB67*CB34*CB37/13+CC67</f>
        <v>82379786.727565557</v>
      </c>
      <c r="CE67" s="549">
        <f t="shared" si="11"/>
        <v>313065124.67175466</v>
      </c>
      <c r="CF67" s="550">
        <f t="shared" si="11"/>
        <v>8484131.9133950956</v>
      </c>
      <c r="CG67" s="551">
        <f t="shared" si="11"/>
        <v>37992122.99909097</v>
      </c>
      <c r="CH67" s="549">
        <f t="shared" si="11"/>
        <v>399754319.90441382</v>
      </c>
      <c r="CI67" s="550">
        <f t="shared" si="11"/>
        <v>10446356.459285712</v>
      </c>
      <c r="CJ67" s="551">
        <f t="shared" si="11"/>
        <v>48125248.097489685</v>
      </c>
      <c r="CK67" s="549">
        <f t="shared" si="11"/>
        <v>320897093.31074488</v>
      </c>
      <c r="CL67" s="550">
        <f t="shared" si="11"/>
        <v>8809698.8461476695</v>
      </c>
      <c r="CM67" s="551">
        <f t="shared" si="11"/>
        <v>39055893.080549695</v>
      </c>
      <c r="CN67" s="549">
        <f t="shared" si="11"/>
        <v>572224876.95517373</v>
      </c>
      <c r="CO67" s="550">
        <f t="shared" si="11"/>
        <v>14883974.388690475</v>
      </c>
      <c r="CP67" s="551">
        <f>+CN67*CN34*CN37/13+CO67</f>
        <v>69638353.713087097</v>
      </c>
      <c r="CQ67" s="549">
        <f>+CQ66</f>
        <v>334253055.17976189</v>
      </c>
      <c r="CR67" s="550">
        <f>+CR66</f>
        <v>8356942.9624999976</v>
      </c>
      <c r="CS67" s="551">
        <f>+CQ67*CQ34*CQ37/13+CR67</f>
        <v>40340555.193823628</v>
      </c>
      <c r="CT67" s="549">
        <f t="shared" si="11"/>
        <v>169419234.88110349</v>
      </c>
      <c r="CU67" s="550">
        <f t="shared" si="11"/>
        <v>4291003.7302403171</v>
      </c>
      <c r="CV67" s="551">
        <f t="shared" si="11"/>
        <v>20259634.148140255</v>
      </c>
      <c r="CW67" s="549">
        <f t="shared" si="11"/>
        <v>61564010.935805924</v>
      </c>
      <c r="CX67" s="550">
        <f t="shared" si="11"/>
        <v>1530357.1244262413</v>
      </c>
      <c r="CY67" s="551">
        <f t="shared" si="11"/>
        <v>7333080.4006077116</v>
      </c>
      <c r="CZ67" s="549">
        <f t="shared" si="11"/>
        <v>45509601.45609007</v>
      </c>
      <c r="DA67" s="550">
        <f t="shared" si="11"/>
        <v>1128953.7815690984</v>
      </c>
      <c r="DB67" s="551">
        <f t="shared" si="11"/>
        <v>5418466.7558676265</v>
      </c>
      <c r="DC67" s="549">
        <f t="shared" si="11"/>
        <v>161066435.90268275</v>
      </c>
      <c r="DD67" s="550">
        <f t="shared" si="11"/>
        <v>3918487.7369392053</v>
      </c>
      <c r="DE67" s="551">
        <f t="shared" si="11"/>
        <v>19099824.079670999</v>
      </c>
      <c r="DF67" s="1272">
        <f t="shared" ref="DF67:DK67" si="12">+DF66</f>
        <v>122507953.91524355</v>
      </c>
      <c r="DG67" s="550">
        <f t="shared" si="12"/>
        <v>2965269.1206197282</v>
      </c>
      <c r="DH67" s="1274">
        <f t="shared" si="12"/>
        <v>14512271.092966847</v>
      </c>
      <c r="DI67" s="1272">
        <f t="shared" si="12"/>
        <v>64591881.971246988</v>
      </c>
      <c r="DJ67" s="550">
        <f t="shared" si="12"/>
        <v>1563732.7353046618</v>
      </c>
      <c r="DK67" s="1274">
        <f t="shared" si="12"/>
        <v>7651848.3611325845</v>
      </c>
      <c r="DL67" s="549">
        <f t="shared" si="11"/>
        <v>47322821.148305558</v>
      </c>
      <c r="DM67" s="550">
        <f t="shared" si="11"/>
        <v>1154061.8366907078</v>
      </c>
      <c r="DN67" s="551">
        <f t="shared" si="11"/>
        <v>5614480.0517770806</v>
      </c>
      <c r="DO67" s="549">
        <f t="shared" si="11"/>
        <v>86748462.062012717</v>
      </c>
      <c r="DP67" s="550">
        <f t="shared" si="11"/>
        <v>2111016.8849574737</v>
      </c>
      <c r="DQ67" s="551">
        <f t="shared" si="11"/>
        <v>10287503.639614645</v>
      </c>
      <c r="DR67" s="549">
        <f t="shared" si="11"/>
        <v>47577259.168028295</v>
      </c>
      <c r="DS67" s="550">
        <f t="shared" si="11"/>
        <v>1169319.9908110674</v>
      </c>
      <c r="DT67" s="551">
        <f t="shared" si="11"/>
        <v>5653720.2921349695</v>
      </c>
      <c r="DU67" s="549">
        <f t="shared" si="11"/>
        <v>47577259.168028295</v>
      </c>
      <c r="DV67" s="550">
        <f t="shared" si="11"/>
        <v>1169319.9908110674</v>
      </c>
      <c r="DW67" s="551">
        <f t="shared" si="11"/>
        <v>5653720.2921349695</v>
      </c>
      <c r="DX67" s="549">
        <f t="shared" si="11"/>
        <v>44843021.480650261</v>
      </c>
      <c r="DY67" s="550">
        <f t="shared" si="11"/>
        <v>1109081.0616444005</v>
      </c>
      <c r="DZ67" s="551">
        <f t="shared" si="11"/>
        <v>5335765.4599595629</v>
      </c>
      <c r="EA67" s="549">
        <f t="shared" si="11"/>
        <v>46568719.20095636</v>
      </c>
      <c r="EB67" s="550">
        <f t="shared" si="11"/>
        <v>1109081.0616444005</v>
      </c>
      <c r="EC67" s="551">
        <f t="shared" si="11"/>
        <v>5498421.3067287905</v>
      </c>
      <c r="ED67" s="549">
        <f t="shared" si="11"/>
        <v>29930333.562728617</v>
      </c>
      <c r="EE67" s="550">
        <f t="shared" si="11"/>
        <v>757637.46018260415</v>
      </c>
      <c r="EF67" s="551">
        <f t="shared" si="11"/>
        <v>3578724.6601283308</v>
      </c>
      <c r="EG67" s="549">
        <f t="shared" si="11"/>
        <v>23486596.867069691</v>
      </c>
      <c r="EH67" s="550">
        <f t="shared" si="11"/>
        <v>594836.02208736597</v>
      </c>
      <c r="EI67" s="551">
        <f t="shared" si="11"/>
        <v>2808568.0425846102</v>
      </c>
      <c r="EJ67" s="549">
        <f t="shared" si="11"/>
        <v>26129595.272206012</v>
      </c>
      <c r="EK67" s="550">
        <f t="shared" si="11"/>
        <v>662586.16148628481</v>
      </c>
      <c r="EL67" s="551">
        <f t="shared" ref="EL67:HJ67" si="13">+EL66</f>
        <v>3125434.3154399218</v>
      </c>
      <c r="EM67" s="549">
        <f t="shared" si="13"/>
        <v>26129595.272206012</v>
      </c>
      <c r="EN67" s="550">
        <f t="shared" si="13"/>
        <v>662586.16148628481</v>
      </c>
      <c r="EO67" s="551">
        <f t="shared" si="13"/>
        <v>3125434.3154399218</v>
      </c>
      <c r="EP67" s="549">
        <f t="shared" si="13"/>
        <v>15238900.408342948</v>
      </c>
      <c r="EQ67" s="550">
        <f t="shared" si="13"/>
        <v>376860.03507652116</v>
      </c>
      <c r="ER67" s="551">
        <f t="shared" si="13"/>
        <v>1813204.4310761213</v>
      </c>
      <c r="ES67" s="549">
        <f t="shared" si="13"/>
        <v>15238622.065762887</v>
      </c>
      <c r="ET67" s="550">
        <f t="shared" si="13"/>
        <v>376860.03507652116</v>
      </c>
      <c r="EU67" s="551">
        <f t="shared" si="13"/>
        <v>1813178.1958626658</v>
      </c>
      <c r="EV67" s="549">
        <f t="shared" si="13"/>
        <v>20242376.087231055</v>
      </c>
      <c r="EW67" s="550">
        <f t="shared" si="13"/>
        <v>500513.49087327381</v>
      </c>
      <c r="EX67" s="551">
        <f t="shared" si="13"/>
        <v>2408461.0904712565</v>
      </c>
      <c r="EY67" s="1272">
        <f>+EY66</f>
        <v>13620433.080276852</v>
      </c>
      <c r="EZ67" s="550">
        <f>+EZ66</f>
        <v>331312.55346790573</v>
      </c>
      <c r="FA67" s="1274">
        <f>+FA66</f>
        <v>1615108.1162522514</v>
      </c>
      <c r="FB67" s="549">
        <f t="shared" si="13"/>
        <v>11001247.310018314</v>
      </c>
      <c r="FC67" s="550">
        <f t="shared" si="13"/>
        <v>287646.01595238096</v>
      </c>
      <c r="FD67" s="551">
        <f t="shared" si="13"/>
        <v>1324569.9080528556</v>
      </c>
      <c r="FE67" s="549">
        <f t="shared" si="13"/>
        <v>17670135.128260069</v>
      </c>
      <c r="FF67" s="550">
        <f t="shared" si="13"/>
        <v>459020.63452380942</v>
      </c>
      <c r="FG67" s="551">
        <f t="shared" si="13"/>
        <v>2124521.3522879891</v>
      </c>
      <c r="FH67" s="549">
        <f t="shared" si="13"/>
        <v>41581532.025695972</v>
      </c>
      <c r="FI67" s="550">
        <f t="shared" si="13"/>
        <v>1018616.5804761902</v>
      </c>
      <c r="FJ67" s="551">
        <f t="shared" si="13"/>
        <v>4937888.8968362361</v>
      </c>
      <c r="FK67" s="549">
        <f t="shared" si="13"/>
        <v>29548579.375732608</v>
      </c>
      <c r="FL67" s="550">
        <f t="shared" si="13"/>
        <v>762610.47857142868</v>
      </c>
      <c r="FM67" s="551">
        <f t="shared" si="13"/>
        <v>3547715.3915772848</v>
      </c>
      <c r="FN67" s="1272">
        <f t="shared" si="13"/>
        <v>0</v>
      </c>
      <c r="FO67" s="1362">
        <f t="shared" si="13"/>
        <v>0</v>
      </c>
      <c r="FP67" s="1274">
        <f t="shared" si="13"/>
        <v>0</v>
      </c>
      <c r="FQ67" s="549">
        <f t="shared" ref="FQ67:GB67" si="14">+FQ66</f>
        <v>1028910.7028571428</v>
      </c>
      <c r="FR67" s="550">
        <f t="shared" si="14"/>
        <v>26382.325714285711</v>
      </c>
      <c r="FS67" s="551">
        <f>+FS66</f>
        <v>123362.42811220983</v>
      </c>
      <c r="FT67" s="549">
        <f t="shared" si="14"/>
        <v>21887849.646318685</v>
      </c>
      <c r="FU67" s="550">
        <f t="shared" si="14"/>
        <v>529005.442857143</v>
      </c>
      <c r="FV67" s="551">
        <f t="shared" si="14"/>
        <v>2592047.35123262</v>
      </c>
      <c r="FW67" s="549">
        <f t="shared" si="14"/>
        <v>146538027.1097827</v>
      </c>
      <c r="FX67" s="550">
        <f t="shared" si="14"/>
        <v>3550621.1073809555</v>
      </c>
      <c r="FY67" s="551">
        <f t="shared" si="14"/>
        <v>17362580.527021326</v>
      </c>
      <c r="FZ67" s="1272">
        <f t="shared" si="14"/>
        <v>22030024.143186811</v>
      </c>
      <c r="GA67" s="550">
        <f t="shared" si="14"/>
        <v>531016.6030952381</v>
      </c>
      <c r="GB67" s="1274">
        <f t="shared" si="14"/>
        <v>2607459.185821129</v>
      </c>
      <c r="GC67" s="1272">
        <f t="shared" si="13"/>
        <v>0</v>
      </c>
      <c r="GD67" s="550"/>
      <c r="GE67" s="1274">
        <f>+GC67*GC34*GC37/13+GD67</f>
        <v>0</v>
      </c>
      <c r="GF67" s="1272">
        <f t="shared" si="13"/>
        <v>0</v>
      </c>
      <c r="GG67" s="550"/>
      <c r="GH67" s="1274">
        <f>+GF67*GF34*GF37/13+GG67</f>
        <v>0</v>
      </c>
      <c r="GI67" s="1272">
        <f t="shared" si="13"/>
        <v>0</v>
      </c>
      <c r="GJ67" s="550"/>
      <c r="GK67" s="1274">
        <f t="shared" si="13"/>
        <v>0</v>
      </c>
      <c r="GL67" s="1272">
        <f t="shared" si="13"/>
        <v>0</v>
      </c>
      <c r="GM67" s="550"/>
      <c r="GN67" s="1274">
        <f t="shared" si="13"/>
        <v>0</v>
      </c>
      <c r="GO67" s="1272">
        <f t="shared" si="13"/>
        <v>0</v>
      </c>
      <c r="GP67" s="550"/>
      <c r="GQ67" s="1274">
        <f t="shared" si="13"/>
        <v>0</v>
      </c>
      <c r="GR67" s="1272">
        <f t="shared" si="13"/>
        <v>0</v>
      </c>
      <c r="GS67" s="550"/>
      <c r="GT67" s="1274">
        <f t="shared" si="13"/>
        <v>0</v>
      </c>
      <c r="GU67" s="1272">
        <f t="shared" si="13"/>
        <v>0</v>
      </c>
      <c r="GV67" s="550"/>
      <c r="GW67" s="1274">
        <f t="shared" si="13"/>
        <v>0</v>
      </c>
      <c r="GX67" s="1272">
        <f t="shared" si="13"/>
        <v>0</v>
      </c>
      <c r="GY67" s="550"/>
      <c r="GZ67" s="1274">
        <f>+GX67*GX34*GX37/13+GY67</f>
        <v>0</v>
      </c>
      <c r="HA67" s="1272">
        <f t="shared" si="13"/>
        <v>0</v>
      </c>
      <c r="HB67" s="550"/>
      <c r="HC67" s="1274">
        <f>+HA67*HA34*HA37/13+HB67</f>
        <v>0</v>
      </c>
      <c r="HD67" s="1272">
        <f t="shared" si="13"/>
        <v>0</v>
      </c>
      <c r="HE67" s="550"/>
      <c r="HF67" s="1274">
        <f t="shared" si="13"/>
        <v>0</v>
      </c>
      <c r="HG67" s="1272">
        <f t="shared" si="13"/>
        <v>0</v>
      </c>
      <c r="HH67" s="550"/>
      <c r="HI67" s="1274">
        <f t="shared" si="13"/>
        <v>0</v>
      </c>
      <c r="HJ67" s="1272">
        <f t="shared" si="13"/>
        <v>0</v>
      </c>
      <c r="HK67" s="550"/>
      <c r="HL67" s="1274">
        <f>+HL66</f>
        <v>0</v>
      </c>
      <c r="HM67" s="1272">
        <f t="shared" ref="HM67:JK67" si="15">+HM66</f>
        <v>0</v>
      </c>
      <c r="HN67" s="550"/>
      <c r="HO67" s="1274">
        <f t="shared" si="15"/>
        <v>0</v>
      </c>
      <c r="HP67" s="1272">
        <f t="shared" si="15"/>
        <v>0</v>
      </c>
      <c r="HQ67" s="550"/>
      <c r="HR67" s="1274">
        <f t="shared" si="15"/>
        <v>0</v>
      </c>
      <c r="HS67" s="1272">
        <f t="shared" si="15"/>
        <v>0</v>
      </c>
      <c r="HT67" s="550"/>
      <c r="HU67" s="1274">
        <f t="shared" si="15"/>
        <v>0</v>
      </c>
      <c r="HV67" s="1272">
        <f t="shared" si="15"/>
        <v>0</v>
      </c>
      <c r="HW67" s="550"/>
      <c r="HX67" s="1274">
        <f t="shared" si="15"/>
        <v>0</v>
      </c>
      <c r="HY67" s="1272">
        <f t="shared" si="15"/>
        <v>0</v>
      </c>
      <c r="HZ67" s="550"/>
      <c r="IA67" s="1274">
        <f t="shared" si="15"/>
        <v>0</v>
      </c>
      <c r="IB67" s="1272">
        <f t="shared" si="15"/>
        <v>0</v>
      </c>
      <c r="IC67" s="550"/>
      <c r="ID67" s="1274">
        <f t="shared" si="15"/>
        <v>0</v>
      </c>
      <c r="IE67" s="1272">
        <f t="shared" si="15"/>
        <v>0</v>
      </c>
      <c r="IF67" s="550"/>
      <c r="IG67" s="1274">
        <f t="shared" si="15"/>
        <v>0</v>
      </c>
      <c r="IH67" s="1272">
        <f t="shared" si="15"/>
        <v>0</v>
      </c>
      <c r="II67" s="550"/>
      <c r="IJ67" s="1274">
        <f t="shared" si="15"/>
        <v>0</v>
      </c>
      <c r="IK67" s="1272">
        <f t="shared" si="15"/>
        <v>0</v>
      </c>
      <c r="IL67" s="550"/>
      <c r="IM67" s="1274">
        <f t="shared" si="15"/>
        <v>0</v>
      </c>
      <c r="IN67" s="1272">
        <f t="shared" si="15"/>
        <v>0</v>
      </c>
      <c r="IO67" s="550"/>
      <c r="IP67" s="1274">
        <f t="shared" si="15"/>
        <v>0</v>
      </c>
      <c r="IQ67" s="1272">
        <f t="shared" si="15"/>
        <v>0</v>
      </c>
      <c r="IR67" s="550"/>
      <c r="IS67" s="1274">
        <f t="shared" si="15"/>
        <v>0</v>
      </c>
      <c r="IT67" s="1272">
        <f t="shared" si="15"/>
        <v>0</v>
      </c>
      <c r="IU67" s="550"/>
      <c r="IV67" s="1274">
        <f t="shared" si="15"/>
        <v>0</v>
      </c>
      <c r="IW67" s="1272">
        <f t="shared" si="15"/>
        <v>0</v>
      </c>
      <c r="IX67" s="550"/>
      <c r="IY67" s="1274">
        <f t="shared" si="15"/>
        <v>0</v>
      </c>
      <c r="IZ67" s="1272">
        <f t="shared" si="15"/>
        <v>0</v>
      </c>
      <c r="JA67" s="550"/>
      <c r="JB67" s="1274">
        <f t="shared" si="15"/>
        <v>0</v>
      </c>
      <c r="JC67" s="1272">
        <f t="shared" si="15"/>
        <v>0</v>
      </c>
      <c r="JD67" s="550"/>
      <c r="JE67" s="1274">
        <f t="shared" si="15"/>
        <v>0</v>
      </c>
      <c r="JF67" s="1272">
        <f t="shared" si="15"/>
        <v>0</v>
      </c>
      <c r="JG67" s="550"/>
      <c r="JH67" s="1274">
        <f t="shared" si="15"/>
        <v>0</v>
      </c>
      <c r="JI67" s="1272">
        <f t="shared" si="15"/>
        <v>0</v>
      </c>
      <c r="JJ67" s="550"/>
      <c r="JK67" s="1274">
        <f t="shared" si="15"/>
        <v>0</v>
      </c>
      <c r="JL67" s="635">
        <f>G67+J67+M67+P67+S67+V67+Y67+AB67+AE67+AH67+AK67+AN67+AQ67+AT67+AW67+AZ67+BC67+BF67+BI67+BL67+BO67+BR67+BU67+BX67+CA67+CD67+CG67+CJ67+CM67+CP67+CS67+CV67+CY67+DB67+DE67+DH67+DK67+DN67+DQ67+DT67+DW67+DZ67+EC67+EF67+EI67+EL67+EO67+ER67+EU67+EX67+FA67+FD67+FG67+FJ67+FM67+FP67+FS67+FV67+FY67+GB67+GE67+GH67+GK67+GN67+GQ67+GT67+GW67+GZ67+JK67+JH67+JE67+JB67+IY67+IV67+IS67+IP67+IM67+IJ67+IG67+ID67+IA67+HX67+HU67+HR67+HO67+HL67+HI67+HF67+HC67</f>
        <v>553557617.74032581</v>
      </c>
      <c r="JM67" s="635">
        <f>+JL67</f>
        <v>553557617.74032581</v>
      </c>
      <c r="JN67" s="635"/>
      <c r="JO67" s="860">
        <f>+JM67-JN66</f>
        <v>6187751.4207856655</v>
      </c>
      <c r="JS67" s="1292"/>
    </row>
    <row r="68" spans="1:281" s="304" customFormat="1" ht="18">
      <c r="A68" s="1228"/>
      <c r="B68" s="1227"/>
      <c r="D68" s="1228"/>
      <c r="E68" s="1342"/>
      <c r="F68" s="1313" t="s">
        <v>104</v>
      </c>
      <c r="G68" s="1342"/>
      <c r="H68" s="1342"/>
      <c r="I68" s="1342"/>
      <c r="J68" s="1342"/>
      <c r="K68" s="1342"/>
      <c r="L68" s="1342"/>
      <c r="M68" s="1342"/>
      <c r="N68" s="1342"/>
      <c r="O68" s="1342"/>
      <c r="P68" s="1342"/>
      <c r="Q68" s="1342"/>
      <c r="R68" s="1342"/>
      <c r="S68" s="1342"/>
      <c r="T68" s="1342"/>
      <c r="U68" s="1342"/>
      <c r="V68" s="1342"/>
      <c r="W68" s="1342"/>
      <c r="X68" s="1342"/>
      <c r="Y68" s="1342"/>
      <c r="Z68" s="1342"/>
      <c r="AA68" s="1342"/>
      <c r="AB68" s="1342"/>
      <c r="AC68" s="1342"/>
      <c r="AD68" s="1342"/>
      <c r="AE68" s="1342"/>
      <c r="AF68" s="1342"/>
      <c r="AG68" s="1342"/>
      <c r="AH68" s="1342"/>
      <c r="AI68" s="1342"/>
      <c r="AJ68" s="1342"/>
      <c r="AK68" s="1342"/>
      <c r="AL68" s="1342"/>
      <c r="AM68" s="1342"/>
      <c r="AN68" s="1342"/>
      <c r="AO68" s="1342"/>
      <c r="AP68" s="1342"/>
      <c r="AQ68" s="1342"/>
      <c r="AR68" s="1342"/>
      <c r="AS68" s="1342"/>
      <c r="AT68" s="1342"/>
      <c r="AU68" s="1342"/>
      <c r="AV68" s="1342"/>
      <c r="AW68" s="1342"/>
      <c r="AX68" s="1342"/>
      <c r="AY68" s="1342"/>
      <c r="AZ68" s="1342"/>
      <c r="BA68" s="1342"/>
      <c r="BB68" s="1342"/>
      <c r="BC68" s="1342"/>
      <c r="BD68" s="1342"/>
      <c r="BE68" s="1342"/>
      <c r="BF68" s="1342"/>
      <c r="BG68" s="1342"/>
      <c r="BH68" s="1342"/>
      <c r="BI68" s="1342"/>
      <c r="BJ68" s="1342"/>
      <c r="BK68" s="1342"/>
      <c r="BL68" s="1342"/>
      <c r="BM68" s="1342"/>
      <c r="BN68" s="1342"/>
      <c r="BO68" s="1342"/>
      <c r="BP68" s="1342"/>
      <c r="BQ68" s="1342"/>
      <c r="BR68" s="1342"/>
      <c r="BS68" s="1342"/>
      <c r="BT68" s="1342"/>
      <c r="BU68" s="1342"/>
      <c r="BV68" s="1342"/>
      <c r="BW68" s="1342"/>
      <c r="BX68" s="1342"/>
      <c r="BY68" s="1342"/>
      <c r="BZ68" s="1342"/>
      <c r="CA68" s="1342"/>
      <c r="CB68" s="1342"/>
      <c r="CC68" s="1342"/>
      <c r="CD68" s="1342"/>
      <c r="CE68" s="1342"/>
      <c r="CF68" s="1342"/>
      <c r="CG68" s="1342"/>
      <c r="CH68" s="1342"/>
      <c r="CI68" s="1342"/>
      <c r="CJ68" s="1342"/>
      <c r="CK68" s="1342"/>
      <c r="CL68" s="1342"/>
      <c r="CM68" s="1342"/>
      <c r="CN68" s="1342"/>
      <c r="CO68" s="1342"/>
      <c r="CP68" s="1342"/>
      <c r="CQ68" s="1342"/>
      <c r="CR68" s="1342"/>
      <c r="CS68" s="1342"/>
      <c r="CT68" s="1342"/>
      <c r="CU68" s="1342"/>
      <c r="CV68" s="1342"/>
      <c r="CW68" s="1342"/>
      <c r="CX68" s="1342"/>
      <c r="CY68" s="1342"/>
      <c r="CZ68" s="1342"/>
      <c r="DA68" s="1342"/>
      <c r="DB68" s="1342"/>
      <c r="DC68" s="1342"/>
      <c r="DD68" s="1342"/>
      <c r="DE68" s="1342"/>
      <c r="DF68" s="1342"/>
      <c r="DG68" s="1342"/>
      <c r="DH68" s="1342"/>
      <c r="DI68" s="1342"/>
      <c r="DJ68" s="1342"/>
      <c r="DK68" s="1342"/>
      <c r="DL68" s="1342"/>
      <c r="DM68" s="1342"/>
      <c r="DN68" s="1342"/>
      <c r="DO68" s="1342"/>
      <c r="DP68" s="1342"/>
      <c r="DQ68" s="1342"/>
      <c r="DR68" s="1342"/>
      <c r="DS68" s="1342"/>
      <c r="DT68" s="1342"/>
      <c r="DU68" s="1342"/>
      <c r="DV68" s="1342"/>
      <c r="DW68" s="1342"/>
      <c r="DX68" s="1342"/>
      <c r="DY68" s="1342"/>
      <c r="DZ68" s="1342"/>
      <c r="EA68" s="1342"/>
      <c r="EB68" s="1342"/>
      <c r="EC68" s="1342"/>
      <c r="ED68" s="1342"/>
      <c r="EE68" s="1342"/>
      <c r="EF68" s="1342"/>
      <c r="EG68" s="1342"/>
      <c r="EH68" s="1342"/>
      <c r="EI68" s="1342"/>
      <c r="EJ68" s="1342"/>
      <c r="EK68" s="1342"/>
      <c r="EL68" s="1342"/>
      <c r="EM68" s="1342"/>
      <c r="EN68" s="1342"/>
      <c r="EO68" s="1342"/>
      <c r="EP68" s="1342"/>
      <c r="EQ68" s="1342"/>
      <c r="ER68" s="1342"/>
      <c r="ES68" s="1342"/>
      <c r="ET68" s="1342"/>
      <c r="EU68" s="1342"/>
      <c r="EV68" s="1342"/>
      <c r="EW68" s="1342"/>
      <c r="EX68" s="1342"/>
      <c r="EY68" s="1342"/>
      <c r="EZ68" s="1342"/>
      <c r="FA68" s="1342"/>
      <c r="FB68" s="1342"/>
      <c r="FC68" s="1342"/>
      <c r="FD68" s="1342"/>
      <c r="FE68" s="1342"/>
      <c r="FF68" s="1342"/>
      <c r="FG68" s="1342"/>
      <c r="FH68" s="1342"/>
      <c r="FI68" s="1342"/>
      <c r="FJ68" s="1342"/>
      <c r="FK68" s="1342"/>
      <c r="FL68" s="1342"/>
      <c r="FM68" s="1342"/>
      <c r="FN68" s="1342"/>
      <c r="FO68" s="1342"/>
      <c r="FP68" s="1342"/>
      <c r="FQ68" s="1342"/>
      <c r="FR68" s="1342"/>
      <c r="FS68" s="1342"/>
      <c r="FT68" s="1342"/>
      <c r="FU68" s="1342"/>
      <c r="FV68" s="1342"/>
      <c r="FW68" s="1342"/>
      <c r="FX68" s="1342"/>
      <c r="FY68" s="1342"/>
      <c r="FZ68" s="1342"/>
      <c r="GA68" s="1342"/>
      <c r="GB68" s="1342"/>
      <c r="GC68" s="1342"/>
      <c r="GD68" s="1342"/>
      <c r="GE68" s="1342"/>
      <c r="GF68" s="1342"/>
      <c r="GG68" s="1342"/>
      <c r="GH68" s="1342"/>
      <c r="GI68" s="1342"/>
      <c r="GJ68" s="1342"/>
      <c r="GK68" s="1342"/>
      <c r="GL68" s="1342"/>
      <c r="GM68" s="1342"/>
      <c r="GN68" s="1342"/>
      <c r="GO68" s="1342"/>
      <c r="GP68" s="1342"/>
      <c r="GQ68" s="1342"/>
      <c r="GR68" s="1342"/>
      <c r="GS68" s="1342"/>
      <c r="GT68" s="1342"/>
      <c r="GU68" s="1342"/>
      <c r="GV68" s="1342"/>
      <c r="GW68" s="1342"/>
      <c r="GX68" s="1342"/>
      <c r="GY68" s="1342"/>
      <c r="GZ68" s="1342"/>
      <c r="HA68" s="1342"/>
      <c r="HB68" s="1342"/>
      <c r="HC68" s="1342"/>
      <c r="HD68" s="1342"/>
      <c r="HE68" s="1342"/>
      <c r="HF68" s="1342"/>
      <c r="HG68" s="1342"/>
      <c r="HH68" s="1342"/>
      <c r="HI68" s="1342"/>
      <c r="HJ68" s="1342"/>
      <c r="HK68" s="1342"/>
      <c r="HL68" s="1342"/>
      <c r="HM68" s="1342"/>
      <c r="HN68" s="1342"/>
      <c r="HO68" s="1342"/>
      <c r="HP68" s="1342"/>
      <c r="HQ68" s="1342"/>
      <c r="HR68" s="1342"/>
      <c r="HS68" s="1342"/>
      <c r="HT68" s="1342"/>
      <c r="HU68" s="1342"/>
      <c r="HV68" s="1342"/>
      <c r="HW68" s="1342"/>
      <c r="HX68" s="1342"/>
      <c r="HY68" s="1342"/>
      <c r="HZ68" s="1342"/>
      <c r="IA68" s="1342"/>
      <c r="IB68" s="1342"/>
      <c r="IC68" s="1342"/>
      <c r="ID68" s="1342"/>
      <c r="IE68" s="1342"/>
      <c r="IF68" s="1342"/>
      <c r="IG68" s="1342"/>
      <c r="IH68" s="1342"/>
      <c r="II68" s="1342"/>
      <c r="IJ68" s="1342"/>
      <c r="IK68" s="1342"/>
      <c r="IL68" s="1342"/>
      <c r="IM68" s="1342"/>
      <c r="IN68" s="1342"/>
      <c r="IO68" s="1342"/>
      <c r="IP68" s="1342"/>
      <c r="IQ68" s="1342"/>
      <c r="IR68" s="1342"/>
      <c r="IS68" s="1342"/>
      <c r="IT68" s="1342"/>
      <c r="IU68" s="1342"/>
      <c r="IV68" s="1342"/>
      <c r="IW68" s="1342"/>
      <c r="IX68" s="1342"/>
      <c r="IY68" s="1342"/>
      <c r="IZ68" s="1342"/>
      <c r="JA68" s="1342"/>
      <c r="JB68" s="1342"/>
      <c r="JC68" s="1342"/>
      <c r="JD68" s="1342"/>
      <c r="JE68" s="1342"/>
      <c r="JF68" s="1342"/>
      <c r="JG68" s="1342"/>
      <c r="JH68" s="1342"/>
      <c r="JI68" s="1342"/>
      <c r="JJ68" s="1342"/>
      <c r="JK68" s="1342"/>
      <c r="JL68" s="567"/>
    </row>
  </sheetData>
  <customSheetViews>
    <customSheetView guid="{416404B7-8533-4A12-ABD0-58CFDEB49D80}" scale="50">
      <selection activeCell="F45" sqref="F45"/>
      <colBreaks count="9" manualBreakCount="9">
        <brk id="16" max="56" man="1"/>
        <brk id="25" max="56" man="1"/>
        <brk id="37" max="56" man="1"/>
        <brk id="49" max="56" man="1"/>
        <brk id="61" max="56" man="1"/>
        <brk id="73" max="56" man="1"/>
        <brk id="88" max="56" man="1"/>
        <brk id="100" max="56" man="1"/>
        <brk id="112" max="1048575" man="1"/>
      </colBreaks>
      <pageMargins left="0.49" right="0.21" top="0.55000000000000004" bottom="0.22" header="0.45" footer="0.4"/>
      <printOptions horizontalCentered="1" verticalCentered="1"/>
      <pageSetup scale="28" fitToWidth="3" fitToHeight="3" orientation="landscape" r:id="rId1"/>
      <headerFooter alignWithMargins="0"/>
    </customSheetView>
  </customSheetViews>
  <mergeCells count="99">
    <mergeCell ref="EA27:EC27"/>
    <mergeCell ref="GR27:GT27"/>
    <mergeCell ref="DH27:DI27"/>
    <mergeCell ref="GR28:GT28"/>
    <mergeCell ref="GO28:GQ28"/>
    <mergeCell ref="FZ28:GB28"/>
    <mergeCell ref="FN27:FO27"/>
    <mergeCell ref="GL28:GN28"/>
    <mergeCell ref="GI28:GK28"/>
    <mergeCell ref="FW27:FY27"/>
    <mergeCell ref="FE28:FG28"/>
    <mergeCell ref="FT28:FV28"/>
    <mergeCell ref="FW28:FY28"/>
    <mergeCell ref="FQ28:FS28"/>
    <mergeCell ref="EY28:FA28"/>
    <mergeCell ref="DF28:DH28"/>
    <mergeCell ref="IH28:IJ28"/>
    <mergeCell ref="IK28:IM28"/>
    <mergeCell ref="IN28:IP28"/>
    <mergeCell ref="IQ27:IS27"/>
    <mergeCell ref="EG27:EI27"/>
    <mergeCell ref="GU28:GW28"/>
    <mergeCell ref="GX28:GZ28"/>
    <mergeCell ref="HA28:HC28"/>
    <mergeCell ref="IQ28:IS28"/>
    <mergeCell ref="IE28:IG28"/>
    <mergeCell ref="HD28:HF28"/>
    <mergeCell ref="HG28:HI28"/>
    <mergeCell ref="HJ28:HL28"/>
    <mergeCell ref="IB28:ID28"/>
    <mergeCell ref="HM28:HO28"/>
    <mergeCell ref="HP28:HR28"/>
    <mergeCell ref="JI28:JK28"/>
    <mergeCell ref="IT28:IV28"/>
    <mergeCell ref="IW28:IY28"/>
    <mergeCell ref="IZ28:JB28"/>
    <mergeCell ref="JC28:JE28"/>
    <mergeCell ref="JF28:JH28"/>
    <mergeCell ref="HS28:HU28"/>
    <mergeCell ref="HV28:HX28"/>
    <mergeCell ref="HY28:IA28"/>
    <mergeCell ref="AC28:AE28"/>
    <mergeCell ref="AF28:AH28"/>
    <mergeCell ref="AI28:AK28"/>
    <mergeCell ref="AL28:AN28"/>
    <mergeCell ref="CQ28:CS28"/>
    <mergeCell ref="AO28:AQ28"/>
    <mergeCell ref="AR28:AT28"/>
    <mergeCell ref="AU28:AW28"/>
    <mergeCell ref="AX28:AZ28"/>
    <mergeCell ref="BA28:BC28"/>
    <mergeCell ref="BD28:BF28"/>
    <mergeCell ref="BG28:BI28"/>
    <mergeCell ref="CH28:CJ28"/>
    <mergeCell ref="E6:G6"/>
    <mergeCell ref="E7:G7"/>
    <mergeCell ref="E8:G8"/>
    <mergeCell ref="E28:G28"/>
    <mergeCell ref="K28:M28"/>
    <mergeCell ref="H28:J28"/>
    <mergeCell ref="N28:P28"/>
    <mergeCell ref="Q28:S28"/>
    <mergeCell ref="T28:V28"/>
    <mergeCell ref="W28:Y28"/>
    <mergeCell ref="Z28:AB28"/>
    <mergeCell ref="BJ28:BL28"/>
    <mergeCell ref="BM28:BO28"/>
    <mergeCell ref="BP28:BR28"/>
    <mergeCell ref="BS28:BU28"/>
    <mergeCell ref="BV28:BX28"/>
    <mergeCell ref="BY28:CA28"/>
    <mergeCell ref="CB28:CD28"/>
    <mergeCell ref="CE28:CG28"/>
    <mergeCell ref="GC28:GE28"/>
    <mergeCell ref="GF28:GH28"/>
    <mergeCell ref="DC28:DE28"/>
    <mergeCell ref="DR28:DT28"/>
    <mergeCell ref="DU28:DW28"/>
    <mergeCell ref="DL28:DN28"/>
    <mergeCell ref="DO28:DQ28"/>
    <mergeCell ref="DX28:DZ28"/>
    <mergeCell ref="EA28:EC28"/>
    <mergeCell ref="EP28:ER28"/>
    <mergeCell ref="ES28:EU28"/>
    <mergeCell ref="FH28:FJ28"/>
    <mergeCell ref="FB28:FD28"/>
    <mergeCell ref="CK28:CM28"/>
    <mergeCell ref="CN28:CP28"/>
    <mergeCell ref="CT28:CV28"/>
    <mergeCell ref="CW28:CY28"/>
    <mergeCell ref="CZ28:DB28"/>
    <mergeCell ref="DI28:DK28"/>
    <mergeCell ref="FK28:FM28"/>
    <mergeCell ref="FN28:FP28"/>
    <mergeCell ref="EG28:EI28"/>
    <mergeCell ref="EV28:EX28"/>
    <mergeCell ref="ED28:EF28"/>
    <mergeCell ref="EJ28:EL28"/>
    <mergeCell ref="EM28:EO28"/>
  </mergeCells>
  <phoneticPr fontId="0" type="noConversion"/>
  <printOptions horizontalCentered="1" verticalCentered="1"/>
  <pageMargins left="0.49" right="0.21" top="0.55000000000000004" bottom="0.22" header="0.45" footer="0.4"/>
  <pageSetup scale="22" fitToWidth="3" fitToHeight="3" orientation="landscape" r:id="rId2"/>
  <headerFooter alignWithMargins="0"/>
  <colBreaks count="22" manualBreakCount="22">
    <brk id="16" min="1" max="64" man="1"/>
    <brk id="28" min="1" max="64" man="1"/>
    <brk id="40" min="1" max="64" man="1"/>
    <brk id="52" min="1" max="64" man="1"/>
    <brk id="64" min="1" max="64" man="1"/>
    <brk id="76" min="1" max="64" man="1"/>
    <brk id="88" min="1" max="64" man="1"/>
    <brk id="100" min="1" max="64" man="1"/>
    <brk id="112" min="1" max="64" man="1"/>
    <brk id="124" min="1" max="64" man="1"/>
    <brk id="136" min="1" max="64" man="1"/>
    <brk id="148" min="1" max="64" man="1"/>
    <brk id="160" min="1" max="64" man="1"/>
    <brk id="172" min="1" max="64" man="1"/>
    <brk id="184" min="1" max="64" man="1"/>
    <brk id="196" min="1" max="64" man="1"/>
    <brk id="208" min="1" max="64" man="1"/>
    <brk id="220" max="64" man="1"/>
    <brk id="232" min="1" max="64" man="1"/>
    <brk id="244" min="1" max="64" man="1"/>
    <brk id="256" min="1" max="64" man="1"/>
    <brk id="268" min="1" max="64" man="1"/>
  </colBreaks>
  <ignoredErrors>
    <ignoredError sqref="BP38 BS38 BJ38 FK38 FE38 FB38 FN3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9"/>
  <sheetViews>
    <sheetView showGridLines="0" workbookViewId="0"/>
  </sheetViews>
  <sheetFormatPr defaultRowHeight="12.75"/>
  <cols>
    <col min="1" max="1" width="14.7109375" style="846" customWidth="1"/>
    <col min="2" max="2" width="38.7109375" style="846" customWidth="1"/>
    <col min="3" max="3" width="13.42578125" style="846" customWidth="1"/>
    <col min="4" max="16384" width="9.140625" style="846"/>
  </cols>
  <sheetData>
    <row r="2" spans="1:5" ht="18">
      <c r="A2" s="1395" t="s">
        <v>366</v>
      </c>
      <c r="B2" s="1395"/>
      <c r="C2" s="1395"/>
      <c r="D2" s="1395"/>
      <c r="E2" s="1395"/>
    </row>
    <row r="3" spans="1:5" ht="18">
      <c r="A3" s="1395" t="s">
        <v>367</v>
      </c>
      <c r="B3" s="1395"/>
      <c r="C3" s="1395"/>
      <c r="D3" s="1395"/>
      <c r="E3" s="1395"/>
    </row>
    <row r="4" spans="1:5" ht="18">
      <c r="A4" s="1395" t="s">
        <v>550</v>
      </c>
      <c r="B4" s="1395"/>
      <c r="C4" s="1395"/>
      <c r="D4" s="1395"/>
      <c r="E4" s="1395"/>
    </row>
    <row r="7" spans="1:5">
      <c r="C7" s="283"/>
    </row>
    <row r="8" spans="1:5">
      <c r="A8" s="284" t="s">
        <v>518</v>
      </c>
      <c r="B8" s="285"/>
      <c r="C8" s="284" t="s">
        <v>79</v>
      </c>
    </row>
    <row r="10" spans="1:5">
      <c r="A10" s="285" t="s">
        <v>415</v>
      </c>
      <c r="C10" s="286">
        <v>2.4</v>
      </c>
      <c r="D10" s="287"/>
    </row>
    <row r="12" spans="1:5">
      <c r="A12" s="285" t="s">
        <v>519</v>
      </c>
    </row>
    <row r="13" spans="1:5">
      <c r="A13" s="288" t="s">
        <v>520</v>
      </c>
      <c r="C13" s="846">
        <v>2.4900000000000002</v>
      </c>
    </row>
    <row r="14" spans="1:5">
      <c r="A14" s="288" t="s">
        <v>521</v>
      </c>
      <c r="C14" s="846">
        <v>2.4900000000000002</v>
      </c>
    </row>
    <row r="15" spans="1:5">
      <c r="A15" s="288" t="s">
        <v>522</v>
      </c>
      <c r="C15" s="846">
        <v>2.4900000000000002</v>
      </c>
    </row>
    <row r="16" spans="1:5">
      <c r="A16" s="288" t="s">
        <v>523</v>
      </c>
      <c r="C16" s="846">
        <v>2.4900000000000002</v>
      </c>
    </row>
    <row r="18" spans="1:8">
      <c r="C18" s="289"/>
    </row>
    <row r="19" spans="1:8">
      <c r="A19" s="285" t="s">
        <v>216</v>
      </c>
    </row>
    <row r="20" spans="1:8">
      <c r="A20" s="288" t="s">
        <v>524</v>
      </c>
      <c r="C20" s="289">
        <v>1.4</v>
      </c>
      <c r="H20" s="290"/>
    </row>
    <row r="21" spans="1:8">
      <c r="A21" s="288" t="s">
        <v>159</v>
      </c>
      <c r="C21" s="289">
        <v>5</v>
      </c>
    </row>
    <row r="22" spans="1:8">
      <c r="A22" s="288" t="s">
        <v>160</v>
      </c>
      <c r="C22" s="289">
        <v>25</v>
      </c>
    </row>
    <row r="23" spans="1:8">
      <c r="A23" s="288" t="s">
        <v>526</v>
      </c>
      <c r="C23" s="289">
        <v>14.29</v>
      </c>
    </row>
    <row r="24" spans="1:8">
      <c r="A24" s="288" t="s">
        <v>664</v>
      </c>
      <c r="C24" s="289">
        <v>33.33</v>
      </c>
    </row>
    <row r="25" spans="1:8">
      <c r="A25" s="288" t="s">
        <v>665</v>
      </c>
      <c r="C25" s="289">
        <v>14.29</v>
      </c>
    </row>
    <row r="26" spans="1:8">
      <c r="A26" s="288" t="s">
        <v>527</v>
      </c>
      <c r="C26" s="289">
        <v>14.29</v>
      </c>
    </row>
    <row r="27" spans="1:8">
      <c r="A27" s="288" t="s">
        <v>157</v>
      </c>
      <c r="C27" s="289">
        <v>20</v>
      </c>
    </row>
    <row r="28" spans="1:8">
      <c r="A28" s="288" t="s">
        <v>525</v>
      </c>
      <c r="C28" s="289">
        <v>10</v>
      </c>
    </row>
    <row r="29" spans="1:8">
      <c r="A29" s="288" t="s">
        <v>158</v>
      </c>
      <c r="C29" s="289">
        <v>14.29</v>
      </c>
    </row>
  </sheetData>
  <sheetProtection password="E7F8" sheet="1" objects="1" scenarios="1"/>
  <mergeCells count="3">
    <mergeCell ref="A2:E2"/>
    <mergeCell ref="A3:E3"/>
    <mergeCell ref="A4:E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8"/>
  <sheetViews>
    <sheetView workbookViewId="0"/>
  </sheetViews>
  <sheetFormatPr defaultRowHeight="12.75"/>
  <cols>
    <col min="1" max="1" width="18" style="846" customWidth="1"/>
    <col min="2" max="2" width="72.85546875" style="846" customWidth="1"/>
    <col min="3" max="3" width="23.7109375" style="1306" customWidth="1"/>
    <col min="4" max="4" width="23.7109375" style="1306" bestFit="1" customWidth="1"/>
    <col min="5" max="16384" width="9.140625" style="1351"/>
  </cols>
  <sheetData>
    <row r="1" spans="1:4">
      <c r="A1" s="285" t="s">
        <v>366</v>
      </c>
      <c r="C1" s="846"/>
      <c r="D1" s="846"/>
    </row>
    <row r="2" spans="1:4">
      <c r="A2" s="285" t="s">
        <v>911</v>
      </c>
    </row>
    <row r="3" spans="1:4">
      <c r="A3" s="285" t="s">
        <v>975</v>
      </c>
    </row>
    <row r="4" spans="1:4">
      <c r="A4" s="285"/>
    </row>
    <row r="5" spans="1:4" ht="13.5" thickBot="1">
      <c r="A5" s="285" t="s">
        <v>912</v>
      </c>
      <c r="B5" s="285"/>
      <c r="C5" s="1307"/>
      <c r="D5" s="1307"/>
    </row>
    <row r="6" spans="1:4" ht="39" thickBot="1">
      <c r="A6" s="1368" t="s">
        <v>913</v>
      </c>
      <c r="B6" s="1369" t="s">
        <v>914</v>
      </c>
      <c r="C6" s="1308" t="s">
        <v>976</v>
      </c>
      <c r="D6" s="1308" t="s">
        <v>991</v>
      </c>
    </row>
    <row r="7" spans="1:4" ht="21.75" customHeight="1">
      <c r="A7" s="1370" t="s">
        <v>915</v>
      </c>
      <c r="B7" s="1310" t="s">
        <v>895</v>
      </c>
      <c r="C7" s="1309">
        <v>20645601.609999996</v>
      </c>
      <c r="D7" s="1371">
        <v>38718</v>
      </c>
    </row>
    <row r="8" spans="1:4" ht="21.75" customHeight="1">
      <c r="A8" s="1370" t="s">
        <v>916</v>
      </c>
      <c r="B8" s="1310" t="s">
        <v>896</v>
      </c>
      <c r="C8" s="1309">
        <v>8069022.0199999996</v>
      </c>
      <c r="D8" s="1371">
        <v>39295</v>
      </c>
    </row>
    <row r="9" spans="1:4" ht="25.5">
      <c r="A9" s="1370" t="s">
        <v>917</v>
      </c>
      <c r="B9" s="1310" t="s">
        <v>894</v>
      </c>
      <c r="C9" s="1309">
        <v>86467720.890000001</v>
      </c>
      <c r="D9" s="1371">
        <v>39295</v>
      </c>
    </row>
    <row r="10" spans="1:4" ht="21.75" customHeight="1">
      <c r="A10" s="1370" t="s">
        <v>918</v>
      </c>
      <c r="B10" s="1310" t="s">
        <v>897</v>
      </c>
      <c r="C10" s="1309">
        <v>22188863.09</v>
      </c>
      <c r="D10" s="1371">
        <v>39934</v>
      </c>
    </row>
    <row r="11" spans="1:4" ht="21.75" customHeight="1">
      <c r="A11" s="1370" t="s">
        <v>919</v>
      </c>
      <c r="B11" s="1310" t="s">
        <v>920</v>
      </c>
      <c r="C11" s="1309">
        <v>27005248.349999998</v>
      </c>
      <c r="D11" s="1371">
        <v>39934</v>
      </c>
    </row>
    <row r="12" spans="1:4" ht="21.75" customHeight="1">
      <c r="A12" s="1370" t="s">
        <v>921</v>
      </c>
      <c r="B12" s="1310" t="s">
        <v>922</v>
      </c>
      <c r="C12" s="1309">
        <v>25654455.359999999</v>
      </c>
      <c r="D12" s="1371">
        <v>39753</v>
      </c>
    </row>
    <row r="13" spans="1:4" ht="30" customHeight="1">
      <c r="A13" s="1370" t="s">
        <v>898</v>
      </c>
      <c r="B13" s="1310" t="s">
        <v>899</v>
      </c>
      <c r="C13" s="1309">
        <v>15731554.18</v>
      </c>
      <c r="D13" s="1371">
        <v>39576</v>
      </c>
    </row>
    <row r="14" spans="1:4" ht="21.75" customHeight="1">
      <c r="A14" s="1370" t="s">
        <v>923</v>
      </c>
      <c r="B14" s="1310" t="s">
        <v>900</v>
      </c>
      <c r="C14" s="1309">
        <v>6961495</v>
      </c>
      <c r="D14" s="1371">
        <v>39934</v>
      </c>
    </row>
    <row r="15" spans="1:4" ht="21.75" customHeight="1">
      <c r="A15" s="1370" t="s">
        <v>924</v>
      </c>
      <c r="B15" s="1310" t="s">
        <v>925</v>
      </c>
      <c r="C15" s="1309">
        <v>27988.35</v>
      </c>
      <c r="D15" s="1371">
        <v>39114</v>
      </c>
    </row>
    <row r="16" spans="1:4" ht="21.75" customHeight="1">
      <c r="A16" s="1370" t="s">
        <v>926</v>
      </c>
      <c r="B16" s="1310" t="s">
        <v>927</v>
      </c>
      <c r="C16" s="1309">
        <v>9158917.9100000001</v>
      </c>
      <c r="D16" s="1371">
        <v>41030</v>
      </c>
    </row>
    <row r="17" spans="1:4" ht="21.75" customHeight="1">
      <c r="A17" s="1370" t="s">
        <v>928</v>
      </c>
      <c r="B17" s="1310" t="s">
        <v>904</v>
      </c>
      <c r="C17" s="1309">
        <v>20626990.686070856</v>
      </c>
      <c r="D17" s="1371">
        <v>41244</v>
      </c>
    </row>
    <row r="18" spans="1:4" ht="21.75" customHeight="1">
      <c r="A18" s="1370" t="s">
        <v>929</v>
      </c>
      <c r="B18" s="1310" t="s">
        <v>930</v>
      </c>
      <c r="C18" s="1309">
        <v>21170272.50023846</v>
      </c>
      <c r="D18" s="1371">
        <v>40673</v>
      </c>
    </row>
    <row r="19" spans="1:4" ht="21.75" customHeight="1">
      <c r="A19" s="1370" t="s">
        <v>901</v>
      </c>
      <c r="B19" s="1310" t="s">
        <v>931</v>
      </c>
      <c r="C19" s="1309">
        <v>77352829.520000011</v>
      </c>
      <c r="D19" s="1371">
        <v>40483</v>
      </c>
    </row>
    <row r="20" spans="1:4" ht="21.75" customHeight="1">
      <c r="A20" s="1370" t="s">
        <v>906</v>
      </c>
      <c r="B20" s="1310" t="s">
        <v>932</v>
      </c>
      <c r="C20" s="1309">
        <v>14404841.620000001</v>
      </c>
      <c r="D20" s="1371">
        <v>39753</v>
      </c>
    </row>
    <row r="21" spans="1:4" ht="21.75" customHeight="1">
      <c r="A21" s="1370" t="s">
        <v>933</v>
      </c>
      <c r="B21" s="1310" t="s">
        <v>934</v>
      </c>
      <c r="C21" s="1309">
        <v>18664930.664499998</v>
      </c>
      <c r="D21" s="1371">
        <v>41000</v>
      </c>
    </row>
    <row r="22" spans="1:4" ht="21.75" customHeight="1">
      <c r="A22" s="1370" t="s">
        <v>905</v>
      </c>
      <c r="B22" s="1310" t="s">
        <v>935</v>
      </c>
      <c r="C22" s="1309">
        <v>6390403.345499998</v>
      </c>
      <c r="D22" s="1371">
        <v>41000</v>
      </c>
    </row>
    <row r="23" spans="1:4" ht="21.75" customHeight="1">
      <c r="A23" s="1370" t="s">
        <v>902</v>
      </c>
      <c r="B23" s="1310" t="s">
        <v>903</v>
      </c>
      <c r="C23" s="1309">
        <v>46035636.969999999</v>
      </c>
      <c r="D23" s="1371">
        <v>40521</v>
      </c>
    </row>
    <row r="24" spans="1:4" ht="21.75" customHeight="1">
      <c r="A24" s="1370" t="s">
        <v>936</v>
      </c>
      <c r="B24" s="1310" t="s">
        <v>937</v>
      </c>
      <c r="C24" s="1309">
        <v>15865266.993426396</v>
      </c>
      <c r="D24" s="1371">
        <v>41183</v>
      </c>
    </row>
    <row r="25" spans="1:4" ht="21.75" customHeight="1">
      <c r="A25" s="1370" t="s">
        <v>909</v>
      </c>
      <c r="B25" s="1310" t="s">
        <v>938</v>
      </c>
      <c r="C25" s="1309">
        <v>21736918.259999998</v>
      </c>
      <c r="D25" s="1371">
        <v>40664</v>
      </c>
    </row>
    <row r="26" spans="1:4" ht="21.75" customHeight="1">
      <c r="A26" s="1370" t="s">
        <v>939</v>
      </c>
      <c r="B26" s="1310" t="s">
        <v>940</v>
      </c>
      <c r="C26" s="1309">
        <v>62938141.770985924</v>
      </c>
      <c r="D26" s="1371">
        <v>40878</v>
      </c>
    </row>
    <row r="27" spans="1:4" ht="21.75" customHeight="1">
      <c r="A27" s="1370" t="s">
        <v>941</v>
      </c>
      <c r="B27" s="1310" t="s">
        <v>942</v>
      </c>
      <c r="C27" s="1309">
        <v>72376947.600000009</v>
      </c>
      <c r="D27" s="1371">
        <v>41244</v>
      </c>
    </row>
    <row r="28" spans="1:4" ht="21.75" customHeight="1">
      <c r="A28" s="1370" t="s">
        <v>943</v>
      </c>
      <c r="B28" s="1310" t="s">
        <v>994</v>
      </c>
      <c r="C28" s="1309">
        <v>11276182.890000001</v>
      </c>
      <c r="D28" s="1371">
        <v>41365</v>
      </c>
    </row>
    <row r="29" spans="1:4" ht="21.75" customHeight="1">
      <c r="A29" s="1370" t="s">
        <v>944</v>
      </c>
      <c r="B29" s="1310" t="s">
        <v>945</v>
      </c>
      <c r="C29" s="1309">
        <v>12081132.67</v>
      </c>
      <c r="D29" s="1371">
        <v>40670</v>
      </c>
    </row>
    <row r="30" spans="1:4" ht="21.75" customHeight="1">
      <c r="A30" s="1370" t="s">
        <v>946</v>
      </c>
      <c r="B30" s="1310" t="s">
        <v>947</v>
      </c>
      <c r="C30" s="1309">
        <v>19278866.649999995</v>
      </c>
      <c r="D30" s="1371">
        <v>41609</v>
      </c>
    </row>
    <row r="31" spans="1:4" ht="21.75" customHeight="1">
      <c r="A31" s="1370" t="s">
        <v>910</v>
      </c>
      <c r="B31" s="1310" t="s">
        <v>948</v>
      </c>
      <c r="C31" s="1309">
        <v>42781896.379999995</v>
      </c>
      <c r="D31" s="1371">
        <v>42536</v>
      </c>
    </row>
    <row r="32" spans="1:4" ht="21.75" customHeight="1">
      <c r="A32" s="1370" t="s">
        <v>949</v>
      </c>
      <c r="B32" s="1310" t="s">
        <v>950</v>
      </c>
      <c r="C32" s="1309">
        <v>32029640.100000005</v>
      </c>
      <c r="D32" s="1371">
        <v>41579</v>
      </c>
    </row>
    <row r="33" spans="1:4" ht="21.75" customHeight="1">
      <c r="A33" s="1370" t="s">
        <v>951</v>
      </c>
      <c r="B33" s="1310" t="s">
        <v>995</v>
      </c>
      <c r="C33" s="1309">
        <v>1108057.68</v>
      </c>
      <c r="D33" s="1371">
        <v>42430</v>
      </c>
    </row>
    <row r="34" spans="1:4" ht="21.75" customHeight="1">
      <c r="A34" s="1370" t="s">
        <v>952</v>
      </c>
      <c r="B34" s="1310" t="s">
        <v>998</v>
      </c>
      <c r="C34" s="1309">
        <v>22218228.600000005</v>
      </c>
      <c r="D34" s="1371">
        <v>43221</v>
      </c>
    </row>
    <row r="35" spans="1:4" ht="21.75" customHeight="1">
      <c r="A35" s="1370" t="s">
        <v>953</v>
      </c>
      <c r="B35" s="1310" t="s">
        <v>997</v>
      </c>
      <c r="C35" s="1309">
        <v>149126086.51000014</v>
      </c>
      <c r="D35" s="1371">
        <v>43009</v>
      </c>
    </row>
    <row r="36" spans="1:4" ht="21.75" customHeight="1">
      <c r="A36" s="1370" t="s">
        <v>954</v>
      </c>
      <c r="B36" s="1310" t="s">
        <v>996</v>
      </c>
      <c r="C36" s="1309">
        <v>22302697.329999998</v>
      </c>
      <c r="D36" s="1371">
        <v>43252</v>
      </c>
    </row>
    <row r="37" spans="1:4" ht="21.75" customHeight="1">
      <c r="A37" s="1370" t="s">
        <v>955</v>
      </c>
      <c r="B37" s="1310" t="s">
        <v>1014</v>
      </c>
      <c r="C37" s="1309">
        <v>5857687</v>
      </c>
      <c r="D37" s="1371">
        <v>41791</v>
      </c>
    </row>
    <row r="38" spans="1:4" ht="27.75" customHeight="1">
      <c r="A38" s="1370" t="s">
        <v>956</v>
      </c>
      <c r="B38" s="1310" t="s">
        <v>999</v>
      </c>
      <c r="C38" s="1309">
        <v>40538248</v>
      </c>
      <c r="D38" s="1371">
        <v>40848</v>
      </c>
    </row>
    <row r="39" spans="1:4" ht="33" customHeight="1">
      <c r="A39" s="1372" t="s">
        <v>957</v>
      </c>
      <c r="B39" s="1373" t="s">
        <v>1000</v>
      </c>
      <c r="C39" s="1309">
        <v>721881271.96999979</v>
      </c>
      <c r="D39" s="1371">
        <v>42078</v>
      </c>
    </row>
    <row r="40" spans="1:4" ht="16.5" customHeight="1">
      <c r="A40" s="1374" t="s">
        <v>907</v>
      </c>
      <c r="B40" s="1310" t="s">
        <v>1001</v>
      </c>
      <c r="C40" s="1309">
        <v>356333540.36259401</v>
      </c>
      <c r="D40" s="1371">
        <v>41913</v>
      </c>
    </row>
    <row r="41" spans="1:4" ht="18" customHeight="1">
      <c r="A41" s="1374" t="s">
        <v>958</v>
      </c>
      <c r="B41" s="1310" t="s">
        <v>1002</v>
      </c>
      <c r="C41" s="1309">
        <v>438746971.2899999</v>
      </c>
      <c r="D41" s="1371">
        <v>42174</v>
      </c>
    </row>
    <row r="42" spans="1:4" ht="21.75" customHeight="1">
      <c r="A42" s="1375" t="s">
        <v>908</v>
      </c>
      <c r="B42" s="1311" t="s">
        <v>1015</v>
      </c>
      <c r="C42" s="1309">
        <v>370007351.53820211</v>
      </c>
      <c r="D42" s="1371">
        <v>42156</v>
      </c>
    </row>
    <row r="43" spans="1:4" ht="21.75" customHeight="1">
      <c r="A43" s="1375" t="s">
        <v>959</v>
      </c>
      <c r="B43" s="1311" t="s">
        <v>1003</v>
      </c>
      <c r="C43" s="1309">
        <v>625126924.32499993</v>
      </c>
      <c r="D43" s="1371">
        <v>42175</v>
      </c>
    </row>
    <row r="44" spans="1:4" ht="25.5">
      <c r="A44" s="1375" t="s">
        <v>960</v>
      </c>
      <c r="B44" s="1311" t="s">
        <v>1016</v>
      </c>
      <c r="C44" s="1309">
        <v>180222156.6700933</v>
      </c>
      <c r="D44" s="1371">
        <v>42370</v>
      </c>
    </row>
    <row r="45" spans="1:4" ht="25.5">
      <c r="A45" s="1375" t="s">
        <v>961</v>
      </c>
      <c r="B45" s="1311" t="s">
        <v>962</v>
      </c>
      <c r="C45" s="1309">
        <v>64274999.225902133</v>
      </c>
      <c r="D45" s="1371">
        <v>42491</v>
      </c>
    </row>
    <row r="46" spans="1:4" ht="25.5">
      <c r="A46" s="1375" t="s">
        <v>963</v>
      </c>
      <c r="B46" s="1311" t="s">
        <v>964</v>
      </c>
      <c r="C46" s="1309">
        <v>47416058.825902134</v>
      </c>
      <c r="D46" s="1371">
        <v>42491</v>
      </c>
    </row>
    <row r="47" spans="1:4" ht="31.5" customHeight="1">
      <c r="A47" s="1374" t="s">
        <v>965</v>
      </c>
      <c r="B47" s="1310" t="s">
        <v>1004</v>
      </c>
      <c r="C47" s="1309">
        <v>48470597.141009733</v>
      </c>
      <c r="D47" s="1371">
        <v>42339</v>
      </c>
    </row>
    <row r="48" spans="1:4" ht="25.5">
      <c r="A48" s="1374" t="s">
        <v>966</v>
      </c>
      <c r="B48" s="1310" t="s">
        <v>1007</v>
      </c>
      <c r="C48" s="1309">
        <v>49111439.614064828</v>
      </c>
      <c r="D48" s="1371">
        <v>42339</v>
      </c>
    </row>
    <row r="49" spans="1:4" ht="25.5">
      <c r="A49" s="1374" t="s">
        <v>967</v>
      </c>
      <c r="B49" s="1310" t="s">
        <v>1006</v>
      </c>
      <c r="C49" s="1309">
        <v>49111439.614064828</v>
      </c>
      <c r="D49" s="1371">
        <v>42339</v>
      </c>
    </row>
    <row r="50" spans="1:4" ht="24.75" customHeight="1">
      <c r="A50" s="1374" t="s">
        <v>968</v>
      </c>
      <c r="B50" s="1310" t="s">
        <v>1005</v>
      </c>
      <c r="C50" s="1309">
        <v>46581404.589064822</v>
      </c>
      <c r="D50" s="1371">
        <v>42339</v>
      </c>
    </row>
    <row r="51" spans="1:4" ht="25.5">
      <c r="A51" s="1374" t="s">
        <v>969</v>
      </c>
      <c r="B51" s="1310" t="s">
        <v>1008</v>
      </c>
      <c r="C51" s="1309">
        <v>46581404.589064822</v>
      </c>
      <c r="D51" s="1371">
        <v>42339</v>
      </c>
    </row>
    <row r="52" spans="1:4" ht="25.5">
      <c r="A52" s="1374" t="s">
        <v>970</v>
      </c>
      <c r="B52" s="1310" t="s">
        <v>1009</v>
      </c>
      <c r="C52" s="1309">
        <v>31820773.327669375</v>
      </c>
      <c r="D52" s="1371">
        <v>42491</v>
      </c>
    </row>
    <row r="53" spans="1:4" ht="16.5" customHeight="1">
      <c r="A53" s="1374" t="s">
        <v>971</v>
      </c>
      <c r="B53" s="1310" t="s">
        <v>1010</v>
      </c>
      <c r="C53" s="1309">
        <v>27828618.782423962</v>
      </c>
      <c r="D53" s="1371">
        <v>42491</v>
      </c>
    </row>
    <row r="54" spans="1:4" ht="16.5" customHeight="1">
      <c r="A54" s="1374" t="s">
        <v>972</v>
      </c>
      <c r="B54" s="1310" t="s">
        <v>1011</v>
      </c>
      <c r="C54" s="1309">
        <v>15828121.473213889</v>
      </c>
      <c r="D54" s="1371">
        <v>42339</v>
      </c>
    </row>
    <row r="55" spans="1:4" ht="21.75" customHeight="1">
      <c r="A55" s="1374" t="s">
        <v>973</v>
      </c>
      <c r="B55" s="1310" t="s">
        <v>1012</v>
      </c>
      <c r="C55" s="1309">
        <v>15828121.473213889</v>
      </c>
      <c r="D55" s="1371">
        <v>42339</v>
      </c>
    </row>
    <row r="56" spans="1:4" ht="18" customHeight="1">
      <c r="A56" s="1374" t="s">
        <v>974</v>
      </c>
      <c r="B56" s="1310" t="s">
        <v>1013</v>
      </c>
      <c r="C56" s="1309">
        <v>21021566.616677497</v>
      </c>
      <c r="D56" s="1371">
        <v>42552</v>
      </c>
    </row>
    <row r="57" spans="1:4" ht="29.25" customHeight="1" thickBot="1">
      <c r="A57" s="1376"/>
      <c r="B57" s="1377" t="s">
        <v>230</v>
      </c>
      <c r="C57" s="1378">
        <f>SUM(C7:C56)</f>
        <v>4114265531.9288807</v>
      </c>
      <c r="D57" s="1379"/>
    </row>
    <row r="60" spans="1:4">
      <c r="A60" s="1312" t="s">
        <v>992</v>
      </c>
    </row>
    <row r="61" spans="1:4" ht="35.25" customHeight="1"/>
    <row r="75" spans="1:4">
      <c r="A75" s="1351"/>
      <c r="B75" s="1351"/>
      <c r="C75" s="1351"/>
      <c r="D75" s="1351"/>
    </row>
    <row r="76" spans="1:4">
      <c r="A76" s="1351"/>
      <c r="B76" s="1351"/>
      <c r="C76" s="1351"/>
      <c r="D76" s="1351"/>
    </row>
    <row r="77" spans="1:4">
      <c r="A77" s="1351"/>
      <c r="B77" s="1351"/>
      <c r="C77" s="1351"/>
      <c r="D77" s="1351"/>
    </row>
    <row r="78" spans="1:4">
      <c r="A78" s="1351"/>
      <c r="B78" s="1351"/>
      <c r="C78" s="1351"/>
      <c r="D78" s="1351"/>
    </row>
  </sheetData>
  <pageMargins left="0.7" right="0.7" top="0.75" bottom="0.75" header="0.3" footer="0.3"/>
  <pageSetup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528"/>
  <sheetViews>
    <sheetView showGridLines="0" topLeftCell="C1" zoomScale="78" zoomScaleNormal="78" workbookViewId="0">
      <selection sqref="A1:G1"/>
    </sheetView>
  </sheetViews>
  <sheetFormatPr defaultColWidth="18.85546875" defaultRowHeight="15"/>
  <cols>
    <col min="1" max="1" width="65.85546875" style="529" customWidth="1"/>
    <col min="2" max="2" width="59.85546875" style="481" customWidth="1"/>
    <col min="3" max="3" width="22.85546875" style="481" customWidth="1"/>
    <col min="4" max="4" width="28.7109375" style="481" customWidth="1"/>
    <col min="5" max="5" width="24.140625" style="481" customWidth="1"/>
    <col min="6" max="6" width="24" style="481" bestFit="1" customWidth="1"/>
    <col min="7" max="7" width="173.5703125" style="481" customWidth="1"/>
    <col min="8" max="16384" width="18.85546875" style="481"/>
  </cols>
  <sheetData>
    <row r="1" spans="1:7" ht="18">
      <c r="A1" s="1395" t="s">
        <v>366</v>
      </c>
      <c r="B1" s="1396"/>
      <c r="C1" s="1396"/>
      <c r="D1" s="1396"/>
      <c r="E1" s="1396"/>
      <c r="F1" s="1396"/>
      <c r="G1" s="1396"/>
    </row>
    <row r="2" spans="1:7" ht="18">
      <c r="A2" s="1397" t="s">
        <v>367</v>
      </c>
      <c r="B2" s="1397"/>
      <c r="C2" s="1397"/>
      <c r="D2" s="1397"/>
      <c r="E2" s="1397"/>
      <c r="F2" s="1397"/>
      <c r="G2" s="1397"/>
    </row>
    <row r="3" spans="1:7" s="480" customFormat="1" ht="18">
      <c r="A3" s="1397" t="s">
        <v>879</v>
      </c>
      <c r="B3" s="1397"/>
      <c r="C3" s="1397"/>
      <c r="D3" s="1397"/>
      <c r="E3" s="1397"/>
      <c r="F3" s="1397"/>
      <c r="G3" s="1397"/>
    </row>
    <row r="4" spans="1:7">
      <c r="A4" s="494"/>
      <c r="B4" s="493"/>
      <c r="C4" s="493"/>
      <c r="D4" s="493"/>
      <c r="E4" s="493"/>
      <c r="F4" s="493"/>
      <c r="G4" s="493"/>
    </row>
    <row r="5" spans="1:7" ht="18">
      <c r="A5" s="216"/>
      <c r="B5" s="57"/>
      <c r="C5" s="494" t="s">
        <v>426</v>
      </c>
      <c r="D5" s="494"/>
      <c r="E5" s="485"/>
      <c r="F5" s="494"/>
      <c r="G5" s="485"/>
    </row>
    <row r="6" spans="1:7" ht="15.75">
      <c r="A6" s="495"/>
      <c r="B6" s="485"/>
      <c r="C6" s="494" t="s">
        <v>415</v>
      </c>
      <c r="D6" s="494" t="s">
        <v>421</v>
      </c>
      <c r="E6" s="494" t="s">
        <v>423</v>
      </c>
      <c r="F6" s="494" t="s">
        <v>230</v>
      </c>
      <c r="G6" s="653" t="s">
        <v>721</v>
      </c>
    </row>
    <row r="7" spans="1:7">
      <c r="A7" s="495"/>
      <c r="B7" s="485"/>
      <c r="C7" s="494" t="s">
        <v>422</v>
      </c>
      <c r="D7" s="494" t="s">
        <v>422</v>
      </c>
      <c r="E7" s="494" t="s">
        <v>422</v>
      </c>
      <c r="F7" s="494" t="s">
        <v>431</v>
      </c>
      <c r="G7" s="485"/>
    </row>
    <row r="8" spans="1:7" ht="25.5">
      <c r="A8" s="539"/>
      <c r="B8" s="485"/>
      <c r="C8" s="485"/>
      <c r="D8" s="485"/>
      <c r="E8" s="485"/>
      <c r="F8" s="485"/>
      <c r="G8" s="485"/>
    </row>
    <row r="9" spans="1:7">
      <c r="A9" s="495"/>
      <c r="B9" s="485"/>
      <c r="C9" s="485"/>
      <c r="D9" s="485"/>
      <c r="E9" s="485"/>
      <c r="F9" s="485"/>
      <c r="G9" s="485"/>
    </row>
    <row r="10" spans="1:7">
      <c r="A10" s="495"/>
      <c r="B10" s="496" t="s">
        <v>417</v>
      </c>
      <c r="C10" s="497">
        <f>+D72</f>
        <v>-2673918181.3514695</v>
      </c>
      <c r="D10" s="497">
        <f>+E72</f>
        <v>0</v>
      </c>
      <c r="E10" s="497">
        <f>+F72</f>
        <v>-33514267.719778497</v>
      </c>
      <c r="F10" s="497"/>
      <c r="G10" s="485" t="s">
        <v>340</v>
      </c>
    </row>
    <row r="11" spans="1:7">
      <c r="A11" s="495"/>
      <c r="B11" s="496" t="s">
        <v>418</v>
      </c>
      <c r="C11" s="497">
        <f>+D102</f>
        <v>0</v>
      </c>
      <c r="D11" s="497">
        <f>+E102</f>
        <v>-7434043.0883062482</v>
      </c>
      <c r="E11" s="497">
        <f>+F102</f>
        <v>-1012424.6499999999</v>
      </c>
      <c r="F11" s="497"/>
      <c r="G11" s="485" t="s">
        <v>341</v>
      </c>
    </row>
    <row r="12" spans="1:7">
      <c r="A12" s="495"/>
      <c r="B12" s="496" t="s">
        <v>416</v>
      </c>
      <c r="C12" s="497">
        <f>+D41</f>
        <v>0</v>
      </c>
      <c r="D12" s="497">
        <f>+E41</f>
        <v>0</v>
      </c>
      <c r="E12" s="497">
        <f>+F41</f>
        <v>4433603.4131765962</v>
      </c>
      <c r="F12" s="497"/>
      <c r="G12" s="485" t="s">
        <v>342</v>
      </c>
    </row>
    <row r="13" spans="1:7">
      <c r="A13" s="495"/>
      <c r="B13" s="496" t="s">
        <v>253</v>
      </c>
      <c r="C13" s="497">
        <f>SUM(C10:C12)</f>
        <v>-2673918181.3514695</v>
      </c>
      <c r="D13" s="497">
        <f>SUM(D10:D12)</f>
        <v>-7434043.0883062482</v>
      </c>
      <c r="E13" s="497">
        <f>SUM(E10:E12)</f>
        <v>-30093088.956601903</v>
      </c>
      <c r="F13" s="497"/>
      <c r="G13" s="497"/>
    </row>
    <row r="14" spans="1:7">
      <c r="A14" s="495"/>
      <c r="B14" s="496" t="s">
        <v>213</v>
      </c>
      <c r="C14" s="485"/>
      <c r="D14" s="485"/>
      <c r="E14" s="498">
        <f>'Appendix A'!H16</f>
        <v>0.16500000000000001</v>
      </c>
      <c r="F14" s="485"/>
      <c r="G14" s="485"/>
    </row>
    <row r="15" spans="1:7">
      <c r="A15" s="495"/>
      <c r="B15" s="496" t="s">
        <v>222</v>
      </c>
      <c r="C15" s="485"/>
      <c r="D15" s="498">
        <f>'Appendix A'!H35</f>
        <v>0.60535372750968364</v>
      </c>
      <c r="E15" s="485"/>
      <c r="F15" s="485"/>
      <c r="G15" s="485"/>
    </row>
    <row r="16" spans="1:7" ht="15.75">
      <c r="A16" s="495"/>
      <c r="B16" s="496" t="s">
        <v>12</v>
      </c>
      <c r="C16" s="497">
        <f>+C13</f>
        <v>-2673918181.3514695</v>
      </c>
      <c r="D16" s="497">
        <f>+D15*D13</f>
        <v>-4500225.6939737871</v>
      </c>
      <c r="E16" s="497">
        <f>+E14*E13</f>
        <v>-4965359.6778393146</v>
      </c>
      <c r="F16" s="499">
        <f>SUM(C16:E16)</f>
        <v>-2683383766.7232828</v>
      </c>
      <c r="G16" s="500"/>
    </row>
    <row r="17" spans="1:7" ht="15.75">
      <c r="A17" s="495"/>
      <c r="B17" s="496" t="s">
        <v>13</v>
      </c>
      <c r="C17" s="497">
        <f>+'ADITI-ADIT'!C16</f>
        <v>-2594965173.9716797</v>
      </c>
      <c r="D17" s="497">
        <f>+'ADITI-ADIT'!D16</f>
        <v>-5054538.1705706241</v>
      </c>
      <c r="E17" s="497">
        <f>+'ADITI-ADIT'!E16</f>
        <v>-4843234.8465486988</v>
      </c>
      <c r="F17" s="499">
        <f>SUM(C17:E17)</f>
        <v>-2604862946.9887991</v>
      </c>
      <c r="G17" s="500"/>
    </row>
    <row r="18" spans="1:7" ht="15.75">
      <c r="A18" s="495"/>
      <c r="B18" s="496" t="s">
        <v>14</v>
      </c>
      <c r="C18" s="497">
        <f>(C16+C17)/2</f>
        <v>-2634441677.6615744</v>
      </c>
      <c r="D18" s="497">
        <f>(D16+D17)/2</f>
        <v>-4777381.9322722051</v>
      </c>
      <c r="E18" s="497">
        <f>(E16+E17)/2</f>
        <v>-4904297.2621940067</v>
      </c>
      <c r="F18" s="499">
        <f>(F16+F17)/2</f>
        <v>-2644123356.856041</v>
      </c>
      <c r="G18" s="500" t="s">
        <v>40</v>
      </c>
    </row>
    <row r="19" spans="1:7" ht="15.75">
      <c r="A19" s="495"/>
      <c r="B19" s="485"/>
      <c r="F19" s="541"/>
      <c r="G19" s="500" t="s">
        <v>104</v>
      </c>
    </row>
    <row r="20" spans="1:7" ht="15.75">
      <c r="A20" s="495"/>
      <c r="B20" s="496"/>
      <c r="C20" s="497"/>
      <c r="D20" s="497"/>
      <c r="E20" s="497"/>
      <c r="F20" s="499"/>
      <c r="G20" s="500"/>
    </row>
    <row r="21" spans="1:7" ht="15.75">
      <c r="A21" s="501" t="s">
        <v>15</v>
      </c>
      <c r="B21" s="485"/>
      <c r="C21" s="485"/>
      <c r="D21" s="485"/>
      <c r="E21" s="485"/>
      <c r="F21" s="485"/>
      <c r="G21" s="485"/>
    </row>
    <row r="22" spans="1:7">
      <c r="A22" s="485"/>
      <c r="B22" s="485"/>
      <c r="C22" s="502">
        <f>B93</f>
        <v>-7434043.0883062528</v>
      </c>
      <c r="D22" s="485" t="s">
        <v>390</v>
      </c>
      <c r="E22" s="485"/>
      <c r="F22" s="485"/>
    </row>
    <row r="23" spans="1:7">
      <c r="A23" s="485"/>
      <c r="B23" s="485"/>
      <c r="C23" s="485"/>
      <c r="D23" s="485"/>
      <c r="E23" s="485"/>
      <c r="F23" s="485"/>
      <c r="G23" s="485"/>
    </row>
    <row r="24" spans="1:7" ht="15.75">
      <c r="A24" s="503" t="s">
        <v>343</v>
      </c>
      <c r="B24" s="485"/>
      <c r="C24" s="485"/>
      <c r="D24" s="485"/>
      <c r="E24" s="485"/>
      <c r="F24" s="485"/>
      <c r="G24" s="485"/>
    </row>
    <row r="25" spans="1:7" ht="15.75">
      <c r="A25" s="503" t="s">
        <v>344</v>
      </c>
      <c r="B25" s="485"/>
      <c r="C25" s="485"/>
      <c r="D25" s="485"/>
      <c r="E25" s="485"/>
      <c r="F25" s="485"/>
      <c r="G25" s="485"/>
    </row>
    <row r="26" spans="1:7">
      <c r="A26" s="495"/>
      <c r="B26" s="485"/>
      <c r="C26" s="485"/>
      <c r="D26" s="485"/>
      <c r="E26" s="485"/>
      <c r="F26" s="496"/>
      <c r="G26" s="485"/>
    </row>
    <row r="27" spans="1:7" ht="15.75">
      <c r="A27" s="504" t="s">
        <v>106</v>
      </c>
      <c r="B27" s="505" t="s">
        <v>231</v>
      </c>
      <c r="C27" s="505" t="s">
        <v>91</v>
      </c>
      <c r="D27" s="505" t="s">
        <v>107</v>
      </c>
      <c r="E27" s="505" t="s">
        <v>105</v>
      </c>
      <c r="F27" s="505" t="s">
        <v>580</v>
      </c>
      <c r="G27" s="505" t="s">
        <v>108</v>
      </c>
    </row>
    <row r="28" spans="1:7">
      <c r="A28" s="495"/>
      <c r="B28" s="494" t="s">
        <v>230</v>
      </c>
      <c r="C28" s="494" t="s">
        <v>424</v>
      </c>
      <c r="D28" s="494" t="s">
        <v>426</v>
      </c>
      <c r="E28" s="494"/>
      <c r="F28" s="494"/>
    </row>
    <row r="29" spans="1:7">
      <c r="A29" s="506" t="s">
        <v>416</v>
      </c>
      <c r="B29" s="494"/>
      <c r="C29" s="494" t="s">
        <v>425</v>
      </c>
      <c r="D29" s="494" t="s">
        <v>415</v>
      </c>
      <c r="E29" s="494" t="s">
        <v>421</v>
      </c>
      <c r="F29" s="494" t="s">
        <v>423</v>
      </c>
    </row>
    <row r="30" spans="1:7" ht="24.75" customHeight="1" thickBot="1">
      <c r="A30" s="495"/>
      <c r="B30" s="494"/>
      <c r="C30" s="494" t="s">
        <v>422</v>
      </c>
      <c r="D30" s="494" t="s">
        <v>422</v>
      </c>
      <c r="E30" s="494" t="s">
        <v>422</v>
      </c>
      <c r="F30" s="494" t="s">
        <v>422</v>
      </c>
      <c r="G30" s="494" t="s">
        <v>80</v>
      </c>
    </row>
    <row r="31" spans="1:7" ht="33.75" customHeight="1">
      <c r="A31" s="1237" t="s">
        <v>982</v>
      </c>
      <c r="B31" s="1252">
        <f t="shared" ref="B31:B39" si="0">SUM(C31:F31)</f>
        <v>30572190.635729514</v>
      </c>
      <c r="C31" s="1276">
        <v>30572190.635729514</v>
      </c>
      <c r="D31" s="1276">
        <v>0</v>
      </c>
      <c r="E31" s="1276">
        <v>0</v>
      </c>
      <c r="F31" s="1276">
        <v>0</v>
      </c>
      <c r="G31" s="1320" t="s">
        <v>983</v>
      </c>
    </row>
    <row r="32" spans="1:7" ht="28.5" customHeight="1">
      <c r="A32" s="1240" t="s">
        <v>859</v>
      </c>
      <c r="B32" s="1253">
        <f t="shared" si="0"/>
        <v>152061507.06172648</v>
      </c>
      <c r="C32" s="1275">
        <v>0</v>
      </c>
      <c r="D32" s="1275">
        <v>0</v>
      </c>
      <c r="E32" s="1275">
        <v>0</v>
      </c>
      <c r="F32" s="1275">
        <v>152061507.06172648</v>
      </c>
      <c r="G32" s="1321" t="s">
        <v>984</v>
      </c>
    </row>
    <row r="33" spans="1:7" ht="39.75" customHeight="1">
      <c r="A33" s="1240" t="s">
        <v>870</v>
      </c>
      <c r="B33" s="1253">
        <f t="shared" si="0"/>
        <v>1797096.0730000013</v>
      </c>
      <c r="C33" s="1275">
        <v>0</v>
      </c>
      <c r="D33" s="1275">
        <v>0</v>
      </c>
      <c r="E33" s="1275">
        <v>0</v>
      </c>
      <c r="F33" s="1275">
        <v>1797096.0730000013</v>
      </c>
      <c r="G33" s="1321" t="s">
        <v>595</v>
      </c>
    </row>
    <row r="34" spans="1:7" ht="47.25" customHeight="1">
      <c r="A34" s="1240" t="s">
        <v>860</v>
      </c>
      <c r="B34" s="1253">
        <f t="shared" si="0"/>
        <v>343909.57910000003</v>
      </c>
      <c r="C34" s="1275">
        <v>0</v>
      </c>
      <c r="D34" s="1275">
        <v>0</v>
      </c>
      <c r="E34" s="1275">
        <v>0</v>
      </c>
      <c r="F34" s="1275">
        <v>343909.57910000003</v>
      </c>
      <c r="G34" s="1321" t="s">
        <v>281</v>
      </c>
    </row>
    <row r="35" spans="1:7" ht="47.25" customHeight="1">
      <c r="A35" s="1240" t="s">
        <v>872</v>
      </c>
      <c r="B35" s="1253">
        <f t="shared" si="0"/>
        <v>209847.36500000005</v>
      </c>
      <c r="C35" s="1275">
        <v>209847.36500000005</v>
      </c>
      <c r="D35" s="1275">
        <v>0</v>
      </c>
      <c r="E35" s="1275">
        <v>0</v>
      </c>
      <c r="F35" s="1275">
        <v>0</v>
      </c>
      <c r="G35" s="1321" t="s">
        <v>195</v>
      </c>
    </row>
    <row r="36" spans="1:7" ht="47.25" customHeight="1">
      <c r="A36" s="1240" t="s">
        <v>861</v>
      </c>
      <c r="B36" s="1253">
        <f t="shared" si="0"/>
        <v>26908104.826000001</v>
      </c>
      <c r="C36" s="1275">
        <v>0</v>
      </c>
      <c r="D36" s="1275">
        <v>0</v>
      </c>
      <c r="E36" s="1275">
        <v>26908104.826000001</v>
      </c>
      <c r="F36" s="1275">
        <v>0</v>
      </c>
      <c r="G36" s="1321" t="s">
        <v>4</v>
      </c>
    </row>
    <row r="37" spans="1:7" ht="39.75" customHeight="1" thickBot="1">
      <c r="A37" s="1258" t="s">
        <v>862</v>
      </c>
      <c r="B37" s="1322">
        <f t="shared" si="0"/>
        <v>2292597.761076564</v>
      </c>
      <c r="C37" s="1277">
        <v>0</v>
      </c>
      <c r="D37" s="1277">
        <v>0</v>
      </c>
      <c r="E37" s="1277">
        <v>0</v>
      </c>
      <c r="F37" s="1277">
        <v>2292597.761076564</v>
      </c>
      <c r="G37" s="1323" t="s">
        <v>985</v>
      </c>
    </row>
    <row r="38" spans="1:7" ht="24.95" customHeight="1">
      <c r="A38" s="1249" t="s">
        <v>430</v>
      </c>
      <c r="B38" s="1250">
        <f t="shared" si="0"/>
        <v>214185253.30163258</v>
      </c>
      <c r="C38" s="1251">
        <f>SUM(C31:C37)</f>
        <v>30782038.000729512</v>
      </c>
      <c r="D38" s="1251"/>
      <c r="E38" s="1251">
        <f>SUM(E31:E37)</f>
        <v>26908104.826000001</v>
      </c>
      <c r="F38" s="1251">
        <f>SUM(F31:F37)</f>
        <v>156495110.47490308</v>
      </c>
      <c r="G38" s="507"/>
    </row>
    <row r="39" spans="1:7" ht="24.95" customHeight="1">
      <c r="A39" s="1235" t="s">
        <v>674</v>
      </c>
      <c r="B39" s="1243">
        <f t="shared" si="0"/>
        <v>26908104.826000001</v>
      </c>
      <c r="C39" s="1244"/>
      <c r="D39" s="1244"/>
      <c r="E39" s="1245">
        <f>SUM(E34:E37)</f>
        <v>26908104.826000001</v>
      </c>
      <c r="F39" s="1246"/>
      <c r="G39" s="508"/>
    </row>
    <row r="40" spans="1:7" ht="24.95" customHeight="1">
      <c r="A40" s="1234" t="s">
        <v>0</v>
      </c>
      <c r="B40" s="1247">
        <f>+B32</f>
        <v>152061507.06172648</v>
      </c>
      <c r="C40" s="1247"/>
      <c r="D40" s="1247"/>
      <c r="E40" s="1247"/>
      <c r="F40" s="1247">
        <f>B40</f>
        <v>152061507.06172648</v>
      </c>
      <c r="G40" s="525"/>
    </row>
    <row r="41" spans="1:7" s="483" customFormat="1" ht="35.1" customHeight="1" thickBot="1">
      <c r="A41" s="1233" t="s">
        <v>230</v>
      </c>
      <c r="B41" s="1232">
        <f>SUM(C41:F41)</f>
        <v>35215641.413906112</v>
      </c>
      <c r="C41" s="1232">
        <f>+C38-C39-C40</f>
        <v>30782038.000729512</v>
      </c>
      <c r="D41" s="1232"/>
      <c r="E41" s="1232">
        <f>+E38-E39-E40</f>
        <v>0</v>
      </c>
      <c r="F41" s="1232">
        <f>+F38-F39-F40</f>
        <v>4433603.4131765962</v>
      </c>
      <c r="G41" s="1231"/>
    </row>
    <row r="42" spans="1:7" ht="35.1" customHeight="1">
      <c r="A42" s="484" t="s">
        <v>427</v>
      </c>
      <c r="B42" s="484"/>
      <c r="C42" s="509"/>
      <c r="D42" s="510"/>
      <c r="E42" s="636"/>
      <c r="F42" s="511"/>
      <c r="G42" s="512"/>
    </row>
    <row r="43" spans="1:7" ht="35.1" customHeight="1">
      <c r="A43" s="1401" t="s">
        <v>588</v>
      </c>
      <c r="B43" s="1402"/>
      <c r="C43" s="1402"/>
      <c r="D43" s="1402"/>
      <c r="E43" s="1402"/>
      <c r="F43" s="1402"/>
      <c r="G43" s="1402"/>
    </row>
    <row r="44" spans="1:7" ht="35.1" customHeight="1">
      <c r="A44" s="513" t="s">
        <v>589</v>
      </c>
      <c r="B44" s="484"/>
      <c r="C44" s="511"/>
      <c r="D44" s="484"/>
      <c r="E44" s="484"/>
      <c r="F44" s="884"/>
      <c r="G44" s="884"/>
    </row>
    <row r="45" spans="1:7" ht="35.1" customHeight="1">
      <c r="A45" s="513" t="s">
        <v>167</v>
      </c>
      <c r="B45" s="484"/>
      <c r="C45" s="511"/>
      <c r="D45" s="484"/>
      <c r="E45" s="484"/>
      <c r="F45" s="884"/>
      <c r="G45" s="884"/>
    </row>
    <row r="46" spans="1:7" ht="35.1" customHeight="1">
      <c r="A46" s="513" t="s">
        <v>176</v>
      </c>
      <c r="B46" s="484"/>
      <c r="C46" s="511"/>
      <c r="D46" s="484"/>
      <c r="E46" s="484"/>
      <c r="F46" s="884"/>
      <c r="G46" s="884"/>
    </row>
    <row r="47" spans="1:7" ht="35.1" customHeight="1">
      <c r="A47" s="1402" t="s">
        <v>603</v>
      </c>
      <c r="B47" s="1402"/>
      <c r="C47" s="1402"/>
      <c r="D47" s="1402"/>
      <c r="E47" s="1402"/>
      <c r="F47" s="1402"/>
      <c r="G47" s="1402"/>
    </row>
    <row r="48" spans="1:7" ht="15.75">
      <c r="A48" s="514"/>
      <c r="B48" s="638"/>
      <c r="C48" s="515"/>
      <c r="D48" s="638"/>
      <c r="E48" s="638"/>
      <c r="F48" s="638"/>
      <c r="G48" s="516"/>
    </row>
    <row r="49" spans="1:7" ht="38.25" customHeight="1">
      <c r="A49" s="514"/>
      <c r="B49" s="483"/>
      <c r="C49" s="483"/>
      <c r="D49" s="483"/>
      <c r="E49" s="483"/>
      <c r="F49" s="483"/>
      <c r="G49" s="483"/>
    </row>
    <row r="50" spans="1:7" ht="15.75">
      <c r="A50" s="514"/>
      <c r="B50" s="638"/>
      <c r="C50" s="638"/>
      <c r="D50" s="638"/>
      <c r="E50" s="638"/>
      <c r="F50" s="638"/>
      <c r="G50" s="516"/>
    </row>
    <row r="51" spans="1:7" s="480" customFormat="1" ht="18">
      <c r="A51" s="1399" t="str">
        <f>+A1</f>
        <v>Public Service Electric and Gas Company</v>
      </c>
      <c r="B51" s="1404"/>
      <c r="C51" s="1404"/>
      <c r="D51" s="1404"/>
      <c r="E51" s="1404"/>
      <c r="F51" s="1404"/>
      <c r="G51" s="1404"/>
    </row>
    <row r="52" spans="1:7" s="480" customFormat="1" ht="18">
      <c r="A52" s="1398" t="s">
        <v>367</v>
      </c>
      <c r="B52" s="1398"/>
      <c r="C52" s="1398"/>
      <c r="D52" s="1398"/>
      <c r="E52" s="1398"/>
      <c r="F52" s="1398"/>
      <c r="G52" s="1398"/>
    </row>
    <row r="53" spans="1:7" s="480" customFormat="1" ht="18">
      <c r="A53" s="1398" t="str">
        <f>+A3</f>
        <v>Attachment 1 - Accumulated Deferred Income Taxes (ADIT) Worksheet - December 31,2019</v>
      </c>
      <c r="B53" s="1398"/>
      <c r="C53" s="1398"/>
      <c r="D53" s="1398"/>
      <c r="E53" s="1398"/>
      <c r="F53" s="1398"/>
      <c r="G53" s="1398"/>
    </row>
    <row r="54" spans="1:7" ht="15.75">
      <c r="A54" s="1403"/>
      <c r="B54" s="1403"/>
      <c r="C54" s="1403"/>
      <c r="D54" s="1403"/>
      <c r="E54" s="1403"/>
      <c r="F54" s="1403"/>
      <c r="G54" s="1403"/>
    </row>
    <row r="55" spans="1:7" ht="15.75">
      <c r="A55" s="638"/>
      <c r="B55" s="638"/>
      <c r="C55" s="638"/>
      <c r="D55" s="638"/>
      <c r="E55" s="638"/>
      <c r="F55" s="638"/>
      <c r="G55" s="638"/>
    </row>
    <row r="56" spans="1:7" ht="15.75">
      <c r="A56" s="638"/>
      <c r="B56" s="638"/>
      <c r="C56" s="638"/>
      <c r="D56" s="638"/>
      <c r="E56" s="638"/>
      <c r="F56" s="638"/>
      <c r="G56" s="653" t="s">
        <v>722</v>
      </c>
    </row>
    <row r="57" spans="1:7" ht="15.75">
      <c r="A57" s="638"/>
      <c r="B57" s="638"/>
      <c r="C57" s="638"/>
      <c r="D57" s="638"/>
      <c r="E57" s="638"/>
      <c r="F57" s="638"/>
      <c r="G57" s="638"/>
    </row>
    <row r="58" spans="1:7" ht="15.75">
      <c r="A58" s="638"/>
      <c r="B58" s="638"/>
      <c r="C58" s="638"/>
      <c r="D58" s="638"/>
      <c r="E58" s="638"/>
      <c r="F58" s="638"/>
      <c r="G58" s="638"/>
    </row>
    <row r="59" spans="1:7" ht="15.75">
      <c r="A59" s="517"/>
      <c r="B59" s="483"/>
      <c r="C59" s="483"/>
      <c r="D59" s="483"/>
      <c r="E59" s="483"/>
      <c r="F59" s="483"/>
      <c r="G59" s="245"/>
    </row>
    <row r="60" spans="1:7">
      <c r="A60" s="518" t="s">
        <v>657</v>
      </c>
      <c r="B60" s="519"/>
      <c r="C60" s="519"/>
      <c r="D60" s="519"/>
      <c r="E60" s="519"/>
      <c r="F60" s="519"/>
      <c r="G60" s="519"/>
    </row>
    <row r="61" spans="1:7">
      <c r="A61" s="520"/>
      <c r="B61" s="519"/>
      <c r="C61" s="519"/>
      <c r="D61" s="519"/>
      <c r="E61" s="519"/>
      <c r="F61" s="519"/>
      <c r="G61" s="519"/>
    </row>
    <row r="62" spans="1:7" ht="15.75">
      <c r="A62" s="638" t="s">
        <v>106</v>
      </c>
      <c r="B62" s="638" t="s">
        <v>231</v>
      </c>
      <c r="C62" s="638" t="s">
        <v>91</v>
      </c>
      <c r="D62" s="638" t="s">
        <v>107</v>
      </c>
      <c r="E62" s="638" t="s">
        <v>105</v>
      </c>
      <c r="F62" s="638" t="s">
        <v>580</v>
      </c>
      <c r="G62" s="638" t="s">
        <v>108</v>
      </c>
    </row>
    <row r="63" spans="1:7">
      <c r="A63" s="483"/>
      <c r="B63" s="521" t="s">
        <v>230</v>
      </c>
      <c r="C63" s="521" t="s">
        <v>424</v>
      </c>
      <c r="D63" s="521" t="s">
        <v>426</v>
      </c>
      <c r="E63" s="521"/>
      <c r="F63" s="521"/>
      <c r="G63" s="483"/>
    </row>
    <row r="64" spans="1:7">
      <c r="A64" s="522" t="s">
        <v>417</v>
      </c>
      <c r="B64" s="521"/>
      <c r="C64" s="521" t="s">
        <v>425</v>
      </c>
      <c r="D64" s="521" t="s">
        <v>415</v>
      </c>
      <c r="E64" s="521" t="s">
        <v>421</v>
      </c>
      <c r="F64" s="521" t="s">
        <v>423</v>
      </c>
      <c r="G64" s="483"/>
    </row>
    <row r="65" spans="1:7" ht="15.75" thickBot="1">
      <c r="A65" s="514"/>
      <c r="B65" s="521"/>
      <c r="C65" s="521" t="s">
        <v>422</v>
      </c>
      <c r="D65" s="521" t="s">
        <v>422</v>
      </c>
      <c r="E65" s="521" t="s">
        <v>422</v>
      </c>
      <c r="F65" s="521" t="s">
        <v>422</v>
      </c>
      <c r="G65" s="521" t="s">
        <v>80</v>
      </c>
    </row>
    <row r="66" spans="1:7" ht="47.25" customHeight="1">
      <c r="A66" s="552" t="s">
        <v>863</v>
      </c>
      <c r="B66" s="655">
        <f>SUM(C66:F66)</f>
        <v>-3712901448.0370865</v>
      </c>
      <c r="C66" s="655">
        <v>-1537835151.6953559</v>
      </c>
      <c r="D66" s="655">
        <v>-2142650891.6191995</v>
      </c>
      <c r="E66" s="1276">
        <v>0</v>
      </c>
      <c r="F66" s="655">
        <v>-32415404.722531501</v>
      </c>
      <c r="G66" s="1241" t="s">
        <v>986</v>
      </c>
    </row>
    <row r="67" spans="1:7" ht="46.5" customHeight="1">
      <c r="A67" s="1240" t="s">
        <v>786</v>
      </c>
      <c r="B67" s="1238">
        <f>SUM(C67:F67)</f>
        <v>-618781776.9894886</v>
      </c>
      <c r="C67" s="1275">
        <v>-86415624.259971663</v>
      </c>
      <c r="D67" s="1275">
        <v>-531267289.73227</v>
      </c>
      <c r="E67" s="1275">
        <v>0</v>
      </c>
      <c r="F67" s="1275">
        <v>-1098862.9972469998</v>
      </c>
      <c r="G67" s="1289" t="s">
        <v>987</v>
      </c>
    </row>
    <row r="68" spans="1:7" ht="49.5" customHeight="1" thickBot="1">
      <c r="A68" s="1258" t="s">
        <v>217</v>
      </c>
      <c r="B68" s="1259">
        <f>SUM(C68:F68)</f>
        <v>-324980203.88359034</v>
      </c>
      <c r="C68" s="1277">
        <v>-267274355.75000018</v>
      </c>
      <c r="D68" s="1277">
        <v>-57600662.859578222</v>
      </c>
      <c r="E68" s="1277">
        <v>0</v>
      </c>
      <c r="F68" s="1277">
        <v>-105185.27401195001</v>
      </c>
      <c r="G68" s="1263" t="s">
        <v>5</v>
      </c>
    </row>
    <row r="69" spans="1:7" ht="24.95" customHeight="1">
      <c r="A69" s="1285" t="s">
        <v>302</v>
      </c>
      <c r="B69" s="560">
        <f>SUBTOTAL(9,B66:B68)</f>
        <v>-4656663428.9101658</v>
      </c>
      <c r="C69" s="560">
        <f>SUBTOTAL(9,C66:C68)</f>
        <v>-1891525131.7053277</v>
      </c>
      <c r="D69" s="560">
        <f>SUBTOTAL(9,D66:D68)</f>
        <v>-2731518844.2110476</v>
      </c>
      <c r="E69" s="560">
        <f>SUBTOTAL(9,E66:E68)</f>
        <v>0</v>
      </c>
      <c r="F69" s="560">
        <f>SUBTOTAL(9,F66:F68)</f>
        <v>-33619452.993790448</v>
      </c>
      <c r="G69" s="1286"/>
    </row>
    <row r="70" spans="1:7" ht="24.95" customHeight="1">
      <c r="A70" s="523" t="s">
        <v>674</v>
      </c>
      <c r="B70" s="1244">
        <f>SUM(C70:F70)</f>
        <v>-324980203.88359034</v>
      </c>
      <c r="C70" s="1244">
        <f>+C68</f>
        <v>-267274355.75000018</v>
      </c>
      <c r="D70" s="1244">
        <f>+D68</f>
        <v>-57600662.859578222</v>
      </c>
      <c r="E70" s="1244">
        <f>-E68</f>
        <v>0</v>
      </c>
      <c r="F70" s="1244">
        <f>+F68</f>
        <v>-105185.27401195001</v>
      </c>
      <c r="G70" s="508"/>
    </row>
    <row r="71" spans="1:7" ht="24.75" customHeight="1">
      <c r="A71" s="524" t="s">
        <v>0</v>
      </c>
      <c r="B71" s="1247"/>
      <c r="C71" s="1247"/>
      <c r="D71" s="1247"/>
      <c r="E71" s="1247"/>
      <c r="F71" s="1247"/>
      <c r="G71" s="525"/>
    </row>
    <row r="72" spans="1:7" s="483" customFormat="1" ht="35.1" customHeight="1" thickBot="1">
      <c r="A72" s="1233" t="s">
        <v>230</v>
      </c>
      <c r="B72" s="1232">
        <f>+B69-B70-B71</f>
        <v>-4331683225.0265751</v>
      </c>
      <c r="C72" s="1232">
        <f>+C69-C70-C71</f>
        <v>-1624250775.9553275</v>
      </c>
      <c r="D72" s="1232">
        <f>+D69-D70-D71</f>
        <v>-2673918181.3514695</v>
      </c>
      <c r="E72" s="1232">
        <f>+E69-E70-E71</f>
        <v>0</v>
      </c>
      <c r="F72" s="1232">
        <f>+F69-F70-F71</f>
        <v>-33514267.719778497</v>
      </c>
      <c r="G72" s="1231"/>
    </row>
    <row r="73" spans="1:7" ht="24.95" customHeight="1">
      <c r="A73" s="484" t="s">
        <v>429</v>
      </c>
      <c r="B73" s="484"/>
      <c r="C73" s="484"/>
      <c r="D73" s="636"/>
      <c r="E73" s="510"/>
      <c r="F73" s="511"/>
      <c r="G73" s="637"/>
    </row>
    <row r="74" spans="1:7" ht="35.1" customHeight="1">
      <c r="A74" s="513" t="s">
        <v>588</v>
      </c>
      <c r="B74" s="484"/>
      <c r="C74" s="511"/>
      <c r="D74" s="484"/>
      <c r="E74" s="484"/>
      <c r="F74" s="1185"/>
      <c r="G74" s="1185"/>
    </row>
    <row r="75" spans="1:7" ht="35.1" customHeight="1">
      <c r="A75" s="513" t="s">
        <v>589</v>
      </c>
      <c r="B75" s="484"/>
      <c r="C75" s="511"/>
      <c r="D75" s="484"/>
      <c r="E75" s="484"/>
      <c r="F75" s="1185"/>
      <c r="G75" s="1185"/>
    </row>
    <row r="76" spans="1:7" ht="35.1" customHeight="1">
      <c r="A76" s="513" t="s">
        <v>167</v>
      </c>
      <c r="B76" s="484"/>
      <c r="C76" s="511"/>
      <c r="D76" s="484"/>
      <c r="E76" s="484"/>
      <c r="F76" s="1185"/>
      <c r="G76" s="1185"/>
    </row>
    <row r="77" spans="1:7" ht="35.1" customHeight="1">
      <c r="A77" s="513" t="s">
        <v>176</v>
      </c>
      <c r="B77" s="484"/>
      <c r="C77" s="511"/>
      <c r="D77" s="484"/>
      <c r="E77" s="484"/>
      <c r="F77" s="1185"/>
      <c r="G77" s="1185"/>
    </row>
    <row r="78" spans="1:7" ht="35.1" customHeight="1">
      <c r="A78" s="513" t="s">
        <v>603</v>
      </c>
      <c r="B78" s="484"/>
      <c r="C78" s="511"/>
      <c r="D78" s="484"/>
      <c r="E78" s="484"/>
      <c r="F78" s="1185"/>
      <c r="G78" s="1185"/>
    </row>
    <row r="79" spans="1:7">
      <c r="A79" s="514"/>
      <c r="B79" s="483"/>
      <c r="C79" s="245"/>
      <c r="D79" s="245"/>
      <c r="E79" s="264"/>
      <c r="F79" s="264"/>
      <c r="G79" s="516"/>
    </row>
    <row r="80" spans="1:7" ht="15.75">
      <c r="A80" s="638"/>
      <c r="B80" s="519"/>
      <c r="C80" s="519"/>
      <c r="D80" s="519"/>
      <c r="E80" s="519"/>
      <c r="F80" s="519"/>
      <c r="G80" s="519"/>
    </row>
    <row r="81" spans="1:7" s="480" customFormat="1" ht="18">
      <c r="A81" s="542" t="str">
        <f>A1</f>
        <v>Public Service Electric and Gas Company</v>
      </c>
      <c r="B81" s="543"/>
      <c r="C81" s="543"/>
      <c r="D81" s="543"/>
      <c r="E81" s="543"/>
      <c r="F81" s="543"/>
      <c r="G81" s="544"/>
    </row>
    <row r="82" spans="1:7" s="480" customFormat="1" ht="18">
      <c r="A82" s="1399" t="s">
        <v>367</v>
      </c>
      <c r="B82" s="1399"/>
      <c r="C82" s="1399"/>
      <c r="D82" s="1399"/>
      <c r="E82" s="1399"/>
      <c r="F82" s="1399"/>
      <c r="G82" s="1399"/>
    </row>
    <row r="83" spans="1:7" s="480" customFormat="1" ht="18">
      <c r="A83" s="1399" t="str">
        <f>+A3</f>
        <v>Attachment 1 - Accumulated Deferred Income Taxes (ADIT) Worksheet - December 31,2019</v>
      </c>
      <c r="B83" s="1399"/>
      <c r="C83" s="1399"/>
      <c r="D83" s="1399"/>
      <c r="E83" s="1399"/>
      <c r="F83" s="1399"/>
      <c r="G83" s="1399"/>
    </row>
    <row r="84" spans="1:7" s="480" customFormat="1" ht="18.75">
      <c r="A84" s="526"/>
      <c r="B84" s="482"/>
      <c r="C84" s="482"/>
      <c r="D84" s="482"/>
      <c r="E84" s="482"/>
      <c r="F84" s="478"/>
      <c r="G84" s="527"/>
    </row>
    <row r="85" spans="1:7" ht="15.75">
      <c r="A85" s="514"/>
      <c r="B85" s="483"/>
      <c r="C85" s="483"/>
      <c r="D85" s="483"/>
      <c r="E85" s="483"/>
      <c r="F85" s="522"/>
      <c r="G85" s="653" t="s">
        <v>723</v>
      </c>
    </row>
    <row r="86" spans="1:7">
      <c r="A86" s="514"/>
      <c r="B86" s="483"/>
      <c r="C86" s="483"/>
      <c r="D86" s="483"/>
      <c r="E86" s="483"/>
      <c r="F86" s="522"/>
      <c r="G86" s="516"/>
    </row>
    <row r="87" spans="1:7" ht="15.75">
      <c r="A87" s="504" t="s">
        <v>106</v>
      </c>
      <c r="B87" s="505" t="s">
        <v>231</v>
      </c>
      <c r="C87" s="505" t="s">
        <v>91</v>
      </c>
      <c r="D87" s="505" t="s">
        <v>107</v>
      </c>
      <c r="E87" s="505" t="s">
        <v>105</v>
      </c>
      <c r="F87" s="505" t="s">
        <v>580</v>
      </c>
      <c r="G87" s="505" t="s">
        <v>108</v>
      </c>
    </row>
    <row r="88" spans="1:7" ht="31.5">
      <c r="A88" s="522" t="s">
        <v>418</v>
      </c>
      <c r="B88" s="494" t="s">
        <v>230</v>
      </c>
      <c r="C88" s="528" t="s">
        <v>605</v>
      </c>
      <c r="D88" s="528" t="s">
        <v>606</v>
      </c>
      <c r="E88" s="528" t="s">
        <v>421</v>
      </c>
      <c r="F88" s="528" t="s">
        <v>423</v>
      </c>
    </row>
    <row r="89" spans="1:7" ht="24.95" customHeight="1" thickBot="1">
      <c r="B89" s="494"/>
      <c r="C89" s="494"/>
      <c r="D89" s="494"/>
      <c r="E89" s="494"/>
      <c r="F89" s="494"/>
    </row>
    <row r="90" spans="1:7" ht="33.75" customHeight="1">
      <c r="A90" s="1237" t="s">
        <v>873</v>
      </c>
      <c r="B90" s="1236">
        <f>SUM(C90:F90)</f>
        <v>-61165265.145985</v>
      </c>
      <c r="C90" s="1236">
        <v>-61165265.145985</v>
      </c>
      <c r="D90" s="1276">
        <v>0</v>
      </c>
      <c r="E90" s="1276">
        <v>0</v>
      </c>
      <c r="F90" s="1276">
        <v>0</v>
      </c>
      <c r="G90" s="1283" t="s">
        <v>6</v>
      </c>
    </row>
    <row r="91" spans="1:7" ht="37.5" customHeight="1">
      <c r="A91" s="1240" t="s">
        <v>864</v>
      </c>
      <c r="B91" s="1238">
        <f t="shared" ref="B91:B98" si="1">SUM(C91:F91)</f>
        <v>8156568.4604434371</v>
      </c>
      <c r="C91" s="1238">
        <v>8156568.4604434371</v>
      </c>
      <c r="D91" s="1275">
        <v>0</v>
      </c>
      <c r="E91" s="1275">
        <v>0</v>
      </c>
      <c r="F91" s="1275">
        <v>0</v>
      </c>
      <c r="G91" s="1284" t="s">
        <v>196</v>
      </c>
    </row>
    <row r="92" spans="1:7" ht="24.95" customHeight="1">
      <c r="A92" s="1240" t="s">
        <v>865</v>
      </c>
      <c r="B92" s="1238">
        <f t="shared" si="1"/>
        <v>-19966405.369121417</v>
      </c>
      <c r="C92" s="1238">
        <v>-19966405.369121417</v>
      </c>
      <c r="D92" s="1275">
        <v>0</v>
      </c>
      <c r="E92" s="1275">
        <v>0</v>
      </c>
      <c r="F92" s="1275">
        <v>0</v>
      </c>
      <c r="G92" s="1284" t="s">
        <v>197</v>
      </c>
    </row>
    <row r="93" spans="1:7" ht="24.95" customHeight="1">
      <c r="A93" s="1240" t="s">
        <v>866</v>
      </c>
      <c r="B93" s="1238">
        <f t="shared" si="1"/>
        <v>-7434043.0883062528</v>
      </c>
      <c r="C93" s="1238">
        <v>0</v>
      </c>
      <c r="D93" s="1275">
        <v>0</v>
      </c>
      <c r="E93" s="1238">
        <v>-7434043.0883062528</v>
      </c>
      <c r="F93" s="1275">
        <v>0</v>
      </c>
      <c r="G93" s="1284" t="s">
        <v>299</v>
      </c>
    </row>
    <row r="94" spans="1:7" ht="24.95" customHeight="1">
      <c r="A94" s="1240" t="s">
        <v>867</v>
      </c>
      <c r="B94" s="1238">
        <f t="shared" si="1"/>
        <v>-118940206.79489051</v>
      </c>
      <c r="C94" s="1238">
        <v>-118940206.79489051</v>
      </c>
      <c r="D94" s="1275">
        <v>0</v>
      </c>
      <c r="E94" s="1275">
        <v>0</v>
      </c>
      <c r="F94" s="1275">
        <v>0</v>
      </c>
      <c r="G94" s="1284" t="s">
        <v>596</v>
      </c>
    </row>
    <row r="95" spans="1:7" ht="24.95" customHeight="1">
      <c r="A95" s="1240" t="s">
        <v>858</v>
      </c>
      <c r="B95" s="1238">
        <f t="shared" si="1"/>
        <v>-1012424.6499999999</v>
      </c>
      <c r="C95" s="1238">
        <v>0</v>
      </c>
      <c r="D95" s="1275">
        <v>0</v>
      </c>
      <c r="E95" s="1275">
        <v>0</v>
      </c>
      <c r="F95" s="1238">
        <v>-1012424.6499999999</v>
      </c>
      <c r="G95" s="1284" t="s">
        <v>280</v>
      </c>
    </row>
    <row r="96" spans="1:7" ht="24.95" customHeight="1">
      <c r="A96" s="1240" t="s">
        <v>862</v>
      </c>
      <c r="B96" s="1238">
        <f t="shared" si="1"/>
        <v>2002394.0602196963</v>
      </c>
      <c r="C96" s="1238">
        <v>2002394.0602196963</v>
      </c>
      <c r="D96" s="1275">
        <v>0</v>
      </c>
      <c r="E96" s="1275">
        <v>0</v>
      </c>
      <c r="F96" s="1275">
        <v>0</v>
      </c>
      <c r="G96" s="1284" t="s">
        <v>988</v>
      </c>
    </row>
    <row r="97" spans="1:7" ht="24.95" customHeight="1">
      <c r="A97" s="1240" t="s">
        <v>868</v>
      </c>
      <c r="B97" s="1238">
        <f t="shared" si="1"/>
        <v>-88859661.81663999</v>
      </c>
      <c r="C97" s="1238">
        <v>-88859661.81663999</v>
      </c>
      <c r="D97" s="1275">
        <v>0</v>
      </c>
      <c r="E97" s="1275">
        <v>0</v>
      </c>
      <c r="F97" s="1275">
        <v>0</v>
      </c>
      <c r="G97" s="1284" t="s">
        <v>697</v>
      </c>
    </row>
    <row r="98" spans="1:7" ht="35.25" customHeight="1" thickBot="1">
      <c r="A98" s="1258" t="s">
        <v>869</v>
      </c>
      <c r="B98" s="1259">
        <f t="shared" si="1"/>
        <v>-142204738.86328921</v>
      </c>
      <c r="C98" s="1259">
        <v>0</v>
      </c>
      <c r="D98" s="1275">
        <v>0</v>
      </c>
      <c r="E98" s="1259">
        <v>-142204738.86328921</v>
      </c>
      <c r="F98" s="1275">
        <v>0</v>
      </c>
      <c r="G98" s="1319" t="s">
        <v>7</v>
      </c>
    </row>
    <row r="99" spans="1:7" ht="24.95" customHeight="1">
      <c r="A99" s="545" t="s">
        <v>301</v>
      </c>
      <c r="B99" s="563">
        <f>SUM(B90:B98)</f>
        <v>-429423783.20756924</v>
      </c>
      <c r="C99" s="563">
        <f>SUM(C90:C98)</f>
        <v>-278772576.60597372</v>
      </c>
      <c r="D99" s="563"/>
      <c r="E99" s="563">
        <f>SUM(E90:E98)</f>
        <v>-149638781.95159546</v>
      </c>
      <c r="F99" s="563">
        <f>SUM(F90:F98)</f>
        <v>-1012424.6499999999</v>
      </c>
      <c r="G99" s="546"/>
    </row>
    <row r="100" spans="1:7" ht="24.95" customHeight="1">
      <c r="A100" s="530" t="s">
        <v>674</v>
      </c>
      <c r="B100" s="461">
        <f>SUM(C100:F100)</f>
        <v>-142204738.86328921</v>
      </c>
      <c r="C100" s="461"/>
      <c r="D100" s="461"/>
      <c r="E100" s="461">
        <f>SUM(E98:E98)</f>
        <v>-142204738.86328921</v>
      </c>
      <c r="F100" s="461"/>
      <c r="G100" s="531"/>
    </row>
    <row r="101" spans="1:7" ht="24.95" customHeight="1">
      <c r="A101" s="547" t="s">
        <v>0</v>
      </c>
      <c r="B101" s="461"/>
      <c r="C101" s="461"/>
      <c r="D101" s="461"/>
      <c r="E101" s="461"/>
      <c r="F101" s="461"/>
      <c r="G101" s="548"/>
    </row>
    <row r="102" spans="1:7" s="483" customFormat="1" ht="35.1" customHeight="1" thickBot="1">
      <c r="A102" s="1233" t="s">
        <v>230</v>
      </c>
      <c r="B102" s="1232">
        <f>+B99-B100</f>
        <v>-287219044.34428</v>
      </c>
      <c r="C102" s="1232">
        <f>+C99-C100-C101</f>
        <v>-278772576.60597372</v>
      </c>
      <c r="D102" s="1232"/>
      <c r="E102" s="1232">
        <f>+E99-E100-E101</f>
        <v>-7434043.0883062482</v>
      </c>
      <c r="F102" s="1232">
        <f>+F99-F100-F101</f>
        <v>-1012424.6499999999</v>
      </c>
      <c r="G102" s="1231"/>
    </row>
    <row r="103" spans="1:7" s="483" customFormat="1">
      <c r="A103" s="514"/>
      <c r="B103" s="532"/>
      <c r="C103" s="533"/>
      <c r="D103" s="533"/>
      <c r="E103" s="533"/>
      <c r="F103" s="533"/>
      <c r="G103" s="516"/>
    </row>
    <row r="104" spans="1:7" s="483" customFormat="1" ht="35.1" customHeight="1">
      <c r="A104" s="484" t="s">
        <v>428</v>
      </c>
      <c r="B104" s="245"/>
      <c r="C104" s="245"/>
      <c r="D104" s="264"/>
      <c r="E104" s="264"/>
      <c r="G104" s="534"/>
    </row>
    <row r="105" spans="1:7" ht="35.1" customHeight="1">
      <c r="A105" s="513" t="s">
        <v>588</v>
      </c>
      <c r="B105" s="484"/>
      <c r="C105" s="511"/>
      <c r="D105" s="484"/>
      <c r="E105" s="484"/>
      <c r="F105" s="1185"/>
      <c r="G105" s="1185"/>
    </row>
    <row r="106" spans="1:7" ht="35.1" customHeight="1">
      <c r="A106" s="513" t="s">
        <v>589</v>
      </c>
      <c r="B106" s="484"/>
      <c r="C106" s="511"/>
      <c r="D106" s="484"/>
      <c r="E106" s="484"/>
      <c r="F106" s="1185"/>
      <c r="G106" s="1185"/>
    </row>
    <row r="107" spans="1:7" ht="35.1" customHeight="1">
      <c r="A107" s="513" t="s">
        <v>167</v>
      </c>
      <c r="B107" s="484"/>
      <c r="C107" s="511"/>
      <c r="D107" s="484"/>
      <c r="E107" s="484"/>
      <c r="F107" s="1185"/>
      <c r="G107" s="1185"/>
    </row>
    <row r="108" spans="1:7" ht="35.1" customHeight="1">
      <c r="A108" s="513" t="s">
        <v>176</v>
      </c>
      <c r="B108" s="484"/>
      <c r="C108" s="511"/>
      <c r="D108" s="484"/>
      <c r="E108" s="484"/>
      <c r="F108" s="1185"/>
      <c r="G108" s="1185"/>
    </row>
    <row r="109" spans="1:7" ht="35.1" customHeight="1">
      <c r="A109" s="513" t="s">
        <v>603</v>
      </c>
      <c r="B109" s="484"/>
      <c r="C109" s="511"/>
      <c r="D109" s="484"/>
      <c r="E109" s="484"/>
      <c r="F109" s="1185"/>
      <c r="G109" s="1185"/>
    </row>
    <row r="110" spans="1:7">
      <c r="A110" s="514"/>
      <c r="B110" s="483"/>
      <c r="C110" s="483"/>
      <c r="D110" s="483"/>
      <c r="E110" s="483"/>
      <c r="F110" s="483"/>
      <c r="G110" s="483"/>
    </row>
    <row r="111" spans="1:7" ht="15.75">
      <c r="A111" s="535"/>
      <c r="B111" s="536"/>
      <c r="C111" s="536"/>
      <c r="D111" s="536"/>
      <c r="E111" s="536"/>
      <c r="F111" s="536"/>
      <c r="G111" s="536"/>
    </row>
    <row r="112" spans="1:7" ht="15.75">
      <c r="A112" s="1400"/>
      <c r="B112" s="1400"/>
      <c r="C112" s="1400"/>
      <c r="D112" s="1400"/>
      <c r="E112" s="1400"/>
      <c r="F112" s="1400"/>
      <c r="G112" s="1400"/>
    </row>
    <row r="113" spans="1:7">
      <c r="A113" s="245"/>
      <c r="B113" s="245"/>
      <c r="C113" s="245"/>
      <c r="D113" s="245"/>
      <c r="E113" s="245"/>
      <c r="F113" s="245"/>
      <c r="G113" s="245"/>
    </row>
    <row r="114" spans="1:7">
      <c r="A114" s="245"/>
      <c r="B114" s="245"/>
      <c r="C114" s="245"/>
      <c r="D114" s="245"/>
      <c r="E114" s="245"/>
      <c r="F114" s="245"/>
      <c r="G114" s="245"/>
    </row>
    <row r="115" spans="1:7">
      <c r="A115" s="245"/>
      <c r="B115" s="245"/>
      <c r="C115" s="245"/>
      <c r="D115" s="245"/>
      <c r="E115" s="245"/>
      <c r="F115" s="245"/>
      <c r="G115" s="245"/>
    </row>
    <row r="116" spans="1:7" ht="15.75">
      <c r="A116" s="484"/>
      <c r="B116" s="245"/>
      <c r="C116" s="537"/>
      <c r="D116" s="537"/>
      <c r="E116" s="537"/>
      <c r="F116" s="537"/>
      <c r="G116" s="537"/>
    </row>
    <row r="117" spans="1:7" ht="15.75">
      <c r="A117" s="484"/>
      <c r="B117" s="245"/>
      <c r="C117" s="537"/>
      <c r="D117" s="537"/>
      <c r="E117" s="537"/>
      <c r="F117" s="537"/>
      <c r="G117" s="537"/>
    </row>
    <row r="118" spans="1:7">
      <c r="A118" s="538"/>
      <c r="B118" s="245"/>
      <c r="C118" s="264"/>
      <c r="D118" s="264"/>
      <c r="E118" s="245"/>
      <c r="F118" s="245"/>
      <c r="G118" s="245"/>
    </row>
    <row r="119" spans="1:7">
      <c r="A119" s="538"/>
      <c r="B119" s="245"/>
      <c r="C119" s="77"/>
      <c r="D119" s="77"/>
      <c r="E119" s="245"/>
      <c r="F119" s="245"/>
      <c r="G119" s="245"/>
    </row>
    <row r="120" spans="1:7">
      <c r="A120" s="538"/>
      <c r="B120" s="245"/>
      <c r="C120" s="77"/>
      <c r="D120" s="77"/>
      <c r="E120" s="245"/>
      <c r="F120" s="245"/>
      <c r="G120" s="245"/>
    </row>
    <row r="121" spans="1:7">
      <c r="A121" s="538"/>
      <c r="B121" s="245"/>
      <c r="C121" s="77"/>
      <c r="D121" s="77"/>
      <c r="E121" s="245"/>
      <c r="F121" s="245"/>
      <c r="G121" s="245"/>
    </row>
    <row r="122" spans="1:7">
      <c r="A122" s="538"/>
      <c r="B122" s="245"/>
      <c r="C122" s="77"/>
      <c r="D122" s="77"/>
      <c r="E122" s="245"/>
      <c r="F122" s="245"/>
      <c r="G122" s="245"/>
    </row>
    <row r="123" spans="1:7">
      <c r="A123" s="538"/>
      <c r="B123" s="245"/>
      <c r="C123" s="77"/>
      <c r="D123" s="77"/>
      <c r="E123" s="245"/>
      <c r="F123" s="245"/>
      <c r="G123" s="245"/>
    </row>
    <row r="124" spans="1:7">
      <c r="A124" s="538"/>
      <c r="B124" s="245"/>
      <c r="C124" s="77"/>
      <c r="D124" s="77"/>
      <c r="E124" s="245"/>
      <c r="F124" s="245"/>
      <c r="G124" s="245"/>
    </row>
    <row r="125" spans="1:7">
      <c r="A125" s="538"/>
      <c r="B125" s="245"/>
      <c r="C125" s="77"/>
      <c r="D125" s="77"/>
      <c r="E125" s="245"/>
      <c r="F125" s="245"/>
      <c r="G125" s="245"/>
    </row>
    <row r="126" spans="1:7">
      <c r="A126" s="538"/>
      <c r="B126" s="245"/>
      <c r="C126" s="77"/>
      <c r="D126" s="77"/>
      <c r="E126" s="245"/>
      <c r="F126" s="245"/>
      <c r="G126" s="245"/>
    </row>
    <row r="127" spans="1:7">
      <c r="A127" s="538"/>
      <c r="B127" s="245"/>
      <c r="C127" s="77"/>
      <c r="D127" s="77"/>
      <c r="E127" s="245"/>
      <c r="F127" s="245"/>
      <c r="G127" s="245"/>
    </row>
    <row r="128" spans="1:7">
      <c r="A128" s="538"/>
      <c r="B128" s="245"/>
      <c r="C128" s="77"/>
      <c r="D128" s="77"/>
      <c r="E128" s="245"/>
      <c r="F128" s="245"/>
      <c r="G128" s="245"/>
    </row>
    <row r="129" spans="1:7">
      <c r="A129" s="245"/>
      <c r="B129" s="245"/>
      <c r="C129" s="77"/>
      <c r="D129" s="77"/>
      <c r="E129" s="245"/>
      <c r="F129" s="245"/>
      <c r="G129" s="245"/>
    </row>
    <row r="130" spans="1:7">
      <c r="A130" s="538"/>
      <c r="B130" s="245"/>
      <c r="C130" s="77"/>
      <c r="D130" s="77"/>
      <c r="E130" s="245"/>
      <c r="F130" s="245"/>
      <c r="G130" s="245"/>
    </row>
    <row r="131" spans="1:7">
      <c r="A131" s="245"/>
      <c r="B131" s="245"/>
      <c r="C131" s="77"/>
      <c r="D131" s="77"/>
      <c r="E131" s="245"/>
      <c r="F131" s="245"/>
      <c r="G131" s="245"/>
    </row>
    <row r="132" spans="1:7">
      <c r="A132" s="538"/>
      <c r="B132" s="245"/>
      <c r="C132" s="245"/>
      <c r="D132" s="245"/>
      <c r="E132" s="245"/>
      <c r="F132" s="245"/>
      <c r="G132" s="245"/>
    </row>
    <row r="133" spans="1:7">
      <c r="A133" s="538"/>
      <c r="B133" s="245"/>
      <c r="C133" s="245"/>
      <c r="D133" s="245"/>
      <c r="E133" s="245"/>
      <c r="F133" s="245"/>
      <c r="G133" s="245"/>
    </row>
    <row r="134" spans="1:7">
      <c r="A134" s="538"/>
      <c r="B134" s="245"/>
      <c r="C134" s="245"/>
      <c r="D134" s="245"/>
      <c r="E134" s="245"/>
      <c r="F134" s="245"/>
      <c r="G134" s="245"/>
    </row>
    <row r="135" spans="1:7">
      <c r="A135" s="538"/>
      <c r="B135" s="245"/>
      <c r="C135" s="245"/>
      <c r="D135" s="245"/>
      <c r="E135" s="245"/>
      <c r="F135" s="245"/>
      <c r="G135" s="245"/>
    </row>
    <row r="136" spans="1:7">
      <c r="A136" s="538"/>
      <c r="B136" s="245"/>
      <c r="C136" s="245"/>
      <c r="D136" s="245"/>
      <c r="E136" s="245"/>
      <c r="F136" s="245"/>
      <c r="G136" s="245"/>
    </row>
    <row r="137" spans="1:7">
      <c r="A137" s="538"/>
      <c r="B137" s="245"/>
      <c r="C137" s="245"/>
      <c r="D137" s="245"/>
      <c r="E137" s="245"/>
      <c r="F137" s="245"/>
      <c r="G137" s="245"/>
    </row>
    <row r="138" spans="1:7">
      <c r="A138" s="538"/>
      <c r="B138" s="245"/>
      <c r="C138" s="245"/>
      <c r="D138" s="245"/>
      <c r="E138" s="245"/>
      <c r="F138" s="245"/>
      <c r="G138" s="245"/>
    </row>
    <row r="139" spans="1:7">
      <c r="A139" s="538"/>
      <c r="B139" s="245"/>
      <c r="C139" s="245"/>
      <c r="D139" s="245"/>
      <c r="E139" s="245"/>
      <c r="F139" s="245"/>
      <c r="G139" s="245"/>
    </row>
    <row r="140" spans="1:7">
      <c r="A140" s="538"/>
      <c r="B140" s="245"/>
      <c r="C140" s="245"/>
      <c r="D140" s="245"/>
      <c r="E140" s="245"/>
      <c r="F140" s="245"/>
      <c r="G140" s="245"/>
    </row>
    <row r="141" spans="1:7">
      <c r="A141" s="538"/>
      <c r="B141" s="245"/>
      <c r="C141" s="245"/>
      <c r="D141" s="245"/>
      <c r="E141" s="245"/>
      <c r="F141" s="245"/>
      <c r="G141" s="245"/>
    </row>
    <row r="142" spans="1:7">
      <c r="A142" s="538"/>
      <c r="B142" s="245"/>
      <c r="C142" s="245"/>
      <c r="D142" s="245"/>
      <c r="E142" s="245"/>
      <c r="F142" s="245"/>
      <c r="G142" s="245"/>
    </row>
    <row r="143" spans="1:7">
      <c r="A143" s="538"/>
      <c r="B143" s="245"/>
      <c r="C143" s="245"/>
      <c r="D143" s="245"/>
      <c r="E143" s="245"/>
      <c r="F143" s="245"/>
      <c r="G143" s="245"/>
    </row>
    <row r="144" spans="1:7">
      <c r="A144" s="538"/>
      <c r="B144" s="245"/>
      <c r="C144" s="245"/>
      <c r="D144" s="245"/>
      <c r="E144" s="245"/>
      <c r="F144" s="245"/>
      <c r="G144" s="245"/>
    </row>
    <row r="145" spans="1:7">
      <c r="A145" s="538"/>
      <c r="B145" s="245"/>
      <c r="C145" s="245"/>
      <c r="D145" s="245"/>
      <c r="E145" s="245"/>
      <c r="F145" s="245"/>
      <c r="G145" s="245"/>
    </row>
    <row r="146" spans="1:7">
      <c r="A146" s="538"/>
      <c r="B146" s="245"/>
      <c r="C146" s="245"/>
      <c r="D146" s="245"/>
      <c r="E146" s="245"/>
      <c r="F146" s="245"/>
      <c r="G146" s="245"/>
    </row>
    <row r="147" spans="1:7">
      <c r="A147" s="538"/>
      <c r="B147" s="245"/>
      <c r="C147" s="245"/>
      <c r="D147" s="245"/>
      <c r="E147" s="245"/>
      <c r="F147" s="245"/>
      <c r="G147" s="245"/>
    </row>
    <row r="148" spans="1:7">
      <c r="A148" s="538"/>
      <c r="B148" s="245"/>
      <c r="C148" s="245"/>
      <c r="D148" s="245"/>
      <c r="E148" s="245"/>
      <c r="F148" s="245"/>
      <c r="G148" s="245"/>
    </row>
    <row r="149" spans="1:7">
      <c r="A149" s="538"/>
      <c r="B149" s="245"/>
      <c r="C149" s="245"/>
      <c r="D149" s="245"/>
      <c r="E149" s="245"/>
      <c r="F149" s="245"/>
      <c r="G149" s="245"/>
    </row>
    <row r="150" spans="1:7">
      <c r="A150" s="538"/>
      <c r="B150" s="245"/>
      <c r="C150" s="245"/>
      <c r="D150" s="245"/>
      <c r="E150" s="245"/>
      <c r="F150" s="245"/>
      <c r="G150" s="245"/>
    </row>
    <row r="151" spans="1:7">
      <c r="A151" s="538"/>
      <c r="B151" s="245"/>
      <c r="C151" s="245"/>
      <c r="D151" s="245"/>
      <c r="E151" s="245"/>
      <c r="F151" s="245"/>
      <c r="G151" s="245"/>
    </row>
    <row r="152" spans="1:7">
      <c r="A152" s="538"/>
      <c r="B152" s="245"/>
      <c r="C152" s="245"/>
      <c r="D152" s="245"/>
      <c r="E152" s="245"/>
      <c r="F152" s="245"/>
      <c r="G152" s="245"/>
    </row>
    <row r="153" spans="1:7">
      <c r="A153" s="538"/>
      <c r="B153" s="245"/>
      <c r="C153" s="245"/>
      <c r="D153" s="245"/>
      <c r="E153" s="245"/>
      <c r="F153" s="245"/>
      <c r="G153" s="245"/>
    </row>
    <row r="154" spans="1:7">
      <c r="A154" s="538"/>
      <c r="B154" s="245"/>
      <c r="C154" s="245"/>
      <c r="D154" s="245"/>
      <c r="E154" s="245"/>
      <c r="F154" s="245"/>
      <c r="G154" s="245"/>
    </row>
    <row r="155" spans="1:7">
      <c r="A155" s="538"/>
      <c r="B155" s="245"/>
      <c r="C155" s="245"/>
      <c r="D155" s="245"/>
      <c r="E155" s="245"/>
      <c r="F155" s="245"/>
      <c r="G155" s="245"/>
    </row>
    <row r="156" spans="1:7">
      <c r="A156" s="538"/>
      <c r="B156" s="245"/>
      <c r="C156" s="245"/>
      <c r="D156" s="245"/>
      <c r="E156" s="245"/>
      <c r="F156" s="245"/>
      <c r="G156" s="245"/>
    </row>
    <row r="157" spans="1:7">
      <c r="A157" s="538"/>
      <c r="B157" s="245"/>
      <c r="C157" s="245"/>
      <c r="D157" s="245"/>
      <c r="E157" s="245"/>
      <c r="F157" s="245"/>
      <c r="G157" s="245"/>
    </row>
    <row r="158" spans="1:7">
      <c r="A158" s="538"/>
      <c r="B158" s="245"/>
      <c r="C158" s="245"/>
      <c r="D158" s="245"/>
      <c r="E158" s="245"/>
      <c r="F158" s="245"/>
      <c r="G158" s="245"/>
    </row>
    <row r="159" spans="1:7">
      <c r="A159" s="538"/>
      <c r="B159" s="245"/>
      <c r="C159" s="245"/>
      <c r="D159" s="245"/>
      <c r="E159" s="245"/>
      <c r="F159" s="245"/>
      <c r="G159" s="245"/>
    </row>
    <row r="160" spans="1:7">
      <c r="A160" s="538"/>
      <c r="B160" s="245"/>
      <c r="C160" s="245"/>
      <c r="D160" s="245"/>
      <c r="E160" s="245"/>
      <c r="F160" s="245"/>
      <c r="G160" s="245"/>
    </row>
    <row r="161" spans="1:7">
      <c r="A161" s="538"/>
      <c r="B161" s="245"/>
      <c r="C161" s="245"/>
      <c r="D161" s="245"/>
      <c r="E161" s="245"/>
      <c r="F161" s="245"/>
      <c r="G161" s="245"/>
    </row>
    <row r="162" spans="1:7">
      <c r="A162" s="538"/>
      <c r="B162" s="245"/>
      <c r="C162" s="245"/>
      <c r="D162" s="245"/>
      <c r="E162" s="245"/>
      <c r="F162" s="245"/>
      <c r="G162" s="245"/>
    </row>
    <row r="163" spans="1:7">
      <c r="A163" s="538"/>
      <c r="B163" s="245"/>
      <c r="C163" s="245"/>
      <c r="D163" s="245"/>
      <c r="E163" s="245"/>
      <c r="F163" s="245"/>
      <c r="G163" s="245"/>
    </row>
    <row r="164" spans="1:7">
      <c r="A164" s="538"/>
      <c r="B164" s="245"/>
      <c r="C164" s="245"/>
      <c r="D164" s="245"/>
      <c r="E164" s="245"/>
      <c r="F164" s="245"/>
      <c r="G164" s="245"/>
    </row>
    <row r="165" spans="1:7">
      <c r="A165" s="538"/>
      <c r="B165" s="245"/>
      <c r="C165" s="245"/>
      <c r="D165" s="245"/>
      <c r="E165" s="245"/>
      <c r="F165" s="245"/>
      <c r="G165" s="245"/>
    </row>
    <row r="166" spans="1:7">
      <c r="A166" s="538"/>
      <c r="B166" s="245"/>
      <c r="C166" s="245"/>
      <c r="D166" s="245"/>
      <c r="E166" s="245"/>
      <c r="F166" s="245"/>
      <c r="G166" s="245"/>
    </row>
    <row r="167" spans="1:7">
      <c r="A167" s="538"/>
      <c r="B167" s="245"/>
      <c r="C167" s="245"/>
      <c r="D167" s="245"/>
      <c r="E167" s="245"/>
      <c r="F167" s="245"/>
      <c r="G167" s="245"/>
    </row>
    <row r="168" spans="1:7">
      <c r="A168" s="538"/>
      <c r="B168" s="245"/>
      <c r="C168" s="245"/>
      <c r="D168" s="245"/>
      <c r="E168" s="245"/>
      <c r="F168" s="245"/>
      <c r="G168" s="245"/>
    </row>
    <row r="169" spans="1:7">
      <c r="A169" s="538"/>
      <c r="B169" s="245"/>
      <c r="C169" s="245"/>
      <c r="D169" s="245"/>
      <c r="E169" s="245"/>
      <c r="F169" s="245"/>
      <c r="G169" s="245"/>
    </row>
    <row r="170" spans="1:7">
      <c r="A170" s="538"/>
      <c r="B170" s="245"/>
      <c r="C170" s="245"/>
      <c r="D170" s="245"/>
      <c r="E170" s="245"/>
      <c r="F170" s="245"/>
      <c r="G170" s="245"/>
    </row>
    <row r="171" spans="1:7">
      <c r="A171" s="538"/>
      <c r="B171" s="245"/>
      <c r="C171" s="245"/>
      <c r="D171" s="245"/>
      <c r="E171" s="245"/>
      <c r="F171" s="245"/>
      <c r="G171" s="245"/>
    </row>
    <row r="172" spans="1:7">
      <c r="A172" s="538"/>
      <c r="B172" s="245"/>
      <c r="C172" s="245"/>
      <c r="D172" s="245"/>
      <c r="E172" s="245"/>
      <c r="F172" s="245"/>
      <c r="G172" s="245"/>
    </row>
    <row r="173" spans="1:7">
      <c r="A173" s="538"/>
      <c r="B173" s="245"/>
      <c r="C173" s="245"/>
      <c r="D173" s="245"/>
      <c r="E173" s="245"/>
      <c r="F173" s="245"/>
      <c r="G173" s="245"/>
    </row>
    <row r="174" spans="1:7">
      <c r="A174" s="538"/>
      <c r="B174" s="245"/>
      <c r="C174" s="245"/>
      <c r="D174" s="245"/>
      <c r="E174" s="245"/>
      <c r="F174" s="245"/>
      <c r="G174" s="245"/>
    </row>
    <row r="175" spans="1:7">
      <c r="A175" s="538"/>
      <c r="B175" s="245"/>
      <c r="C175" s="245"/>
      <c r="D175" s="245"/>
      <c r="E175" s="245"/>
      <c r="F175" s="245"/>
      <c r="G175" s="245"/>
    </row>
    <row r="176" spans="1:7">
      <c r="A176" s="538"/>
      <c r="B176" s="245"/>
      <c r="C176" s="245"/>
      <c r="D176" s="245"/>
      <c r="E176" s="245"/>
      <c r="F176" s="245"/>
      <c r="G176" s="245"/>
    </row>
    <row r="177" spans="1:7">
      <c r="A177" s="538"/>
      <c r="B177" s="245"/>
      <c r="C177" s="245"/>
      <c r="D177" s="245"/>
      <c r="E177" s="245"/>
      <c r="F177" s="245"/>
      <c r="G177" s="245"/>
    </row>
    <row r="178" spans="1:7">
      <c r="A178" s="538"/>
      <c r="B178" s="245"/>
      <c r="C178" s="245"/>
      <c r="D178" s="245"/>
      <c r="E178" s="245"/>
      <c r="F178" s="245"/>
      <c r="G178" s="245"/>
    </row>
    <row r="179" spans="1:7">
      <c r="A179" s="538"/>
      <c r="B179" s="245"/>
      <c r="C179" s="245"/>
      <c r="D179" s="245"/>
      <c r="E179" s="245"/>
      <c r="F179" s="245"/>
      <c r="G179" s="245"/>
    </row>
    <row r="180" spans="1:7">
      <c r="A180" s="538"/>
      <c r="B180" s="245"/>
      <c r="C180" s="245"/>
      <c r="D180" s="245"/>
      <c r="E180" s="245"/>
      <c r="F180" s="245"/>
      <c r="G180" s="245"/>
    </row>
    <row r="181" spans="1:7">
      <c r="A181" s="538"/>
      <c r="B181" s="245"/>
      <c r="C181" s="245"/>
      <c r="D181" s="245"/>
      <c r="E181" s="245"/>
      <c r="F181" s="245"/>
      <c r="G181" s="245"/>
    </row>
    <row r="182" spans="1:7">
      <c r="A182" s="538"/>
      <c r="B182" s="245"/>
      <c r="C182" s="245"/>
      <c r="D182" s="245"/>
      <c r="E182" s="245"/>
      <c r="F182" s="245"/>
      <c r="G182" s="245"/>
    </row>
    <row r="183" spans="1:7">
      <c r="A183" s="538"/>
      <c r="B183" s="245"/>
      <c r="C183" s="245"/>
      <c r="D183" s="245"/>
      <c r="E183" s="245"/>
      <c r="F183" s="245"/>
      <c r="G183" s="245"/>
    </row>
    <row r="184" spans="1:7">
      <c r="A184" s="538"/>
      <c r="B184" s="245"/>
      <c r="C184" s="245"/>
      <c r="D184" s="245"/>
      <c r="E184" s="245"/>
      <c r="F184" s="245"/>
      <c r="G184" s="245"/>
    </row>
    <row r="185" spans="1:7">
      <c r="A185" s="538"/>
      <c r="B185" s="245"/>
      <c r="C185" s="245"/>
      <c r="D185" s="245"/>
      <c r="E185" s="245"/>
      <c r="F185" s="245"/>
      <c r="G185" s="245"/>
    </row>
    <row r="186" spans="1:7">
      <c r="A186" s="538"/>
      <c r="B186" s="245"/>
      <c r="C186" s="245"/>
      <c r="D186" s="245"/>
      <c r="E186" s="245"/>
      <c r="F186" s="245"/>
      <c r="G186" s="245"/>
    </row>
    <row r="187" spans="1:7">
      <c r="A187" s="538"/>
      <c r="B187" s="245"/>
      <c r="C187" s="245"/>
      <c r="D187" s="245"/>
      <c r="E187" s="245"/>
      <c r="F187" s="245"/>
      <c r="G187" s="245"/>
    </row>
    <row r="188" spans="1:7">
      <c r="A188" s="538"/>
      <c r="B188" s="245"/>
      <c r="C188" s="245"/>
      <c r="D188" s="245"/>
      <c r="E188" s="245"/>
      <c r="F188" s="245"/>
      <c r="G188" s="245"/>
    </row>
    <row r="189" spans="1:7">
      <c r="A189" s="538"/>
      <c r="B189" s="245"/>
      <c r="C189" s="245"/>
      <c r="D189" s="245"/>
      <c r="E189" s="245"/>
      <c r="F189" s="245"/>
      <c r="G189" s="245"/>
    </row>
    <row r="190" spans="1:7">
      <c r="A190" s="538"/>
      <c r="B190" s="245"/>
      <c r="C190" s="245"/>
      <c r="D190" s="245"/>
      <c r="E190" s="245"/>
      <c r="F190" s="245"/>
      <c r="G190" s="245"/>
    </row>
    <row r="191" spans="1:7">
      <c r="A191" s="538"/>
      <c r="B191" s="245"/>
      <c r="C191" s="245"/>
      <c r="D191" s="245"/>
      <c r="E191" s="245"/>
      <c r="F191" s="245"/>
      <c r="G191" s="245"/>
    </row>
    <row r="192" spans="1:7">
      <c r="A192" s="538"/>
      <c r="B192" s="245"/>
      <c r="C192" s="245"/>
      <c r="D192" s="245"/>
      <c r="E192" s="245"/>
      <c r="F192" s="245"/>
      <c r="G192" s="245"/>
    </row>
    <row r="193" spans="1:7">
      <c r="A193" s="538"/>
      <c r="B193" s="245"/>
      <c r="C193" s="245"/>
      <c r="D193" s="245"/>
      <c r="E193" s="245"/>
      <c r="F193" s="245"/>
      <c r="G193" s="245"/>
    </row>
    <row r="194" spans="1:7">
      <c r="A194" s="538"/>
      <c r="B194" s="245"/>
      <c r="C194" s="245"/>
      <c r="D194" s="245"/>
      <c r="E194" s="245"/>
      <c r="F194" s="245"/>
      <c r="G194" s="245"/>
    </row>
    <row r="195" spans="1:7">
      <c r="A195" s="538"/>
      <c r="B195" s="245"/>
      <c r="C195" s="245"/>
      <c r="D195" s="245"/>
      <c r="E195" s="245"/>
      <c r="F195" s="245"/>
      <c r="G195" s="245"/>
    </row>
    <row r="196" spans="1:7">
      <c r="A196" s="538"/>
      <c r="B196" s="245"/>
      <c r="C196" s="245"/>
      <c r="D196" s="245"/>
      <c r="E196" s="245"/>
      <c r="F196" s="245"/>
      <c r="G196" s="245"/>
    </row>
    <row r="197" spans="1:7">
      <c r="A197" s="538"/>
      <c r="B197" s="245"/>
      <c r="C197" s="245"/>
      <c r="D197" s="245"/>
      <c r="E197" s="245"/>
      <c r="F197" s="245"/>
      <c r="G197" s="245"/>
    </row>
    <row r="198" spans="1:7">
      <c r="A198" s="538"/>
      <c r="B198" s="245"/>
      <c r="C198" s="245"/>
      <c r="D198" s="245"/>
      <c r="E198" s="245"/>
      <c r="F198" s="245"/>
      <c r="G198" s="245"/>
    </row>
    <row r="199" spans="1:7">
      <c r="A199" s="538"/>
      <c r="B199" s="245"/>
      <c r="C199" s="245"/>
      <c r="D199" s="245"/>
      <c r="E199" s="245"/>
      <c r="F199" s="245"/>
      <c r="G199" s="245"/>
    </row>
    <row r="200" spans="1:7">
      <c r="A200" s="538"/>
      <c r="B200" s="245"/>
      <c r="C200" s="245"/>
      <c r="D200" s="245"/>
      <c r="E200" s="245"/>
      <c r="F200" s="245"/>
      <c r="G200" s="245"/>
    </row>
    <row r="201" spans="1:7">
      <c r="A201" s="538"/>
      <c r="B201" s="245"/>
      <c r="C201" s="245"/>
      <c r="D201" s="245"/>
      <c r="E201" s="245"/>
      <c r="F201" s="245"/>
      <c r="G201" s="245"/>
    </row>
    <row r="202" spans="1:7">
      <c r="A202" s="538"/>
      <c r="B202" s="245"/>
      <c r="C202" s="245"/>
      <c r="D202" s="245"/>
      <c r="E202" s="245"/>
      <c r="F202" s="245"/>
      <c r="G202" s="245"/>
    </row>
    <row r="203" spans="1:7">
      <c r="A203" s="538"/>
      <c r="B203" s="245"/>
      <c r="C203" s="245"/>
      <c r="D203" s="245"/>
      <c r="E203" s="245"/>
      <c r="F203" s="245"/>
      <c r="G203" s="245"/>
    </row>
    <row r="204" spans="1:7">
      <c r="A204" s="538"/>
      <c r="B204" s="245"/>
      <c r="C204" s="245"/>
      <c r="D204" s="245"/>
      <c r="E204" s="245"/>
      <c r="F204" s="245"/>
      <c r="G204" s="245"/>
    </row>
    <row r="205" spans="1:7">
      <c r="A205" s="538"/>
      <c r="B205" s="245"/>
      <c r="C205" s="245"/>
      <c r="D205" s="245"/>
      <c r="E205" s="245"/>
      <c r="F205" s="245"/>
      <c r="G205" s="245"/>
    </row>
    <row r="206" spans="1:7">
      <c r="A206" s="538"/>
      <c r="B206" s="245"/>
      <c r="C206" s="245"/>
      <c r="D206" s="245"/>
      <c r="E206" s="245"/>
      <c r="F206" s="245"/>
      <c r="G206" s="245"/>
    </row>
    <row r="207" spans="1:7">
      <c r="A207" s="538"/>
      <c r="B207" s="245"/>
      <c r="C207" s="245"/>
      <c r="D207" s="245"/>
      <c r="E207" s="245"/>
      <c r="F207" s="245"/>
      <c r="G207" s="245"/>
    </row>
    <row r="208" spans="1:7">
      <c r="A208" s="538"/>
      <c r="B208" s="245"/>
      <c r="C208" s="245"/>
      <c r="D208" s="245"/>
      <c r="E208" s="245"/>
      <c r="F208" s="245"/>
      <c r="G208" s="245"/>
    </row>
    <row r="209" spans="1:7">
      <c r="A209" s="538"/>
      <c r="B209" s="245"/>
      <c r="C209" s="245"/>
      <c r="D209" s="245"/>
      <c r="E209" s="245"/>
      <c r="F209" s="245"/>
      <c r="G209" s="245"/>
    </row>
    <row r="210" spans="1:7">
      <c r="A210" s="538"/>
      <c r="B210" s="245"/>
      <c r="C210" s="245"/>
      <c r="D210" s="245"/>
      <c r="E210" s="245"/>
      <c r="F210" s="245"/>
      <c r="G210" s="245"/>
    </row>
    <row r="211" spans="1:7">
      <c r="A211" s="538"/>
      <c r="B211" s="245"/>
      <c r="C211" s="245"/>
      <c r="D211" s="245"/>
      <c r="E211" s="245"/>
      <c r="F211" s="245"/>
      <c r="G211" s="245"/>
    </row>
    <row r="212" spans="1:7">
      <c r="A212" s="538"/>
      <c r="B212" s="245"/>
      <c r="C212" s="245"/>
      <c r="D212" s="245"/>
      <c r="E212" s="245"/>
      <c r="F212" s="245"/>
      <c r="G212" s="245"/>
    </row>
    <row r="213" spans="1:7">
      <c r="A213" s="538"/>
      <c r="B213" s="245"/>
      <c r="C213" s="245"/>
      <c r="D213" s="245"/>
      <c r="E213" s="245"/>
      <c r="F213" s="245"/>
      <c r="G213" s="245"/>
    </row>
    <row r="214" spans="1:7">
      <c r="A214" s="538"/>
      <c r="B214" s="245"/>
      <c r="C214" s="245"/>
      <c r="D214" s="245"/>
      <c r="E214" s="245"/>
      <c r="F214" s="245"/>
      <c r="G214" s="245"/>
    </row>
    <row r="215" spans="1:7">
      <c r="A215" s="538"/>
      <c r="B215" s="245"/>
      <c r="C215" s="245"/>
      <c r="D215" s="245"/>
      <c r="E215" s="245"/>
      <c r="F215" s="245"/>
      <c r="G215" s="245"/>
    </row>
    <row r="216" spans="1:7">
      <c r="A216" s="538"/>
      <c r="B216" s="245"/>
      <c r="C216" s="245"/>
      <c r="D216" s="245"/>
      <c r="E216" s="245"/>
      <c r="F216" s="245"/>
      <c r="G216" s="245"/>
    </row>
    <row r="217" spans="1:7">
      <c r="A217" s="538"/>
      <c r="B217" s="245"/>
      <c r="C217" s="245"/>
      <c r="D217" s="245"/>
      <c r="E217" s="245"/>
      <c r="F217" s="245"/>
      <c r="G217" s="245"/>
    </row>
    <row r="218" spans="1:7">
      <c r="A218" s="538"/>
      <c r="B218" s="245"/>
      <c r="C218" s="245"/>
      <c r="D218" s="245"/>
      <c r="E218" s="245"/>
      <c r="F218" s="245"/>
      <c r="G218" s="245"/>
    </row>
    <row r="219" spans="1:7">
      <c r="A219" s="538"/>
      <c r="B219" s="245"/>
      <c r="C219" s="245"/>
      <c r="D219" s="245"/>
      <c r="E219" s="245"/>
      <c r="F219" s="245"/>
      <c r="G219" s="245"/>
    </row>
    <row r="220" spans="1:7">
      <c r="A220" s="538"/>
      <c r="B220" s="245"/>
      <c r="C220" s="245"/>
      <c r="D220" s="245"/>
      <c r="E220" s="245"/>
      <c r="F220" s="245"/>
      <c r="G220" s="245"/>
    </row>
    <row r="221" spans="1:7">
      <c r="A221" s="538"/>
      <c r="B221" s="245"/>
      <c r="C221" s="245"/>
      <c r="D221" s="245"/>
      <c r="E221" s="245"/>
      <c r="F221" s="245"/>
      <c r="G221" s="245"/>
    </row>
    <row r="222" spans="1:7">
      <c r="A222" s="538"/>
      <c r="B222" s="245"/>
      <c r="C222" s="245"/>
      <c r="D222" s="245"/>
      <c r="E222" s="245"/>
      <c r="F222" s="245"/>
      <c r="G222" s="245"/>
    </row>
    <row r="223" spans="1:7">
      <c r="A223" s="538"/>
      <c r="B223" s="245"/>
      <c r="C223" s="245"/>
      <c r="D223" s="245"/>
      <c r="E223" s="245"/>
      <c r="F223" s="245"/>
      <c r="G223" s="245"/>
    </row>
    <row r="224" spans="1:7">
      <c r="A224" s="538"/>
      <c r="B224" s="245"/>
      <c r="C224" s="245"/>
      <c r="D224" s="245"/>
      <c r="E224" s="245"/>
      <c r="F224" s="245"/>
      <c r="G224" s="245"/>
    </row>
    <row r="225" spans="1:7">
      <c r="A225" s="538"/>
      <c r="B225" s="245"/>
      <c r="C225" s="245"/>
      <c r="D225" s="245"/>
      <c r="E225" s="245"/>
      <c r="F225" s="245"/>
      <c r="G225" s="245"/>
    </row>
    <row r="226" spans="1:7">
      <c r="A226" s="538"/>
      <c r="B226" s="245"/>
      <c r="C226" s="245"/>
      <c r="D226" s="245"/>
      <c r="E226" s="245"/>
      <c r="F226" s="245"/>
      <c r="G226" s="245"/>
    </row>
    <row r="227" spans="1:7">
      <c r="A227" s="538"/>
      <c r="B227" s="245"/>
      <c r="C227" s="245"/>
      <c r="D227" s="245"/>
      <c r="E227" s="245"/>
      <c r="F227" s="245"/>
      <c r="G227" s="245"/>
    </row>
    <row r="228" spans="1:7">
      <c r="A228" s="538"/>
      <c r="B228" s="245"/>
      <c r="C228" s="245"/>
      <c r="D228" s="245"/>
      <c r="E228" s="245"/>
      <c r="F228" s="245"/>
      <c r="G228" s="245"/>
    </row>
    <row r="229" spans="1:7">
      <c r="A229" s="538"/>
      <c r="B229" s="245"/>
      <c r="C229" s="245"/>
      <c r="D229" s="245"/>
      <c r="E229" s="245"/>
      <c r="F229" s="245"/>
      <c r="G229" s="245"/>
    </row>
    <row r="230" spans="1:7">
      <c r="A230" s="538"/>
      <c r="B230" s="245"/>
      <c r="C230" s="245"/>
      <c r="D230" s="245"/>
      <c r="E230" s="245"/>
      <c r="F230" s="245"/>
      <c r="G230" s="245"/>
    </row>
    <row r="231" spans="1:7">
      <c r="A231" s="538"/>
      <c r="B231" s="245"/>
      <c r="C231" s="245"/>
      <c r="D231" s="245"/>
      <c r="E231" s="245"/>
      <c r="F231" s="245"/>
      <c r="G231" s="245"/>
    </row>
    <row r="232" spans="1:7">
      <c r="A232" s="538"/>
      <c r="B232" s="245"/>
      <c r="C232" s="245"/>
      <c r="D232" s="245"/>
      <c r="E232" s="245"/>
      <c r="F232" s="245"/>
      <c r="G232" s="245"/>
    </row>
    <row r="233" spans="1:7">
      <c r="A233" s="538"/>
      <c r="B233" s="245"/>
      <c r="C233" s="245"/>
      <c r="D233" s="245"/>
      <c r="E233" s="245"/>
      <c r="F233" s="245"/>
      <c r="G233" s="245"/>
    </row>
    <row r="234" spans="1:7">
      <c r="A234" s="538"/>
      <c r="B234" s="245"/>
      <c r="C234" s="245"/>
      <c r="D234" s="245"/>
      <c r="E234" s="245"/>
      <c r="F234" s="245"/>
      <c r="G234" s="245"/>
    </row>
    <row r="235" spans="1:7">
      <c r="A235" s="538"/>
      <c r="B235" s="245"/>
      <c r="C235" s="245"/>
      <c r="D235" s="245"/>
      <c r="E235" s="245"/>
      <c r="F235" s="245"/>
      <c r="G235" s="245"/>
    </row>
    <row r="236" spans="1:7">
      <c r="A236" s="538"/>
      <c r="B236" s="245"/>
      <c r="C236" s="245"/>
      <c r="D236" s="245"/>
      <c r="E236" s="245"/>
      <c r="F236" s="245"/>
      <c r="G236" s="245"/>
    </row>
    <row r="237" spans="1:7">
      <c r="A237" s="538"/>
      <c r="B237" s="245"/>
      <c r="C237" s="245"/>
      <c r="D237" s="245"/>
      <c r="E237" s="245"/>
      <c r="F237" s="245"/>
      <c r="G237" s="245"/>
    </row>
    <row r="238" spans="1:7">
      <c r="A238" s="538"/>
      <c r="B238" s="245"/>
      <c r="C238" s="245"/>
      <c r="D238" s="245"/>
      <c r="E238" s="245"/>
      <c r="F238" s="245"/>
      <c r="G238" s="245"/>
    </row>
    <row r="239" spans="1:7">
      <c r="A239" s="538"/>
      <c r="B239" s="245"/>
      <c r="C239" s="245"/>
      <c r="D239" s="245"/>
      <c r="E239" s="245"/>
      <c r="F239" s="245"/>
      <c r="G239" s="245"/>
    </row>
    <row r="240" spans="1:7">
      <c r="A240" s="538"/>
      <c r="B240" s="245"/>
      <c r="C240" s="245"/>
      <c r="D240" s="245"/>
      <c r="E240" s="245"/>
      <c r="F240" s="245"/>
      <c r="G240" s="245"/>
    </row>
    <row r="241" spans="1:7">
      <c r="A241" s="538"/>
      <c r="B241" s="245"/>
      <c r="C241" s="245"/>
      <c r="D241" s="245"/>
      <c r="E241" s="245"/>
      <c r="F241" s="245"/>
      <c r="G241" s="245"/>
    </row>
    <row r="242" spans="1:7">
      <c r="A242" s="538"/>
      <c r="B242" s="245"/>
      <c r="C242" s="245"/>
      <c r="D242" s="245"/>
      <c r="E242" s="245"/>
      <c r="F242" s="245"/>
      <c r="G242" s="245"/>
    </row>
    <row r="243" spans="1:7">
      <c r="A243" s="538"/>
      <c r="B243" s="245"/>
      <c r="C243" s="245"/>
      <c r="D243" s="245"/>
      <c r="E243" s="245"/>
      <c r="F243" s="245"/>
      <c r="G243" s="245"/>
    </row>
    <row r="244" spans="1:7">
      <c r="A244" s="538"/>
      <c r="B244" s="245"/>
      <c r="C244" s="245"/>
      <c r="D244" s="245"/>
      <c r="E244" s="245"/>
      <c r="F244" s="245"/>
      <c r="G244" s="245"/>
    </row>
    <row r="245" spans="1:7">
      <c r="A245" s="538"/>
      <c r="B245" s="245"/>
      <c r="C245" s="245"/>
      <c r="D245" s="245"/>
      <c r="E245" s="245"/>
      <c r="F245" s="245"/>
      <c r="G245" s="245"/>
    </row>
    <row r="246" spans="1:7">
      <c r="A246" s="538"/>
      <c r="B246" s="245"/>
      <c r="C246" s="245"/>
      <c r="D246" s="245"/>
      <c r="E246" s="245"/>
      <c r="F246" s="245"/>
      <c r="G246" s="245"/>
    </row>
    <row r="247" spans="1:7">
      <c r="A247" s="538"/>
      <c r="B247" s="245"/>
      <c r="C247" s="245"/>
      <c r="D247" s="245"/>
      <c r="E247" s="245"/>
      <c r="F247" s="245"/>
      <c r="G247" s="245"/>
    </row>
    <row r="248" spans="1:7">
      <c r="A248" s="538"/>
      <c r="B248" s="245"/>
      <c r="C248" s="245"/>
      <c r="D248" s="245"/>
      <c r="E248" s="245"/>
      <c r="F248" s="245"/>
      <c r="G248" s="245"/>
    </row>
    <row r="249" spans="1:7">
      <c r="A249" s="538"/>
      <c r="B249" s="245"/>
      <c r="C249" s="245"/>
      <c r="D249" s="245"/>
      <c r="E249" s="245"/>
      <c r="F249" s="245"/>
      <c r="G249" s="245"/>
    </row>
    <row r="250" spans="1:7">
      <c r="A250" s="538"/>
      <c r="B250" s="245"/>
      <c r="C250" s="245"/>
      <c r="D250" s="245"/>
      <c r="E250" s="245"/>
      <c r="F250" s="245"/>
      <c r="G250" s="245"/>
    </row>
    <row r="251" spans="1:7">
      <c r="A251" s="538"/>
      <c r="B251" s="245"/>
      <c r="C251" s="245"/>
      <c r="D251" s="245"/>
      <c r="E251" s="245"/>
      <c r="F251" s="245"/>
      <c r="G251" s="245"/>
    </row>
    <row r="252" spans="1:7">
      <c r="A252" s="538"/>
      <c r="B252" s="245"/>
      <c r="C252" s="245"/>
      <c r="D252" s="245"/>
      <c r="E252" s="245"/>
      <c r="F252" s="245"/>
      <c r="G252" s="245"/>
    </row>
    <row r="253" spans="1:7">
      <c r="A253" s="538"/>
      <c r="B253" s="245"/>
      <c r="C253" s="245"/>
      <c r="D253" s="245"/>
      <c r="E253" s="245"/>
      <c r="F253" s="245"/>
      <c r="G253" s="245"/>
    </row>
    <row r="254" spans="1:7">
      <c r="A254" s="538"/>
      <c r="B254" s="245"/>
      <c r="C254" s="245"/>
      <c r="D254" s="245"/>
      <c r="E254" s="245"/>
      <c r="F254" s="245"/>
      <c r="G254" s="245"/>
    </row>
    <row r="255" spans="1:7">
      <c r="A255" s="538"/>
      <c r="B255" s="245"/>
      <c r="C255" s="245"/>
      <c r="D255" s="245"/>
      <c r="E255" s="245"/>
      <c r="F255" s="245"/>
      <c r="G255" s="245"/>
    </row>
    <row r="256" spans="1:7">
      <c r="A256" s="538"/>
      <c r="B256" s="245"/>
      <c r="C256" s="245"/>
      <c r="D256" s="245"/>
      <c r="E256" s="245"/>
      <c r="F256" s="245"/>
      <c r="G256" s="245"/>
    </row>
    <row r="257" spans="1:7">
      <c r="A257" s="538"/>
      <c r="B257" s="245"/>
      <c r="C257" s="245"/>
      <c r="D257" s="245"/>
      <c r="E257" s="245"/>
      <c r="F257" s="245"/>
      <c r="G257" s="245"/>
    </row>
    <row r="258" spans="1:7">
      <c r="A258" s="538"/>
      <c r="B258" s="245"/>
      <c r="C258" s="245"/>
      <c r="D258" s="245"/>
      <c r="E258" s="245"/>
      <c r="F258" s="245"/>
      <c r="G258" s="245"/>
    </row>
    <row r="259" spans="1:7">
      <c r="A259" s="538"/>
      <c r="B259" s="245"/>
      <c r="C259" s="245"/>
      <c r="D259" s="245"/>
      <c r="E259" s="245"/>
      <c r="F259" s="245"/>
      <c r="G259" s="245"/>
    </row>
    <row r="260" spans="1:7">
      <c r="A260" s="538"/>
      <c r="B260" s="245"/>
      <c r="C260" s="245"/>
      <c r="D260" s="245"/>
      <c r="E260" s="245"/>
      <c r="F260" s="245"/>
      <c r="G260" s="245"/>
    </row>
    <row r="261" spans="1:7">
      <c r="A261" s="538"/>
      <c r="B261" s="245"/>
      <c r="C261" s="245"/>
      <c r="D261" s="245"/>
      <c r="E261" s="245"/>
      <c r="F261" s="245"/>
      <c r="G261" s="245"/>
    </row>
    <row r="262" spans="1:7">
      <c r="A262" s="538"/>
      <c r="B262" s="245"/>
      <c r="C262" s="245"/>
      <c r="D262" s="245"/>
      <c r="E262" s="245"/>
      <c r="F262" s="245"/>
      <c r="G262" s="245"/>
    </row>
    <row r="263" spans="1:7">
      <c r="A263" s="538"/>
      <c r="B263" s="245"/>
      <c r="C263" s="245"/>
      <c r="D263" s="245"/>
      <c r="E263" s="245"/>
      <c r="F263" s="245"/>
      <c r="G263" s="245"/>
    </row>
    <row r="264" spans="1:7">
      <c r="A264" s="538"/>
      <c r="B264" s="245"/>
      <c r="C264" s="245"/>
      <c r="D264" s="245"/>
      <c r="E264" s="245"/>
      <c r="F264" s="245"/>
      <c r="G264" s="245"/>
    </row>
    <row r="265" spans="1:7">
      <c r="A265" s="538"/>
      <c r="B265" s="245"/>
      <c r="C265" s="245"/>
      <c r="D265" s="245"/>
      <c r="E265" s="245"/>
      <c r="F265" s="245"/>
      <c r="G265" s="245"/>
    </row>
    <row r="266" spans="1:7">
      <c r="A266" s="538"/>
      <c r="B266" s="245"/>
      <c r="C266" s="245"/>
      <c r="D266" s="245"/>
      <c r="E266" s="245"/>
      <c r="F266" s="245"/>
      <c r="G266" s="245"/>
    </row>
    <row r="267" spans="1:7">
      <c r="A267" s="538"/>
      <c r="B267" s="245"/>
      <c r="C267" s="245"/>
      <c r="D267" s="245"/>
      <c r="E267" s="245"/>
      <c r="F267" s="245"/>
      <c r="G267" s="245"/>
    </row>
    <row r="268" spans="1:7">
      <c r="A268" s="538"/>
      <c r="B268" s="245"/>
      <c r="C268" s="245"/>
      <c r="D268" s="245"/>
      <c r="E268" s="245"/>
      <c r="F268" s="245"/>
      <c r="G268" s="245"/>
    </row>
    <row r="269" spans="1:7">
      <c r="A269" s="538"/>
      <c r="B269" s="245"/>
      <c r="C269" s="245"/>
      <c r="D269" s="245"/>
      <c r="E269" s="245"/>
      <c r="F269" s="245"/>
      <c r="G269" s="245"/>
    </row>
    <row r="270" spans="1:7">
      <c r="A270" s="538"/>
      <c r="B270" s="245"/>
      <c r="C270" s="245"/>
      <c r="D270" s="245"/>
      <c r="E270" s="245"/>
      <c r="F270" s="245"/>
      <c r="G270" s="245"/>
    </row>
    <row r="271" spans="1:7">
      <c r="A271" s="538"/>
      <c r="B271" s="245"/>
      <c r="C271" s="245"/>
      <c r="D271" s="245"/>
      <c r="E271" s="245"/>
      <c r="F271" s="245"/>
      <c r="G271" s="245"/>
    </row>
    <row r="272" spans="1:7">
      <c r="A272" s="538"/>
      <c r="B272" s="245"/>
      <c r="C272" s="245"/>
      <c r="D272" s="245"/>
      <c r="E272" s="245"/>
      <c r="F272" s="245"/>
      <c r="G272" s="245"/>
    </row>
    <row r="273" spans="1:7">
      <c r="A273" s="538"/>
      <c r="B273" s="245"/>
      <c r="C273" s="245"/>
      <c r="D273" s="245"/>
      <c r="E273" s="245"/>
      <c r="F273" s="245"/>
      <c r="G273" s="245"/>
    </row>
    <row r="274" spans="1:7">
      <c r="A274" s="538"/>
      <c r="B274" s="245"/>
      <c r="C274" s="245"/>
      <c r="D274" s="245"/>
      <c r="E274" s="245"/>
      <c r="F274" s="245"/>
      <c r="G274" s="245"/>
    </row>
    <row r="275" spans="1:7">
      <c r="A275" s="538"/>
      <c r="B275" s="245"/>
      <c r="C275" s="245"/>
      <c r="D275" s="245"/>
      <c r="E275" s="245"/>
      <c r="F275" s="245"/>
      <c r="G275" s="245"/>
    </row>
    <row r="276" spans="1:7">
      <c r="A276" s="538"/>
      <c r="B276" s="245"/>
      <c r="C276" s="245"/>
      <c r="D276" s="245"/>
      <c r="E276" s="245"/>
      <c r="F276" s="245"/>
      <c r="G276" s="245"/>
    </row>
    <row r="277" spans="1:7">
      <c r="A277" s="538"/>
      <c r="B277" s="245"/>
      <c r="C277" s="245"/>
      <c r="D277" s="245"/>
      <c r="E277" s="245"/>
      <c r="F277" s="245"/>
      <c r="G277" s="245"/>
    </row>
    <row r="278" spans="1:7">
      <c r="A278" s="538"/>
      <c r="B278" s="245"/>
      <c r="C278" s="245"/>
      <c r="D278" s="245"/>
      <c r="E278" s="245"/>
      <c r="F278" s="245"/>
      <c r="G278" s="245"/>
    </row>
    <row r="279" spans="1:7">
      <c r="A279" s="538"/>
      <c r="B279" s="245"/>
      <c r="C279" s="245"/>
      <c r="D279" s="245"/>
      <c r="E279" s="245"/>
      <c r="F279" s="245"/>
      <c r="G279" s="245"/>
    </row>
    <row r="280" spans="1:7">
      <c r="A280" s="538"/>
      <c r="B280" s="245"/>
      <c r="C280" s="245"/>
      <c r="D280" s="245"/>
      <c r="E280" s="245"/>
      <c r="F280" s="245"/>
      <c r="G280" s="245"/>
    </row>
    <row r="281" spans="1:7">
      <c r="A281" s="538"/>
      <c r="B281" s="245"/>
      <c r="C281" s="245"/>
      <c r="D281" s="245"/>
      <c r="E281" s="245"/>
      <c r="F281" s="245"/>
      <c r="G281" s="245"/>
    </row>
    <row r="282" spans="1:7">
      <c r="A282" s="538"/>
      <c r="B282" s="245"/>
      <c r="C282" s="245"/>
      <c r="D282" s="245"/>
      <c r="E282" s="245"/>
      <c r="F282" s="245"/>
      <c r="G282" s="245"/>
    </row>
    <row r="283" spans="1:7">
      <c r="A283" s="538"/>
      <c r="B283" s="245"/>
      <c r="C283" s="245"/>
      <c r="D283" s="245"/>
      <c r="E283" s="245"/>
      <c r="F283" s="245"/>
      <c r="G283" s="245"/>
    </row>
    <row r="284" spans="1:7">
      <c r="A284" s="538"/>
      <c r="B284" s="245"/>
      <c r="C284" s="245"/>
      <c r="D284" s="245"/>
      <c r="E284" s="245"/>
      <c r="F284" s="245"/>
      <c r="G284" s="245"/>
    </row>
    <row r="285" spans="1:7">
      <c r="A285" s="538"/>
      <c r="B285" s="245"/>
      <c r="C285" s="245"/>
      <c r="D285" s="245"/>
      <c r="E285" s="245"/>
      <c r="F285" s="245"/>
      <c r="G285" s="245"/>
    </row>
    <row r="286" spans="1:7">
      <c r="A286" s="538"/>
      <c r="B286" s="245"/>
      <c r="C286" s="245"/>
      <c r="D286" s="245"/>
      <c r="E286" s="245"/>
      <c r="F286" s="245"/>
      <c r="G286" s="245"/>
    </row>
    <row r="287" spans="1:7">
      <c r="A287" s="538"/>
      <c r="B287" s="245"/>
      <c r="C287" s="245"/>
      <c r="D287" s="245"/>
      <c r="E287" s="245"/>
      <c r="F287" s="245"/>
      <c r="G287" s="245"/>
    </row>
    <row r="288" spans="1:7">
      <c r="A288" s="538"/>
      <c r="B288" s="245"/>
      <c r="C288" s="245"/>
      <c r="D288" s="245"/>
      <c r="E288" s="245"/>
      <c r="F288" s="245"/>
      <c r="G288" s="245"/>
    </row>
    <row r="289" spans="1:7">
      <c r="A289" s="538"/>
      <c r="B289" s="245"/>
      <c r="C289" s="245"/>
      <c r="D289" s="245"/>
      <c r="E289" s="245"/>
      <c r="F289" s="245"/>
      <c r="G289" s="245"/>
    </row>
    <row r="290" spans="1:7">
      <c r="A290" s="538"/>
      <c r="B290" s="245"/>
      <c r="C290" s="245"/>
      <c r="D290" s="245"/>
      <c r="E290" s="245"/>
      <c r="F290" s="245"/>
      <c r="G290" s="245"/>
    </row>
    <row r="291" spans="1:7">
      <c r="A291" s="538"/>
      <c r="B291" s="245"/>
      <c r="C291" s="245"/>
      <c r="D291" s="245"/>
      <c r="E291" s="245"/>
      <c r="F291" s="245"/>
      <c r="G291" s="245"/>
    </row>
    <row r="292" spans="1:7">
      <c r="A292" s="538"/>
      <c r="B292" s="245"/>
      <c r="C292" s="245"/>
      <c r="D292" s="245"/>
      <c r="E292" s="245"/>
      <c r="F292" s="245"/>
      <c r="G292" s="245"/>
    </row>
    <row r="293" spans="1:7">
      <c r="A293" s="538"/>
      <c r="B293" s="245"/>
      <c r="C293" s="245"/>
      <c r="D293" s="245"/>
      <c r="E293" s="245"/>
      <c r="F293" s="245"/>
      <c r="G293" s="245"/>
    </row>
    <row r="294" spans="1:7">
      <c r="A294" s="538"/>
      <c r="B294" s="245"/>
      <c r="C294" s="245"/>
      <c r="D294" s="245"/>
      <c r="E294" s="245"/>
      <c r="F294" s="245"/>
      <c r="G294" s="245"/>
    </row>
    <row r="295" spans="1:7">
      <c r="A295" s="538"/>
      <c r="B295" s="245"/>
      <c r="C295" s="245"/>
      <c r="D295" s="245"/>
      <c r="E295" s="245"/>
      <c r="F295" s="245"/>
      <c r="G295" s="245"/>
    </row>
    <row r="296" spans="1:7">
      <c r="A296" s="538"/>
      <c r="B296" s="245"/>
      <c r="C296" s="245"/>
      <c r="D296" s="245"/>
      <c r="E296" s="245"/>
      <c r="F296" s="245"/>
      <c r="G296" s="245"/>
    </row>
    <row r="297" spans="1:7">
      <c r="A297" s="538"/>
      <c r="B297" s="245"/>
      <c r="C297" s="245"/>
      <c r="D297" s="245"/>
      <c r="E297" s="245"/>
      <c r="F297" s="245"/>
      <c r="G297" s="245"/>
    </row>
    <row r="298" spans="1:7">
      <c r="A298" s="538"/>
      <c r="B298" s="245"/>
      <c r="C298" s="245"/>
      <c r="D298" s="245"/>
      <c r="E298" s="245"/>
      <c r="F298" s="245"/>
      <c r="G298" s="245"/>
    </row>
    <row r="299" spans="1:7">
      <c r="A299" s="538"/>
      <c r="B299" s="245"/>
      <c r="C299" s="245"/>
      <c r="D299" s="245"/>
      <c r="E299" s="245"/>
      <c r="F299" s="245"/>
      <c r="G299" s="245"/>
    </row>
    <row r="300" spans="1:7">
      <c r="A300" s="538"/>
      <c r="B300" s="245"/>
      <c r="C300" s="245"/>
      <c r="D300" s="245"/>
      <c r="E300" s="245"/>
      <c r="F300" s="245"/>
      <c r="G300" s="245"/>
    </row>
    <row r="301" spans="1:7">
      <c r="A301" s="538"/>
      <c r="B301" s="245"/>
      <c r="C301" s="245"/>
      <c r="D301" s="245"/>
      <c r="E301" s="245"/>
      <c r="F301" s="245"/>
      <c r="G301" s="245"/>
    </row>
    <row r="302" spans="1:7">
      <c r="A302" s="538"/>
      <c r="B302" s="245"/>
      <c r="C302" s="245"/>
      <c r="D302" s="245"/>
      <c r="E302" s="245"/>
      <c r="F302" s="245"/>
      <c r="G302" s="245"/>
    </row>
    <row r="303" spans="1:7">
      <c r="A303" s="538"/>
      <c r="B303" s="245"/>
      <c r="C303" s="245"/>
      <c r="D303" s="245"/>
      <c r="E303" s="245"/>
      <c r="F303" s="245"/>
      <c r="G303" s="245"/>
    </row>
    <row r="304" spans="1:7">
      <c r="A304" s="538"/>
      <c r="B304" s="245"/>
      <c r="C304" s="245"/>
      <c r="D304" s="245"/>
      <c r="E304" s="245"/>
      <c r="F304" s="245"/>
      <c r="G304" s="245"/>
    </row>
    <row r="305" spans="1:7">
      <c r="A305" s="538"/>
      <c r="B305" s="245"/>
      <c r="C305" s="245"/>
      <c r="D305" s="245"/>
      <c r="E305" s="245"/>
      <c r="F305" s="245"/>
      <c r="G305" s="245"/>
    </row>
    <row r="306" spans="1:7">
      <c r="A306" s="538"/>
      <c r="B306" s="245"/>
      <c r="C306" s="245"/>
      <c r="D306" s="245"/>
      <c r="E306" s="245"/>
      <c r="F306" s="245"/>
      <c r="G306" s="245"/>
    </row>
    <row r="307" spans="1:7">
      <c r="A307" s="538"/>
      <c r="B307" s="245"/>
      <c r="C307" s="245"/>
      <c r="D307" s="245"/>
      <c r="E307" s="245"/>
      <c r="F307" s="245"/>
      <c r="G307" s="245"/>
    </row>
    <row r="308" spans="1:7">
      <c r="A308" s="538"/>
      <c r="B308" s="245"/>
      <c r="C308" s="245"/>
      <c r="D308" s="245"/>
      <c r="E308" s="245"/>
      <c r="F308" s="245"/>
      <c r="G308" s="245"/>
    </row>
    <row r="309" spans="1:7">
      <c r="A309" s="538"/>
      <c r="B309" s="245"/>
      <c r="C309" s="245"/>
      <c r="D309" s="245"/>
      <c r="E309" s="245"/>
      <c r="F309" s="245"/>
      <c r="G309" s="245"/>
    </row>
    <row r="310" spans="1:7">
      <c r="A310" s="538"/>
      <c r="B310" s="245"/>
      <c r="C310" s="245"/>
      <c r="D310" s="245"/>
      <c r="E310" s="245"/>
      <c r="F310" s="245"/>
      <c r="G310" s="245"/>
    </row>
    <row r="311" spans="1:7">
      <c r="A311" s="538"/>
      <c r="B311" s="245"/>
      <c r="C311" s="245"/>
      <c r="D311" s="245"/>
      <c r="E311" s="245"/>
      <c r="F311" s="245"/>
      <c r="G311" s="245"/>
    </row>
    <row r="312" spans="1:7">
      <c r="A312" s="538"/>
      <c r="B312" s="245"/>
      <c r="C312" s="245"/>
      <c r="D312" s="245"/>
      <c r="E312" s="245"/>
      <c r="F312" s="245"/>
      <c r="G312" s="245"/>
    </row>
    <row r="313" spans="1:7">
      <c r="A313" s="538"/>
      <c r="B313" s="245"/>
      <c r="C313" s="245"/>
      <c r="D313" s="245"/>
      <c r="E313" s="245"/>
      <c r="F313" s="245"/>
      <c r="G313" s="245"/>
    </row>
    <row r="314" spans="1:7">
      <c r="A314" s="538"/>
      <c r="B314" s="245"/>
      <c r="C314" s="245"/>
      <c r="D314" s="245"/>
      <c r="E314" s="245"/>
      <c r="F314" s="245"/>
      <c r="G314" s="245"/>
    </row>
    <row r="315" spans="1:7">
      <c r="A315" s="538"/>
      <c r="B315" s="245"/>
      <c r="C315" s="245"/>
      <c r="D315" s="245"/>
      <c r="E315" s="245"/>
      <c r="F315" s="245"/>
      <c r="G315" s="245"/>
    </row>
    <row r="316" spans="1:7">
      <c r="A316" s="538"/>
      <c r="B316" s="245"/>
      <c r="C316" s="245"/>
      <c r="D316" s="245"/>
      <c r="E316" s="245"/>
      <c r="F316" s="245"/>
      <c r="G316" s="245"/>
    </row>
    <row r="317" spans="1:7">
      <c r="A317" s="538"/>
      <c r="B317" s="245"/>
      <c r="C317" s="245"/>
      <c r="D317" s="245"/>
      <c r="E317" s="245"/>
      <c r="F317" s="245"/>
      <c r="G317" s="245"/>
    </row>
    <row r="318" spans="1:7">
      <c r="A318" s="538"/>
      <c r="B318" s="245"/>
      <c r="C318" s="245"/>
      <c r="D318" s="245"/>
      <c r="E318" s="245"/>
      <c r="F318" s="245"/>
      <c r="G318" s="245"/>
    </row>
    <row r="319" spans="1:7">
      <c r="A319" s="538"/>
      <c r="B319" s="245"/>
      <c r="C319" s="245"/>
      <c r="D319" s="245"/>
      <c r="E319" s="245"/>
      <c r="F319" s="245"/>
      <c r="G319" s="245"/>
    </row>
    <row r="320" spans="1:7">
      <c r="A320" s="538"/>
      <c r="B320" s="245"/>
      <c r="C320" s="245"/>
      <c r="D320" s="245"/>
      <c r="E320" s="245"/>
      <c r="F320" s="245"/>
      <c r="G320" s="245"/>
    </row>
    <row r="321" spans="1:7">
      <c r="A321" s="538"/>
      <c r="B321" s="245"/>
      <c r="C321" s="245"/>
      <c r="D321" s="245"/>
      <c r="E321" s="245"/>
      <c r="F321" s="245"/>
      <c r="G321" s="245"/>
    </row>
    <row r="322" spans="1:7">
      <c r="A322" s="538"/>
      <c r="B322" s="245"/>
      <c r="C322" s="245"/>
      <c r="D322" s="245"/>
      <c r="E322" s="245"/>
      <c r="F322" s="245"/>
      <c r="G322" s="245"/>
    </row>
    <row r="323" spans="1:7">
      <c r="A323" s="538"/>
      <c r="B323" s="245"/>
      <c r="C323" s="245"/>
      <c r="D323" s="245"/>
      <c r="E323" s="245"/>
      <c r="F323" s="245"/>
      <c r="G323" s="245"/>
    </row>
    <row r="324" spans="1:7">
      <c r="A324" s="538"/>
      <c r="B324" s="245"/>
      <c r="C324" s="245"/>
      <c r="D324" s="245"/>
      <c r="E324" s="245"/>
      <c r="F324" s="245"/>
      <c r="G324" s="245"/>
    </row>
    <row r="325" spans="1:7">
      <c r="A325" s="538"/>
      <c r="B325" s="245"/>
      <c r="C325" s="245"/>
      <c r="D325" s="245"/>
      <c r="E325" s="245"/>
      <c r="F325" s="245"/>
      <c r="G325" s="245"/>
    </row>
    <row r="326" spans="1:7">
      <c r="A326" s="538"/>
      <c r="B326" s="245"/>
      <c r="C326" s="245"/>
      <c r="D326" s="245"/>
      <c r="E326" s="245"/>
      <c r="F326" s="245"/>
      <c r="G326" s="245"/>
    </row>
    <row r="327" spans="1:7">
      <c r="A327" s="538"/>
      <c r="B327" s="245"/>
      <c r="C327" s="245"/>
      <c r="D327" s="245"/>
      <c r="E327" s="245"/>
      <c r="F327" s="245"/>
      <c r="G327" s="245"/>
    </row>
    <row r="328" spans="1:7">
      <c r="A328" s="538"/>
      <c r="B328" s="245"/>
      <c r="C328" s="245"/>
      <c r="D328" s="245"/>
      <c r="E328" s="245"/>
      <c r="F328" s="245"/>
      <c r="G328" s="245"/>
    </row>
    <row r="329" spans="1:7">
      <c r="A329" s="538"/>
      <c r="B329" s="245"/>
      <c r="C329" s="245"/>
      <c r="D329" s="245"/>
      <c r="E329" s="245"/>
      <c r="F329" s="245"/>
      <c r="G329" s="245"/>
    </row>
    <row r="330" spans="1:7">
      <c r="A330" s="538"/>
      <c r="B330" s="245"/>
      <c r="C330" s="245"/>
      <c r="D330" s="245"/>
      <c r="E330" s="245"/>
      <c r="F330" s="245"/>
      <c r="G330" s="245"/>
    </row>
    <row r="331" spans="1:7">
      <c r="A331" s="538"/>
      <c r="B331" s="245"/>
      <c r="C331" s="245"/>
      <c r="D331" s="245"/>
      <c r="E331" s="245"/>
      <c r="F331" s="245"/>
      <c r="G331" s="245"/>
    </row>
    <row r="332" spans="1:7">
      <c r="A332" s="538"/>
      <c r="B332" s="245"/>
      <c r="C332" s="245"/>
      <c r="D332" s="245"/>
      <c r="E332" s="245"/>
      <c r="F332" s="245"/>
      <c r="G332" s="245"/>
    </row>
    <row r="333" spans="1:7">
      <c r="A333" s="538"/>
      <c r="B333" s="245"/>
      <c r="C333" s="245"/>
      <c r="D333" s="245"/>
      <c r="E333" s="245"/>
      <c r="F333" s="245"/>
      <c r="G333" s="245"/>
    </row>
    <row r="334" spans="1:7">
      <c r="A334" s="538"/>
      <c r="B334" s="245"/>
      <c r="C334" s="245"/>
      <c r="D334" s="245"/>
      <c r="E334" s="245"/>
      <c r="F334" s="245"/>
      <c r="G334" s="245"/>
    </row>
    <row r="335" spans="1:7">
      <c r="A335" s="538"/>
      <c r="B335" s="245"/>
      <c r="C335" s="245"/>
      <c r="D335" s="245"/>
      <c r="E335" s="245"/>
      <c r="F335" s="245"/>
      <c r="G335" s="245"/>
    </row>
    <row r="336" spans="1:7">
      <c r="A336" s="538"/>
      <c r="B336" s="245"/>
      <c r="C336" s="245"/>
      <c r="D336" s="245"/>
      <c r="E336" s="245"/>
      <c r="F336" s="245"/>
      <c r="G336" s="245"/>
    </row>
    <row r="337" spans="1:7">
      <c r="A337" s="538"/>
      <c r="B337" s="245"/>
      <c r="C337" s="245"/>
      <c r="D337" s="245"/>
      <c r="E337" s="245"/>
      <c r="F337" s="245"/>
      <c r="G337" s="245"/>
    </row>
    <row r="338" spans="1:7">
      <c r="A338" s="538"/>
      <c r="B338" s="245"/>
      <c r="C338" s="245"/>
      <c r="D338" s="245"/>
      <c r="E338" s="245"/>
      <c r="F338" s="245"/>
      <c r="G338" s="245"/>
    </row>
    <row r="339" spans="1:7">
      <c r="A339" s="538"/>
      <c r="B339" s="245"/>
      <c r="C339" s="245"/>
      <c r="D339" s="245"/>
      <c r="E339" s="245"/>
      <c r="F339" s="245"/>
      <c r="G339" s="245"/>
    </row>
    <row r="340" spans="1:7">
      <c r="A340" s="538"/>
      <c r="B340" s="245"/>
      <c r="C340" s="245"/>
      <c r="D340" s="245"/>
      <c r="E340" s="245"/>
      <c r="F340" s="245"/>
      <c r="G340" s="245"/>
    </row>
    <row r="341" spans="1:7">
      <c r="A341" s="538"/>
      <c r="B341" s="245"/>
      <c r="C341" s="245"/>
      <c r="D341" s="245"/>
      <c r="E341" s="245"/>
      <c r="F341" s="245"/>
      <c r="G341" s="245"/>
    </row>
    <row r="342" spans="1:7">
      <c r="A342" s="538"/>
      <c r="B342" s="245"/>
      <c r="C342" s="245"/>
      <c r="D342" s="245"/>
      <c r="E342" s="245"/>
      <c r="F342" s="245"/>
      <c r="G342" s="245"/>
    </row>
    <row r="343" spans="1:7">
      <c r="A343" s="538"/>
      <c r="B343" s="245"/>
      <c r="C343" s="245"/>
      <c r="D343" s="245"/>
      <c r="E343" s="245"/>
      <c r="F343" s="245"/>
      <c r="G343" s="245"/>
    </row>
    <row r="344" spans="1:7">
      <c r="A344" s="538"/>
      <c r="B344" s="245"/>
      <c r="C344" s="245"/>
      <c r="D344" s="245"/>
      <c r="E344" s="245"/>
      <c r="F344" s="245"/>
      <c r="G344" s="245"/>
    </row>
    <row r="345" spans="1:7">
      <c r="A345" s="538"/>
      <c r="B345" s="245"/>
      <c r="C345" s="245"/>
      <c r="D345" s="245"/>
      <c r="E345" s="245"/>
      <c r="F345" s="245"/>
      <c r="G345" s="245"/>
    </row>
    <row r="346" spans="1:7">
      <c r="A346" s="538"/>
      <c r="B346" s="245"/>
      <c r="C346" s="245"/>
      <c r="D346" s="245"/>
      <c r="E346" s="245"/>
      <c r="F346" s="245"/>
      <c r="G346" s="245"/>
    </row>
    <row r="347" spans="1:7">
      <c r="A347" s="538"/>
      <c r="B347" s="245"/>
      <c r="C347" s="245"/>
      <c r="D347" s="245"/>
      <c r="E347" s="245"/>
      <c r="F347" s="245"/>
      <c r="G347" s="245"/>
    </row>
    <row r="348" spans="1:7">
      <c r="A348" s="538"/>
      <c r="B348" s="245"/>
      <c r="C348" s="245"/>
      <c r="D348" s="245"/>
      <c r="E348" s="245"/>
      <c r="F348" s="245"/>
      <c r="G348" s="245"/>
    </row>
    <row r="349" spans="1:7">
      <c r="A349" s="538"/>
      <c r="B349" s="245"/>
      <c r="C349" s="245"/>
      <c r="D349" s="245"/>
      <c r="E349" s="245"/>
      <c r="F349" s="245"/>
      <c r="G349" s="245"/>
    </row>
    <row r="350" spans="1:7">
      <c r="A350" s="538"/>
      <c r="B350" s="245"/>
      <c r="C350" s="245"/>
      <c r="D350" s="245"/>
      <c r="E350" s="245"/>
      <c r="F350" s="245"/>
      <c r="G350" s="245"/>
    </row>
    <row r="351" spans="1:7">
      <c r="A351" s="538"/>
      <c r="B351" s="245"/>
      <c r="C351" s="245"/>
      <c r="D351" s="245"/>
      <c r="E351" s="245"/>
      <c r="F351" s="245"/>
      <c r="G351" s="245"/>
    </row>
    <row r="352" spans="1:7">
      <c r="A352" s="538"/>
      <c r="B352" s="245"/>
      <c r="C352" s="245"/>
      <c r="D352" s="245"/>
      <c r="E352" s="245"/>
      <c r="F352" s="245"/>
      <c r="G352" s="245"/>
    </row>
    <row r="353" spans="1:7">
      <c r="A353" s="538"/>
      <c r="B353" s="245"/>
      <c r="C353" s="245"/>
      <c r="D353" s="245"/>
      <c r="E353" s="245"/>
      <c r="F353" s="245"/>
      <c r="G353" s="245"/>
    </row>
    <row r="354" spans="1:7">
      <c r="A354" s="538"/>
      <c r="B354" s="245"/>
      <c r="C354" s="245"/>
      <c r="D354" s="245"/>
      <c r="E354" s="245"/>
      <c r="F354" s="245"/>
      <c r="G354" s="245"/>
    </row>
    <row r="355" spans="1:7">
      <c r="A355" s="538"/>
      <c r="B355" s="245"/>
      <c r="C355" s="245"/>
      <c r="D355" s="245"/>
      <c r="E355" s="245"/>
      <c r="F355" s="245"/>
      <c r="G355" s="245"/>
    </row>
    <row r="356" spans="1:7">
      <c r="A356" s="538"/>
      <c r="B356" s="245"/>
      <c r="C356" s="245"/>
      <c r="D356" s="245"/>
      <c r="E356" s="245"/>
      <c r="F356" s="245"/>
      <c r="G356" s="245"/>
    </row>
    <row r="357" spans="1:7">
      <c r="A357" s="538"/>
      <c r="B357" s="245"/>
      <c r="C357" s="245"/>
      <c r="D357" s="245"/>
      <c r="E357" s="245"/>
      <c r="F357" s="245"/>
      <c r="G357" s="245"/>
    </row>
    <row r="358" spans="1:7">
      <c r="A358" s="538"/>
      <c r="B358" s="245"/>
      <c r="C358" s="245"/>
      <c r="D358" s="245"/>
      <c r="E358" s="245"/>
      <c r="F358" s="245"/>
      <c r="G358" s="245"/>
    </row>
    <row r="359" spans="1:7">
      <c r="A359" s="538"/>
      <c r="B359" s="245"/>
      <c r="C359" s="245"/>
      <c r="D359" s="245"/>
      <c r="E359" s="245"/>
      <c r="F359" s="245"/>
      <c r="G359" s="245"/>
    </row>
    <row r="360" spans="1:7">
      <c r="A360" s="538"/>
      <c r="B360" s="245"/>
      <c r="C360" s="245"/>
      <c r="D360" s="245"/>
      <c r="E360" s="245"/>
      <c r="F360" s="245"/>
      <c r="G360" s="245"/>
    </row>
    <row r="361" spans="1:7">
      <c r="A361" s="538"/>
      <c r="B361" s="245"/>
      <c r="C361" s="245"/>
      <c r="D361" s="245"/>
      <c r="E361" s="245"/>
      <c r="F361" s="245"/>
      <c r="G361" s="245"/>
    </row>
    <row r="362" spans="1:7">
      <c r="A362" s="538"/>
      <c r="B362" s="245"/>
      <c r="C362" s="245"/>
      <c r="D362" s="245"/>
      <c r="E362" s="245"/>
      <c r="F362" s="245"/>
      <c r="G362" s="245"/>
    </row>
    <row r="363" spans="1:7">
      <c r="A363" s="538"/>
      <c r="B363" s="245"/>
      <c r="C363" s="245"/>
      <c r="D363" s="245"/>
      <c r="E363" s="245"/>
      <c r="F363" s="245"/>
      <c r="G363" s="245"/>
    </row>
    <row r="364" spans="1:7">
      <c r="A364" s="538"/>
      <c r="B364" s="245"/>
      <c r="C364" s="245"/>
      <c r="D364" s="245"/>
      <c r="E364" s="245"/>
      <c r="F364" s="245"/>
      <c r="G364" s="245"/>
    </row>
    <row r="365" spans="1:7">
      <c r="A365" s="538"/>
      <c r="B365" s="245"/>
      <c r="C365" s="245"/>
      <c r="D365" s="245"/>
      <c r="E365" s="245"/>
      <c r="F365" s="245"/>
      <c r="G365" s="245"/>
    </row>
    <row r="366" spans="1:7">
      <c r="A366" s="538"/>
      <c r="B366" s="245"/>
      <c r="C366" s="245"/>
      <c r="D366" s="245"/>
      <c r="E366" s="245"/>
      <c r="F366" s="245"/>
      <c r="G366" s="245"/>
    </row>
    <row r="367" spans="1:7">
      <c r="A367" s="538"/>
      <c r="B367" s="245"/>
      <c r="C367" s="245"/>
      <c r="D367" s="245"/>
      <c r="E367" s="245"/>
      <c r="F367" s="245"/>
      <c r="G367" s="245"/>
    </row>
    <row r="368" spans="1:7">
      <c r="A368" s="538"/>
      <c r="B368" s="245"/>
      <c r="C368" s="245"/>
      <c r="D368" s="245"/>
      <c r="E368" s="245"/>
      <c r="F368" s="245"/>
      <c r="G368" s="245"/>
    </row>
    <row r="369" spans="1:7">
      <c r="A369" s="538"/>
      <c r="B369" s="245"/>
      <c r="C369" s="245"/>
      <c r="D369" s="245"/>
      <c r="E369" s="245"/>
      <c r="F369" s="245"/>
      <c r="G369" s="245"/>
    </row>
    <row r="370" spans="1:7">
      <c r="A370" s="538"/>
      <c r="B370" s="245"/>
      <c r="C370" s="245"/>
      <c r="D370" s="245"/>
      <c r="E370" s="245"/>
      <c r="F370" s="245"/>
      <c r="G370" s="245"/>
    </row>
    <row r="371" spans="1:7">
      <c r="A371" s="538"/>
      <c r="B371" s="245"/>
      <c r="C371" s="245"/>
      <c r="D371" s="245"/>
      <c r="E371" s="245"/>
      <c r="F371" s="245"/>
      <c r="G371" s="245"/>
    </row>
    <row r="372" spans="1:7">
      <c r="A372" s="538"/>
      <c r="B372" s="245"/>
      <c r="C372" s="245"/>
      <c r="D372" s="245"/>
      <c r="E372" s="245"/>
      <c r="F372" s="245"/>
      <c r="G372" s="245"/>
    </row>
    <row r="373" spans="1:7">
      <c r="A373" s="538"/>
      <c r="B373" s="245"/>
      <c r="C373" s="245"/>
      <c r="D373" s="245"/>
      <c r="E373" s="245"/>
      <c r="F373" s="245"/>
      <c r="G373" s="245"/>
    </row>
    <row r="374" spans="1:7">
      <c r="A374" s="538"/>
      <c r="B374" s="245"/>
      <c r="C374" s="245"/>
      <c r="D374" s="245"/>
      <c r="E374" s="245"/>
      <c r="F374" s="245"/>
      <c r="G374" s="245"/>
    </row>
    <row r="375" spans="1:7">
      <c r="A375" s="538"/>
      <c r="B375" s="245"/>
      <c r="C375" s="245"/>
      <c r="D375" s="245"/>
      <c r="E375" s="245"/>
      <c r="F375" s="245"/>
      <c r="G375" s="245"/>
    </row>
    <row r="376" spans="1:7">
      <c r="A376" s="538"/>
      <c r="B376" s="245"/>
      <c r="C376" s="245"/>
      <c r="D376" s="245"/>
      <c r="E376" s="245"/>
      <c r="F376" s="245"/>
      <c r="G376" s="245"/>
    </row>
    <row r="377" spans="1:7">
      <c r="A377" s="538"/>
      <c r="B377" s="245"/>
      <c r="C377" s="245"/>
      <c r="D377" s="245"/>
      <c r="E377" s="245"/>
      <c r="F377" s="245"/>
      <c r="G377" s="245"/>
    </row>
    <row r="378" spans="1:7">
      <c r="A378" s="538"/>
      <c r="B378" s="245"/>
      <c r="C378" s="245"/>
      <c r="D378" s="245"/>
      <c r="E378" s="245"/>
      <c r="F378" s="245"/>
      <c r="G378" s="245"/>
    </row>
    <row r="379" spans="1:7">
      <c r="A379" s="538"/>
      <c r="B379" s="245"/>
      <c r="C379" s="245"/>
      <c r="D379" s="245"/>
      <c r="E379" s="245"/>
      <c r="F379" s="245"/>
      <c r="G379" s="245"/>
    </row>
    <row r="380" spans="1:7">
      <c r="A380" s="538"/>
      <c r="B380" s="245"/>
      <c r="C380" s="245"/>
      <c r="D380" s="245"/>
      <c r="E380" s="245"/>
      <c r="F380" s="245"/>
      <c r="G380" s="245"/>
    </row>
    <row r="381" spans="1:7">
      <c r="A381" s="538"/>
      <c r="B381" s="245"/>
      <c r="C381" s="245"/>
      <c r="D381" s="245"/>
      <c r="E381" s="245"/>
      <c r="F381" s="245"/>
      <c r="G381" s="245"/>
    </row>
    <row r="382" spans="1:7">
      <c r="A382" s="538"/>
      <c r="B382" s="245"/>
      <c r="C382" s="245"/>
      <c r="D382" s="245"/>
      <c r="E382" s="245"/>
      <c r="F382" s="245"/>
      <c r="G382" s="245"/>
    </row>
    <row r="383" spans="1:7">
      <c r="A383" s="538"/>
      <c r="B383" s="245"/>
      <c r="C383" s="245"/>
      <c r="D383" s="245"/>
      <c r="E383" s="245"/>
      <c r="F383" s="245"/>
      <c r="G383" s="245"/>
    </row>
    <row r="384" spans="1:7">
      <c r="A384" s="538"/>
      <c r="B384" s="245"/>
      <c r="C384" s="245"/>
      <c r="D384" s="245"/>
      <c r="E384" s="245"/>
      <c r="F384" s="245"/>
      <c r="G384" s="245"/>
    </row>
    <row r="385" spans="1:7">
      <c r="A385" s="538"/>
      <c r="B385" s="245"/>
      <c r="C385" s="245"/>
      <c r="D385" s="245"/>
      <c r="E385" s="245"/>
      <c r="F385" s="245"/>
      <c r="G385" s="245"/>
    </row>
    <row r="386" spans="1:7">
      <c r="A386" s="538"/>
      <c r="B386" s="245"/>
      <c r="C386" s="245"/>
      <c r="D386" s="245"/>
      <c r="E386" s="245"/>
      <c r="F386" s="245"/>
      <c r="G386" s="245"/>
    </row>
    <row r="387" spans="1:7">
      <c r="A387" s="538"/>
      <c r="B387" s="245"/>
      <c r="C387" s="245"/>
      <c r="D387" s="245"/>
      <c r="E387" s="245"/>
      <c r="F387" s="245"/>
      <c r="G387" s="245"/>
    </row>
    <row r="388" spans="1:7">
      <c r="A388" s="538"/>
      <c r="B388" s="245"/>
      <c r="C388" s="245"/>
      <c r="D388" s="245"/>
      <c r="E388" s="245"/>
      <c r="F388" s="245"/>
      <c r="G388" s="245"/>
    </row>
    <row r="389" spans="1:7">
      <c r="A389" s="538"/>
      <c r="B389" s="245"/>
      <c r="C389" s="245"/>
      <c r="D389" s="245"/>
      <c r="E389" s="245"/>
      <c r="F389" s="245"/>
      <c r="G389" s="245"/>
    </row>
    <row r="390" spans="1:7">
      <c r="A390" s="538"/>
      <c r="B390" s="245"/>
      <c r="C390" s="245"/>
      <c r="D390" s="245"/>
      <c r="E390" s="245"/>
      <c r="F390" s="245"/>
      <c r="G390" s="245"/>
    </row>
    <row r="391" spans="1:7">
      <c r="A391" s="538"/>
      <c r="B391" s="245"/>
      <c r="C391" s="245"/>
      <c r="D391" s="245"/>
      <c r="E391" s="245"/>
      <c r="F391" s="245"/>
      <c r="G391" s="245"/>
    </row>
    <row r="392" spans="1:7">
      <c r="A392" s="538"/>
      <c r="B392" s="245"/>
      <c r="C392" s="245"/>
      <c r="D392" s="245"/>
      <c r="E392" s="245"/>
      <c r="F392" s="245"/>
      <c r="G392" s="245"/>
    </row>
    <row r="393" spans="1:7">
      <c r="A393" s="538"/>
      <c r="B393" s="245"/>
      <c r="C393" s="245"/>
      <c r="D393" s="245"/>
      <c r="E393" s="245"/>
      <c r="F393" s="245"/>
      <c r="G393" s="245"/>
    </row>
    <row r="394" spans="1:7">
      <c r="A394" s="538"/>
      <c r="B394" s="245"/>
      <c r="C394" s="245"/>
      <c r="D394" s="245"/>
      <c r="E394" s="245"/>
      <c r="F394" s="245"/>
      <c r="G394" s="245"/>
    </row>
    <row r="395" spans="1:7">
      <c r="A395" s="538"/>
      <c r="B395" s="245"/>
      <c r="C395" s="245"/>
      <c r="D395" s="245"/>
      <c r="E395" s="245"/>
      <c r="F395" s="245"/>
      <c r="G395" s="245"/>
    </row>
    <row r="396" spans="1:7">
      <c r="A396" s="538"/>
      <c r="B396" s="245"/>
      <c r="C396" s="245"/>
      <c r="D396" s="245"/>
      <c r="E396" s="245"/>
      <c r="F396" s="245"/>
      <c r="G396" s="245"/>
    </row>
    <row r="397" spans="1:7">
      <c r="A397" s="538"/>
      <c r="B397" s="245"/>
      <c r="C397" s="245"/>
      <c r="D397" s="245"/>
      <c r="E397" s="245"/>
      <c r="F397" s="245"/>
      <c r="G397" s="245"/>
    </row>
    <row r="398" spans="1:7">
      <c r="A398" s="538"/>
      <c r="B398" s="245"/>
      <c r="C398" s="245"/>
      <c r="D398" s="245"/>
      <c r="E398" s="245"/>
      <c r="F398" s="245"/>
      <c r="G398" s="245"/>
    </row>
    <row r="399" spans="1:7">
      <c r="A399" s="538"/>
      <c r="B399" s="245"/>
      <c r="C399" s="245"/>
      <c r="D399" s="245"/>
      <c r="E399" s="245"/>
      <c r="F399" s="245"/>
      <c r="G399" s="245"/>
    </row>
    <row r="400" spans="1:7">
      <c r="A400" s="538"/>
      <c r="B400" s="245"/>
      <c r="C400" s="245"/>
      <c r="D400" s="245"/>
      <c r="E400" s="245"/>
      <c r="F400" s="245"/>
      <c r="G400" s="245"/>
    </row>
    <row r="401" spans="1:7">
      <c r="A401" s="538"/>
      <c r="B401" s="245"/>
      <c r="C401" s="245"/>
      <c r="D401" s="245"/>
      <c r="E401" s="245"/>
      <c r="F401" s="245"/>
      <c r="G401" s="245"/>
    </row>
    <row r="402" spans="1:7">
      <c r="A402" s="538"/>
      <c r="B402" s="245"/>
      <c r="C402" s="245"/>
      <c r="D402" s="245"/>
      <c r="E402" s="245"/>
      <c r="F402" s="245"/>
      <c r="G402" s="245"/>
    </row>
    <row r="403" spans="1:7">
      <c r="A403" s="538"/>
      <c r="B403" s="245"/>
      <c r="C403" s="245"/>
      <c r="D403" s="245"/>
      <c r="E403" s="245"/>
      <c r="F403" s="245"/>
      <c r="G403" s="245"/>
    </row>
    <row r="404" spans="1:7">
      <c r="A404" s="538"/>
      <c r="B404" s="245"/>
      <c r="C404" s="245"/>
      <c r="D404" s="245"/>
      <c r="E404" s="245"/>
      <c r="F404" s="245"/>
      <c r="G404" s="245"/>
    </row>
    <row r="405" spans="1:7">
      <c r="A405" s="538"/>
      <c r="B405" s="245"/>
      <c r="C405" s="245"/>
      <c r="D405" s="245"/>
      <c r="E405" s="245"/>
      <c r="F405" s="245"/>
      <c r="G405" s="245"/>
    </row>
    <row r="406" spans="1:7">
      <c r="A406" s="538"/>
      <c r="B406" s="245"/>
      <c r="C406" s="245"/>
      <c r="D406" s="245"/>
      <c r="E406" s="245"/>
      <c r="F406" s="245"/>
      <c r="G406" s="245"/>
    </row>
    <row r="407" spans="1:7">
      <c r="A407" s="538"/>
      <c r="B407" s="245"/>
      <c r="C407" s="245"/>
      <c r="D407" s="245"/>
      <c r="E407" s="245"/>
      <c r="F407" s="245"/>
      <c r="G407" s="245"/>
    </row>
    <row r="408" spans="1:7">
      <c r="A408" s="538"/>
      <c r="B408" s="245"/>
      <c r="C408" s="245"/>
      <c r="D408" s="245"/>
      <c r="E408" s="245"/>
      <c r="F408" s="245"/>
      <c r="G408" s="245"/>
    </row>
    <row r="409" spans="1:7">
      <c r="A409" s="538"/>
      <c r="B409" s="245"/>
      <c r="C409" s="245"/>
      <c r="D409" s="245"/>
      <c r="E409" s="245"/>
      <c r="F409" s="245"/>
      <c r="G409" s="245"/>
    </row>
    <row r="410" spans="1:7">
      <c r="A410" s="538"/>
      <c r="B410" s="245"/>
      <c r="C410" s="245"/>
      <c r="D410" s="245"/>
      <c r="E410" s="245"/>
      <c r="F410" s="245"/>
      <c r="G410" s="245"/>
    </row>
    <row r="411" spans="1:7">
      <c r="A411" s="538"/>
      <c r="B411" s="245"/>
      <c r="C411" s="245"/>
      <c r="D411" s="245"/>
      <c r="E411" s="245"/>
      <c r="F411" s="245"/>
      <c r="G411" s="245"/>
    </row>
    <row r="412" spans="1:7">
      <c r="A412" s="538"/>
      <c r="B412" s="245"/>
      <c r="C412" s="245"/>
      <c r="D412" s="245"/>
      <c r="E412" s="245"/>
      <c r="F412" s="245"/>
      <c r="G412" s="245"/>
    </row>
    <row r="413" spans="1:7">
      <c r="A413" s="538"/>
      <c r="B413" s="245"/>
      <c r="C413" s="245"/>
      <c r="D413" s="245"/>
      <c r="E413" s="245"/>
      <c r="F413" s="245"/>
      <c r="G413" s="245"/>
    </row>
    <row r="414" spans="1:7">
      <c r="A414" s="538"/>
      <c r="B414" s="245"/>
      <c r="C414" s="245"/>
      <c r="D414" s="245"/>
      <c r="E414" s="245"/>
      <c r="F414" s="245"/>
      <c r="G414" s="245"/>
    </row>
    <row r="415" spans="1:7">
      <c r="A415" s="538"/>
      <c r="B415" s="245"/>
      <c r="C415" s="245"/>
      <c r="D415" s="245"/>
      <c r="E415" s="245"/>
      <c r="F415" s="245"/>
      <c r="G415" s="245"/>
    </row>
    <row r="416" spans="1:7">
      <c r="A416" s="538"/>
      <c r="B416" s="245"/>
      <c r="C416" s="245"/>
      <c r="D416" s="245"/>
      <c r="E416" s="245"/>
      <c r="F416" s="245"/>
      <c r="G416" s="245"/>
    </row>
    <row r="417" spans="1:7">
      <c r="A417" s="538"/>
      <c r="B417" s="245"/>
      <c r="C417" s="245"/>
      <c r="D417" s="245"/>
      <c r="E417" s="245"/>
      <c r="F417" s="245"/>
      <c r="G417" s="245"/>
    </row>
    <row r="418" spans="1:7">
      <c r="A418" s="538"/>
      <c r="B418" s="245"/>
      <c r="C418" s="245"/>
      <c r="D418" s="245"/>
      <c r="E418" s="245"/>
      <c r="F418" s="245"/>
      <c r="G418" s="245"/>
    </row>
    <row r="419" spans="1:7">
      <c r="A419" s="538"/>
      <c r="B419" s="245"/>
      <c r="C419" s="245"/>
      <c r="D419" s="245"/>
      <c r="E419" s="245"/>
      <c r="F419" s="245"/>
      <c r="G419" s="245"/>
    </row>
    <row r="420" spans="1:7">
      <c r="A420" s="538"/>
      <c r="B420" s="245"/>
      <c r="C420" s="245"/>
      <c r="D420" s="245"/>
      <c r="E420" s="245"/>
      <c r="F420" s="245"/>
      <c r="G420" s="245"/>
    </row>
    <row r="421" spans="1:7">
      <c r="A421" s="538"/>
      <c r="B421" s="245"/>
      <c r="C421" s="245"/>
      <c r="D421" s="245"/>
      <c r="E421" s="245"/>
      <c r="F421" s="245"/>
      <c r="G421" s="245"/>
    </row>
    <row r="422" spans="1:7">
      <c r="A422" s="538"/>
      <c r="B422" s="245"/>
      <c r="C422" s="245"/>
      <c r="D422" s="245"/>
      <c r="E422" s="245"/>
      <c r="F422" s="245"/>
      <c r="G422" s="245"/>
    </row>
    <row r="423" spans="1:7">
      <c r="A423" s="538"/>
      <c r="B423" s="245"/>
      <c r="C423" s="245"/>
      <c r="D423" s="245"/>
      <c r="E423" s="245"/>
      <c r="F423" s="245"/>
      <c r="G423" s="245"/>
    </row>
    <row r="424" spans="1:7">
      <c r="A424" s="538"/>
      <c r="B424" s="245"/>
      <c r="C424" s="245"/>
      <c r="D424" s="245"/>
      <c r="E424" s="245"/>
      <c r="F424" s="245"/>
      <c r="G424" s="245"/>
    </row>
    <row r="425" spans="1:7">
      <c r="A425" s="538"/>
      <c r="B425" s="245"/>
      <c r="C425" s="245"/>
      <c r="D425" s="245"/>
      <c r="E425" s="245"/>
      <c r="F425" s="245"/>
      <c r="G425" s="245"/>
    </row>
    <row r="426" spans="1:7">
      <c r="A426" s="538"/>
      <c r="B426" s="245"/>
      <c r="C426" s="245"/>
      <c r="D426" s="245"/>
      <c r="E426" s="245"/>
      <c r="F426" s="245"/>
      <c r="G426" s="245"/>
    </row>
    <row r="427" spans="1:7">
      <c r="A427" s="538"/>
      <c r="B427" s="245"/>
      <c r="C427" s="245"/>
      <c r="D427" s="245"/>
      <c r="E427" s="245"/>
      <c r="F427" s="245"/>
      <c r="G427" s="245"/>
    </row>
    <row r="428" spans="1:7">
      <c r="A428" s="538"/>
      <c r="B428" s="245"/>
      <c r="C428" s="245"/>
      <c r="D428" s="245"/>
      <c r="E428" s="245"/>
      <c r="F428" s="245"/>
      <c r="G428" s="245"/>
    </row>
    <row r="429" spans="1:7">
      <c r="A429" s="538"/>
      <c r="B429" s="245"/>
      <c r="C429" s="245"/>
      <c r="D429" s="245"/>
      <c r="E429" s="245"/>
      <c r="F429" s="245"/>
      <c r="G429" s="245"/>
    </row>
    <row r="430" spans="1:7">
      <c r="A430" s="538"/>
      <c r="B430" s="245"/>
      <c r="C430" s="245"/>
      <c r="D430" s="245"/>
      <c r="E430" s="245"/>
      <c r="F430" s="245"/>
      <c r="G430" s="245"/>
    </row>
    <row r="431" spans="1:7">
      <c r="A431" s="538"/>
      <c r="B431" s="245"/>
      <c r="C431" s="245"/>
      <c r="D431" s="245"/>
      <c r="E431" s="245"/>
      <c r="F431" s="245"/>
      <c r="G431" s="245"/>
    </row>
    <row r="432" spans="1:7">
      <c r="A432" s="538"/>
      <c r="B432" s="245"/>
      <c r="C432" s="245"/>
      <c r="D432" s="245"/>
      <c r="E432" s="245"/>
      <c r="F432" s="245"/>
      <c r="G432" s="245"/>
    </row>
    <row r="433" spans="1:7">
      <c r="A433" s="538"/>
      <c r="B433" s="245"/>
      <c r="C433" s="245"/>
      <c r="D433" s="245"/>
      <c r="E433" s="245"/>
      <c r="F433" s="245"/>
      <c r="G433" s="245"/>
    </row>
    <row r="434" spans="1:7">
      <c r="A434" s="538"/>
      <c r="B434" s="245"/>
      <c r="C434" s="245"/>
      <c r="D434" s="245"/>
      <c r="E434" s="245"/>
      <c r="F434" s="245"/>
      <c r="G434" s="245"/>
    </row>
    <row r="435" spans="1:7">
      <c r="A435" s="538"/>
      <c r="B435" s="245"/>
      <c r="C435" s="245"/>
      <c r="D435" s="245"/>
      <c r="E435" s="245"/>
      <c r="F435" s="245"/>
      <c r="G435" s="245"/>
    </row>
    <row r="436" spans="1:7">
      <c r="A436" s="538"/>
      <c r="B436" s="245"/>
      <c r="C436" s="245"/>
      <c r="D436" s="245"/>
      <c r="E436" s="245"/>
      <c r="F436" s="245"/>
      <c r="G436" s="245"/>
    </row>
    <row r="437" spans="1:7">
      <c r="A437" s="538"/>
      <c r="B437" s="245"/>
      <c r="C437" s="245"/>
      <c r="D437" s="245"/>
      <c r="E437" s="245"/>
      <c r="F437" s="245"/>
      <c r="G437" s="245"/>
    </row>
    <row r="438" spans="1:7">
      <c r="A438" s="538"/>
      <c r="B438" s="245"/>
      <c r="C438" s="245"/>
      <c r="D438" s="245"/>
      <c r="E438" s="245"/>
      <c r="F438" s="245"/>
      <c r="G438" s="245"/>
    </row>
    <row r="439" spans="1:7">
      <c r="A439" s="538"/>
      <c r="B439" s="245"/>
      <c r="C439" s="245"/>
      <c r="D439" s="245"/>
      <c r="E439" s="245"/>
      <c r="F439" s="245"/>
      <c r="G439" s="245"/>
    </row>
    <row r="440" spans="1:7">
      <c r="A440" s="538"/>
      <c r="B440" s="245"/>
      <c r="C440" s="245"/>
      <c r="D440" s="245"/>
      <c r="E440" s="245"/>
      <c r="F440" s="245"/>
      <c r="G440" s="245"/>
    </row>
    <row r="441" spans="1:7">
      <c r="A441" s="538"/>
      <c r="B441" s="245"/>
      <c r="C441" s="245"/>
      <c r="D441" s="245"/>
      <c r="E441" s="245"/>
      <c r="F441" s="245"/>
      <c r="G441" s="245"/>
    </row>
    <row r="442" spans="1:7">
      <c r="A442" s="538"/>
      <c r="B442" s="245"/>
      <c r="C442" s="245"/>
      <c r="D442" s="245"/>
      <c r="E442" s="245"/>
      <c r="F442" s="245"/>
      <c r="G442" s="245"/>
    </row>
    <row r="443" spans="1:7">
      <c r="A443" s="538"/>
      <c r="B443" s="245"/>
      <c r="C443" s="245"/>
      <c r="D443" s="245"/>
      <c r="E443" s="245"/>
      <c r="F443" s="245"/>
      <c r="G443" s="245"/>
    </row>
    <row r="444" spans="1:7">
      <c r="A444" s="538"/>
      <c r="B444" s="245"/>
      <c r="C444" s="245"/>
      <c r="D444" s="245"/>
      <c r="E444" s="245"/>
      <c r="F444" s="245"/>
      <c r="G444" s="245"/>
    </row>
    <row r="445" spans="1:7">
      <c r="A445" s="538"/>
      <c r="B445" s="245"/>
      <c r="C445" s="245"/>
      <c r="D445" s="245"/>
      <c r="E445" s="245"/>
      <c r="F445" s="245"/>
      <c r="G445" s="245"/>
    </row>
    <row r="446" spans="1:7">
      <c r="A446" s="538"/>
      <c r="B446" s="245"/>
      <c r="C446" s="245"/>
      <c r="D446" s="245"/>
      <c r="E446" s="245"/>
      <c r="F446" s="245"/>
      <c r="G446" s="245"/>
    </row>
    <row r="447" spans="1:7">
      <c r="A447" s="538"/>
      <c r="B447" s="245"/>
      <c r="C447" s="245"/>
      <c r="D447" s="245"/>
      <c r="E447" s="245"/>
      <c r="F447" s="245"/>
      <c r="G447" s="245"/>
    </row>
    <row r="448" spans="1:7">
      <c r="A448" s="538"/>
      <c r="B448" s="245"/>
      <c r="C448" s="245"/>
      <c r="D448" s="245"/>
      <c r="E448" s="245"/>
      <c r="F448" s="245"/>
      <c r="G448" s="245"/>
    </row>
    <row r="449" spans="1:7">
      <c r="A449" s="538"/>
      <c r="B449" s="245"/>
      <c r="C449" s="245"/>
      <c r="D449" s="245"/>
      <c r="E449" s="245"/>
      <c r="F449" s="245"/>
      <c r="G449" s="245"/>
    </row>
    <row r="450" spans="1:7">
      <c r="A450" s="538"/>
      <c r="B450" s="245"/>
      <c r="C450" s="245"/>
      <c r="D450" s="245"/>
      <c r="E450" s="245"/>
      <c r="F450" s="245"/>
      <c r="G450" s="245"/>
    </row>
    <row r="451" spans="1:7">
      <c r="A451" s="538"/>
      <c r="B451" s="245"/>
      <c r="C451" s="245"/>
      <c r="D451" s="245"/>
      <c r="E451" s="245"/>
      <c r="F451" s="245"/>
      <c r="G451" s="245"/>
    </row>
    <row r="452" spans="1:7">
      <c r="A452" s="538"/>
      <c r="B452" s="245"/>
      <c r="C452" s="245"/>
      <c r="D452" s="245"/>
      <c r="E452" s="245"/>
      <c r="F452" s="245"/>
      <c r="G452" s="245"/>
    </row>
    <row r="453" spans="1:7">
      <c r="A453" s="538"/>
      <c r="B453" s="245"/>
      <c r="C453" s="245"/>
      <c r="D453" s="245"/>
      <c r="E453" s="245"/>
      <c r="F453" s="245"/>
      <c r="G453" s="245"/>
    </row>
    <row r="454" spans="1:7">
      <c r="A454" s="538"/>
      <c r="B454" s="245"/>
      <c r="C454" s="245"/>
      <c r="D454" s="245"/>
      <c r="E454" s="245"/>
      <c r="F454" s="245"/>
      <c r="G454" s="245"/>
    </row>
    <row r="455" spans="1:7">
      <c r="A455" s="538"/>
      <c r="B455" s="245"/>
      <c r="C455" s="245"/>
      <c r="D455" s="245"/>
      <c r="E455" s="245"/>
      <c r="F455" s="245"/>
      <c r="G455" s="245"/>
    </row>
    <row r="456" spans="1:7">
      <c r="A456" s="538"/>
      <c r="B456" s="245"/>
      <c r="C456" s="245"/>
      <c r="D456" s="245"/>
      <c r="E456" s="245"/>
      <c r="F456" s="245"/>
      <c r="G456" s="245"/>
    </row>
    <row r="457" spans="1:7">
      <c r="A457" s="538"/>
      <c r="B457" s="245"/>
      <c r="C457" s="245"/>
      <c r="D457" s="245"/>
      <c r="E457" s="245"/>
      <c r="F457" s="245"/>
      <c r="G457" s="245"/>
    </row>
    <row r="458" spans="1:7">
      <c r="A458" s="538"/>
      <c r="B458" s="245"/>
      <c r="C458" s="245"/>
      <c r="D458" s="245"/>
      <c r="E458" s="245"/>
      <c r="F458" s="245"/>
      <c r="G458" s="245"/>
    </row>
    <row r="459" spans="1:7">
      <c r="A459" s="538"/>
      <c r="B459" s="245"/>
      <c r="C459" s="245"/>
      <c r="D459" s="245"/>
      <c r="E459" s="245"/>
      <c r="F459" s="245"/>
      <c r="G459" s="245"/>
    </row>
    <row r="460" spans="1:7">
      <c r="A460" s="538"/>
      <c r="B460" s="245"/>
      <c r="C460" s="245"/>
      <c r="D460" s="245"/>
      <c r="E460" s="245"/>
      <c r="F460" s="245"/>
      <c r="G460" s="245"/>
    </row>
    <row r="461" spans="1:7">
      <c r="A461" s="538"/>
      <c r="B461" s="245"/>
      <c r="C461" s="245"/>
      <c r="D461" s="245"/>
      <c r="E461" s="245"/>
      <c r="F461" s="245"/>
      <c r="G461" s="245"/>
    </row>
    <row r="462" spans="1:7">
      <c r="A462" s="538"/>
      <c r="B462" s="245"/>
      <c r="C462" s="245"/>
      <c r="D462" s="245"/>
      <c r="E462" s="245"/>
      <c r="F462" s="245"/>
      <c r="G462" s="245"/>
    </row>
    <row r="463" spans="1:7">
      <c r="A463" s="538"/>
      <c r="B463" s="245"/>
      <c r="C463" s="245"/>
      <c r="D463" s="245"/>
      <c r="E463" s="245"/>
      <c r="F463" s="245"/>
      <c r="G463" s="245"/>
    </row>
    <row r="464" spans="1:7">
      <c r="A464" s="538"/>
      <c r="B464" s="245"/>
      <c r="C464" s="245"/>
      <c r="D464" s="245"/>
      <c r="E464" s="245"/>
      <c r="F464" s="245"/>
      <c r="G464" s="245"/>
    </row>
    <row r="465" spans="1:7">
      <c r="A465" s="538"/>
      <c r="B465" s="245"/>
      <c r="C465" s="245"/>
      <c r="D465" s="245"/>
      <c r="E465" s="245"/>
      <c r="F465" s="245"/>
      <c r="G465" s="245"/>
    </row>
    <row r="466" spans="1:7">
      <c r="A466" s="538"/>
      <c r="B466" s="245"/>
      <c r="C466" s="245"/>
      <c r="D466" s="245"/>
      <c r="E466" s="245"/>
      <c r="F466" s="245"/>
      <c r="G466" s="245"/>
    </row>
    <row r="467" spans="1:7">
      <c r="A467" s="538"/>
      <c r="B467" s="245"/>
      <c r="C467" s="245"/>
      <c r="D467" s="245"/>
      <c r="E467" s="245"/>
      <c r="F467" s="245"/>
      <c r="G467" s="245"/>
    </row>
    <row r="468" spans="1:7">
      <c r="A468" s="538"/>
      <c r="B468" s="245"/>
      <c r="C468" s="245"/>
      <c r="D468" s="245"/>
      <c r="E468" s="245"/>
      <c r="F468" s="245"/>
      <c r="G468" s="245"/>
    </row>
    <row r="469" spans="1:7">
      <c r="A469" s="538"/>
      <c r="B469" s="245"/>
      <c r="C469" s="245"/>
      <c r="D469" s="245"/>
      <c r="E469" s="245"/>
      <c r="F469" s="245"/>
      <c r="G469" s="245"/>
    </row>
    <row r="470" spans="1:7">
      <c r="A470" s="538"/>
      <c r="B470" s="245"/>
      <c r="C470" s="245"/>
      <c r="D470" s="245"/>
      <c r="E470" s="245"/>
      <c r="F470" s="245"/>
      <c r="G470" s="245"/>
    </row>
    <row r="471" spans="1:7">
      <c r="A471" s="538"/>
      <c r="B471" s="245"/>
      <c r="C471" s="245"/>
      <c r="D471" s="245"/>
      <c r="E471" s="245"/>
      <c r="F471" s="245"/>
      <c r="G471" s="245"/>
    </row>
    <row r="472" spans="1:7">
      <c r="A472" s="538"/>
      <c r="B472" s="245"/>
      <c r="C472" s="245"/>
      <c r="D472" s="245"/>
      <c r="E472" s="245"/>
      <c r="F472" s="245"/>
      <c r="G472" s="245"/>
    </row>
    <row r="473" spans="1:7">
      <c r="A473" s="538"/>
      <c r="B473" s="245"/>
      <c r="C473" s="245"/>
      <c r="D473" s="245"/>
      <c r="E473" s="245"/>
      <c r="F473" s="245"/>
      <c r="G473" s="245"/>
    </row>
    <row r="474" spans="1:7">
      <c r="A474" s="538"/>
      <c r="B474" s="245"/>
      <c r="C474" s="245"/>
      <c r="D474" s="245"/>
      <c r="E474" s="245"/>
      <c r="F474" s="245"/>
      <c r="G474" s="245"/>
    </row>
    <row r="475" spans="1:7">
      <c r="A475" s="538"/>
      <c r="B475" s="245"/>
      <c r="C475" s="245"/>
      <c r="D475" s="245"/>
      <c r="E475" s="245"/>
      <c r="F475" s="245"/>
      <c r="G475" s="245"/>
    </row>
    <row r="476" spans="1:7">
      <c r="A476" s="538"/>
      <c r="B476" s="245"/>
      <c r="C476" s="245"/>
      <c r="D476" s="245"/>
      <c r="E476" s="245"/>
      <c r="F476" s="245"/>
      <c r="G476" s="245"/>
    </row>
    <row r="477" spans="1:7">
      <c r="A477" s="538"/>
      <c r="B477" s="245"/>
      <c r="C477" s="245"/>
      <c r="D477" s="245"/>
      <c r="E477" s="245"/>
      <c r="F477" s="245"/>
      <c r="G477" s="245"/>
    </row>
    <row r="478" spans="1:7">
      <c r="A478" s="538"/>
      <c r="B478" s="245"/>
      <c r="C478" s="245"/>
      <c r="D478" s="245"/>
      <c r="E478" s="245"/>
      <c r="F478" s="245"/>
      <c r="G478" s="245"/>
    </row>
    <row r="479" spans="1:7">
      <c r="A479" s="538"/>
      <c r="B479" s="245"/>
      <c r="C479" s="245"/>
      <c r="D479" s="245"/>
      <c r="E479" s="245"/>
      <c r="F479" s="245"/>
      <c r="G479" s="245"/>
    </row>
    <row r="480" spans="1:7">
      <c r="A480" s="538"/>
      <c r="B480" s="245"/>
      <c r="C480" s="245"/>
      <c r="D480" s="245"/>
      <c r="E480" s="245"/>
      <c r="F480" s="245"/>
      <c r="G480" s="245"/>
    </row>
    <row r="481" spans="1:7">
      <c r="A481" s="538"/>
      <c r="B481" s="245"/>
      <c r="C481" s="245"/>
      <c r="D481" s="245"/>
      <c r="E481" s="245"/>
      <c r="F481" s="245"/>
      <c r="G481" s="245"/>
    </row>
    <row r="482" spans="1:7">
      <c r="A482" s="538"/>
      <c r="B482" s="245"/>
      <c r="C482" s="245"/>
      <c r="D482" s="245"/>
      <c r="E482" s="245"/>
      <c r="F482" s="245"/>
      <c r="G482" s="245"/>
    </row>
    <row r="483" spans="1:7">
      <c r="A483" s="538"/>
      <c r="B483" s="245"/>
      <c r="C483" s="245"/>
      <c r="D483" s="245"/>
      <c r="E483" s="245"/>
      <c r="F483" s="245"/>
      <c r="G483" s="245"/>
    </row>
    <row r="484" spans="1:7">
      <c r="A484" s="538"/>
      <c r="B484" s="245"/>
      <c r="C484" s="245"/>
      <c r="D484" s="245"/>
      <c r="E484" s="245"/>
      <c r="F484" s="245"/>
      <c r="G484" s="245"/>
    </row>
    <row r="485" spans="1:7">
      <c r="A485" s="538"/>
      <c r="B485" s="245"/>
      <c r="C485" s="245"/>
      <c r="D485" s="245"/>
      <c r="E485" s="245"/>
      <c r="F485" s="245"/>
      <c r="G485" s="245"/>
    </row>
    <row r="486" spans="1:7">
      <c r="A486" s="538"/>
      <c r="B486" s="245"/>
      <c r="C486" s="245"/>
      <c r="D486" s="245"/>
      <c r="E486" s="245"/>
      <c r="F486" s="245"/>
      <c r="G486" s="245"/>
    </row>
    <row r="487" spans="1:7">
      <c r="A487" s="538"/>
      <c r="B487" s="245"/>
      <c r="C487" s="245"/>
      <c r="D487" s="245"/>
      <c r="E487" s="245"/>
      <c r="F487" s="245"/>
      <c r="G487" s="245"/>
    </row>
    <row r="488" spans="1:7">
      <c r="A488" s="538"/>
      <c r="B488" s="245"/>
      <c r="C488" s="245"/>
      <c r="D488" s="245"/>
      <c r="E488" s="245"/>
      <c r="F488" s="245"/>
      <c r="G488" s="245"/>
    </row>
    <row r="489" spans="1:7">
      <c r="A489" s="538"/>
      <c r="B489" s="245"/>
      <c r="C489" s="245"/>
      <c r="D489" s="245"/>
      <c r="E489" s="245"/>
      <c r="F489" s="245"/>
      <c r="G489" s="245"/>
    </row>
    <row r="490" spans="1:7">
      <c r="A490" s="538"/>
      <c r="B490" s="245"/>
      <c r="C490" s="245"/>
      <c r="D490" s="245"/>
      <c r="E490" s="245"/>
      <c r="F490" s="245"/>
      <c r="G490" s="245"/>
    </row>
    <row r="491" spans="1:7">
      <c r="A491" s="538"/>
      <c r="B491" s="245"/>
      <c r="C491" s="245"/>
      <c r="D491" s="245"/>
      <c r="E491" s="245"/>
      <c r="F491" s="245"/>
      <c r="G491" s="245"/>
    </row>
    <row r="492" spans="1:7">
      <c r="A492" s="538"/>
      <c r="B492" s="245"/>
      <c r="C492" s="245"/>
      <c r="D492" s="245"/>
      <c r="E492" s="245"/>
      <c r="F492" s="245"/>
      <c r="G492" s="245"/>
    </row>
    <row r="493" spans="1:7">
      <c r="A493" s="538"/>
      <c r="B493" s="245"/>
      <c r="C493" s="245"/>
      <c r="D493" s="245"/>
      <c r="E493" s="245"/>
      <c r="F493" s="245"/>
      <c r="G493" s="245"/>
    </row>
    <row r="494" spans="1:7">
      <c r="A494" s="538"/>
      <c r="B494" s="245"/>
      <c r="C494" s="245"/>
      <c r="D494" s="245"/>
      <c r="E494" s="245"/>
      <c r="F494" s="245"/>
      <c r="G494" s="245"/>
    </row>
    <row r="495" spans="1:7">
      <c r="A495" s="538"/>
      <c r="B495" s="245"/>
      <c r="C495" s="245"/>
      <c r="D495" s="245"/>
      <c r="E495" s="245"/>
      <c r="F495" s="245"/>
      <c r="G495" s="245"/>
    </row>
    <row r="496" spans="1:7">
      <c r="A496" s="538"/>
      <c r="B496" s="245"/>
      <c r="C496" s="245"/>
      <c r="D496" s="245"/>
      <c r="E496" s="245"/>
      <c r="F496" s="245"/>
      <c r="G496" s="245"/>
    </row>
    <row r="497" spans="1:7">
      <c r="A497" s="538"/>
      <c r="B497" s="245"/>
      <c r="C497" s="245"/>
      <c r="D497" s="245"/>
      <c r="E497" s="245"/>
      <c r="F497" s="245"/>
      <c r="G497" s="245"/>
    </row>
    <row r="498" spans="1:7">
      <c r="A498" s="538"/>
      <c r="B498" s="245"/>
      <c r="C498" s="245"/>
      <c r="D498" s="245"/>
      <c r="E498" s="245"/>
      <c r="F498" s="245"/>
      <c r="G498" s="245"/>
    </row>
    <row r="499" spans="1:7">
      <c r="A499" s="538"/>
      <c r="B499" s="245"/>
      <c r="C499" s="245"/>
      <c r="D499" s="245"/>
      <c r="E499" s="245"/>
      <c r="F499" s="245"/>
      <c r="G499" s="245"/>
    </row>
    <row r="500" spans="1:7">
      <c r="A500" s="538"/>
      <c r="B500" s="245"/>
      <c r="C500" s="245"/>
      <c r="D500" s="245"/>
      <c r="E500" s="245"/>
      <c r="F500" s="245"/>
      <c r="G500" s="245"/>
    </row>
    <row r="501" spans="1:7">
      <c r="A501" s="538"/>
      <c r="B501" s="245"/>
      <c r="C501" s="245"/>
      <c r="D501" s="245"/>
      <c r="E501" s="245"/>
      <c r="F501" s="245"/>
      <c r="G501" s="245"/>
    </row>
    <row r="502" spans="1:7">
      <c r="A502" s="538"/>
      <c r="B502" s="245"/>
      <c r="C502" s="245"/>
      <c r="D502" s="245"/>
      <c r="E502" s="245"/>
      <c r="F502" s="245"/>
      <c r="G502" s="245"/>
    </row>
    <row r="503" spans="1:7">
      <c r="A503" s="538"/>
      <c r="B503" s="245"/>
      <c r="C503" s="245"/>
      <c r="D503" s="245"/>
      <c r="E503" s="245"/>
      <c r="F503" s="245"/>
      <c r="G503" s="245"/>
    </row>
    <row r="504" spans="1:7">
      <c r="A504" s="538"/>
      <c r="B504" s="245"/>
      <c r="C504" s="245"/>
      <c r="D504" s="245"/>
      <c r="E504" s="245"/>
      <c r="F504" s="245"/>
      <c r="G504" s="245"/>
    </row>
    <row r="505" spans="1:7">
      <c r="A505" s="538"/>
      <c r="B505" s="245"/>
      <c r="C505" s="245"/>
      <c r="D505" s="245"/>
      <c r="E505" s="245"/>
      <c r="F505" s="245"/>
      <c r="G505" s="245"/>
    </row>
    <row r="506" spans="1:7">
      <c r="A506" s="538"/>
      <c r="B506" s="245"/>
      <c r="C506" s="245"/>
      <c r="D506" s="245"/>
      <c r="E506" s="245"/>
      <c r="F506" s="245"/>
      <c r="G506" s="245"/>
    </row>
    <row r="507" spans="1:7">
      <c r="A507" s="538"/>
      <c r="B507" s="245"/>
      <c r="C507" s="245"/>
      <c r="D507" s="245"/>
      <c r="E507" s="245"/>
      <c r="F507" s="245"/>
      <c r="G507" s="245"/>
    </row>
    <row r="508" spans="1:7">
      <c r="A508" s="538"/>
      <c r="B508" s="245"/>
      <c r="C508" s="245"/>
      <c r="D508" s="245"/>
      <c r="E508" s="245"/>
      <c r="F508" s="245"/>
      <c r="G508" s="245"/>
    </row>
    <row r="509" spans="1:7">
      <c r="A509" s="538"/>
      <c r="B509" s="245"/>
      <c r="C509" s="245"/>
      <c r="D509" s="245"/>
      <c r="E509" s="245"/>
      <c r="F509" s="245"/>
      <c r="G509" s="245"/>
    </row>
    <row r="510" spans="1:7">
      <c r="A510" s="538"/>
      <c r="B510" s="245"/>
      <c r="C510" s="245"/>
      <c r="D510" s="245"/>
      <c r="E510" s="245"/>
      <c r="F510" s="245"/>
      <c r="G510" s="245"/>
    </row>
    <row r="511" spans="1:7">
      <c r="A511" s="538"/>
      <c r="B511" s="245"/>
      <c r="C511" s="245"/>
      <c r="D511" s="245"/>
      <c r="E511" s="245"/>
      <c r="F511" s="245"/>
      <c r="G511" s="245"/>
    </row>
    <row r="512" spans="1:7">
      <c r="A512" s="538"/>
      <c r="B512" s="245"/>
      <c r="C512" s="245"/>
      <c r="D512" s="245"/>
      <c r="E512" s="245"/>
      <c r="F512" s="245"/>
      <c r="G512" s="245"/>
    </row>
    <row r="513" spans="1:7">
      <c r="A513" s="538"/>
      <c r="B513" s="245"/>
      <c r="C513" s="245"/>
      <c r="D513" s="245"/>
      <c r="E513" s="245"/>
      <c r="F513" s="245"/>
      <c r="G513" s="245"/>
    </row>
    <row r="514" spans="1:7">
      <c r="A514" s="538"/>
      <c r="B514" s="245"/>
      <c r="C514" s="245"/>
      <c r="D514" s="245"/>
      <c r="E514" s="245"/>
      <c r="F514" s="245"/>
      <c r="G514" s="245"/>
    </row>
    <row r="515" spans="1:7">
      <c r="A515" s="538"/>
      <c r="B515" s="245"/>
      <c r="C515" s="245"/>
      <c r="D515" s="245"/>
      <c r="E515" s="245"/>
      <c r="F515" s="245"/>
      <c r="G515" s="245"/>
    </row>
    <row r="516" spans="1:7">
      <c r="A516" s="538"/>
      <c r="B516" s="245"/>
      <c r="C516" s="245"/>
      <c r="D516" s="245"/>
      <c r="E516" s="245"/>
      <c r="F516" s="245"/>
      <c r="G516" s="245"/>
    </row>
    <row r="517" spans="1:7">
      <c r="A517" s="538"/>
      <c r="B517" s="245"/>
      <c r="C517" s="245"/>
      <c r="D517" s="245"/>
      <c r="E517" s="245"/>
      <c r="F517" s="245"/>
      <c r="G517" s="245"/>
    </row>
    <row r="518" spans="1:7">
      <c r="A518" s="538"/>
      <c r="B518" s="245"/>
      <c r="C518" s="245"/>
      <c r="D518" s="245"/>
      <c r="E518" s="245"/>
      <c r="F518" s="245"/>
      <c r="G518" s="245"/>
    </row>
    <row r="519" spans="1:7">
      <c r="A519" s="538"/>
      <c r="B519" s="245"/>
      <c r="C519" s="245"/>
      <c r="D519" s="245"/>
      <c r="E519" s="245"/>
      <c r="F519" s="245"/>
      <c r="G519" s="245"/>
    </row>
    <row r="520" spans="1:7">
      <c r="A520" s="538"/>
      <c r="B520" s="245"/>
      <c r="C520" s="245"/>
      <c r="D520" s="245"/>
      <c r="E520" s="245"/>
      <c r="F520" s="245"/>
      <c r="G520" s="245"/>
    </row>
    <row r="521" spans="1:7">
      <c r="A521" s="538"/>
      <c r="B521" s="245"/>
      <c r="C521" s="245"/>
      <c r="D521" s="245"/>
      <c r="E521" s="245"/>
      <c r="F521" s="245"/>
      <c r="G521" s="245"/>
    </row>
    <row r="522" spans="1:7">
      <c r="A522" s="538"/>
      <c r="B522" s="245"/>
      <c r="C522" s="245"/>
      <c r="D522" s="245"/>
      <c r="E522" s="245"/>
      <c r="F522" s="245"/>
      <c r="G522" s="245"/>
    </row>
    <row r="523" spans="1:7">
      <c r="A523" s="538"/>
      <c r="B523" s="245"/>
      <c r="C523" s="245"/>
      <c r="D523" s="245"/>
      <c r="E523" s="245"/>
      <c r="F523" s="245"/>
      <c r="G523" s="245"/>
    </row>
    <row r="524" spans="1:7">
      <c r="A524" s="538"/>
      <c r="B524" s="245"/>
      <c r="C524" s="245"/>
      <c r="D524" s="245"/>
      <c r="E524" s="245"/>
      <c r="F524" s="245"/>
      <c r="G524" s="245"/>
    </row>
    <row r="525" spans="1:7">
      <c r="A525" s="538"/>
      <c r="B525" s="245"/>
      <c r="C525" s="245"/>
      <c r="D525" s="245"/>
      <c r="E525" s="245"/>
      <c r="F525" s="245"/>
      <c r="G525" s="245"/>
    </row>
    <row r="526" spans="1:7">
      <c r="A526" s="538"/>
      <c r="B526" s="245"/>
      <c r="C526" s="245"/>
      <c r="D526" s="245"/>
      <c r="E526" s="245"/>
      <c r="F526" s="245"/>
      <c r="G526" s="245"/>
    </row>
    <row r="527" spans="1:7">
      <c r="A527" s="538"/>
      <c r="B527" s="245"/>
      <c r="C527" s="245"/>
      <c r="D527" s="245"/>
      <c r="E527" s="245"/>
      <c r="F527" s="245"/>
      <c r="G527" s="245"/>
    </row>
    <row r="528" spans="1:7">
      <c r="A528" s="538"/>
      <c r="B528" s="245"/>
      <c r="C528" s="245"/>
      <c r="D528" s="245"/>
      <c r="E528" s="245"/>
      <c r="F528" s="245"/>
      <c r="G528" s="245"/>
    </row>
  </sheetData>
  <customSheetViews>
    <customSheetView guid="{416404B7-8533-4A12-ABD0-58CFDEB49D80}" scale="50" showPageBreaks="1" printArea="1">
      <selection sqref="A1:XFD1048576"/>
      <rowBreaks count="2" manualBreakCount="2">
        <brk id="73" max="16383" man="1"/>
        <brk id="132" max="16383" man="1"/>
      </rowBreaks>
      <pageMargins left="0.75" right="0.75" top="1" bottom="1" header="0.5" footer="0.5"/>
      <printOptions horizontalCentered="1"/>
      <pageSetup scale="30" orientation="landscape" r:id="rId1"/>
      <headerFooter alignWithMargins="0"/>
    </customSheetView>
  </customSheetViews>
  <mergeCells count="12">
    <mergeCell ref="A112:G112"/>
    <mergeCell ref="A43:G43"/>
    <mergeCell ref="A47:G47"/>
    <mergeCell ref="A54:G54"/>
    <mergeCell ref="A83:G83"/>
    <mergeCell ref="A51:G51"/>
    <mergeCell ref="A52:G52"/>
    <mergeCell ref="A1:G1"/>
    <mergeCell ref="A3:G3"/>
    <mergeCell ref="A2:G2"/>
    <mergeCell ref="A53:G53"/>
    <mergeCell ref="A82:G82"/>
  </mergeCells>
  <phoneticPr fontId="0" type="noConversion"/>
  <conditionalFormatting sqref="F19">
    <cfRule type="cellIs" dxfId="1" priority="2" stopIfTrue="1" operator="notEqual">
      <formula>0</formula>
    </cfRule>
  </conditionalFormatting>
  <printOptions horizontalCentered="1"/>
  <pageMargins left="0.75" right="0.75" top="1" bottom="1" header="0.5" footer="0.5"/>
  <pageSetup scale="30" orientation="landscape" r:id="rId2"/>
  <headerFooter alignWithMargins="0"/>
  <rowBreaks count="2" manualBreakCount="2">
    <brk id="47" max="16383" man="1"/>
    <brk id="78" max="16383" man="1"/>
  </rowBreaks>
  <ignoredErrors>
    <ignoredError sqref="B4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6"/>
  <sheetViews>
    <sheetView showGridLines="0" zoomScale="60" zoomScaleNormal="60" workbookViewId="0">
      <selection sqref="A1:G1"/>
    </sheetView>
  </sheetViews>
  <sheetFormatPr defaultColWidth="18.85546875" defaultRowHeight="15"/>
  <cols>
    <col min="1" max="1" width="65.85546875" style="529" customWidth="1"/>
    <col min="2" max="2" width="38.7109375" style="481" bestFit="1" customWidth="1"/>
    <col min="3" max="3" width="22.85546875" style="481" customWidth="1"/>
    <col min="4" max="4" width="38.28515625" style="481" customWidth="1"/>
    <col min="5" max="5" width="24.7109375" style="481" customWidth="1"/>
    <col min="6" max="6" width="24" style="481" bestFit="1" customWidth="1"/>
    <col min="7" max="7" width="135.28515625" style="481" customWidth="1"/>
    <col min="8" max="16384" width="18.85546875" style="481"/>
  </cols>
  <sheetData>
    <row r="1" spans="1:7" ht="18">
      <c r="A1" s="1395" t="s">
        <v>366</v>
      </c>
      <c r="B1" s="1396"/>
      <c r="C1" s="1396"/>
      <c r="D1" s="1396"/>
      <c r="E1" s="1396"/>
      <c r="F1" s="1396"/>
      <c r="G1" s="1396"/>
    </row>
    <row r="2" spans="1:7" ht="18">
      <c r="A2" s="1397" t="s">
        <v>367</v>
      </c>
      <c r="B2" s="1397"/>
      <c r="C2" s="1397"/>
      <c r="D2" s="1397"/>
      <c r="E2" s="1397"/>
      <c r="F2" s="1397"/>
      <c r="G2" s="1397"/>
    </row>
    <row r="3" spans="1:7" s="480" customFormat="1" ht="18">
      <c r="A3" s="1397" t="s">
        <v>880</v>
      </c>
      <c r="B3" s="1397"/>
      <c r="C3" s="1397"/>
      <c r="D3" s="1397"/>
      <c r="E3" s="1397"/>
      <c r="F3" s="1397"/>
      <c r="G3" s="1397"/>
    </row>
    <row r="4" spans="1:7">
      <c r="A4" s="494"/>
      <c r="B4" s="493"/>
      <c r="C4" s="493"/>
      <c r="D4" s="493"/>
      <c r="E4" s="493"/>
      <c r="F4" s="493"/>
      <c r="G4" s="493"/>
    </row>
    <row r="5" spans="1:7">
      <c r="A5" s="495"/>
      <c r="B5" s="485"/>
      <c r="C5" s="494" t="s">
        <v>426</v>
      </c>
      <c r="D5" s="494"/>
      <c r="E5" s="485"/>
      <c r="F5" s="494"/>
      <c r="G5" s="485"/>
    </row>
    <row r="6" spans="1:7" ht="15.75">
      <c r="A6" s="495"/>
      <c r="B6" s="485"/>
      <c r="C6" s="494" t="s">
        <v>415</v>
      </c>
      <c r="D6" s="494" t="s">
        <v>421</v>
      </c>
      <c r="E6" s="494" t="s">
        <v>423</v>
      </c>
      <c r="F6" s="494" t="s">
        <v>230</v>
      </c>
      <c r="G6" s="653" t="s">
        <v>721</v>
      </c>
    </row>
    <row r="7" spans="1:7">
      <c r="A7" s="495"/>
      <c r="B7" s="485"/>
      <c r="C7" s="494" t="s">
        <v>422</v>
      </c>
      <c r="D7" s="494" t="s">
        <v>422</v>
      </c>
      <c r="E7" s="494" t="s">
        <v>422</v>
      </c>
      <c r="F7" s="494" t="s">
        <v>431</v>
      </c>
      <c r="G7" s="485"/>
    </row>
    <row r="8" spans="1:7">
      <c r="A8" s="495"/>
      <c r="B8" s="485"/>
      <c r="C8" s="485"/>
      <c r="D8" s="485"/>
      <c r="E8" s="485"/>
      <c r="F8" s="485"/>
      <c r="G8" s="485"/>
    </row>
    <row r="9" spans="1:7">
      <c r="A9" s="495"/>
      <c r="B9" s="485"/>
      <c r="C9" s="485"/>
      <c r="D9" s="485"/>
      <c r="E9" s="485"/>
      <c r="F9" s="485"/>
      <c r="G9" s="485"/>
    </row>
    <row r="10" spans="1:7">
      <c r="A10" s="495"/>
      <c r="B10" s="496" t="s">
        <v>417</v>
      </c>
      <c r="C10" s="497">
        <f>D72</f>
        <v>-2594965173.9716797</v>
      </c>
      <c r="D10" s="497">
        <f>E72</f>
        <v>0</v>
      </c>
      <c r="E10" s="497">
        <f>F72</f>
        <v>-32619772.722531505</v>
      </c>
      <c r="F10" s="497"/>
      <c r="G10" s="485" t="s">
        <v>340</v>
      </c>
    </row>
    <row r="11" spans="1:7">
      <c r="A11" s="495"/>
      <c r="B11" s="496" t="s">
        <v>418</v>
      </c>
      <c r="C11" s="497">
        <f>D100</f>
        <v>0</v>
      </c>
      <c r="D11" s="497">
        <f>E100</f>
        <v>-8349726.681892395</v>
      </c>
      <c r="E11" s="497">
        <f>F100</f>
        <v>0</v>
      </c>
      <c r="F11" s="497"/>
      <c r="G11" s="485" t="s">
        <v>341</v>
      </c>
    </row>
    <row r="12" spans="1:7">
      <c r="A12" s="495"/>
      <c r="B12" s="496" t="s">
        <v>416</v>
      </c>
      <c r="C12" s="497">
        <f>D41</f>
        <v>0</v>
      </c>
      <c r="D12" s="497">
        <f>E41</f>
        <v>0</v>
      </c>
      <c r="E12" s="497">
        <f>F41</f>
        <v>3266834.2585999966</v>
      </c>
      <c r="F12" s="497"/>
      <c r="G12" s="485" t="s">
        <v>342</v>
      </c>
    </row>
    <row r="13" spans="1:7">
      <c r="A13" s="495"/>
      <c r="B13" s="496" t="s">
        <v>253</v>
      </c>
      <c r="C13" s="497">
        <f>SUM(C10:C12)</f>
        <v>-2594965173.9716797</v>
      </c>
      <c r="D13" s="497">
        <f>SUM(D10:D12)</f>
        <v>-8349726.681892395</v>
      </c>
      <c r="E13" s="497">
        <f>SUM(E10:E12)</f>
        <v>-29352938.463931508</v>
      </c>
      <c r="F13" s="497"/>
      <c r="G13" s="497"/>
    </row>
    <row r="14" spans="1:7">
      <c r="A14" s="495"/>
      <c r="B14" s="496" t="s">
        <v>213</v>
      </c>
      <c r="C14" s="485"/>
      <c r="D14" s="485"/>
      <c r="E14" s="498">
        <f>'Appendix A'!H16</f>
        <v>0.16500000000000001</v>
      </c>
      <c r="F14" s="485"/>
      <c r="G14" s="485"/>
    </row>
    <row r="15" spans="1:7">
      <c r="A15" s="495"/>
      <c r="B15" s="496" t="s">
        <v>222</v>
      </c>
      <c r="C15" s="485"/>
      <c r="D15" s="498">
        <f>'Appendix A'!H35</f>
        <v>0.60535372750968364</v>
      </c>
      <c r="E15" s="485"/>
      <c r="F15" s="485"/>
      <c r="G15" s="485"/>
    </row>
    <row r="16" spans="1:7" ht="15.75">
      <c r="A16" s="495"/>
      <c r="B16" s="496" t="s">
        <v>12</v>
      </c>
      <c r="C16" s="497">
        <f>C13</f>
        <v>-2594965173.9716797</v>
      </c>
      <c r="D16" s="497">
        <f>+D15*D13</f>
        <v>-5054538.1705706241</v>
      </c>
      <c r="E16" s="497">
        <f>+E14*E13</f>
        <v>-4843234.8465486988</v>
      </c>
      <c r="F16" s="499">
        <f>SUM(C16:E16)</f>
        <v>-2604862946.9887991</v>
      </c>
      <c r="G16" s="500"/>
    </row>
    <row r="17" spans="1:7" ht="29.25" customHeight="1">
      <c r="A17" s="495"/>
      <c r="B17" s="485"/>
      <c r="C17" s="497"/>
      <c r="D17" s="497"/>
      <c r="E17" s="540"/>
      <c r="F17" s="541"/>
      <c r="G17" s="500"/>
    </row>
    <row r="18" spans="1:7" ht="15.75">
      <c r="A18" s="495"/>
      <c r="B18" s="496"/>
      <c r="C18" s="497"/>
      <c r="D18" s="497"/>
      <c r="E18" s="497"/>
      <c r="F18" s="499"/>
      <c r="G18" s="500"/>
    </row>
    <row r="19" spans="1:7" ht="15.75">
      <c r="A19" s="501" t="s">
        <v>15</v>
      </c>
      <c r="B19" s="485"/>
      <c r="C19" s="485"/>
      <c r="D19" s="485"/>
      <c r="E19" s="485"/>
      <c r="F19" s="485"/>
      <c r="G19" s="485"/>
    </row>
    <row r="20" spans="1:7">
      <c r="A20" s="485"/>
      <c r="B20" s="485"/>
      <c r="C20" s="502">
        <f>B93</f>
        <v>-8349726.6818923904</v>
      </c>
      <c r="D20" s="485" t="s">
        <v>390</v>
      </c>
      <c r="E20" s="485"/>
      <c r="F20" s="485"/>
    </row>
    <row r="21" spans="1:7">
      <c r="A21" s="485"/>
      <c r="B21" s="485"/>
      <c r="C21" s="485"/>
      <c r="D21" s="485"/>
      <c r="E21" s="485"/>
      <c r="F21" s="485"/>
      <c r="G21" s="485"/>
    </row>
    <row r="22" spans="1:7" ht="15.75">
      <c r="A22" s="503" t="s">
        <v>343</v>
      </c>
      <c r="B22" s="485"/>
      <c r="C22" s="485"/>
      <c r="D22" s="485"/>
      <c r="E22" s="485"/>
      <c r="F22" s="485"/>
      <c r="G22" s="485"/>
    </row>
    <row r="23" spans="1:7" ht="15.75">
      <c r="A23" s="503" t="s">
        <v>344</v>
      </c>
      <c r="B23" s="485"/>
      <c r="C23" s="485"/>
      <c r="D23" s="485"/>
      <c r="E23" s="485"/>
      <c r="F23" s="485"/>
      <c r="G23" s="485"/>
    </row>
    <row r="24" spans="1:7">
      <c r="A24" s="495"/>
      <c r="B24" s="485"/>
      <c r="C24" s="485"/>
      <c r="D24" s="485"/>
      <c r="E24" s="485"/>
      <c r="F24" s="496"/>
      <c r="G24" s="485"/>
    </row>
    <row r="25" spans="1:7" ht="15.75">
      <c r="A25" s="504" t="s">
        <v>106</v>
      </c>
      <c r="B25" s="505" t="s">
        <v>231</v>
      </c>
      <c r="C25" s="505" t="s">
        <v>91</v>
      </c>
      <c r="D25" s="505" t="s">
        <v>107</v>
      </c>
      <c r="E25" s="505" t="s">
        <v>105</v>
      </c>
      <c r="F25" s="505" t="s">
        <v>580</v>
      </c>
      <c r="G25" s="505" t="s">
        <v>108</v>
      </c>
    </row>
    <row r="26" spans="1:7">
      <c r="A26" s="495"/>
      <c r="B26" s="494" t="s">
        <v>230</v>
      </c>
      <c r="C26" s="494" t="s">
        <v>424</v>
      </c>
      <c r="D26" s="494" t="s">
        <v>426</v>
      </c>
      <c r="E26" s="494"/>
      <c r="F26" s="494"/>
    </row>
    <row r="27" spans="1:7">
      <c r="A27" s="506" t="s">
        <v>416</v>
      </c>
      <c r="B27" s="494"/>
      <c r="C27" s="494" t="s">
        <v>425</v>
      </c>
      <c r="D27" s="494" t="s">
        <v>415</v>
      </c>
      <c r="E27" s="494" t="s">
        <v>421</v>
      </c>
      <c r="F27" s="494" t="s">
        <v>423</v>
      </c>
    </row>
    <row r="28" spans="1:7" ht="24.95" customHeight="1" thickBot="1">
      <c r="A28" s="495"/>
      <c r="B28" s="494"/>
      <c r="C28" s="494" t="s">
        <v>422</v>
      </c>
      <c r="D28" s="494" t="s">
        <v>422</v>
      </c>
      <c r="E28" s="494" t="s">
        <v>422</v>
      </c>
      <c r="F28" s="494" t="s">
        <v>422</v>
      </c>
      <c r="G28" s="494" t="s">
        <v>80</v>
      </c>
    </row>
    <row r="29" spans="1:7" ht="24.75" customHeight="1">
      <c r="A29" s="1237" t="s">
        <v>982</v>
      </c>
      <c r="B29" s="1252">
        <f t="shared" ref="B29" si="0">SUM(C29:F29)</f>
        <v>33971473.10039445</v>
      </c>
      <c r="C29" s="1276">
        <v>33971473.10039445</v>
      </c>
      <c r="D29" s="1276">
        <v>0</v>
      </c>
      <c r="E29" s="1276">
        <v>0</v>
      </c>
      <c r="F29" s="1276">
        <v>0</v>
      </c>
      <c r="G29" s="1320" t="s">
        <v>983</v>
      </c>
    </row>
    <row r="30" spans="1:7" ht="24.75" customHeight="1">
      <c r="A30" s="1240" t="s">
        <v>858</v>
      </c>
      <c r="B30" s="1253">
        <f>SUM(C30:F30)</f>
        <v>3390.0200000000623</v>
      </c>
      <c r="C30" s="1275">
        <v>0</v>
      </c>
      <c r="D30" s="1275">
        <v>0</v>
      </c>
      <c r="E30" s="1275">
        <v>0</v>
      </c>
      <c r="F30" s="1275">
        <v>3390.0200000000623</v>
      </c>
      <c r="G30" s="1321" t="s">
        <v>280</v>
      </c>
    </row>
    <row r="31" spans="1:7" ht="24.95" customHeight="1">
      <c r="A31" s="1240" t="s">
        <v>859</v>
      </c>
      <c r="B31" s="1253">
        <f t="shared" ref="B31:B37" si="1">SUM(C31:F31)</f>
        <v>148945601.07422334</v>
      </c>
      <c r="C31" s="1275">
        <v>0</v>
      </c>
      <c r="D31" s="1275">
        <v>0</v>
      </c>
      <c r="E31" s="1275">
        <v>0</v>
      </c>
      <c r="F31" s="1275">
        <v>148945601.07422334</v>
      </c>
      <c r="G31" s="1321" t="s">
        <v>984</v>
      </c>
    </row>
    <row r="32" spans="1:7" ht="24.95" customHeight="1">
      <c r="A32" s="1240" t="s">
        <v>870</v>
      </c>
      <c r="B32" s="1253">
        <f t="shared" si="1"/>
        <v>2888016.2900000005</v>
      </c>
      <c r="C32" s="1275">
        <v>0</v>
      </c>
      <c r="D32" s="1275">
        <v>0</v>
      </c>
      <c r="E32" s="1275">
        <v>0</v>
      </c>
      <c r="F32" s="1275">
        <v>2888016.2900000005</v>
      </c>
      <c r="G32" s="1321" t="s">
        <v>595</v>
      </c>
    </row>
    <row r="33" spans="1:7" ht="24.95" customHeight="1">
      <c r="A33" s="1240" t="s">
        <v>860</v>
      </c>
      <c r="B33" s="1253">
        <f t="shared" si="1"/>
        <v>375427.9486</v>
      </c>
      <c r="C33" s="1275">
        <v>0</v>
      </c>
      <c r="D33" s="1275">
        <v>0</v>
      </c>
      <c r="E33" s="1275">
        <v>0</v>
      </c>
      <c r="F33" s="1275">
        <v>375427.9486</v>
      </c>
      <c r="G33" s="1321" t="s">
        <v>281</v>
      </c>
    </row>
    <row r="34" spans="1:7" ht="24.95" customHeight="1">
      <c r="A34" s="1240" t="s">
        <v>871</v>
      </c>
      <c r="B34" s="1253">
        <f t="shared" si="1"/>
        <v>0</v>
      </c>
      <c r="C34" s="1275">
        <v>0</v>
      </c>
      <c r="D34" s="1275">
        <v>0</v>
      </c>
      <c r="E34" s="1275">
        <v>0</v>
      </c>
      <c r="F34" s="1275">
        <v>0</v>
      </c>
      <c r="G34" s="1321" t="s">
        <v>281</v>
      </c>
    </row>
    <row r="35" spans="1:7" ht="24.95" customHeight="1">
      <c r="A35" s="1240" t="s">
        <v>872</v>
      </c>
      <c r="B35" s="1253">
        <f t="shared" si="1"/>
        <v>248553.52500000002</v>
      </c>
      <c r="C35" s="1275">
        <v>248553.52500000002</v>
      </c>
      <c r="D35" s="1275">
        <v>0</v>
      </c>
      <c r="E35" s="1275">
        <v>0</v>
      </c>
      <c r="F35" s="1275">
        <v>0</v>
      </c>
      <c r="G35" s="1321" t="s">
        <v>195</v>
      </c>
    </row>
    <row r="36" spans="1:7" ht="24.95" customHeight="1">
      <c r="A36" s="1240" t="s">
        <v>861</v>
      </c>
      <c r="B36" s="1253">
        <f t="shared" si="1"/>
        <v>13454052.413000001</v>
      </c>
      <c r="C36" s="1275">
        <v>0</v>
      </c>
      <c r="D36" s="1275">
        <v>0</v>
      </c>
      <c r="E36" s="1275">
        <v>13454052.413000001</v>
      </c>
      <c r="F36" s="1275">
        <v>0</v>
      </c>
      <c r="G36" s="1321" t="s">
        <v>4</v>
      </c>
    </row>
    <row r="37" spans="1:7" ht="24.95" customHeight="1">
      <c r="A37" s="1240" t="s">
        <v>862</v>
      </c>
      <c r="B37" s="1253">
        <f t="shared" si="1"/>
        <v>577742356.32700002</v>
      </c>
      <c r="C37" s="1275">
        <v>577742356.32700002</v>
      </c>
      <c r="D37" s="1275">
        <v>0</v>
      </c>
      <c r="E37" s="1275">
        <v>0</v>
      </c>
      <c r="F37" s="1275">
        <v>0</v>
      </c>
      <c r="G37" s="1321" t="s">
        <v>989</v>
      </c>
    </row>
    <row r="38" spans="1:7" ht="24.95" customHeight="1">
      <c r="A38" s="1249" t="s">
        <v>430</v>
      </c>
      <c r="B38" s="1250">
        <f>SUM(B29:B37)</f>
        <v>777628870.69821787</v>
      </c>
      <c r="C38" s="1250">
        <f>SUM(C29:C37)</f>
        <v>611962382.95239449</v>
      </c>
      <c r="D38" s="1251"/>
      <c r="E38" s="1250">
        <f t="shared" ref="E38:F38" si="2">SUM(E29:E37)</f>
        <v>13454052.413000001</v>
      </c>
      <c r="F38" s="1250">
        <f t="shared" si="2"/>
        <v>152212435.33282334</v>
      </c>
      <c r="G38" s="507"/>
    </row>
    <row r="39" spans="1:7" ht="24.95" customHeight="1">
      <c r="A39" s="1235" t="s">
        <v>674</v>
      </c>
      <c r="B39" s="1243">
        <f>SUM(C39:F39)</f>
        <v>13454052.413000001</v>
      </c>
      <c r="C39" s="1244"/>
      <c r="D39" s="1244"/>
      <c r="E39" s="1245">
        <f>E36</f>
        <v>13454052.413000001</v>
      </c>
      <c r="F39" s="1246"/>
      <c r="G39" s="508"/>
    </row>
    <row r="40" spans="1:7" ht="24.95" customHeight="1">
      <c r="A40" s="1234" t="s">
        <v>0</v>
      </c>
      <c r="B40" s="1243">
        <f>SUM(C40:F40)</f>
        <v>148945601.07422334</v>
      </c>
      <c r="C40" s="1247"/>
      <c r="D40" s="1247"/>
      <c r="E40" s="1247"/>
      <c r="F40" s="1247">
        <f>F31</f>
        <v>148945601.07422334</v>
      </c>
      <c r="G40" s="525"/>
    </row>
    <row r="41" spans="1:7" ht="24.95" customHeight="1" thickBot="1">
      <c r="A41" s="1233" t="s">
        <v>230</v>
      </c>
      <c r="B41" s="1232">
        <f>+B38-B39-B40</f>
        <v>615229217.21099448</v>
      </c>
      <c r="C41" s="1232">
        <f>+C38-C39-C40</f>
        <v>611962382.95239449</v>
      </c>
      <c r="D41" s="1232"/>
      <c r="E41" s="1232">
        <f>+E38-E39-E40</f>
        <v>0</v>
      </c>
      <c r="F41" s="1232">
        <f>+F38-F39-F40</f>
        <v>3266834.2585999966</v>
      </c>
      <c r="G41" s="1231"/>
    </row>
    <row r="42" spans="1:7" s="483" customFormat="1" ht="35.1" customHeight="1">
      <c r="A42" s="484" t="s">
        <v>427</v>
      </c>
      <c r="B42" s="484"/>
      <c r="C42" s="509"/>
      <c r="D42" s="510"/>
      <c r="E42" s="636"/>
      <c r="F42" s="511"/>
      <c r="G42" s="512"/>
    </row>
    <row r="43" spans="1:7" ht="35.1" customHeight="1">
      <c r="A43" s="1401" t="s">
        <v>588</v>
      </c>
      <c r="B43" s="1402"/>
      <c r="C43" s="1402"/>
      <c r="D43" s="1402"/>
      <c r="E43" s="1402"/>
      <c r="F43" s="1402"/>
      <c r="G43" s="1402"/>
    </row>
    <row r="44" spans="1:7" ht="35.1" customHeight="1">
      <c r="A44" s="1401" t="s">
        <v>589</v>
      </c>
      <c r="B44" s="1402"/>
      <c r="C44" s="1402"/>
      <c r="D44" s="1402"/>
      <c r="E44" s="1402"/>
      <c r="F44" s="1402"/>
      <c r="G44" s="1402"/>
    </row>
    <row r="45" spans="1:7" ht="35.1" customHeight="1">
      <c r="A45" s="1401" t="s">
        <v>167</v>
      </c>
      <c r="B45" s="1402"/>
      <c r="C45" s="1402"/>
      <c r="D45" s="1402"/>
      <c r="E45" s="1402"/>
      <c r="F45" s="1402"/>
      <c r="G45" s="1402"/>
    </row>
    <row r="46" spans="1:7" ht="35.1" customHeight="1">
      <c r="A46" s="1401" t="s">
        <v>176</v>
      </c>
      <c r="B46" s="1402"/>
      <c r="C46" s="1402"/>
      <c r="D46" s="1402"/>
      <c r="E46" s="1402"/>
      <c r="F46" s="1402"/>
      <c r="G46" s="1402"/>
    </row>
    <row r="47" spans="1:7" ht="35.1" customHeight="1">
      <c r="A47" s="1401" t="s">
        <v>603</v>
      </c>
      <c r="B47" s="1402"/>
      <c r="C47" s="1402"/>
      <c r="D47" s="1402"/>
      <c r="E47" s="1402"/>
      <c r="F47" s="1402"/>
      <c r="G47" s="1402"/>
    </row>
    <row r="48" spans="1:7" ht="35.1" customHeight="1">
      <c r="A48" s="514"/>
      <c r="B48" s="638"/>
      <c r="C48" s="515"/>
      <c r="D48" s="638"/>
      <c r="E48" s="638"/>
      <c r="F48" s="638"/>
      <c r="G48" s="516"/>
    </row>
    <row r="49" spans="1:7">
      <c r="A49" s="514"/>
      <c r="B49" s="483"/>
      <c r="C49" s="483"/>
      <c r="D49" s="483"/>
      <c r="E49" s="483"/>
      <c r="F49" s="483"/>
      <c r="G49" s="483"/>
    </row>
    <row r="50" spans="1:7" ht="38.25" customHeight="1">
      <c r="A50" s="514"/>
      <c r="B50" s="638"/>
      <c r="C50" s="638"/>
      <c r="D50" s="638"/>
      <c r="E50" s="638"/>
      <c r="F50" s="638"/>
      <c r="G50" s="516"/>
    </row>
    <row r="51" spans="1:7" ht="15.75" customHeight="1">
      <c r="A51" s="1399" t="str">
        <f>+A1</f>
        <v>Public Service Electric and Gas Company</v>
      </c>
      <c r="B51" s="1404"/>
      <c r="C51" s="1404"/>
      <c r="D51" s="1404"/>
      <c r="E51" s="1404"/>
      <c r="F51" s="1404"/>
      <c r="G51" s="1404"/>
    </row>
    <row r="52" spans="1:7" s="480" customFormat="1" ht="18">
      <c r="A52" s="1398" t="s">
        <v>367</v>
      </c>
      <c r="B52" s="1398"/>
      <c r="C52" s="1398"/>
      <c r="D52" s="1398"/>
      <c r="E52" s="1398"/>
      <c r="F52" s="1398"/>
      <c r="G52" s="1398"/>
    </row>
    <row r="53" spans="1:7" s="480" customFormat="1" ht="18">
      <c r="A53" s="1398" t="str">
        <f>+A3</f>
        <v>Attachment 1 - Accumulated Deferred Income Taxes (ADIT) Worksheet - December 31,2018</v>
      </c>
      <c r="B53" s="1398"/>
      <c r="C53" s="1398"/>
      <c r="D53" s="1398"/>
      <c r="E53" s="1398"/>
      <c r="F53" s="1398"/>
      <c r="G53" s="1398"/>
    </row>
    <row r="54" spans="1:7" s="480" customFormat="1" ht="18">
      <c r="A54" s="1403"/>
      <c r="B54" s="1403"/>
      <c r="C54" s="1403"/>
      <c r="D54" s="1403"/>
      <c r="E54" s="1403"/>
      <c r="F54" s="1403"/>
      <c r="G54" s="1403"/>
    </row>
    <row r="55" spans="1:7" ht="15.75">
      <c r="A55" s="638"/>
      <c r="B55" s="638"/>
      <c r="C55" s="638"/>
      <c r="D55" s="638"/>
      <c r="E55" s="638"/>
      <c r="F55" s="638"/>
      <c r="G55" s="638"/>
    </row>
    <row r="56" spans="1:7" ht="15.75">
      <c r="A56" s="638"/>
      <c r="B56" s="638"/>
      <c r="C56" s="638"/>
      <c r="D56" s="638"/>
      <c r="E56" s="638"/>
      <c r="F56" s="638"/>
      <c r="G56" s="638"/>
    </row>
    <row r="57" spans="1:7" ht="15.75">
      <c r="A57" s="638"/>
      <c r="B57" s="638"/>
      <c r="C57" s="638"/>
      <c r="D57" s="638"/>
      <c r="E57" s="638"/>
      <c r="F57" s="638"/>
      <c r="G57" s="638"/>
    </row>
    <row r="58" spans="1:7" ht="15.75">
      <c r="A58" s="638"/>
      <c r="B58" s="638"/>
      <c r="C58" s="638"/>
      <c r="D58" s="638"/>
      <c r="E58" s="638"/>
      <c r="F58" s="638"/>
      <c r="G58" s="653" t="s">
        <v>722</v>
      </c>
    </row>
    <row r="59" spans="1:7" ht="15.75">
      <c r="A59" s="517"/>
      <c r="B59" s="483"/>
      <c r="C59" s="483"/>
      <c r="D59" s="483"/>
      <c r="E59" s="483"/>
      <c r="F59" s="483"/>
      <c r="G59" s="245"/>
    </row>
    <row r="60" spans="1:7" ht="15.75">
      <c r="A60" s="511" t="s">
        <v>657</v>
      </c>
      <c r="B60" s="483"/>
      <c r="C60" s="483"/>
      <c r="D60" s="483"/>
      <c r="E60" s="483"/>
      <c r="F60" s="483"/>
      <c r="G60" s="245"/>
    </row>
    <row r="61" spans="1:7">
      <c r="A61" s="520"/>
      <c r="B61" s="519"/>
      <c r="C61" s="519"/>
      <c r="D61" s="519"/>
      <c r="E61" s="519"/>
      <c r="F61" s="519"/>
      <c r="G61" s="519"/>
    </row>
    <row r="62" spans="1:7" ht="15.75">
      <c r="A62" s="638" t="s">
        <v>106</v>
      </c>
      <c r="B62" s="638" t="s">
        <v>231</v>
      </c>
      <c r="C62" s="638" t="s">
        <v>91</v>
      </c>
      <c r="D62" s="638" t="s">
        <v>107</v>
      </c>
      <c r="E62" s="638" t="s">
        <v>105</v>
      </c>
      <c r="F62" s="638" t="s">
        <v>580</v>
      </c>
      <c r="G62" s="638" t="s">
        <v>108</v>
      </c>
    </row>
    <row r="63" spans="1:7">
      <c r="A63" s="483"/>
      <c r="B63" s="521" t="s">
        <v>230</v>
      </c>
      <c r="C63" s="521" t="s">
        <v>424</v>
      </c>
      <c r="D63" s="521" t="s">
        <v>426</v>
      </c>
      <c r="E63" s="521"/>
      <c r="F63" s="521"/>
      <c r="G63" s="483"/>
    </row>
    <row r="64" spans="1:7">
      <c r="A64" s="522" t="s">
        <v>417</v>
      </c>
      <c r="B64" s="521"/>
      <c r="C64" s="521" t="s">
        <v>425</v>
      </c>
      <c r="D64" s="521" t="s">
        <v>415</v>
      </c>
      <c r="E64" s="521" t="s">
        <v>421</v>
      </c>
      <c r="F64" s="521" t="s">
        <v>423</v>
      </c>
      <c r="G64" s="483"/>
    </row>
    <row r="65" spans="1:7" ht="15.75" thickBot="1">
      <c r="A65" s="514"/>
      <c r="B65" s="521"/>
      <c r="C65" s="521" t="s">
        <v>422</v>
      </c>
      <c r="D65" s="521" t="s">
        <v>422</v>
      </c>
      <c r="E65" s="521" t="s">
        <v>422</v>
      </c>
      <c r="F65" s="521" t="s">
        <v>422</v>
      </c>
      <c r="G65" s="521" t="s">
        <v>80</v>
      </c>
    </row>
    <row r="66" spans="1:7" ht="60.75" customHeight="1">
      <c r="A66" s="655" t="s">
        <v>863</v>
      </c>
      <c r="B66" s="655">
        <f>SUM(C66:F66)</f>
        <v>-3921723672.6690073</v>
      </c>
      <c r="C66" s="655">
        <v>-1529009659.4730477</v>
      </c>
      <c r="D66" s="655">
        <v>-2363512870.3463998</v>
      </c>
      <c r="E66" s="1276">
        <v>0</v>
      </c>
      <c r="F66" s="655">
        <v>-29201142.849560004</v>
      </c>
      <c r="G66" s="1260" t="s">
        <v>986</v>
      </c>
    </row>
    <row r="67" spans="1:7" ht="51" customHeight="1">
      <c r="A67" s="1238" t="s">
        <v>786</v>
      </c>
      <c r="B67" s="1238">
        <f>SUM(C67:F67)</f>
        <v>-318298498.24867022</v>
      </c>
      <c r="C67" s="1238">
        <v>-83427564.750418752</v>
      </c>
      <c r="D67" s="1238">
        <v>-231452303.62527999</v>
      </c>
      <c r="E67" s="1275">
        <v>0</v>
      </c>
      <c r="F67" s="1238">
        <v>-3418629.8729715003</v>
      </c>
      <c r="G67" s="1262" t="s">
        <v>987</v>
      </c>
    </row>
    <row r="68" spans="1:7" ht="45" customHeight="1" thickBot="1">
      <c r="A68" s="1238" t="s">
        <v>217</v>
      </c>
      <c r="B68" s="1259">
        <f>SUM(C68:F68)</f>
        <v>-317127352.23849994</v>
      </c>
      <c r="C68" s="1238">
        <v>-267274355.75000018</v>
      </c>
      <c r="D68" s="1238">
        <v>-49588141.199999779</v>
      </c>
      <c r="E68" s="1275">
        <v>0</v>
      </c>
      <c r="F68" s="1238">
        <v>-264855.28850000212</v>
      </c>
      <c r="G68" s="1262" t="s">
        <v>5</v>
      </c>
    </row>
    <row r="69" spans="1:7" ht="40.5" customHeight="1">
      <c r="A69" s="1261" t="s">
        <v>302</v>
      </c>
      <c r="B69" s="1251">
        <f>SUBTOTAL(9,B66:B68)</f>
        <v>-4557149523.1561775</v>
      </c>
      <c r="C69" s="1251">
        <f>SUM(C66:C68)</f>
        <v>-1879711579.9734666</v>
      </c>
      <c r="D69" s="1251">
        <f>SUM(D66:D68)</f>
        <v>-2644553315.1716795</v>
      </c>
      <c r="E69" s="1251">
        <f>SUM(E66:E68)</f>
        <v>0</v>
      </c>
      <c r="F69" s="1251">
        <f>SUM(F66:F68)</f>
        <v>-32884628.011031508</v>
      </c>
      <c r="G69" s="507"/>
    </row>
    <row r="70" spans="1:7" ht="24.95" customHeight="1">
      <c r="A70" s="523" t="s">
        <v>674</v>
      </c>
      <c r="B70" s="1244">
        <f>SUM(C70:F70)</f>
        <v>-317127352.23849994</v>
      </c>
      <c r="C70" s="1244">
        <f>+C68</f>
        <v>-267274355.75000018</v>
      </c>
      <c r="D70" s="1244">
        <f>+D68</f>
        <v>-49588141.199999779</v>
      </c>
      <c r="E70" s="1244">
        <f>+E68</f>
        <v>0</v>
      </c>
      <c r="F70" s="1244">
        <f>+F68</f>
        <v>-264855.28850000212</v>
      </c>
      <c r="G70" s="508"/>
    </row>
    <row r="71" spans="1:7" ht="24.95" customHeight="1">
      <c r="A71" s="524" t="s">
        <v>0</v>
      </c>
      <c r="B71" s="1247"/>
      <c r="C71" s="1247"/>
      <c r="D71" s="1247"/>
      <c r="E71" s="1247"/>
      <c r="F71" s="1247"/>
      <c r="G71" s="525"/>
    </row>
    <row r="72" spans="1:7" ht="24.95" customHeight="1" thickBot="1">
      <c r="A72" s="1233" t="s">
        <v>230</v>
      </c>
      <c r="B72" s="1232">
        <f>+B69-B70-B71</f>
        <v>-4240022170.9176774</v>
      </c>
      <c r="C72" s="1232">
        <f>+C69-C70-C71</f>
        <v>-1612437224.2234664</v>
      </c>
      <c r="D72" s="1232">
        <f>+D69-D70-D71</f>
        <v>-2594965173.9716797</v>
      </c>
      <c r="E72" s="1232">
        <f>+E69-E70-E71</f>
        <v>0</v>
      </c>
      <c r="F72" s="1232">
        <f>+F69-F70-F71</f>
        <v>-32619772.722531505</v>
      </c>
      <c r="G72" s="1231"/>
    </row>
    <row r="73" spans="1:7" s="483" customFormat="1" ht="35.1" customHeight="1">
      <c r="A73" s="484" t="s">
        <v>429</v>
      </c>
      <c r="B73" s="484"/>
      <c r="C73" s="484"/>
      <c r="D73" s="636"/>
      <c r="E73" s="510"/>
      <c r="F73" s="511"/>
      <c r="G73" s="637"/>
    </row>
    <row r="74" spans="1:7" ht="24.95" customHeight="1">
      <c r="A74" s="1401" t="s">
        <v>588</v>
      </c>
      <c r="B74" s="1402"/>
      <c r="C74" s="1402"/>
      <c r="D74" s="1402"/>
      <c r="E74" s="1402"/>
      <c r="F74" s="1402"/>
      <c r="G74" s="1402"/>
    </row>
    <row r="75" spans="1:7" ht="35.1" customHeight="1">
      <c r="A75" s="1401" t="s">
        <v>589</v>
      </c>
      <c r="B75" s="1402"/>
      <c r="C75" s="1402"/>
      <c r="D75" s="1402"/>
      <c r="E75" s="1402"/>
      <c r="F75" s="1402"/>
      <c r="G75" s="1402"/>
    </row>
    <row r="76" spans="1:7" ht="35.1" customHeight="1">
      <c r="A76" s="1401" t="s">
        <v>167</v>
      </c>
      <c r="B76" s="1402"/>
      <c r="C76" s="1402"/>
      <c r="D76" s="1402"/>
      <c r="E76" s="1402"/>
      <c r="F76" s="1402"/>
      <c r="G76" s="1402"/>
    </row>
    <row r="77" spans="1:7" ht="35.1" customHeight="1">
      <c r="A77" s="1401" t="s">
        <v>176</v>
      </c>
      <c r="B77" s="1402"/>
      <c r="C77" s="1402"/>
      <c r="D77" s="1402"/>
      <c r="E77" s="1402"/>
      <c r="F77" s="1402"/>
      <c r="G77" s="1402"/>
    </row>
    <row r="78" spans="1:7" ht="35.1" customHeight="1">
      <c r="A78" s="1401" t="s">
        <v>603</v>
      </c>
      <c r="B78" s="1402"/>
      <c r="C78" s="1402"/>
      <c r="D78" s="1402"/>
      <c r="E78" s="1402"/>
      <c r="F78" s="1402"/>
      <c r="G78" s="1402"/>
    </row>
    <row r="79" spans="1:7" ht="35.1" customHeight="1">
      <c r="A79" s="514"/>
      <c r="B79" s="483"/>
      <c r="C79" s="245"/>
      <c r="D79" s="245"/>
      <c r="E79" s="264"/>
      <c r="F79" s="264"/>
      <c r="G79" s="516"/>
    </row>
    <row r="80" spans="1:7" ht="15.75">
      <c r="A80" s="638"/>
      <c r="B80" s="519"/>
      <c r="C80" s="519"/>
      <c r="D80" s="519"/>
      <c r="E80" s="519"/>
      <c r="F80" s="519"/>
      <c r="G80" s="519"/>
    </row>
    <row r="81" spans="1:7" ht="18" customHeight="1">
      <c r="A81" s="542" t="str">
        <f>A1</f>
        <v>Public Service Electric and Gas Company</v>
      </c>
      <c r="B81" s="543"/>
      <c r="C81" s="543"/>
      <c r="D81" s="543"/>
      <c r="E81" s="543"/>
      <c r="F81" s="543"/>
      <c r="G81" s="544"/>
    </row>
    <row r="82" spans="1:7" s="480" customFormat="1" ht="18" customHeight="1">
      <c r="A82" s="1399" t="s">
        <v>367</v>
      </c>
      <c r="B82" s="1399"/>
      <c r="C82" s="1399"/>
      <c r="D82" s="1399"/>
      <c r="E82" s="1399"/>
      <c r="F82" s="1399"/>
      <c r="G82" s="1399"/>
    </row>
    <row r="83" spans="1:7" s="480" customFormat="1" ht="18">
      <c r="A83" s="1399" t="str">
        <f>+A3</f>
        <v>Attachment 1 - Accumulated Deferred Income Taxes (ADIT) Worksheet - December 31,2018</v>
      </c>
      <c r="B83" s="1399"/>
      <c r="C83" s="1399"/>
      <c r="D83" s="1399"/>
      <c r="E83" s="1399"/>
      <c r="F83" s="1399"/>
      <c r="G83" s="1399"/>
    </row>
    <row r="84" spans="1:7" s="480" customFormat="1" ht="18.75">
      <c r="A84" s="526"/>
      <c r="B84" s="482"/>
      <c r="C84" s="482"/>
      <c r="D84" s="482"/>
      <c r="E84" s="482"/>
      <c r="F84" s="478"/>
      <c r="G84" s="527"/>
    </row>
    <row r="85" spans="1:7" s="480" customFormat="1" ht="18">
      <c r="A85" s="514"/>
      <c r="B85" s="483"/>
      <c r="C85" s="483"/>
      <c r="D85" s="483"/>
      <c r="E85" s="483"/>
      <c r="F85" s="522"/>
      <c r="G85" s="653" t="s">
        <v>723</v>
      </c>
    </row>
    <row r="86" spans="1:7">
      <c r="A86" s="514"/>
      <c r="B86" s="483"/>
      <c r="C86" s="483"/>
      <c r="D86" s="483"/>
      <c r="E86" s="483"/>
      <c r="F86" s="522"/>
      <c r="G86" s="516"/>
    </row>
    <row r="87" spans="1:7" ht="15.75">
      <c r="A87" s="504" t="s">
        <v>106</v>
      </c>
      <c r="B87" s="505" t="s">
        <v>231</v>
      </c>
      <c r="C87" s="505" t="s">
        <v>91</v>
      </c>
      <c r="D87" s="505" t="s">
        <v>107</v>
      </c>
      <c r="E87" s="505" t="s">
        <v>105</v>
      </c>
      <c r="F87" s="505" t="s">
        <v>580</v>
      </c>
      <c r="G87" s="505" t="s">
        <v>108</v>
      </c>
    </row>
    <row r="88" spans="1:7" ht="31.5">
      <c r="A88" s="522" t="s">
        <v>418</v>
      </c>
      <c r="B88" s="494" t="s">
        <v>230</v>
      </c>
      <c r="C88" s="528" t="s">
        <v>605</v>
      </c>
      <c r="D88" s="528" t="s">
        <v>606</v>
      </c>
      <c r="E88" s="528" t="s">
        <v>421</v>
      </c>
      <c r="F88" s="528" t="s">
        <v>423</v>
      </c>
    </row>
    <row r="89" spans="1:7" ht="20.100000000000001" customHeight="1" thickBot="1">
      <c r="B89" s="494"/>
      <c r="C89" s="494"/>
      <c r="D89" s="494"/>
      <c r="E89" s="494"/>
      <c r="F89" s="494"/>
    </row>
    <row r="90" spans="1:7" ht="24.95" customHeight="1">
      <c r="A90" s="655" t="s">
        <v>873</v>
      </c>
      <c r="B90" s="1252">
        <f>SUM(C90:F90)</f>
        <v>-61165265.145985</v>
      </c>
      <c r="C90" s="655">
        <v>-61165265.145985</v>
      </c>
      <c r="D90" s="1276">
        <v>0</v>
      </c>
      <c r="E90" s="1276">
        <v>0</v>
      </c>
      <c r="F90" s="1276">
        <v>0</v>
      </c>
      <c r="G90" s="1241" t="s">
        <v>6</v>
      </c>
    </row>
    <row r="91" spans="1:7" ht="24.95" customHeight="1">
      <c r="A91" s="1238" t="s">
        <v>864</v>
      </c>
      <c r="B91" s="1253">
        <f t="shared" ref="B91:B95" si="3">SUM(C91:F91)</f>
        <v>10939295.008963844</v>
      </c>
      <c r="C91" s="1238">
        <v>10939295.008963844</v>
      </c>
      <c r="D91" s="1275">
        <v>0</v>
      </c>
      <c r="E91" s="1275">
        <v>0</v>
      </c>
      <c r="F91" s="1275">
        <v>0</v>
      </c>
      <c r="G91" s="1242" t="s">
        <v>196</v>
      </c>
    </row>
    <row r="92" spans="1:7" ht="24.95" customHeight="1">
      <c r="A92" s="1238" t="s">
        <v>865</v>
      </c>
      <c r="B92" s="1253">
        <f t="shared" si="3"/>
        <v>-19421825.140661962</v>
      </c>
      <c r="C92" s="1238">
        <v>-19421825.140661962</v>
      </c>
      <c r="D92" s="1275">
        <v>0</v>
      </c>
      <c r="E92" s="1275">
        <v>0</v>
      </c>
      <c r="F92" s="1275">
        <v>0</v>
      </c>
      <c r="G92" s="1242" t="s">
        <v>197</v>
      </c>
    </row>
    <row r="93" spans="1:7" ht="24.95" customHeight="1">
      <c r="A93" s="1238" t="s">
        <v>866</v>
      </c>
      <c r="B93" s="1253">
        <f t="shared" si="3"/>
        <v>-8349726.6818923904</v>
      </c>
      <c r="C93" s="1238">
        <v>0</v>
      </c>
      <c r="D93" s="1275">
        <v>0</v>
      </c>
      <c r="E93" s="1238">
        <v>-8349726.6818923904</v>
      </c>
      <c r="F93" s="1275">
        <v>0</v>
      </c>
      <c r="G93" s="1242" t="s">
        <v>299</v>
      </c>
    </row>
    <row r="94" spans="1:7" ht="24.95" customHeight="1">
      <c r="A94" s="1238" t="s">
        <v>867</v>
      </c>
      <c r="B94" s="1253">
        <f t="shared" si="3"/>
        <v>-107307039.48621851</v>
      </c>
      <c r="C94" s="1238">
        <v>-107307039.48621851</v>
      </c>
      <c r="D94" s="1275">
        <v>0</v>
      </c>
      <c r="E94" s="1275">
        <v>0</v>
      </c>
      <c r="F94" s="1275">
        <v>0</v>
      </c>
      <c r="G94" s="1242" t="s">
        <v>596</v>
      </c>
    </row>
    <row r="95" spans="1:7" ht="24.75" customHeight="1">
      <c r="A95" s="1238" t="s">
        <v>868</v>
      </c>
      <c r="B95" s="1253">
        <f t="shared" si="3"/>
        <v>-66528299.095977984</v>
      </c>
      <c r="C95" s="1238">
        <v>-66528299.095977984</v>
      </c>
      <c r="D95" s="1275">
        <v>0</v>
      </c>
      <c r="E95" s="1275">
        <v>0</v>
      </c>
      <c r="F95" s="1275">
        <v>0</v>
      </c>
      <c r="G95" s="1242" t="s">
        <v>697</v>
      </c>
    </row>
    <row r="96" spans="1:7" ht="24.75" customHeight="1" thickBot="1">
      <c r="A96" s="1238" t="s">
        <v>869</v>
      </c>
      <c r="B96" s="1253">
        <f>SUM(C96:F96)</f>
        <v>-137656362.01328921</v>
      </c>
      <c r="C96" s="1238">
        <v>0</v>
      </c>
      <c r="D96" s="1275">
        <v>0</v>
      </c>
      <c r="E96" s="1238">
        <v>-137656362.01328921</v>
      </c>
      <c r="F96" s="1275">
        <v>0</v>
      </c>
      <c r="G96" s="1242" t="s">
        <v>7</v>
      </c>
    </row>
    <row r="97" spans="1:7" ht="24.95" customHeight="1">
      <c r="A97" s="545" t="s">
        <v>301</v>
      </c>
      <c r="B97" s="563">
        <f>SUM(B89:B96)</f>
        <v>-389489222.55506122</v>
      </c>
      <c r="C97" s="563">
        <f>SUM(C89:C96)</f>
        <v>-243483133.85987961</v>
      </c>
      <c r="D97" s="563"/>
      <c r="E97" s="563">
        <f>SUM(E89:E96)</f>
        <v>-146006088.69518161</v>
      </c>
      <c r="F97" s="563"/>
      <c r="G97" s="546"/>
    </row>
    <row r="98" spans="1:7" ht="24.95" customHeight="1">
      <c r="A98" s="530" t="s">
        <v>674</v>
      </c>
      <c r="B98" s="461">
        <f>SUM(C98:F98)</f>
        <v>-137656362.01328921</v>
      </c>
      <c r="C98" s="461"/>
      <c r="D98" s="461"/>
      <c r="E98" s="461">
        <f>SUM(E96)</f>
        <v>-137656362.01328921</v>
      </c>
      <c r="F98" s="226"/>
      <c r="G98" s="531"/>
    </row>
    <row r="99" spans="1:7" ht="24.95" customHeight="1">
      <c r="A99" s="547" t="s">
        <v>0</v>
      </c>
      <c r="B99" s="461"/>
      <c r="C99" s="461"/>
      <c r="D99" s="461"/>
      <c r="E99" s="461"/>
      <c r="F99" s="461"/>
      <c r="G99" s="548"/>
    </row>
    <row r="100" spans="1:7" ht="24.95" customHeight="1" thickBot="1">
      <c r="A100" s="1233" t="s">
        <v>230</v>
      </c>
      <c r="B100" s="1232">
        <f>+B97-B98</f>
        <v>-251832860.54177201</v>
      </c>
      <c r="C100" s="1232">
        <f>+C97-C98-C99</f>
        <v>-243483133.85987961</v>
      </c>
      <c r="D100" s="1232"/>
      <c r="E100" s="1232">
        <f>+E97-E98-E99</f>
        <v>-8349726.681892395</v>
      </c>
      <c r="F100" s="1232"/>
      <c r="G100" s="1231"/>
    </row>
    <row r="101" spans="1:7" ht="24.95" customHeight="1">
      <c r="A101" s="514"/>
      <c r="B101" s="532"/>
      <c r="C101" s="533"/>
      <c r="D101" s="533"/>
      <c r="E101" s="533"/>
      <c r="F101" s="533"/>
      <c r="G101" s="516"/>
    </row>
    <row r="102" spans="1:7" s="483" customFormat="1" ht="35.1" customHeight="1">
      <c r="A102" s="484" t="s">
        <v>428</v>
      </c>
      <c r="B102" s="245"/>
      <c r="C102" s="245"/>
      <c r="D102" s="264"/>
      <c r="E102" s="264"/>
      <c r="G102" s="534"/>
    </row>
    <row r="103" spans="1:7" s="483" customFormat="1" ht="15.75">
      <c r="A103" s="1401" t="s">
        <v>588</v>
      </c>
      <c r="B103" s="1402"/>
      <c r="C103" s="1402"/>
      <c r="D103" s="1402"/>
      <c r="E103" s="1402"/>
      <c r="F103" s="1402"/>
      <c r="G103" s="1402"/>
    </row>
    <row r="104" spans="1:7" s="483" customFormat="1" ht="35.1" customHeight="1">
      <c r="A104" s="1401" t="s">
        <v>589</v>
      </c>
      <c r="B104" s="1402"/>
      <c r="C104" s="1402"/>
      <c r="D104" s="1402"/>
      <c r="E104" s="1402"/>
      <c r="F104" s="1402"/>
      <c r="G104" s="1402"/>
    </row>
    <row r="105" spans="1:7" ht="35.1" customHeight="1">
      <c r="A105" s="1401" t="s">
        <v>167</v>
      </c>
      <c r="B105" s="1402"/>
      <c r="C105" s="1402"/>
      <c r="D105" s="1402"/>
      <c r="E105" s="1402"/>
      <c r="F105" s="1402"/>
      <c r="G105" s="1402"/>
    </row>
    <row r="106" spans="1:7" ht="35.1" customHeight="1">
      <c r="A106" s="1401" t="s">
        <v>176</v>
      </c>
      <c r="B106" s="1402"/>
      <c r="C106" s="1402"/>
      <c r="D106" s="1402"/>
      <c r="E106" s="1402"/>
      <c r="F106" s="1402"/>
      <c r="G106" s="1402"/>
    </row>
    <row r="107" spans="1:7" ht="35.1" customHeight="1">
      <c r="A107" s="1401" t="s">
        <v>603</v>
      </c>
      <c r="B107" s="1402"/>
      <c r="C107" s="1402"/>
      <c r="D107" s="1402"/>
      <c r="E107" s="1402"/>
      <c r="F107" s="1402"/>
      <c r="G107" s="1402"/>
    </row>
    <row r="108" spans="1:7" ht="35.1" customHeight="1">
      <c r="A108" s="514"/>
      <c r="B108" s="483"/>
      <c r="C108" s="483"/>
      <c r="D108" s="483"/>
      <c r="E108" s="483"/>
      <c r="F108" s="483"/>
      <c r="G108" s="483"/>
    </row>
    <row r="109" spans="1:7" ht="35.1" customHeight="1">
      <c r="A109" s="535"/>
      <c r="B109" s="536"/>
      <c r="C109" s="536"/>
      <c r="D109" s="536"/>
      <c r="E109" s="536"/>
      <c r="F109" s="536"/>
      <c r="G109" s="536"/>
    </row>
    <row r="110" spans="1:7" ht="15.75">
      <c r="A110" s="1400"/>
      <c r="B110" s="1400"/>
      <c r="C110" s="1400"/>
      <c r="D110" s="1400"/>
      <c r="E110" s="1400"/>
      <c r="F110" s="1400"/>
      <c r="G110" s="1400"/>
    </row>
    <row r="111" spans="1:7" ht="15.75" customHeight="1">
      <c r="A111" s="245"/>
      <c r="B111" s="245"/>
      <c r="C111" s="245"/>
      <c r="D111" s="245"/>
      <c r="E111" s="245"/>
      <c r="F111" s="245"/>
      <c r="G111" s="245"/>
    </row>
    <row r="112" spans="1:7" ht="15.75" customHeight="1">
      <c r="A112" s="245"/>
      <c r="B112" s="245"/>
      <c r="C112" s="245"/>
      <c r="D112" s="245"/>
      <c r="E112" s="245"/>
      <c r="F112" s="245"/>
      <c r="G112" s="245"/>
    </row>
    <row r="113" spans="1:7">
      <c r="A113" s="245"/>
      <c r="B113" s="245"/>
      <c r="C113" s="245"/>
      <c r="D113" s="245"/>
      <c r="E113" s="245"/>
      <c r="F113" s="245"/>
      <c r="G113" s="245"/>
    </row>
    <row r="114" spans="1:7" ht="15.75">
      <c r="A114" s="484"/>
      <c r="B114" s="245"/>
      <c r="C114" s="537"/>
      <c r="D114" s="537"/>
      <c r="E114" s="537"/>
      <c r="F114" s="537"/>
      <c r="G114" s="537"/>
    </row>
    <row r="115" spans="1:7" ht="15.75">
      <c r="A115" s="484"/>
      <c r="B115" s="245"/>
      <c r="C115" s="537"/>
      <c r="D115" s="537"/>
      <c r="E115" s="537"/>
      <c r="F115" s="537"/>
      <c r="G115" s="537"/>
    </row>
    <row r="116" spans="1:7">
      <c r="A116" s="538"/>
      <c r="B116" s="245"/>
      <c r="C116" s="264"/>
      <c r="D116" s="264"/>
      <c r="E116" s="245"/>
      <c r="F116" s="245"/>
      <c r="G116" s="245"/>
    </row>
    <row r="117" spans="1:7">
      <c r="A117" s="538"/>
      <c r="B117" s="245"/>
      <c r="C117" s="77"/>
      <c r="D117" s="77"/>
      <c r="E117" s="245"/>
      <c r="F117" s="245"/>
      <c r="G117" s="245"/>
    </row>
    <row r="118" spans="1:7">
      <c r="A118" s="538"/>
      <c r="B118" s="245"/>
      <c r="C118" s="77"/>
      <c r="D118" s="77"/>
      <c r="E118" s="245"/>
      <c r="F118" s="245"/>
      <c r="G118" s="245"/>
    </row>
    <row r="119" spans="1:7">
      <c r="A119" s="538"/>
      <c r="B119" s="245"/>
      <c r="C119" s="77"/>
      <c r="D119" s="77"/>
      <c r="E119" s="245"/>
      <c r="F119" s="245"/>
      <c r="G119" s="245"/>
    </row>
    <row r="120" spans="1:7">
      <c r="A120" s="538"/>
      <c r="B120" s="245"/>
      <c r="C120" s="77"/>
      <c r="D120" s="77"/>
      <c r="E120" s="245"/>
      <c r="F120" s="245"/>
      <c r="G120" s="245"/>
    </row>
    <row r="121" spans="1:7">
      <c r="A121" s="538"/>
      <c r="B121" s="245"/>
      <c r="C121" s="77"/>
      <c r="D121" s="77"/>
      <c r="E121" s="245"/>
      <c r="F121" s="245"/>
      <c r="G121" s="245"/>
    </row>
    <row r="122" spans="1:7">
      <c r="A122" s="538"/>
      <c r="B122" s="245"/>
      <c r="C122" s="77"/>
      <c r="D122" s="77"/>
      <c r="E122" s="245"/>
      <c r="F122" s="245"/>
      <c r="G122" s="245"/>
    </row>
    <row r="123" spans="1:7">
      <c r="A123" s="538"/>
      <c r="B123" s="245"/>
      <c r="C123" s="77"/>
      <c r="D123" s="77"/>
      <c r="E123" s="245"/>
      <c r="F123" s="245"/>
      <c r="G123" s="245"/>
    </row>
    <row r="124" spans="1:7">
      <c r="A124" s="538"/>
      <c r="B124" s="245"/>
      <c r="C124" s="77"/>
      <c r="D124" s="77"/>
      <c r="E124" s="245"/>
      <c r="F124" s="245"/>
      <c r="G124" s="245"/>
    </row>
    <row r="125" spans="1:7">
      <c r="A125" s="538"/>
      <c r="B125" s="245"/>
      <c r="C125" s="77"/>
      <c r="D125" s="77"/>
      <c r="E125" s="245"/>
      <c r="F125" s="245"/>
      <c r="G125" s="245"/>
    </row>
    <row r="126" spans="1:7">
      <c r="A126" s="538"/>
      <c r="B126" s="245"/>
      <c r="C126" s="77"/>
      <c r="D126" s="77"/>
      <c r="E126" s="245"/>
      <c r="F126" s="245"/>
      <c r="G126" s="245"/>
    </row>
    <row r="127" spans="1:7">
      <c r="A127" s="245"/>
      <c r="B127" s="245"/>
      <c r="C127" s="77"/>
      <c r="D127" s="77"/>
      <c r="E127" s="245"/>
      <c r="F127" s="245"/>
      <c r="G127" s="245"/>
    </row>
    <row r="128" spans="1:7">
      <c r="A128" s="538"/>
      <c r="B128" s="245"/>
      <c r="C128" s="77"/>
      <c r="D128" s="77"/>
      <c r="E128" s="245"/>
      <c r="F128" s="245"/>
      <c r="G128" s="245"/>
    </row>
    <row r="129" spans="1:7">
      <c r="A129" s="245"/>
      <c r="B129" s="245"/>
      <c r="C129" s="77"/>
      <c r="D129" s="77"/>
      <c r="E129" s="245"/>
      <c r="F129" s="245"/>
      <c r="G129" s="245"/>
    </row>
    <row r="130" spans="1:7">
      <c r="A130" s="538"/>
      <c r="B130" s="245"/>
      <c r="C130" s="245"/>
      <c r="D130" s="245"/>
      <c r="E130" s="245"/>
      <c r="F130" s="245"/>
      <c r="G130" s="245"/>
    </row>
    <row r="131" spans="1:7">
      <c r="A131" s="538"/>
      <c r="B131" s="245"/>
      <c r="C131" s="245"/>
      <c r="D131" s="245"/>
      <c r="E131" s="245"/>
      <c r="F131" s="245"/>
      <c r="G131" s="245"/>
    </row>
    <row r="132" spans="1:7">
      <c r="A132" s="538"/>
      <c r="B132" s="245"/>
      <c r="C132" s="245"/>
      <c r="D132" s="245"/>
      <c r="E132" s="245"/>
      <c r="F132" s="245"/>
      <c r="G132" s="245"/>
    </row>
    <row r="133" spans="1:7">
      <c r="A133" s="538"/>
      <c r="B133" s="245"/>
      <c r="C133" s="245"/>
      <c r="D133" s="245"/>
      <c r="E133" s="245"/>
      <c r="F133" s="245"/>
      <c r="G133" s="245"/>
    </row>
    <row r="134" spans="1:7">
      <c r="A134" s="538"/>
      <c r="B134" s="245"/>
      <c r="C134" s="245"/>
      <c r="D134" s="245"/>
      <c r="E134" s="245"/>
      <c r="F134" s="245"/>
      <c r="G134" s="245"/>
    </row>
    <row r="135" spans="1:7">
      <c r="A135" s="538"/>
      <c r="B135" s="245"/>
      <c r="C135" s="245"/>
      <c r="D135" s="245"/>
      <c r="E135" s="245"/>
      <c r="F135" s="245"/>
      <c r="G135" s="245"/>
    </row>
    <row r="136" spans="1:7">
      <c r="A136" s="538"/>
      <c r="B136" s="245"/>
      <c r="C136" s="245"/>
      <c r="D136" s="245"/>
      <c r="E136" s="245"/>
      <c r="F136" s="245"/>
      <c r="G136" s="245"/>
    </row>
    <row r="137" spans="1:7">
      <c r="A137" s="538"/>
      <c r="B137" s="245"/>
      <c r="C137" s="245"/>
      <c r="D137" s="245"/>
      <c r="E137" s="245"/>
      <c r="F137" s="245"/>
      <c r="G137" s="245"/>
    </row>
    <row r="138" spans="1:7">
      <c r="A138" s="538"/>
      <c r="B138" s="245"/>
      <c r="C138" s="245"/>
      <c r="D138" s="245"/>
      <c r="E138" s="245"/>
      <c r="F138" s="245"/>
      <c r="G138" s="245"/>
    </row>
    <row r="139" spans="1:7">
      <c r="A139" s="538"/>
      <c r="B139" s="245"/>
      <c r="C139" s="245"/>
      <c r="D139" s="245"/>
      <c r="E139" s="245"/>
      <c r="F139" s="245"/>
      <c r="G139" s="245"/>
    </row>
    <row r="140" spans="1:7">
      <c r="A140" s="538"/>
      <c r="B140" s="245"/>
      <c r="C140" s="245"/>
      <c r="D140" s="245"/>
      <c r="E140" s="245"/>
      <c r="F140" s="245"/>
      <c r="G140" s="245"/>
    </row>
    <row r="141" spans="1:7">
      <c r="A141" s="538"/>
      <c r="B141" s="245"/>
      <c r="C141" s="245"/>
      <c r="D141" s="245"/>
      <c r="E141" s="245"/>
      <c r="F141" s="245"/>
      <c r="G141" s="245"/>
    </row>
    <row r="142" spans="1:7">
      <c r="A142" s="538"/>
      <c r="B142" s="245"/>
      <c r="C142" s="245"/>
      <c r="D142" s="245"/>
      <c r="E142" s="245"/>
      <c r="F142" s="245"/>
      <c r="G142" s="245"/>
    </row>
    <row r="143" spans="1:7">
      <c r="A143" s="538"/>
      <c r="B143" s="245"/>
      <c r="C143" s="245"/>
      <c r="D143" s="245"/>
      <c r="E143" s="245"/>
      <c r="F143" s="245"/>
      <c r="G143" s="245"/>
    </row>
    <row r="144" spans="1:7">
      <c r="A144" s="538"/>
      <c r="B144" s="245"/>
      <c r="C144" s="245"/>
      <c r="D144" s="245"/>
      <c r="E144" s="245"/>
      <c r="F144" s="245"/>
      <c r="G144" s="245"/>
    </row>
    <row r="145" spans="1:7">
      <c r="A145" s="538"/>
      <c r="B145" s="245"/>
      <c r="C145" s="245"/>
      <c r="D145" s="245"/>
      <c r="E145" s="245"/>
      <c r="F145" s="245"/>
      <c r="G145" s="245"/>
    </row>
    <row r="146" spans="1:7">
      <c r="A146" s="538"/>
      <c r="B146" s="245"/>
      <c r="C146" s="245"/>
      <c r="D146" s="245"/>
      <c r="E146" s="245"/>
      <c r="F146" s="245"/>
      <c r="G146" s="245"/>
    </row>
    <row r="147" spans="1:7">
      <c r="A147" s="538"/>
      <c r="B147" s="245"/>
      <c r="C147" s="245"/>
      <c r="D147" s="245"/>
      <c r="E147" s="245"/>
      <c r="F147" s="245"/>
      <c r="G147" s="245"/>
    </row>
    <row r="148" spans="1:7">
      <c r="A148" s="538"/>
      <c r="B148" s="245"/>
      <c r="C148" s="245"/>
      <c r="D148" s="245"/>
      <c r="E148" s="245"/>
      <c r="F148" s="245"/>
      <c r="G148" s="245"/>
    </row>
    <row r="149" spans="1:7">
      <c r="A149" s="538"/>
      <c r="B149" s="245"/>
      <c r="C149" s="245"/>
      <c r="D149" s="245"/>
      <c r="E149" s="245"/>
      <c r="F149" s="245"/>
      <c r="G149" s="245"/>
    </row>
    <row r="150" spans="1:7">
      <c r="A150" s="538"/>
      <c r="B150" s="245"/>
      <c r="C150" s="245"/>
      <c r="D150" s="245"/>
      <c r="E150" s="245"/>
      <c r="F150" s="245"/>
      <c r="G150" s="245"/>
    </row>
    <row r="151" spans="1:7">
      <c r="A151" s="538"/>
      <c r="B151" s="245"/>
      <c r="C151" s="245"/>
      <c r="D151" s="245"/>
      <c r="E151" s="245"/>
      <c r="F151" s="245"/>
      <c r="G151" s="245"/>
    </row>
    <row r="152" spans="1:7">
      <c r="A152" s="538"/>
      <c r="B152" s="245"/>
      <c r="C152" s="245"/>
      <c r="D152" s="245"/>
      <c r="E152" s="245"/>
      <c r="F152" s="245"/>
      <c r="G152" s="245"/>
    </row>
    <row r="153" spans="1:7">
      <c r="A153" s="538"/>
      <c r="B153" s="245"/>
      <c r="C153" s="245"/>
      <c r="D153" s="245"/>
      <c r="E153" s="245"/>
      <c r="F153" s="245"/>
      <c r="G153" s="245"/>
    </row>
    <row r="154" spans="1:7">
      <c r="A154" s="538"/>
      <c r="B154" s="245"/>
      <c r="C154" s="245"/>
      <c r="D154" s="245"/>
      <c r="E154" s="245"/>
      <c r="F154" s="245"/>
      <c r="G154" s="245"/>
    </row>
    <row r="155" spans="1:7">
      <c r="A155" s="538"/>
      <c r="B155" s="245"/>
      <c r="C155" s="245"/>
      <c r="D155" s="245"/>
      <c r="E155" s="245"/>
      <c r="F155" s="245"/>
      <c r="G155" s="245"/>
    </row>
    <row r="156" spans="1:7">
      <c r="A156" s="538"/>
      <c r="B156" s="245"/>
      <c r="C156" s="245"/>
      <c r="D156" s="245"/>
      <c r="E156" s="245"/>
      <c r="F156" s="245"/>
      <c r="G156" s="245"/>
    </row>
    <row r="157" spans="1:7">
      <c r="A157" s="538"/>
      <c r="B157" s="245"/>
      <c r="C157" s="245"/>
      <c r="D157" s="245"/>
      <c r="E157" s="245"/>
      <c r="F157" s="245"/>
      <c r="G157" s="245"/>
    </row>
    <row r="158" spans="1:7">
      <c r="A158" s="538"/>
      <c r="B158" s="245"/>
      <c r="C158" s="245"/>
      <c r="D158" s="245"/>
      <c r="E158" s="245"/>
      <c r="F158" s="245"/>
      <c r="G158" s="245"/>
    </row>
    <row r="159" spans="1:7">
      <c r="A159" s="538"/>
      <c r="B159" s="245"/>
      <c r="C159" s="245"/>
      <c r="D159" s="245"/>
      <c r="E159" s="245"/>
      <c r="F159" s="245"/>
      <c r="G159" s="245"/>
    </row>
    <row r="160" spans="1:7">
      <c r="A160" s="538"/>
      <c r="B160" s="245"/>
      <c r="C160" s="245"/>
      <c r="D160" s="245"/>
      <c r="E160" s="245"/>
      <c r="F160" s="245"/>
      <c r="G160" s="245"/>
    </row>
    <row r="161" spans="1:7">
      <c r="A161" s="538"/>
      <c r="B161" s="245"/>
      <c r="C161" s="245"/>
      <c r="D161" s="245"/>
      <c r="E161" s="245"/>
      <c r="F161" s="245"/>
      <c r="G161" s="245"/>
    </row>
    <row r="162" spans="1:7">
      <c r="A162" s="538"/>
      <c r="B162" s="245"/>
      <c r="C162" s="245"/>
      <c r="D162" s="245"/>
      <c r="E162" s="245"/>
      <c r="F162" s="245"/>
      <c r="G162" s="245"/>
    </row>
    <row r="163" spans="1:7">
      <c r="A163" s="538"/>
      <c r="B163" s="245"/>
      <c r="C163" s="245"/>
      <c r="D163" s="245"/>
      <c r="E163" s="245"/>
      <c r="F163" s="245"/>
      <c r="G163" s="245"/>
    </row>
    <row r="164" spans="1:7">
      <c r="A164" s="538"/>
      <c r="B164" s="245"/>
      <c r="C164" s="245"/>
      <c r="D164" s="245"/>
      <c r="E164" s="245"/>
      <c r="F164" s="245"/>
      <c r="G164" s="245"/>
    </row>
    <row r="165" spans="1:7">
      <c r="A165" s="538"/>
      <c r="B165" s="245"/>
      <c r="C165" s="245"/>
      <c r="D165" s="245"/>
      <c r="E165" s="245"/>
      <c r="F165" s="245"/>
      <c r="G165" s="245"/>
    </row>
    <row r="166" spans="1:7">
      <c r="A166" s="538"/>
      <c r="B166" s="245"/>
      <c r="C166" s="245"/>
      <c r="D166" s="245"/>
      <c r="E166" s="245"/>
      <c r="F166" s="245"/>
      <c r="G166" s="245"/>
    </row>
    <row r="167" spans="1:7">
      <c r="A167" s="538"/>
      <c r="B167" s="245"/>
      <c r="C167" s="245"/>
      <c r="D167" s="245"/>
      <c r="E167" s="245"/>
      <c r="F167" s="245"/>
      <c r="G167" s="245"/>
    </row>
    <row r="168" spans="1:7">
      <c r="A168" s="538"/>
      <c r="B168" s="245"/>
      <c r="C168" s="245"/>
      <c r="D168" s="245"/>
      <c r="E168" s="245"/>
      <c r="F168" s="245"/>
      <c r="G168" s="245"/>
    </row>
    <row r="169" spans="1:7">
      <c r="A169" s="538"/>
      <c r="B169" s="245"/>
      <c r="C169" s="245"/>
      <c r="D169" s="245"/>
      <c r="E169" s="245"/>
      <c r="F169" s="245"/>
      <c r="G169" s="245"/>
    </row>
    <row r="170" spans="1:7">
      <c r="A170" s="538"/>
      <c r="B170" s="245"/>
      <c r="C170" s="245"/>
      <c r="D170" s="245"/>
      <c r="E170" s="245"/>
      <c r="F170" s="245"/>
      <c r="G170" s="245"/>
    </row>
    <row r="171" spans="1:7">
      <c r="A171" s="538"/>
      <c r="B171" s="245"/>
      <c r="C171" s="245"/>
      <c r="D171" s="245"/>
      <c r="E171" s="245"/>
      <c r="F171" s="245"/>
      <c r="G171" s="245"/>
    </row>
    <row r="172" spans="1:7">
      <c r="A172" s="538"/>
      <c r="B172" s="245"/>
      <c r="C172" s="245"/>
      <c r="D172" s="245"/>
      <c r="E172" s="245"/>
      <c r="F172" s="245"/>
      <c r="G172" s="245"/>
    </row>
    <row r="173" spans="1:7">
      <c r="A173" s="538"/>
      <c r="B173" s="245"/>
      <c r="C173" s="245"/>
      <c r="D173" s="245"/>
      <c r="E173" s="245"/>
      <c r="F173" s="245"/>
      <c r="G173" s="245"/>
    </row>
    <row r="174" spans="1:7">
      <c r="A174" s="538"/>
      <c r="B174" s="245"/>
      <c r="C174" s="245"/>
      <c r="D174" s="245"/>
      <c r="E174" s="245"/>
      <c r="F174" s="245"/>
      <c r="G174" s="245"/>
    </row>
    <row r="175" spans="1:7">
      <c r="A175" s="538"/>
      <c r="B175" s="245"/>
      <c r="C175" s="245"/>
      <c r="D175" s="245"/>
      <c r="E175" s="245"/>
      <c r="F175" s="245"/>
      <c r="G175" s="245"/>
    </row>
    <row r="176" spans="1:7">
      <c r="A176" s="538"/>
      <c r="B176" s="245"/>
      <c r="C176" s="245"/>
      <c r="D176" s="245"/>
      <c r="E176" s="245"/>
      <c r="F176" s="245"/>
      <c r="G176" s="245"/>
    </row>
    <row r="177" spans="1:7">
      <c r="A177" s="538"/>
      <c r="B177" s="245"/>
      <c r="C177" s="245"/>
      <c r="D177" s="245"/>
      <c r="E177" s="245"/>
      <c r="F177" s="245"/>
      <c r="G177" s="245"/>
    </row>
    <row r="178" spans="1:7">
      <c r="A178" s="538"/>
      <c r="B178" s="245"/>
      <c r="C178" s="245"/>
      <c r="D178" s="245"/>
      <c r="E178" s="245"/>
      <c r="F178" s="245"/>
      <c r="G178" s="245"/>
    </row>
    <row r="179" spans="1:7">
      <c r="A179" s="538"/>
      <c r="B179" s="245"/>
      <c r="C179" s="245"/>
      <c r="D179" s="245"/>
      <c r="E179" s="245"/>
      <c r="F179" s="245"/>
      <c r="G179" s="245"/>
    </row>
    <row r="180" spans="1:7">
      <c r="A180" s="538"/>
      <c r="B180" s="245"/>
      <c r="C180" s="245"/>
      <c r="D180" s="245"/>
      <c r="E180" s="245"/>
      <c r="F180" s="245"/>
      <c r="G180" s="245"/>
    </row>
    <row r="181" spans="1:7">
      <c r="A181" s="538"/>
      <c r="B181" s="245"/>
      <c r="C181" s="245"/>
      <c r="D181" s="245"/>
      <c r="E181" s="245"/>
      <c r="F181" s="245"/>
      <c r="G181" s="245"/>
    </row>
    <row r="182" spans="1:7">
      <c r="A182" s="538"/>
      <c r="B182" s="245"/>
      <c r="C182" s="245"/>
      <c r="D182" s="245"/>
      <c r="E182" s="245"/>
      <c r="F182" s="245"/>
      <c r="G182" s="245"/>
    </row>
    <row r="183" spans="1:7">
      <c r="A183" s="538"/>
      <c r="B183" s="245"/>
      <c r="C183" s="245"/>
      <c r="D183" s="245"/>
      <c r="E183" s="245"/>
      <c r="F183" s="245"/>
      <c r="G183" s="245"/>
    </row>
    <row r="184" spans="1:7">
      <c r="A184" s="538"/>
      <c r="B184" s="245"/>
      <c r="C184" s="245"/>
      <c r="D184" s="245"/>
      <c r="E184" s="245"/>
      <c r="F184" s="245"/>
      <c r="G184" s="245"/>
    </row>
    <row r="185" spans="1:7">
      <c r="A185" s="538"/>
      <c r="B185" s="245"/>
      <c r="C185" s="245"/>
      <c r="D185" s="245"/>
      <c r="E185" s="245"/>
      <c r="F185" s="245"/>
      <c r="G185" s="245"/>
    </row>
    <row r="186" spans="1:7">
      <c r="A186" s="538"/>
      <c r="B186" s="245"/>
      <c r="C186" s="245"/>
      <c r="D186" s="245"/>
      <c r="E186" s="245"/>
      <c r="F186" s="245"/>
      <c r="G186" s="245"/>
    </row>
    <row r="187" spans="1:7">
      <c r="A187" s="538"/>
      <c r="B187" s="245"/>
      <c r="C187" s="245"/>
      <c r="D187" s="245"/>
      <c r="E187" s="245"/>
      <c r="F187" s="245"/>
      <c r="G187" s="245"/>
    </row>
    <row r="188" spans="1:7">
      <c r="A188" s="538"/>
      <c r="B188" s="245"/>
      <c r="C188" s="245"/>
      <c r="D188" s="245"/>
      <c r="E188" s="245"/>
      <c r="F188" s="245"/>
      <c r="G188" s="245"/>
    </row>
    <row r="189" spans="1:7">
      <c r="A189" s="538"/>
      <c r="B189" s="245"/>
      <c r="C189" s="245"/>
      <c r="D189" s="245"/>
      <c r="E189" s="245"/>
      <c r="F189" s="245"/>
      <c r="G189" s="245"/>
    </row>
    <row r="190" spans="1:7">
      <c r="A190" s="538"/>
      <c r="B190" s="245"/>
      <c r="C190" s="245"/>
      <c r="D190" s="245"/>
      <c r="E190" s="245"/>
      <c r="F190" s="245"/>
      <c r="G190" s="245"/>
    </row>
    <row r="191" spans="1:7">
      <c r="A191" s="538"/>
      <c r="B191" s="245"/>
      <c r="C191" s="245"/>
      <c r="D191" s="245"/>
      <c r="E191" s="245"/>
      <c r="F191" s="245"/>
      <c r="G191" s="245"/>
    </row>
    <row r="192" spans="1:7">
      <c r="A192" s="538"/>
      <c r="B192" s="245"/>
      <c r="C192" s="245"/>
      <c r="D192" s="245"/>
      <c r="E192" s="245"/>
      <c r="F192" s="245"/>
      <c r="G192" s="245"/>
    </row>
    <row r="193" spans="1:7">
      <c r="A193" s="538"/>
      <c r="B193" s="245"/>
      <c r="C193" s="245"/>
      <c r="D193" s="245"/>
      <c r="E193" s="245"/>
      <c r="F193" s="245"/>
      <c r="G193" s="245"/>
    </row>
    <row r="194" spans="1:7">
      <c r="A194" s="538"/>
      <c r="B194" s="245"/>
      <c r="C194" s="245"/>
      <c r="D194" s="245"/>
      <c r="E194" s="245"/>
      <c r="F194" s="245"/>
      <c r="G194" s="245"/>
    </row>
    <row r="195" spans="1:7">
      <c r="A195" s="538"/>
      <c r="B195" s="245"/>
      <c r="C195" s="245"/>
      <c r="D195" s="245"/>
      <c r="E195" s="245"/>
      <c r="F195" s="245"/>
      <c r="G195" s="245"/>
    </row>
    <row r="196" spans="1:7">
      <c r="A196" s="538"/>
      <c r="B196" s="245"/>
      <c r="C196" s="245"/>
      <c r="D196" s="245"/>
      <c r="E196" s="245"/>
      <c r="F196" s="245"/>
      <c r="G196" s="245"/>
    </row>
    <row r="197" spans="1:7">
      <c r="A197" s="538"/>
      <c r="B197" s="245"/>
      <c r="C197" s="245"/>
      <c r="D197" s="245"/>
      <c r="E197" s="245"/>
      <c r="F197" s="245"/>
      <c r="G197" s="245"/>
    </row>
    <row r="198" spans="1:7">
      <c r="A198" s="538"/>
      <c r="B198" s="245"/>
      <c r="C198" s="245"/>
      <c r="D198" s="245"/>
      <c r="E198" s="245"/>
      <c r="F198" s="245"/>
      <c r="G198" s="245"/>
    </row>
    <row r="199" spans="1:7">
      <c r="A199" s="538"/>
      <c r="B199" s="245"/>
      <c r="C199" s="245"/>
      <c r="D199" s="245"/>
      <c r="E199" s="245"/>
      <c r="F199" s="245"/>
      <c r="G199" s="245"/>
    </row>
    <row r="200" spans="1:7">
      <c r="A200" s="538"/>
      <c r="B200" s="245"/>
      <c r="C200" s="245"/>
      <c r="D200" s="245"/>
      <c r="E200" s="245"/>
      <c r="F200" s="245"/>
      <c r="G200" s="245"/>
    </row>
    <row r="201" spans="1:7">
      <c r="A201" s="538"/>
      <c r="B201" s="245"/>
      <c r="C201" s="245"/>
      <c r="D201" s="245"/>
      <c r="E201" s="245"/>
      <c r="F201" s="245"/>
      <c r="G201" s="245"/>
    </row>
    <row r="202" spans="1:7">
      <c r="A202" s="538"/>
      <c r="B202" s="245"/>
      <c r="C202" s="245"/>
      <c r="D202" s="245"/>
      <c r="E202" s="245"/>
      <c r="F202" s="245"/>
      <c r="G202" s="245"/>
    </row>
    <row r="203" spans="1:7">
      <c r="A203" s="538"/>
      <c r="B203" s="245"/>
      <c r="C203" s="245"/>
      <c r="D203" s="245"/>
      <c r="E203" s="245"/>
      <c r="F203" s="245"/>
      <c r="G203" s="245"/>
    </row>
    <row r="204" spans="1:7">
      <c r="A204" s="538"/>
      <c r="B204" s="245"/>
      <c r="C204" s="245"/>
      <c r="D204" s="245"/>
      <c r="E204" s="245"/>
      <c r="F204" s="245"/>
      <c r="G204" s="245"/>
    </row>
    <row r="205" spans="1:7">
      <c r="A205" s="538"/>
      <c r="B205" s="245"/>
      <c r="C205" s="245"/>
      <c r="D205" s="245"/>
      <c r="E205" s="245"/>
      <c r="F205" s="245"/>
      <c r="G205" s="245"/>
    </row>
    <row r="206" spans="1:7">
      <c r="A206" s="538"/>
      <c r="B206" s="245"/>
      <c r="C206" s="245"/>
      <c r="D206" s="245"/>
      <c r="E206" s="245"/>
      <c r="F206" s="245"/>
      <c r="G206" s="245"/>
    </row>
    <row r="207" spans="1:7">
      <c r="A207" s="538"/>
      <c r="B207" s="245"/>
      <c r="C207" s="245"/>
      <c r="D207" s="245"/>
      <c r="E207" s="245"/>
      <c r="F207" s="245"/>
      <c r="G207" s="245"/>
    </row>
    <row r="208" spans="1:7">
      <c r="A208" s="538"/>
      <c r="B208" s="245"/>
      <c r="C208" s="245"/>
      <c r="D208" s="245"/>
      <c r="E208" s="245"/>
      <c r="F208" s="245"/>
      <c r="G208" s="245"/>
    </row>
    <row r="209" spans="1:7">
      <c r="A209" s="538"/>
      <c r="B209" s="245"/>
      <c r="C209" s="245"/>
      <c r="D209" s="245"/>
      <c r="E209" s="245"/>
      <c r="F209" s="245"/>
      <c r="G209" s="245"/>
    </row>
    <row r="210" spans="1:7">
      <c r="A210" s="538"/>
      <c r="B210" s="245"/>
      <c r="C210" s="245"/>
      <c r="D210" s="245"/>
      <c r="E210" s="245"/>
      <c r="F210" s="245"/>
      <c r="G210" s="245"/>
    </row>
    <row r="211" spans="1:7">
      <c r="A211" s="538"/>
      <c r="B211" s="245"/>
      <c r="C211" s="245"/>
      <c r="D211" s="245"/>
      <c r="E211" s="245"/>
      <c r="F211" s="245"/>
      <c r="G211" s="245"/>
    </row>
    <row r="212" spans="1:7">
      <c r="A212" s="538"/>
      <c r="B212" s="245"/>
      <c r="C212" s="245"/>
      <c r="D212" s="245"/>
      <c r="E212" s="245"/>
      <c r="F212" s="245"/>
      <c r="G212" s="245"/>
    </row>
    <row r="213" spans="1:7">
      <c r="A213" s="538"/>
      <c r="B213" s="245"/>
      <c r="C213" s="245"/>
      <c r="D213" s="245"/>
      <c r="E213" s="245"/>
      <c r="F213" s="245"/>
      <c r="G213" s="245"/>
    </row>
    <row r="214" spans="1:7">
      <c r="A214" s="538"/>
      <c r="B214" s="245"/>
      <c r="C214" s="245"/>
      <c r="D214" s="245"/>
      <c r="E214" s="245"/>
      <c r="F214" s="245"/>
      <c r="G214" s="245"/>
    </row>
    <row r="215" spans="1:7">
      <c r="A215" s="538"/>
      <c r="B215" s="245"/>
      <c r="C215" s="245"/>
      <c r="D215" s="245"/>
      <c r="E215" s="245"/>
      <c r="F215" s="245"/>
      <c r="G215" s="245"/>
    </row>
    <row r="216" spans="1:7">
      <c r="A216" s="538"/>
      <c r="B216" s="245"/>
      <c r="C216" s="245"/>
      <c r="D216" s="245"/>
      <c r="E216" s="245"/>
      <c r="F216" s="245"/>
      <c r="G216" s="245"/>
    </row>
    <row r="217" spans="1:7">
      <c r="A217" s="538"/>
      <c r="B217" s="245"/>
      <c r="C217" s="245"/>
      <c r="D217" s="245"/>
      <c r="E217" s="245"/>
      <c r="F217" s="245"/>
      <c r="G217" s="245"/>
    </row>
    <row r="218" spans="1:7">
      <c r="A218" s="538"/>
      <c r="B218" s="245"/>
      <c r="C218" s="245"/>
      <c r="D218" s="245"/>
      <c r="E218" s="245"/>
      <c r="F218" s="245"/>
      <c r="G218" s="245"/>
    </row>
    <row r="219" spans="1:7">
      <c r="A219" s="538"/>
      <c r="B219" s="245"/>
      <c r="C219" s="245"/>
      <c r="D219" s="245"/>
      <c r="E219" s="245"/>
      <c r="F219" s="245"/>
      <c r="G219" s="245"/>
    </row>
    <row r="220" spans="1:7">
      <c r="A220" s="538"/>
      <c r="B220" s="245"/>
      <c r="C220" s="245"/>
      <c r="D220" s="245"/>
      <c r="E220" s="245"/>
      <c r="F220" s="245"/>
      <c r="G220" s="245"/>
    </row>
    <row r="221" spans="1:7">
      <c r="A221" s="538"/>
      <c r="B221" s="245"/>
      <c r="C221" s="245"/>
      <c r="D221" s="245"/>
      <c r="E221" s="245"/>
      <c r="F221" s="245"/>
      <c r="G221" s="245"/>
    </row>
    <row r="222" spans="1:7">
      <c r="A222" s="538"/>
      <c r="B222" s="245"/>
      <c r="C222" s="245"/>
      <c r="D222" s="245"/>
      <c r="E222" s="245"/>
      <c r="F222" s="245"/>
      <c r="G222" s="245"/>
    </row>
    <row r="223" spans="1:7">
      <c r="A223" s="538"/>
      <c r="B223" s="245"/>
      <c r="C223" s="245"/>
      <c r="D223" s="245"/>
      <c r="E223" s="245"/>
      <c r="F223" s="245"/>
      <c r="G223" s="245"/>
    </row>
    <row r="224" spans="1:7">
      <c r="A224" s="538"/>
      <c r="B224" s="245"/>
      <c r="C224" s="245"/>
      <c r="D224" s="245"/>
      <c r="E224" s="245"/>
      <c r="F224" s="245"/>
      <c r="G224" s="245"/>
    </row>
    <row r="225" spans="1:7">
      <c r="A225" s="538"/>
      <c r="B225" s="245"/>
      <c r="C225" s="245"/>
      <c r="D225" s="245"/>
      <c r="E225" s="245"/>
      <c r="F225" s="245"/>
      <c r="G225" s="245"/>
    </row>
    <row r="226" spans="1:7">
      <c r="A226" s="538"/>
      <c r="B226" s="245"/>
      <c r="C226" s="245"/>
      <c r="D226" s="245"/>
      <c r="E226" s="245"/>
      <c r="F226" s="245"/>
      <c r="G226" s="245"/>
    </row>
    <row r="227" spans="1:7">
      <c r="A227" s="538"/>
      <c r="B227" s="245"/>
      <c r="C227" s="245"/>
      <c r="D227" s="245"/>
      <c r="E227" s="245"/>
      <c r="F227" s="245"/>
      <c r="G227" s="245"/>
    </row>
    <row r="228" spans="1:7">
      <c r="A228" s="538"/>
      <c r="B228" s="245"/>
      <c r="C228" s="245"/>
      <c r="D228" s="245"/>
      <c r="E228" s="245"/>
      <c r="F228" s="245"/>
      <c r="G228" s="245"/>
    </row>
    <row r="229" spans="1:7">
      <c r="A229" s="538"/>
      <c r="B229" s="245"/>
      <c r="C229" s="245"/>
      <c r="D229" s="245"/>
      <c r="E229" s="245"/>
      <c r="F229" s="245"/>
      <c r="G229" s="245"/>
    </row>
    <row r="230" spans="1:7">
      <c r="A230" s="538"/>
      <c r="B230" s="245"/>
      <c r="C230" s="245"/>
      <c r="D230" s="245"/>
      <c r="E230" s="245"/>
      <c r="F230" s="245"/>
      <c r="G230" s="245"/>
    </row>
    <row r="231" spans="1:7">
      <c r="A231" s="538"/>
      <c r="B231" s="245"/>
      <c r="C231" s="245"/>
      <c r="D231" s="245"/>
      <c r="E231" s="245"/>
      <c r="F231" s="245"/>
      <c r="G231" s="245"/>
    </row>
    <row r="232" spans="1:7">
      <c r="A232" s="538"/>
      <c r="B232" s="245"/>
      <c r="C232" s="245"/>
      <c r="D232" s="245"/>
      <c r="E232" s="245"/>
      <c r="F232" s="245"/>
      <c r="G232" s="245"/>
    </row>
    <row r="233" spans="1:7">
      <c r="A233" s="538"/>
      <c r="B233" s="245"/>
      <c r="C233" s="245"/>
      <c r="D233" s="245"/>
      <c r="E233" s="245"/>
      <c r="F233" s="245"/>
      <c r="G233" s="245"/>
    </row>
    <row r="234" spans="1:7">
      <c r="A234" s="538"/>
      <c r="B234" s="245"/>
      <c r="C234" s="245"/>
      <c r="D234" s="245"/>
      <c r="E234" s="245"/>
      <c r="F234" s="245"/>
      <c r="G234" s="245"/>
    </row>
    <row r="235" spans="1:7">
      <c r="A235" s="538"/>
      <c r="B235" s="245"/>
      <c r="C235" s="245"/>
      <c r="D235" s="245"/>
      <c r="E235" s="245"/>
      <c r="F235" s="245"/>
      <c r="G235" s="245"/>
    </row>
    <row r="236" spans="1:7">
      <c r="A236" s="538"/>
      <c r="B236" s="245"/>
      <c r="C236" s="245"/>
      <c r="D236" s="245"/>
      <c r="E236" s="245"/>
      <c r="F236" s="245"/>
      <c r="G236" s="245"/>
    </row>
    <row r="237" spans="1:7">
      <c r="A237" s="538"/>
      <c r="B237" s="245"/>
      <c r="C237" s="245"/>
      <c r="D237" s="245"/>
      <c r="E237" s="245"/>
      <c r="F237" s="245"/>
      <c r="G237" s="245"/>
    </row>
    <row r="238" spans="1:7">
      <c r="A238" s="538"/>
      <c r="B238" s="245"/>
      <c r="C238" s="245"/>
      <c r="D238" s="245"/>
      <c r="E238" s="245"/>
      <c r="F238" s="245"/>
      <c r="G238" s="245"/>
    </row>
    <row r="239" spans="1:7">
      <c r="A239" s="538"/>
      <c r="B239" s="245"/>
      <c r="C239" s="245"/>
      <c r="D239" s="245"/>
      <c r="E239" s="245"/>
      <c r="F239" s="245"/>
      <c r="G239" s="245"/>
    </row>
    <row r="240" spans="1:7">
      <c r="A240" s="538"/>
      <c r="B240" s="245"/>
      <c r="C240" s="245"/>
      <c r="D240" s="245"/>
      <c r="E240" s="245"/>
      <c r="F240" s="245"/>
      <c r="G240" s="245"/>
    </row>
    <row r="241" spans="1:7">
      <c r="A241" s="538"/>
      <c r="B241" s="245"/>
      <c r="C241" s="245"/>
      <c r="D241" s="245"/>
      <c r="E241" s="245"/>
      <c r="F241" s="245"/>
      <c r="G241" s="245"/>
    </row>
    <row r="242" spans="1:7">
      <c r="A242" s="538"/>
      <c r="B242" s="245"/>
      <c r="C242" s="245"/>
      <c r="D242" s="245"/>
      <c r="E242" s="245"/>
      <c r="F242" s="245"/>
      <c r="G242" s="245"/>
    </row>
    <row r="243" spans="1:7">
      <c r="A243" s="538"/>
      <c r="B243" s="245"/>
      <c r="C243" s="245"/>
      <c r="D243" s="245"/>
      <c r="E243" s="245"/>
      <c r="F243" s="245"/>
      <c r="G243" s="245"/>
    </row>
    <row r="244" spans="1:7">
      <c r="A244" s="538"/>
      <c r="B244" s="245"/>
      <c r="C244" s="245"/>
      <c r="D244" s="245"/>
      <c r="E244" s="245"/>
      <c r="F244" s="245"/>
      <c r="G244" s="245"/>
    </row>
    <row r="245" spans="1:7">
      <c r="A245" s="538"/>
      <c r="B245" s="245"/>
      <c r="C245" s="245"/>
      <c r="D245" s="245"/>
      <c r="E245" s="245"/>
      <c r="F245" s="245"/>
      <c r="G245" s="245"/>
    </row>
    <row r="246" spans="1:7">
      <c r="A246" s="538"/>
      <c r="B246" s="245"/>
      <c r="C246" s="245"/>
      <c r="D246" s="245"/>
      <c r="E246" s="245"/>
      <c r="F246" s="245"/>
      <c r="G246" s="245"/>
    </row>
    <row r="247" spans="1:7">
      <c r="A247" s="538"/>
      <c r="B247" s="245"/>
      <c r="C247" s="245"/>
      <c r="D247" s="245"/>
      <c r="E247" s="245"/>
      <c r="F247" s="245"/>
      <c r="G247" s="245"/>
    </row>
    <row r="248" spans="1:7">
      <c r="A248" s="538"/>
      <c r="B248" s="245"/>
      <c r="C248" s="245"/>
      <c r="D248" s="245"/>
      <c r="E248" s="245"/>
      <c r="F248" s="245"/>
      <c r="G248" s="245"/>
    </row>
    <row r="249" spans="1:7">
      <c r="A249" s="538"/>
      <c r="B249" s="245"/>
      <c r="C249" s="245"/>
      <c r="D249" s="245"/>
      <c r="E249" s="245"/>
      <c r="F249" s="245"/>
      <c r="G249" s="245"/>
    </row>
    <row r="250" spans="1:7">
      <c r="A250" s="538"/>
      <c r="B250" s="245"/>
      <c r="C250" s="245"/>
      <c r="D250" s="245"/>
      <c r="E250" s="245"/>
      <c r="F250" s="245"/>
      <c r="G250" s="245"/>
    </row>
    <row r="251" spans="1:7">
      <c r="A251" s="538"/>
      <c r="B251" s="245"/>
      <c r="C251" s="245"/>
      <c r="D251" s="245"/>
      <c r="E251" s="245"/>
      <c r="F251" s="245"/>
      <c r="G251" s="245"/>
    </row>
    <row r="252" spans="1:7">
      <c r="A252" s="538"/>
      <c r="B252" s="245"/>
      <c r="C252" s="245"/>
      <c r="D252" s="245"/>
      <c r="E252" s="245"/>
      <c r="F252" s="245"/>
      <c r="G252" s="245"/>
    </row>
    <row r="253" spans="1:7">
      <c r="A253" s="538"/>
      <c r="B253" s="245"/>
      <c r="C253" s="245"/>
      <c r="D253" s="245"/>
      <c r="E253" s="245"/>
      <c r="F253" s="245"/>
      <c r="G253" s="245"/>
    </row>
    <row r="254" spans="1:7">
      <c r="A254" s="538"/>
      <c r="B254" s="245"/>
      <c r="C254" s="245"/>
      <c r="D254" s="245"/>
      <c r="E254" s="245"/>
      <c r="F254" s="245"/>
      <c r="G254" s="245"/>
    </row>
    <row r="255" spans="1:7">
      <c r="A255" s="538"/>
      <c r="B255" s="245"/>
      <c r="C255" s="245"/>
      <c r="D255" s="245"/>
      <c r="E255" s="245"/>
      <c r="F255" s="245"/>
      <c r="G255" s="245"/>
    </row>
    <row r="256" spans="1:7">
      <c r="A256" s="538"/>
      <c r="B256" s="245"/>
      <c r="C256" s="245"/>
      <c r="D256" s="245"/>
      <c r="E256" s="245"/>
      <c r="F256" s="245"/>
      <c r="G256" s="245"/>
    </row>
    <row r="257" spans="1:7">
      <c r="A257" s="538"/>
      <c r="B257" s="245"/>
      <c r="C257" s="245"/>
      <c r="D257" s="245"/>
      <c r="E257" s="245"/>
      <c r="F257" s="245"/>
      <c r="G257" s="245"/>
    </row>
    <row r="258" spans="1:7">
      <c r="A258" s="538"/>
      <c r="B258" s="245"/>
      <c r="C258" s="245"/>
      <c r="D258" s="245"/>
      <c r="E258" s="245"/>
      <c r="F258" s="245"/>
      <c r="G258" s="245"/>
    </row>
    <row r="259" spans="1:7">
      <c r="A259" s="538"/>
      <c r="B259" s="245"/>
      <c r="C259" s="245"/>
      <c r="D259" s="245"/>
      <c r="E259" s="245"/>
      <c r="F259" s="245"/>
      <c r="G259" s="245"/>
    </row>
    <row r="260" spans="1:7">
      <c r="A260" s="538"/>
      <c r="B260" s="245"/>
      <c r="C260" s="245"/>
      <c r="D260" s="245"/>
      <c r="E260" s="245"/>
      <c r="F260" s="245"/>
      <c r="G260" s="245"/>
    </row>
    <row r="261" spans="1:7">
      <c r="A261" s="538"/>
      <c r="B261" s="245"/>
      <c r="C261" s="245"/>
      <c r="D261" s="245"/>
      <c r="E261" s="245"/>
      <c r="F261" s="245"/>
      <c r="G261" s="245"/>
    </row>
    <row r="262" spans="1:7">
      <c r="A262" s="538"/>
      <c r="B262" s="245"/>
      <c r="C262" s="245"/>
      <c r="D262" s="245"/>
      <c r="E262" s="245"/>
      <c r="F262" s="245"/>
      <c r="G262" s="245"/>
    </row>
    <row r="263" spans="1:7">
      <c r="A263" s="538"/>
      <c r="B263" s="245"/>
      <c r="C263" s="245"/>
      <c r="D263" s="245"/>
      <c r="E263" s="245"/>
      <c r="F263" s="245"/>
      <c r="G263" s="245"/>
    </row>
    <row r="264" spans="1:7">
      <c r="A264" s="538"/>
      <c r="B264" s="245"/>
      <c r="C264" s="245"/>
      <c r="D264" s="245"/>
      <c r="E264" s="245"/>
      <c r="F264" s="245"/>
      <c r="G264" s="245"/>
    </row>
    <row r="265" spans="1:7">
      <c r="A265" s="538"/>
      <c r="B265" s="245"/>
      <c r="C265" s="245"/>
      <c r="D265" s="245"/>
      <c r="E265" s="245"/>
      <c r="F265" s="245"/>
      <c r="G265" s="245"/>
    </row>
    <row r="266" spans="1:7">
      <c r="A266" s="538"/>
      <c r="B266" s="245"/>
      <c r="C266" s="245"/>
      <c r="D266" s="245"/>
      <c r="E266" s="245"/>
      <c r="F266" s="245"/>
      <c r="G266" s="245"/>
    </row>
    <row r="267" spans="1:7">
      <c r="A267" s="538"/>
      <c r="B267" s="245"/>
      <c r="C267" s="245"/>
      <c r="D267" s="245"/>
      <c r="E267" s="245"/>
      <c r="F267" s="245"/>
      <c r="G267" s="245"/>
    </row>
    <row r="268" spans="1:7">
      <c r="A268" s="538"/>
      <c r="B268" s="245"/>
      <c r="C268" s="245"/>
      <c r="D268" s="245"/>
      <c r="E268" s="245"/>
      <c r="F268" s="245"/>
      <c r="G268" s="245"/>
    </row>
    <row r="269" spans="1:7">
      <c r="A269" s="538"/>
      <c r="B269" s="245"/>
      <c r="C269" s="245"/>
      <c r="D269" s="245"/>
      <c r="E269" s="245"/>
      <c r="F269" s="245"/>
      <c r="G269" s="245"/>
    </row>
    <row r="270" spans="1:7">
      <c r="A270" s="538"/>
      <c r="B270" s="245"/>
      <c r="C270" s="245"/>
      <c r="D270" s="245"/>
      <c r="E270" s="245"/>
      <c r="F270" s="245"/>
      <c r="G270" s="245"/>
    </row>
    <row r="271" spans="1:7">
      <c r="A271" s="538"/>
      <c r="B271" s="245"/>
      <c r="C271" s="245"/>
      <c r="D271" s="245"/>
      <c r="E271" s="245"/>
      <c r="F271" s="245"/>
      <c r="G271" s="245"/>
    </row>
    <row r="272" spans="1:7">
      <c r="A272" s="538"/>
      <c r="B272" s="245"/>
      <c r="C272" s="245"/>
      <c r="D272" s="245"/>
      <c r="E272" s="245"/>
      <c r="F272" s="245"/>
      <c r="G272" s="245"/>
    </row>
    <row r="273" spans="1:7">
      <c r="A273" s="538"/>
      <c r="B273" s="245"/>
      <c r="C273" s="245"/>
      <c r="D273" s="245"/>
      <c r="E273" s="245"/>
      <c r="F273" s="245"/>
      <c r="G273" s="245"/>
    </row>
    <row r="274" spans="1:7">
      <c r="A274" s="538"/>
      <c r="B274" s="245"/>
      <c r="C274" s="245"/>
      <c r="D274" s="245"/>
      <c r="E274" s="245"/>
      <c r="F274" s="245"/>
      <c r="G274" s="245"/>
    </row>
    <row r="275" spans="1:7">
      <c r="A275" s="538"/>
      <c r="B275" s="245"/>
      <c r="C275" s="245"/>
      <c r="D275" s="245"/>
      <c r="E275" s="245"/>
      <c r="F275" s="245"/>
      <c r="G275" s="245"/>
    </row>
    <row r="276" spans="1:7">
      <c r="A276" s="538"/>
      <c r="B276" s="245"/>
      <c r="C276" s="245"/>
      <c r="D276" s="245"/>
      <c r="E276" s="245"/>
      <c r="F276" s="245"/>
      <c r="G276" s="245"/>
    </row>
    <row r="277" spans="1:7">
      <c r="A277" s="538"/>
      <c r="B277" s="245"/>
      <c r="C277" s="245"/>
      <c r="D277" s="245"/>
      <c r="E277" s="245"/>
      <c r="F277" s="245"/>
      <c r="G277" s="245"/>
    </row>
    <row r="278" spans="1:7">
      <c r="A278" s="538"/>
      <c r="B278" s="245"/>
      <c r="C278" s="245"/>
      <c r="D278" s="245"/>
      <c r="E278" s="245"/>
      <c r="F278" s="245"/>
      <c r="G278" s="245"/>
    </row>
    <row r="279" spans="1:7">
      <c r="A279" s="538"/>
      <c r="B279" s="245"/>
      <c r="C279" s="245"/>
      <c r="D279" s="245"/>
      <c r="E279" s="245"/>
      <c r="F279" s="245"/>
      <c r="G279" s="245"/>
    </row>
    <row r="280" spans="1:7">
      <c r="A280" s="538"/>
      <c r="B280" s="245"/>
      <c r="C280" s="245"/>
      <c r="D280" s="245"/>
      <c r="E280" s="245"/>
      <c r="F280" s="245"/>
      <c r="G280" s="245"/>
    </row>
    <row r="281" spans="1:7">
      <c r="A281" s="538"/>
      <c r="B281" s="245"/>
      <c r="C281" s="245"/>
      <c r="D281" s="245"/>
      <c r="E281" s="245"/>
      <c r="F281" s="245"/>
      <c r="G281" s="245"/>
    </row>
    <row r="282" spans="1:7">
      <c r="A282" s="538"/>
      <c r="B282" s="245"/>
      <c r="C282" s="245"/>
      <c r="D282" s="245"/>
      <c r="E282" s="245"/>
      <c r="F282" s="245"/>
      <c r="G282" s="245"/>
    </row>
    <row r="283" spans="1:7">
      <c r="A283" s="538"/>
      <c r="B283" s="245"/>
      <c r="C283" s="245"/>
      <c r="D283" s="245"/>
      <c r="E283" s="245"/>
      <c r="F283" s="245"/>
      <c r="G283" s="245"/>
    </row>
    <row r="284" spans="1:7">
      <c r="A284" s="538"/>
      <c r="B284" s="245"/>
      <c r="C284" s="245"/>
      <c r="D284" s="245"/>
      <c r="E284" s="245"/>
      <c r="F284" s="245"/>
      <c r="G284" s="245"/>
    </row>
    <row r="285" spans="1:7">
      <c r="A285" s="538"/>
      <c r="B285" s="245"/>
      <c r="C285" s="245"/>
      <c r="D285" s="245"/>
      <c r="E285" s="245"/>
      <c r="F285" s="245"/>
      <c r="G285" s="245"/>
    </row>
    <row r="286" spans="1:7">
      <c r="A286" s="538"/>
      <c r="B286" s="245"/>
      <c r="C286" s="245"/>
      <c r="D286" s="245"/>
      <c r="E286" s="245"/>
      <c r="F286" s="245"/>
      <c r="G286" s="245"/>
    </row>
    <row r="287" spans="1:7">
      <c r="A287" s="538"/>
      <c r="B287" s="245"/>
      <c r="C287" s="245"/>
      <c r="D287" s="245"/>
      <c r="E287" s="245"/>
      <c r="F287" s="245"/>
      <c r="G287" s="245"/>
    </row>
    <row r="288" spans="1:7">
      <c r="A288" s="538"/>
      <c r="B288" s="245"/>
      <c r="C288" s="245"/>
      <c r="D288" s="245"/>
      <c r="E288" s="245"/>
      <c r="F288" s="245"/>
      <c r="G288" s="245"/>
    </row>
    <row r="289" spans="1:7">
      <c r="A289" s="538"/>
      <c r="B289" s="245"/>
      <c r="C289" s="245"/>
      <c r="D289" s="245"/>
      <c r="E289" s="245"/>
      <c r="F289" s="245"/>
      <c r="G289" s="245"/>
    </row>
    <row r="290" spans="1:7">
      <c r="A290" s="538"/>
      <c r="B290" s="245"/>
      <c r="C290" s="245"/>
      <c r="D290" s="245"/>
      <c r="E290" s="245"/>
      <c r="F290" s="245"/>
      <c r="G290" s="245"/>
    </row>
    <row r="291" spans="1:7">
      <c r="A291" s="538"/>
      <c r="B291" s="245"/>
      <c r="C291" s="245"/>
      <c r="D291" s="245"/>
      <c r="E291" s="245"/>
      <c r="F291" s="245"/>
      <c r="G291" s="245"/>
    </row>
    <row r="292" spans="1:7">
      <c r="A292" s="538"/>
      <c r="B292" s="245"/>
      <c r="C292" s="245"/>
      <c r="D292" s="245"/>
      <c r="E292" s="245"/>
      <c r="F292" s="245"/>
      <c r="G292" s="245"/>
    </row>
    <row r="293" spans="1:7">
      <c r="A293" s="538"/>
      <c r="B293" s="245"/>
      <c r="C293" s="245"/>
      <c r="D293" s="245"/>
      <c r="E293" s="245"/>
      <c r="F293" s="245"/>
      <c r="G293" s="245"/>
    </row>
    <row r="294" spans="1:7">
      <c r="A294" s="538"/>
      <c r="B294" s="245"/>
      <c r="C294" s="245"/>
      <c r="D294" s="245"/>
      <c r="E294" s="245"/>
      <c r="F294" s="245"/>
      <c r="G294" s="245"/>
    </row>
    <row r="295" spans="1:7">
      <c r="A295" s="538"/>
      <c r="B295" s="245"/>
      <c r="C295" s="245"/>
      <c r="D295" s="245"/>
      <c r="E295" s="245"/>
      <c r="F295" s="245"/>
      <c r="G295" s="245"/>
    </row>
    <row r="296" spans="1:7">
      <c r="A296" s="538"/>
      <c r="B296" s="245"/>
      <c r="C296" s="245"/>
      <c r="D296" s="245"/>
      <c r="E296" s="245"/>
      <c r="F296" s="245"/>
      <c r="G296" s="245"/>
    </row>
    <row r="297" spans="1:7">
      <c r="A297" s="538"/>
      <c r="B297" s="245"/>
      <c r="C297" s="245"/>
      <c r="D297" s="245"/>
      <c r="E297" s="245"/>
      <c r="F297" s="245"/>
      <c r="G297" s="245"/>
    </row>
    <row r="298" spans="1:7">
      <c r="A298" s="538"/>
      <c r="B298" s="245"/>
      <c r="C298" s="245"/>
      <c r="D298" s="245"/>
      <c r="E298" s="245"/>
      <c r="F298" s="245"/>
      <c r="G298" s="245"/>
    </row>
    <row r="299" spans="1:7">
      <c r="A299" s="538"/>
      <c r="B299" s="245"/>
      <c r="C299" s="245"/>
      <c r="D299" s="245"/>
      <c r="E299" s="245"/>
      <c r="F299" s="245"/>
      <c r="G299" s="245"/>
    </row>
    <row r="300" spans="1:7">
      <c r="A300" s="538"/>
      <c r="B300" s="245"/>
      <c r="C300" s="245"/>
      <c r="D300" s="245"/>
      <c r="E300" s="245"/>
      <c r="F300" s="245"/>
      <c r="G300" s="245"/>
    </row>
    <row r="301" spans="1:7">
      <c r="A301" s="538"/>
      <c r="B301" s="245"/>
      <c r="C301" s="245"/>
      <c r="D301" s="245"/>
      <c r="E301" s="245"/>
      <c r="F301" s="245"/>
      <c r="G301" s="245"/>
    </row>
    <row r="302" spans="1:7">
      <c r="A302" s="538"/>
      <c r="B302" s="245"/>
      <c r="C302" s="245"/>
      <c r="D302" s="245"/>
      <c r="E302" s="245"/>
      <c r="F302" s="245"/>
      <c r="G302" s="245"/>
    </row>
    <row r="303" spans="1:7">
      <c r="A303" s="538"/>
      <c r="B303" s="245"/>
      <c r="C303" s="245"/>
      <c r="D303" s="245"/>
      <c r="E303" s="245"/>
      <c r="F303" s="245"/>
      <c r="G303" s="245"/>
    </row>
    <row r="304" spans="1:7">
      <c r="A304" s="538"/>
      <c r="B304" s="245"/>
      <c r="C304" s="245"/>
      <c r="D304" s="245"/>
      <c r="E304" s="245"/>
      <c r="F304" s="245"/>
      <c r="G304" s="245"/>
    </row>
    <row r="305" spans="1:7">
      <c r="A305" s="538"/>
      <c r="B305" s="245"/>
      <c r="C305" s="245"/>
      <c r="D305" s="245"/>
      <c r="E305" s="245"/>
      <c r="F305" s="245"/>
      <c r="G305" s="245"/>
    </row>
    <row r="306" spans="1:7">
      <c r="A306" s="538"/>
      <c r="B306" s="245"/>
      <c r="C306" s="245"/>
      <c r="D306" s="245"/>
      <c r="E306" s="245"/>
      <c r="F306" s="245"/>
      <c r="G306" s="245"/>
    </row>
    <row r="307" spans="1:7">
      <c r="A307" s="538"/>
      <c r="B307" s="245"/>
      <c r="C307" s="245"/>
      <c r="D307" s="245"/>
      <c r="E307" s="245"/>
      <c r="F307" s="245"/>
      <c r="G307" s="245"/>
    </row>
    <row r="308" spans="1:7">
      <c r="A308" s="538"/>
      <c r="B308" s="245"/>
      <c r="C308" s="245"/>
      <c r="D308" s="245"/>
      <c r="E308" s="245"/>
      <c r="F308" s="245"/>
      <c r="G308" s="245"/>
    </row>
    <row r="309" spans="1:7">
      <c r="A309" s="538"/>
      <c r="B309" s="245"/>
      <c r="C309" s="245"/>
      <c r="D309" s="245"/>
      <c r="E309" s="245"/>
      <c r="F309" s="245"/>
      <c r="G309" s="245"/>
    </row>
    <row r="310" spans="1:7">
      <c r="A310" s="538"/>
      <c r="B310" s="245"/>
      <c r="C310" s="245"/>
      <c r="D310" s="245"/>
      <c r="E310" s="245"/>
      <c r="F310" s="245"/>
      <c r="G310" s="245"/>
    </row>
    <row r="311" spans="1:7">
      <c r="A311" s="538"/>
      <c r="B311" s="245"/>
      <c r="C311" s="245"/>
      <c r="D311" s="245"/>
      <c r="E311" s="245"/>
      <c r="F311" s="245"/>
      <c r="G311" s="245"/>
    </row>
    <row r="312" spans="1:7">
      <c r="A312" s="538"/>
      <c r="B312" s="245"/>
      <c r="C312" s="245"/>
      <c r="D312" s="245"/>
      <c r="E312" s="245"/>
      <c r="F312" s="245"/>
      <c r="G312" s="245"/>
    </row>
    <row r="313" spans="1:7">
      <c r="A313" s="538"/>
      <c r="B313" s="245"/>
      <c r="C313" s="245"/>
      <c r="D313" s="245"/>
      <c r="E313" s="245"/>
      <c r="F313" s="245"/>
      <c r="G313" s="245"/>
    </row>
    <row r="314" spans="1:7">
      <c r="A314" s="538"/>
      <c r="B314" s="245"/>
      <c r="C314" s="245"/>
      <c r="D314" s="245"/>
      <c r="E314" s="245"/>
      <c r="F314" s="245"/>
      <c r="G314" s="245"/>
    </row>
    <row r="315" spans="1:7">
      <c r="A315" s="538"/>
      <c r="B315" s="245"/>
      <c r="C315" s="245"/>
      <c r="D315" s="245"/>
      <c r="E315" s="245"/>
      <c r="F315" s="245"/>
      <c r="G315" s="245"/>
    </row>
    <row r="316" spans="1:7">
      <c r="A316" s="538"/>
      <c r="B316" s="245"/>
      <c r="C316" s="245"/>
      <c r="D316" s="245"/>
      <c r="E316" s="245"/>
      <c r="F316" s="245"/>
      <c r="G316" s="245"/>
    </row>
    <row r="317" spans="1:7">
      <c r="A317" s="538"/>
      <c r="B317" s="245"/>
      <c r="C317" s="245"/>
      <c r="D317" s="245"/>
      <c r="E317" s="245"/>
      <c r="F317" s="245"/>
      <c r="G317" s="245"/>
    </row>
    <row r="318" spans="1:7">
      <c r="A318" s="538"/>
      <c r="B318" s="245"/>
      <c r="C318" s="245"/>
      <c r="D318" s="245"/>
      <c r="E318" s="245"/>
      <c r="F318" s="245"/>
      <c r="G318" s="245"/>
    </row>
    <row r="319" spans="1:7">
      <c r="A319" s="538"/>
      <c r="B319" s="245"/>
      <c r="C319" s="245"/>
      <c r="D319" s="245"/>
      <c r="E319" s="245"/>
      <c r="F319" s="245"/>
      <c r="G319" s="245"/>
    </row>
    <row r="320" spans="1:7">
      <c r="A320" s="538"/>
      <c r="B320" s="245"/>
      <c r="C320" s="245"/>
      <c r="D320" s="245"/>
      <c r="E320" s="245"/>
      <c r="F320" s="245"/>
      <c r="G320" s="245"/>
    </row>
    <row r="321" spans="1:7">
      <c r="A321" s="538"/>
      <c r="B321" s="245"/>
      <c r="C321" s="245"/>
      <c r="D321" s="245"/>
      <c r="E321" s="245"/>
      <c r="F321" s="245"/>
      <c r="G321" s="245"/>
    </row>
    <row r="322" spans="1:7">
      <c r="A322" s="538"/>
      <c r="B322" s="245"/>
      <c r="C322" s="245"/>
      <c r="D322" s="245"/>
      <c r="E322" s="245"/>
      <c r="F322" s="245"/>
      <c r="G322" s="245"/>
    </row>
    <row r="323" spans="1:7">
      <c r="A323" s="538"/>
      <c r="B323" s="245"/>
      <c r="C323" s="245"/>
      <c r="D323" s="245"/>
      <c r="E323" s="245"/>
      <c r="F323" s="245"/>
      <c r="G323" s="245"/>
    </row>
    <row r="324" spans="1:7">
      <c r="A324" s="538"/>
      <c r="B324" s="245"/>
      <c r="C324" s="245"/>
      <c r="D324" s="245"/>
      <c r="E324" s="245"/>
      <c r="F324" s="245"/>
      <c r="G324" s="245"/>
    </row>
    <row r="325" spans="1:7">
      <c r="A325" s="538"/>
      <c r="B325" s="245"/>
      <c r="C325" s="245"/>
      <c r="D325" s="245"/>
      <c r="E325" s="245"/>
      <c r="F325" s="245"/>
      <c r="G325" s="245"/>
    </row>
    <row r="326" spans="1:7">
      <c r="A326" s="538"/>
      <c r="B326" s="245"/>
      <c r="C326" s="245"/>
      <c r="D326" s="245"/>
      <c r="E326" s="245"/>
      <c r="F326" s="245"/>
      <c r="G326" s="245"/>
    </row>
    <row r="327" spans="1:7">
      <c r="A327" s="538"/>
      <c r="B327" s="245"/>
      <c r="C327" s="245"/>
      <c r="D327" s="245"/>
      <c r="E327" s="245"/>
      <c r="F327" s="245"/>
      <c r="G327" s="245"/>
    </row>
    <row r="328" spans="1:7">
      <c r="A328" s="538"/>
      <c r="B328" s="245"/>
      <c r="C328" s="245"/>
      <c r="D328" s="245"/>
      <c r="E328" s="245"/>
      <c r="F328" s="245"/>
      <c r="G328" s="245"/>
    </row>
    <row r="329" spans="1:7">
      <c r="A329" s="538"/>
      <c r="B329" s="245"/>
      <c r="C329" s="245"/>
      <c r="D329" s="245"/>
      <c r="E329" s="245"/>
      <c r="F329" s="245"/>
      <c r="G329" s="245"/>
    </row>
    <row r="330" spans="1:7">
      <c r="A330" s="538"/>
      <c r="B330" s="245"/>
      <c r="C330" s="245"/>
      <c r="D330" s="245"/>
      <c r="E330" s="245"/>
      <c r="F330" s="245"/>
      <c r="G330" s="245"/>
    </row>
    <row r="331" spans="1:7">
      <c r="A331" s="538"/>
      <c r="B331" s="245"/>
      <c r="C331" s="245"/>
      <c r="D331" s="245"/>
      <c r="E331" s="245"/>
      <c r="F331" s="245"/>
      <c r="G331" s="245"/>
    </row>
    <row r="332" spans="1:7">
      <c r="A332" s="538"/>
      <c r="B332" s="245"/>
      <c r="C332" s="245"/>
      <c r="D332" s="245"/>
      <c r="E332" s="245"/>
      <c r="F332" s="245"/>
      <c r="G332" s="245"/>
    </row>
    <row r="333" spans="1:7">
      <c r="A333" s="538"/>
      <c r="B333" s="245"/>
      <c r="C333" s="245"/>
      <c r="D333" s="245"/>
      <c r="E333" s="245"/>
      <c r="F333" s="245"/>
      <c r="G333" s="245"/>
    </row>
    <row r="334" spans="1:7">
      <c r="A334" s="538"/>
      <c r="B334" s="245"/>
      <c r="C334" s="245"/>
      <c r="D334" s="245"/>
      <c r="E334" s="245"/>
      <c r="F334" s="245"/>
      <c r="G334" s="245"/>
    </row>
    <row r="335" spans="1:7">
      <c r="A335" s="538"/>
      <c r="B335" s="245"/>
      <c r="C335" s="245"/>
      <c r="D335" s="245"/>
      <c r="E335" s="245"/>
      <c r="F335" s="245"/>
      <c r="G335" s="245"/>
    </row>
    <row r="336" spans="1:7">
      <c r="A336" s="538"/>
      <c r="B336" s="245"/>
      <c r="C336" s="245"/>
      <c r="D336" s="245"/>
      <c r="E336" s="245"/>
      <c r="F336" s="245"/>
      <c r="G336" s="245"/>
    </row>
    <row r="337" spans="1:7">
      <c r="A337" s="538"/>
      <c r="B337" s="245"/>
      <c r="C337" s="245"/>
      <c r="D337" s="245"/>
      <c r="E337" s="245"/>
      <c r="F337" s="245"/>
      <c r="G337" s="245"/>
    </row>
    <row r="338" spans="1:7">
      <c r="A338" s="538"/>
      <c r="B338" s="245"/>
      <c r="C338" s="245"/>
      <c r="D338" s="245"/>
      <c r="E338" s="245"/>
      <c r="F338" s="245"/>
      <c r="G338" s="245"/>
    </row>
    <row r="339" spans="1:7">
      <c r="A339" s="538"/>
      <c r="B339" s="245"/>
      <c r="C339" s="245"/>
      <c r="D339" s="245"/>
      <c r="E339" s="245"/>
      <c r="F339" s="245"/>
      <c r="G339" s="245"/>
    </row>
    <row r="340" spans="1:7">
      <c r="A340" s="538"/>
      <c r="B340" s="245"/>
      <c r="C340" s="245"/>
      <c r="D340" s="245"/>
      <c r="E340" s="245"/>
      <c r="F340" s="245"/>
      <c r="G340" s="245"/>
    </row>
    <row r="341" spans="1:7">
      <c r="A341" s="538"/>
      <c r="B341" s="245"/>
      <c r="C341" s="245"/>
      <c r="D341" s="245"/>
      <c r="E341" s="245"/>
      <c r="F341" s="245"/>
      <c r="G341" s="245"/>
    </row>
    <row r="342" spans="1:7">
      <c r="A342" s="538"/>
      <c r="B342" s="245"/>
      <c r="C342" s="245"/>
      <c r="D342" s="245"/>
      <c r="E342" s="245"/>
      <c r="F342" s="245"/>
      <c r="G342" s="245"/>
    </row>
    <row r="343" spans="1:7">
      <c r="A343" s="538"/>
      <c r="B343" s="245"/>
      <c r="C343" s="245"/>
      <c r="D343" s="245"/>
      <c r="E343" s="245"/>
      <c r="F343" s="245"/>
      <c r="G343" s="245"/>
    </row>
    <row r="344" spans="1:7">
      <c r="A344" s="538"/>
      <c r="B344" s="245"/>
      <c r="C344" s="245"/>
      <c r="D344" s="245"/>
      <c r="E344" s="245"/>
      <c r="F344" s="245"/>
      <c r="G344" s="245"/>
    </row>
    <row r="345" spans="1:7">
      <c r="A345" s="538"/>
      <c r="B345" s="245"/>
      <c r="C345" s="245"/>
      <c r="D345" s="245"/>
      <c r="E345" s="245"/>
      <c r="F345" s="245"/>
      <c r="G345" s="245"/>
    </row>
    <row r="346" spans="1:7">
      <c r="A346" s="538"/>
      <c r="B346" s="245"/>
      <c r="C346" s="245"/>
      <c r="D346" s="245"/>
      <c r="E346" s="245"/>
      <c r="F346" s="245"/>
      <c r="G346" s="245"/>
    </row>
    <row r="347" spans="1:7">
      <c r="A347" s="538"/>
      <c r="B347" s="245"/>
      <c r="C347" s="245"/>
      <c r="D347" s="245"/>
      <c r="E347" s="245"/>
      <c r="F347" s="245"/>
      <c r="G347" s="245"/>
    </row>
    <row r="348" spans="1:7">
      <c r="A348" s="538"/>
      <c r="B348" s="245"/>
      <c r="C348" s="245"/>
      <c r="D348" s="245"/>
      <c r="E348" s="245"/>
      <c r="F348" s="245"/>
      <c r="G348" s="245"/>
    </row>
    <row r="349" spans="1:7">
      <c r="A349" s="538"/>
      <c r="B349" s="245"/>
      <c r="C349" s="245"/>
      <c r="D349" s="245"/>
      <c r="E349" s="245"/>
      <c r="F349" s="245"/>
      <c r="G349" s="245"/>
    </row>
    <row r="350" spans="1:7">
      <c r="A350" s="538"/>
      <c r="B350" s="245"/>
      <c r="C350" s="245"/>
      <c r="D350" s="245"/>
      <c r="E350" s="245"/>
      <c r="F350" s="245"/>
      <c r="G350" s="245"/>
    </row>
    <row r="351" spans="1:7">
      <c r="A351" s="538"/>
      <c r="B351" s="245"/>
      <c r="C351" s="245"/>
      <c r="D351" s="245"/>
      <c r="E351" s="245"/>
      <c r="F351" s="245"/>
      <c r="G351" s="245"/>
    </row>
    <row r="352" spans="1:7">
      <c r="A352" s="538"/>
      <c r="B352" s="245"/>
      <c r="C352" s="245"/>
      <c r="D352" s="245"/>
      <c r="E352" s="245"/>
      <c r="F352" s="245"/>
      <c r="G352" s="245"/>
    </row>
    <row r="353" spans="1:7">
      <c r="A353" s="538"/>
      <c r="B353" s="245"/>
      <c r="C353" s="245"/>
      <c r="D353" s="245"/>
      <c r="E353" s="245"/>
      <c r="F353" s="245"/>
      <c r="G353" s="245"/>
    </row>
    <row r="354" spans="1:7">
      <c r="A354" s="538"/>
      <c r="B354" s="245"/>
      <c r="C354" s="245"/>
      <c r="D354" s="245"/>
      <c r="E354" s="245"/>
      <c r="F354" s="245"/>
      <c r="G354" s="245"/>
    </row>
    <row r="355" spans="1:7">
      <c r="A355" s="538"/>
      <c r="B355" s="245"/>
      <c r="C355" s="245"/>
      <c r="D355" s="245"/>
      <c r="E355" s="245"/>
      <c r="F355" s="245"/>
      <c r="G355" s="245"/>
    </row>
    <row r="356" spans="1:7">
      <c r="A356" s="538"/>
      <c r="B356" s="245"/>
      <c r="C356" s="245"/>
      <c r="D356" s="245"/>
      <c r="E356" s="245"/>
      <c r="F356" s="245"/>
      <c r="G356" s="245"/>
    </row>
    <row r="357" spans="1:7">
      <c r="A357" s="538"/>
      <c r="B357" s="245"/>
      <c r="C357" s="245"/>
      <c r="D357" s="245"/>
      <c r="E357" s="245"/>
      <c r="F357" s="245"/>
      <c r="G357" s="245"/>
    </row>
    <row r="358" spans="1:7">
      <c r="A358" s="538"/>
      <c r="B358" s="245"/>
      <c r="C358" s="245"/>
      <c r="D358" s="245"/>
      <c r="E358" s="245"/>
      <c r="F358" s="245"/>
      <c r="G358" s="245"/>
    </row>
    <row r="359" spans="1:7">
      <c r="A359" s="538"/>
      <c r="B359" s="245"/>
      <c r="C359" s="245"/>
      <c r="D359" s="245"/>
      <c r="E359" s="245"/>
      <c r="F359" s="245"/>
      <c r="G359" s="245"/>
    </row>
    <row r="360" spans="1:7">
      <c r="A360" s="538"/>
      <c r="B360" s="245"/>
      <c r="C360" s="245"/>
      <c r="D360" s="245"/>
      <c r="E360" s="245"/>
      <c r="F360" s="245"/>
      <c r="G360" s="245"/>
    </row>
    <row r="361" spans="1:7">
      <c r="A361" s="538"/>
      <c r="B361" s="245"/>
      <c r="C361" s="245"/>
      <c r="D361" s="245"/>
      <c r="E361" s="245"/>
      <c r="F361" s="245"/>
      <c r="G361" s="245"/>
    </row>
    <row r="362" spans="1:7">
      <c r="A362" s="538"/>
      <c r="B362" s="245"/>
      <c r="C362" s="245"/>
      <c r="D362" s="245"/>
      <c r="E362" s="245"/>
      <c r="F362" s="245"/>
      <c r="G362" s="245"/>
    </row>
    <row r="363" spans="1:7">
      <c r="A363" s="538"/>
      <c r="B363" s="245"/>
      <c r="C363" s="245"/>
      <c r="D363" s="245"/>
      <c r="E363" s="245"/>
      <c r="F363" s="245"/>
      <c r="G363" s="245"/>
    </row>
    <row r="364" spans="1:7">
      <c r="A364" s="538"/>
      <c r="B364" s="245"/>
      <c r="C364" s="245"/>
      <c r="D364" s="245"/>
      <c r="E364" s="245"/>
      <c r="F364" s="245"/>
      <c r="G364" s="245"/>
    </row>
    <row r="365" spans="1:7">
      <c r="A365" s="538"/>
      <c r="B365" s="245"/>
      <c r="C365" s="245"/>
      <c r="D365" s="245"/>
      <c r="E365" s="245"/>
      <c r="F365" s="245"/>
      <c r="G365" s="245"/>
    </row>
    <row r="366" spans="1:7">
      <c r="A366" s="538"/>
      <c r="B366" s="245"/>
      <c r="C366" s="245"/>
      <c r="D366" s="245"/>
      <c r="E366" s="245"/>
      <c r="F366" s="245"/>
      <c r="G366" s="245"/>
    </row>
    <row r="367" spans="1:7">
      <c r="A367" s="538"/>
      <c r="B367" s="245"/>
      <c r="C367" s="245"/>
      <c r="D367" s="245"/>
      <c r="E367" s="245"/>
      <c r="F367" s="245"/>
      <c r="G367" s="245"/>
    </row>
    <row r="368" spans="1:7">
      <c r="A368" s="538"/>
      <c r="B368" s="245"/>
      <c r="C368" s="245"/>
      <c r="D368" s="245"/>
      <c r="E368" s="245"/>
      <c r="F368" s="245"/>
      <c r="G368" s="245"/>
    </row>
    <row r="369" spans="1:7">
      <c r="A369" s="538"/>
      <c r="B369" s="245"/>
      <c r="C369" s="245"/>
      <c r="D369" s="245"/>
      <c r="E369" s="245"/>
      <c r="F369" s="245"/>
      <c r="G369" s="245"/>
    </row>
    <row r="370" spans="1:7">
      <c r="A370" s="538"/>
      <c r="B370" s="245"/>
      <c r="C370" s="245"/>
      <c r="D370" s="245"/>
      <c r="E370" s="245"/>
      <c r="F370" s="245"/>
      <c r="G370" s="245"/>
    </row>
    <row r="371" spans="1:7">
      <c r="A371" s="538"/>
      <c r="B371" s="245"/>
      <c r="C371" s="245"/>
      <c r="D371" s="245"/>
      <c r="E371" s="245"/>
      <c r="F371" s="245"/>
      <c r="G371" s="245"/>
    </row>
    <row r="372" spans="1:7">
      <c r="A372" s="538"/>
      <c r="B372" s="245"/>
      <c r="C372" s="245"/>
      <c r="D372" s="245"/>
      <c r="E372" s="245"/>
      <c r="F372" s="245"/>
      <c r="G372" s="245"/>
    </row>
    <row r="373" spans="1:7">
      <c r="A373" s="538"/>
      <c r="B373" s="245"/>
      <c r="C373" s="245"/>
      <c r="D373" s="245"/>
      <c r="E373" s="245"/>
      <c r="F373" s="245"/>
      <c r="G373" s="245"/>
    </row>
    <row r="374" spans="1:7">
      <c r="A374" s="538"/>
      <c r="B374" s="245"/>
      <c r="C374" s="245"/>
      <c r="D374" s="245"/>
      <c r="E374" s="245"/>
      <c r="F374" s="245"/>
      <c r="G374" s="245"/>
    </row>
    <row r="375" spans="1:7">
      <c r="A375" s="538"/>
      <c r="B375" s="245"/>
      <c r="C375" s="245"/>
      <c r="D375" s="245"/>
      <c r="E375" s="245"/>
      <c r="F375" s="245"/>
      <c r="G375" s="245"/>
    </row>
    <row r="376" spans="1:7">
      <c r="A376" s="538"/>
      <c r="B376" s="245"/>
      <c r="C376" s="245"/>
      <c r="D376" s="245"/>
      <c r="E376" s="245"/>
      <c r="F376" s="245"/>
      <c r="G376" s="245"/>
    </row>
    <row r="377" spans="1:7">
      <c r="A377" s="538"/>
      <c r="B377" s="245"/>
      <c r="C377" s="245"/>
      <c r="D377" s="245"/>
      <c r="E377" s="245"/>
      <c r="F377" s="245"/>
      <c r="G377" s="245"/>
    </row>
    <row r="378" spans="1:7">
      <c r="A378" s="538"/>
      <c r="B378" s="245"/>
      <c r="C378" s="245"/>
      <c r="D378" s="245"/>
      <c r="E378" s="245"/>
      <c r="F378" s="245"/>
      <c r="G378" s="245"/>
    </row>
    <row r="379" spans="1:7">
      <c r="A379" s="538"/>
      <c r="B379" s="245"/>
      <c r="C379" s="245"/>
      <c r="D379" s="245"/>
      <c r="E379" s="245"/>
      <c r="F379" s="245"/>
      <c r="G379" s="245"/>
    </row>
    <row r="380" spans="1:7">
      <c r="A380" s="538"/>
      <c r="B380" s="245"/>
      <c r="C380" s="245"/>
      <c r="D380" s="245"/>
      <c r="E380" s="245"/>
      <c r="F380" s="245"/>
      <c r="G380" s="245"/>
    </row>
    <row r="381" spans="1:7">
      <c r="A381" s="538"/>
      <c r="B381" s="245"/>
      <c r="C381" s="245"/>
      <c r="D381" s="245"/>
      <c r="E381" s="245"/>
      <c r="F381" s="245"/>
      <c r="G381" s="245"/>
    </row>
    <row r="382" spans="1:7">
      <c r="A382" s="538"/>
      <c r="B382" s="245"/>
      <c r="C382" s="245"/>
      <c r="D382" s="245"/>
      <c r="E382" s="245"/>
      <c r="F382" s="245"/>
      <c r="G382" s="245"/>
    </row>
    <row r="383" spans="1:7">
      <c r="A383" s="538"/>
      <c r="B383" s="245"/>
      <c r="C383" s="245"/>
      <c r="D383" s="245"/>
      <c r="E383" s="245"/>
      <c r="F383" s="245"/>
      <c r="G383" s="245"/>
    </row>
    <row r="384" spans="1:7">
      <c r="A384" s="538"/>
      <c r="B384" s="245"/>
      <c r="C384" s="245"/>
      <c r="D384" s="245"/>
      <c r="E384" s="245"/>
      <c r="F384" s="245"/>
      <c r="G384" s="245"/>
    </row>
    <row r="385" spans="1:7">
      <c r="A385" s="538"/>
      <c r="B385" s="245"/>
      <c r="C385" s="245"/>
      <c r="D385" s="245"/>
      <c r="E385" s="245"/>
      <c r="F385" s="245"/>
      <c r="G385" s="245"/>
    </row>
    <row r="386" spans="1:7">
      <c r="A386" s="538"/>
      <c r="B386" s="245"/>
      <c r="C386" s="245"/>
      <c r="D386" s="245"/>
      <c r="E386" s="245"/>
      <c r="F386" s="245"/>
      <c r="G386" s="245"/>
    </row>
    <row r="387" spans="1:7">
      <c r="A387" s="538"/>
      <c r="B387" s="245"/>
      <c r="C387" s="245"/>
      <c r="D387" s="245"/>
      <c r="E387" s="245"/>
      <c r="F387" s="245"/>
      <c r="G387" s="245"/>
    </row>
    <row r="388" spans="1:7">
      <c r="A388" s="538"/>
      <c r="B388" s="245"/>
      <c r="C388" s="245"/>
      <c r="D388" s="245"/>
      <c r="E388" s="245"/>
      <c r="F388" s="245"/>
      <c r="G388" s="245"/>
    </row>
    <row r="389" spans="1:7">
      <c r="A389" s="538"/>
      <c r="B389" s="245"/>
      <c r="C389" s="245"/>
      <c r="D389" s="245"/>
      <c r="E389" s="245"/>
      <c r="F389" s="245"/>
      <c r="G389" s="245"/>
    </row>
    <row r="390" spans="1:7">
      <c r="A390" s="538"/>
      <c r="B390" s="245"/>
      <c r="C390" s="245"/>
      <c r="D390" s="245"/>
      <c r="E390" s="245"/>
      <c r="F390" s="245"/>
      <c r="G390" s="245"/>
    </row>
    <row r="391" spans="1:7">
      <c r="A391" s="538"/>
      <c r="B391" s="245"/>
      <c r="C391" s="245"/>
      <c r="D391" s="245"/>
      <c r="E391" s="245"/>
      <c r="F391" s="245"/>
      <c r="G391" s="245"/>
    </row>
    <row r="392" spans="1:7">
      <c r="A392" s="538"/>
      <c r="B392" s="245"/>
      <c r="C392" s="245"/>
      <c r="D392" s="245"/>
      <c r="E392" s="245"/>
      <c r="F392" s="245"/>
      <c r="G392" s="245"/>
    </row>
    <row r="393" spans="1:7">
      <c r="A393" s="538"/>
      <c r="B393" s="245"/>
      <c r="C393" s="245"/>
      <c r="D393" s="245"/>
      <c r="E393" s="245"/>
      <c r="F393" s="245"/>
      <c r="G393" s="245"/>
    </row>
    <row r="394" spans="1:7">
      <c r="A394" s="538"/>
      <c r="B394" s="245"/>
      <c r="C394" s="245"/>
      <c r="D394" s="245"/>
      <c r="E394" s="245"/>
      <c r="F394" s="245"/>
      <c r="G394" s="245"/>
    </row>
    <row r="395" spans="1:7">
      <c r="A395" s="538"/>
      <c r="B395" s="245"/>
      <c r="C395" s="245"/>
      <c r="D395" s="245"/>
      <c r="E395" s="245"/>
      <c r="F395" s="245"/>
      <c r="G395" s="245"/>
    </row>
    <row r="396" spans="1:7">
      <c r="A396" s="538"/>
      <c r="B396" s="245"/>
      <c r="C396" s="245"/>
      <c r="D396" s="245"/>
      <c r="E396" s="245"/>
      <c r="F396" s="245"/>
      <c r="G396" s="245"/>
    </row>
    <row r="397" spans="1:7">
      <c r="A397" s="538"/>
      <c r="B397" s="245"/>
      <c r="C397" s="245"/>
      <c r="D397" s="245"/>
      <c r="E397" s="245"/>
      <c r="F397" s="245"/>
      <c r="G397" s="245"/>
    </row>
    <row r="398" spans="1:7">
      <c r="A398" s="538"/>
      <c r="B398" s="245"/>
      <c r="C398" s="245"/>
      <c r="D398" s="245"/>
      <c r="E398" s="245"/>
      <c r="F398" s="245"/>
      <c r="G398" s="245"/>
    </row>
    <row r="399" spans="1:7">
      <c r="A399" s="538"/>
      <c r="B399" s="245"/>
      <c r="C399" s="245"/>
      <c r="D399" s="245"/>
      <c r="E399" s="245"/>
      <c r="F399" s="245"/>
      <c r="G399" s="245"/>
    </row>
    <row r="400" spans="1:7">
      <c r="A400" s="538"/>
      <c r="B400" s="245"/>
      <c r="C400" s="245"/>
      <c r="D400" s="245"/>
      <c r="E400" s="245"/>
      <c r="F400" s="245"/>
      <c r="G400" s="245"/>
    </row>
    <row r="401" spans="1:7">
      <c r="A401" s="538"/>
      <c r="B401" s="245"/>
      <c r="C401" s="245"/>
      <c r="D401" s="245"/>
      <c r="E401" s="245"/>
      <c r="F401" s="245"/>
      <c r="G401" s="245"/>
    </row>
    <row r="402" spans="1:7">
      <c r="A402" s="538"/>
      <c r="B402" s="245"/>
      <c r="C402" s="245"/>
      <c r="D402" s="245"/>
      <c r="E402" s="245"/>
      <c r="F402" s="245"/>
      <c r="G402" s="245"/>
    </row>
    <row r="403" spans="1:7">
      <c r="A403" s="538"/>
      <c r="B403" s="245"/>
      <c r="C403" s="245"/>
      <c r="D403" s="245"/>
      <c r="E403" s="245"/>
      <c r="F403" s="245"/>
      <c r="G403" s="245"/>
    </row>
    <row r="404" spans="1:7">
      <c r="A404" s="538"/>
      <c r="B404" s="245"/>
      <c r="C404" s="245"/>
      <c r="D404" s="245"/>
      <c r="E404" s="245"/>
      <c r="F404" s="245"/>
      <c r="G404" s="245"/>
    </row>
    <row r="405" spans="1:7">
      <c r="A405" s="538"/>
      <c r="B405" s="245"/>
      <c r="C405" s="245"/>
      <c r="D405" s="245"/>
      <c r="E405" s="245"/>
      <c r="F405" s="245"/>
      <c r="G405" s="245"/>
    </row>
    <row r="406" spans="1:7">
      <c r="A406" s="538"/>
      <c r="B406" s="245"/>
      <c r="C406" s="245"/>
      <c r="D406" s="245"/>
      <c r="E406" s="245"/>
      <c r="F406" s="245"/>
      <c r="G406" s="245"/>
    </row>
    <row r="407" spans="1:7">
      <c r="A407" s="538"/>
      <c r="B407" s="245"/>
      <c r="C407" s="245"/>
      <c r="D407" s="245"/>
      <c r="E407" s="245"/>
      <c r="F407" s="245"/>
      <c r="G407" s="245"/>
    </row>
    <row r="408" spans="1:7">
      <c r="A408" s="538"/>
      <c r="B408" s="245"/>
      <c r="C408" s="245"/>
      <c r="D408" s="245"/>
      <c r="E408" s="245"/>
      <c r="F408" s="245"/>
      <c r="G408" s="245"/>
    </row>
    <row r="409" spans="1:7">
      <c r="A409" s="538"/>
      <c r="B409" s="245"/>
      <c r="C409" s="245"/>
      <c r="D409" s="245"/>
      <c r="E409" s="245"/>
      <c r="F409" s="245"/>
      <c r="G409" s="245"/>
    </row>
    <row r="410" spans="1:7">
      <c r="A410" s="538"/>
      <c r="B410" s="245"/>
      <c r="C410" s="245"/>
      <c r="D410" s="245"/>
      <c r="E410" s="245"/>
      <c r="F410" s="245"/>
      <c r="G410" s="245"/>
    </row>
    <row r="411" spans="1:7">
      <c r="A411" s="538"/>
      <c r="B411" s="245"/>
      <c r="C411" s="245"/>
      <c r="D411" s="245"/>
      <c r="E411" s="245"/>
      <c r="F411" s="245"/>
      <c r="G411" s="245"/>
    </row>
    <row r="412" spans="1:7">
      <c r="A412" s="538"/>
      <c r="B412" s="245"/>
      <c r="C412" s="245"/>
      <c r="D412" s="245"/>
      <c r="E412" s="245"/>
      <c r="F412" s="245"/>
      <c r="G412" s="245"/>
    </row>
    <row r="413" spans="1:7">
      <c r="A413" s="538"/>
      <c r="B413" s="245"/>
      <c r="C413" s="245"/>
      <c r="D413" s="245"/>
      <c r="E413" s="245"/>
      <c r="F413" s="245"/>
      <c r="G413" s="245"/>
    </row>
    <row r="414" spans="1:7">
      <c r="A414" s="538"/>
      <c r="B414" s="245"/>
      <c r="C414" s="245"/>
      <c r="D414" s="245"/>
      <c r="E414" s="245"/>
      <c r="F414" s="245"/>
      <c r="G414" s="245"/>
    </row>
    <row r="415" spans="1:7">
      <c r="A415" s="538"/>
      <c r="B415" s="245"/>
      <c r="C415" s="245"/>
      <c r="D415" s="245"/>
      <c r="E415" s="245"/>
      <c r="F415" s="245"/>
      <c r="G415" s="245"/>
    </row>
    <row r="416" spans="1:7">
      <c r="A416" s="538"/>
      <c r="B416" s="245"/>
      <c r="C416" s="245"/>
      <c r="D416" s="245"/>
      <c r="E416" s="245"/>
      <c r="F416" s="245"/>
      <c r="G416" s="245"/>
    </row>
    <row r="417" spans="1:7">
      <c r="A417" s="538"/>
      <c r="B417" s="245"/>
      <c r="C417" s="245"/>
      <c r="D417" s="245"/>
      <c r="E417" s="245"/>
      <c r="F417" s="245"/>
      <c r="G417" s="245"/>
    </row>
    <row r="418" spans="1:7">
      <c r="A418" s="538"/>
      <c r="B418" s="245"/>
      <c r="C418" s="245"/>
      <c r="D418" s="245"/>
      <c r="E418" s="245"/>
      <c r="F418" s="245"/>
      <c r="G418" s="245"/>
    </row>
    <row r="419" spans="1:7">
      <c r="A419" s="538"/>
      <c r="B419" s="245"/>
      <c r="C419" s="245"/>
      <c r="D419" s="245"/>
      <c r="E419" s="245"/>
      <c r="F419" s="245"/>
      <c r="G419" s="245"/>
    </row>
    <row r="420" spans="1:7">
      <c r="A420" s="538"/>
      <c r="B420" s="245"/>
      <c r="C420" s="245"/>
      <c r="D420" s="245"/>
      <c r="E420" s="245"/>
      <c r="F420" s="245"/>
      <c r="G420" s="245"/>
    </row>
    <row r="421" spans="1:7">
      <c r="A421" s="538"/>
      <c r="B421" s="245"/>
      <c r="C421" s="245"/>
      <c r="D421" s="245"/>
      <c r="E421" s="245"/>
      <c r="F421" s="245"/>
      <c r="G421" s="245"/>
    </row>
    <row r="422" spans="1:7">
      <c r="A422" s="538"/>
      <c r="B422" s="245"/>
      <c r="C422" s="245"/>
      <c r="D422" s="245"/>
      <c r="E422" s="245"/>
      <c r="F422" s="245"/>
      <c r="G422" s="245"/>
    </row>
    <row r="423" spans="1:7">
      <c r="A423" s="538"/>
      <c r="B423" s="245"/>
      <c r="C423" s="245"/>
      <c r="D423" s="245"/>
      <c r="E423" s="245"/>
      <c r="F423" s="245"/>
      <c r="G423" s="245"/>
    </row>
    <row r="424" spans="1:7">
      <c r="A424" s="538"/>
      <c r="B424" s="245"/>
      <c r="C424" s="245"/>
      <c r="D424" s="245"/>
      <c r="E424" s="245"/>
      <c r="F424" s="245"/>
      <c r="G424" s="245"/>
    </row>
    <row r="425" spans="1:7">
      <c r="A425" s="538"/>
      <c r="B425" s="245"/>
      <c r="C425" s="245"/>
      <c r="D425" s="245"/>
      <c r="E425" s="245"/>
      <c r="F425" s="245"/>
      <c r="G425" s="245"/>
    </row>
    <row r="426" spans="1:7">
      <c r="A426" s="538"/>
      <c r="B426" s="245"/>
      <c r="C426" s="245"/>
      <c r="D426" s="245"/>
      <c r="E426" s="245"/>
      <c r="F426" s="245"/>
      <c r="G426" s="245"/>
    </row>
    <row r="427" spans="1:7">
      <c r="A427" s="538"/>
      <c r="B427" s="245"/>
      <c r="C427" s="245"/>
      <c r="D427" s="245"/>
      <c r="E427" s="245"/>
      <c r="F427" s="245"/>
      <c r="G427" s="245"/>
    </row>
    <row r="428" spans="1:7">
      <c r="A428" s="538"/>
      <c r="B428" s="245"/>
      <c r="C428" s="245"/>
      <c r="D428" s="245"/>
      <c r="E428" s="245"/>
      <c r="F428" s="245"/>
      <c r="G428" s="245"/>
    </row>
    <row r="429" spans="1:7">
      <c r="A429" s="538"/>
      <c r="B429" s="245"/>
      <c r="C429" s="245"/>
      <c r="D429" s="245"/>
      <c r="E429" s="245"/>
      <c r="F429" s="245"/>
      <c r="G429" s="245"/>
    </row>
    <row r="430" spans="1:7">
      <c r="A430" s="538"/>
      <c r="B430" s="245"/>
      <c r="C430" s="245"/>
      <c r="D430" s="245"/>
      <c r="E430" s="245"/>
      <c r="F430" s="245"/>
      <c r="G430" s="245"/>
    </row>
    <row r="431" spans="1:7">
      <c r="A431" s="538"/>
      <c r="B431" s="245"/>
      <c r="C431" s="245"/>
      <c r="D431" s="245"/>
      <c r="E431" s="245"/>
      <c r="F431" s="245"/>
      <c r="G431" s="245"/>
    </row>
    <row r="432" spans="1:7">
      <c r="A432" s="538"/>
      <c r="B432" s="245"/>
      <c r="C432" s="245"/>
      <c r="D432" s="245"/>
      <c r="E432" s="245"/>
      <c r="F432" s="245"/>
      <c r="G432" s="245"/>
    </row>
    <row r="433" spans="1:7">
      <c r="A433" s="538"/>
      <c r="B433" s="245"/>
      <c r="C433" s="245"/>
      <c r="D433" s="245"/>
      <c r="E433" s="245"/>
      <c r="F433" s="245"/>
      <c r="G433" s="245"/>
    </row>
    <row r="434" spans="1:7">
      <c r="A434" s="538"/>
      <c r="B434" s="245"/>
      <c r="C434" s="245"/>
      <c r="D434" s="245"/>
      <c r="E434" s="245"/>
      <c r="F434" s="245"/>
      <c r="G434" s="245"/>
    </row>
    <row r="435" spans="1:7">
      <c r="A435" s="538"/>
      <c r="B435" s="245"/>
      <c r="C435" s="245"/>
      <c r="D435" s="245"/>
      <c r="E435" s="245"/>
      <c r="F435" s="245"/>
      <c r="G435" s="245"/>
    </row>
    <row r="436" spans="1:7">
      <c r="A436" s="538"/>
      <c r="B436" s="245"/>
      <c r="C436" s="245"/>
      <c r="D436" s="245"/>
      <c r="E436" s="245"/>
      <c r="F436" s="245"/>
      <c r="G436" s="245"/>
    </row>
    <row r="437" spans="1:7">
      <c r="A437" s="538"/>
      <c r="B437" s="245"/>
      <c r="C437" s="245"/>
      <c r="D437" s="245"/>
      <c r="E437" s="245"/>
      <c r="F437" s="245"/>
      <c r="G437" s="245"/>
    </row>
    <row r="438" spans="1:7">
      <c r="A438" s="538"/>
      <c r="B438" s="245"/>
      <c r="C438" s="245"/>
      <c r="D438" s="245"/>
      <c r="E438" s="245"/>
      <c r="F438" s="245"/>
      <c r="G438" s="245"/>
    </row>
    <row r="439" spans="1:7">
      <c r="A439" s="538"/>
      <c r="B439" s="245"/>
      <c r="C439" s="245"/>
      <c r="D439" s="245"/>
      <c r="E439" s="245"/>
      <c r="F439" s="245"/>
      <c r="G439" s="245"/>
    </row>
    <row r="440" spans="1:7">
      <c r="A440" s="538"/>
      <c r="B440" s="245"/>
      <c r="C440" s="245"/>
      <c r="D440" s="245"/>
      <c r="E440" s="245"/>
      <c r="F440" s="245"/>
      <c r="G440" s="245"/>
    </row>
    <row r="441" spans="1:7">
      <c r="A441" s="538"/>
      <c r="B441" s="245"/>
      <c r="C441" s="245"/>
      <c r="D441" s="245"/>
      <c r="E441" s="245"/>
      <c r="F441" s="245"/>
      <c r="G441" s="245"/>
    </row>
    <row r="442" spans="1:7">
      <c r="A442" s="538"/>
      <c r="B442" s="245"/>
      <c r="C442" s="245"/>
      <c r="D442" s="245"/>
      <c r="E442" s="245"/>
      <c r="F442" s="245"/>
      <c r="G442" s="245"/>
    </row>
    <row r="443" spans="1:7">
      <c r="A443" s="538"/>
      <c r="B443" s="245"/>
      <c r="C443" s="245"/>
      <c r="D443" s="245"/>
      <c r="E443" s="245"/>
      <c r="F443" s="245"/>
      <c r="G443" s="245"/>
    </row>
    <row r="444" spans="1:7">
      <c r="A444" s="538"/>
      <c r="B444" s="245"/>
      <c r="C444" s="245"/>
      <c r="D444" s="245"/>
      <c r="E444" s="245"/>
      <c r="F444" s="245"/>
      <c r="G444" s="245"/>
    </row>
    <row r="445" spans="1:7">
      <c r="A445" s="538"/>
      <c r="B445" s="245"/>
      <c r="C445" s="245"/>
      <c r="D445" s="245"/>
      <c r="E445" s="245"/>
      <c r="F445" s="245"/>
      <c r="G445" s="245"/>
    </row>
    <row r="446" spans="1:7">
      <c r="A446" s="538"/>
      <c r="B446" s="245"/>
      <c r="C446" s="245"/>
      <c r="D446" s="245"/>
      <c r="E446" s="245"/>
      <c r="F446" s="245"/>
      <c r="G446" s="245"/>
    </row>
    <row r="447" spans="1:7">
      <c r="A447" s="538"/>
      <c r="B447" s="245"/>
      <c r="C447" s="245"/>
      <c r="D447" s="245"/>
      <c r="E447" s="245"/>
      <c r="F447" s="245"/>
      <c r="G447" s="245"/>
    </row>
    <row r="448" spans="1:7">
      <c r="A448" s="538"/>
      <c r="B448" s="245"/>
      <c r="C448" s="245"/>
      <c r="D448" s="245"/>
      <c r="E448" s="245"/>
      <c r="F448" s="245"/>
      <c r="G448" s="245"/>
    </row>
    <row r="449" spans="1:7">
      <c r="A449" s="538"/>
      <c r="B449" s="245"/>
      <c r="C449" s="245"/>
      <c r="D449" s="245"/>
      <c r="E449" s="245"/>
      <c r="F449" s="245"/>
      <c r="G449" s="245"/>
    </row>
    <row r="450" spans="1:7">
      <c r="A450" s="538"/>
      <c r="B450" s="245"/>
      <c r="C450" s="245"/>
      <c r="D450" s="245"/>
      <c r="E450" s="245"/>
      <c r="F450" s="245"/>
      <c r="G450" s="245"/>
    </row>
    <row r="451" spans="1:7">
      <c r="A451" s="538"/>
      <c r="B451" s="245"/>
      <c r="C451" s="245"/>
      <c r="D451" s="245"/>
      <c r="E451" s="245"/>
      <c r="F451" s="245"/>
      <c r="G451" s="245"/>
    </row>
    <row r="452" spans="1:7">
      <c r="A452" s="538"/>
      <c r="B452" s="245"/>
      <c r="C452" s="245"/>
      <c r="D452" s="245"/>
      <c r="E452" s="245"/>
      <c r="F452" s="245"/>
      <c r="G452" s="245"/>
    </row>
    <row r="453" spans="1:7">
      <c r="A453" s="538"/>
      <c r="B453" s="245"/>
      <c r="C453" s="245"/>
      <c r="D453" s="245"/>
      <c r="E453" s="245"/>
      <c r="F453" s="245"/>
      <c r="G453" s="245"/>
    </row>
    <row r="454" spans="1:7">
      <c r="A454" s="538"/>
      <c r="B454" s="245"/>
      <c r="C454" s="245"/>
      <c r="D454" s="245"/>
      <c r="E454" s="245"/>
      <c r="F454" s="245"/>
      <c r="G454" s="245"/>
    </row>
    <row r="455" spans="1:7">
      <c r="A455" s="538"/>
      <c r="B455" s="245"/>
      <c r="C455" s="245"/>
      <c r="D455" s="245"/>
      <c r="E455" s="245"/>
      <c r="F455" s="245"/>
      <c r="G455" s="245"/>
    </row>
    <row r="456" spans="1:7">
      <c r="A456" s="538"/>
      <c r="B456" s="245"/>
      <c r="C456" s="245"/>
      <c r="D456" s="245"/>
      <c r="E456" s="245"/>
      <c r="F456" s="245"/>
      <c r="G456" s="245"/>
    </row>
    <row r="457" spans="1:7">
      <c r="A457" s="538"/>
      <c r="B457" s="245"/>
      <c r="C457" s="245"/>
      <c r="D457" s="245"/>
      <c r="E457" s="245"/>
      <c r="F457" s="245"/>
      <c r="G457" s="245"/>
    </row>
    <row r="458" spans="1:7">
      <c r="A458" s="538"/>
      <c r="B458" s="245"/>
      <c r="C458" s="245"/>
      <c r="D458" s="245"/>
      <c r="E458" s="245"/>
      <c r="F458" s="245"/>
      <c r="G458" s="245"/>
    </row>
    <row r="459" spans="1:7">
      <c r="A459" s="538"/>
      <c r="B459" s="245"/>
      <c r="C459" s="245"/>
      <c r="D459" s="245"/>
      <c r="E459" s="245"/>
      <c r="F459" s="245"/>
      <c r="G459" s="245"/>
    </row>
    <row r="460" spans="1:7">
      <c r="A460" s="538"/>
      <c r="B460" s="245"/>
      <c r="C460" s="245"/>
      <c r="D460" s="245"/>
      <c r="E460" s="245"/>
      <c r="F460" s="245"/>
      <c r="G460" s="245"/>
    </row>
    <row r="461" spans="1:7">
      <c r="A461" s="538"/>
      <c r="B461" s="245"/>
      <c r="C461" s="245"/>
      <c r="D461" s="245"/>
      <c r="E461" s="245"/>
      <c r="F461" s="245"/>
      <c r="G461" s="245"/>
    </row>
    <row r="462" spans="1:7">
      <c r="A462" s="538"/>
      <c r="B462" s="245"/>
      <c r="C462" s="245"/>
      <c r="D462" s="245"/>
      <c r="E462" s="245"/>
      <c r="F462" s="245"/>
      <c r="G462" s="245"/>
    </row>
    <row r="463" spans="1:7">
      <c r="A463" s="538"/>
      <c r="B463" s="245"/>
      <c r="C463" s="245"/>
      <c r="D463" s="245"/>
      <c r="E463" s="245"/>
      <c r="F463" s="245"/>
      <c r="G463" s="245"/>
    </row>
    <row r="464" spans="1:7">
      <c r="A464" s="538"/>
      <c r="B464" s="245"/>
      <c r="C464" s="245"/>
      <c r="D464" s="245"/>
      <c r="E464" s="245"/>
      <c r="F464" s="245"/>
      <c r="G464" s="245"/>
    </row>
    <row r="465" spans="1:7">
      <c r="A465" s="538"/>
      <c r="B465" s="245"/>
      <c r="C465" s="245"/>
      <c r="D465" s="245"/>
      <c r="E465" s="245"/>
      <c r="F465" s="245"/>
      <c r="G465" s="245"/>
    </row>
    <row r="466" spans="1:7">
      <c r="A466" s="538"/>
      <c r="B466" s="245"/>
      <c r="C466" s="245"/>
      <c r="D466" s="245"/>
      <c r="E466" s="245"/>
      <c r="F466" s="245"/>
      <c r="G466" s="245"/>
    </row>
    <row r="467" spans="1:7">
      <c r="A467" s="538"/>
      <c r="B467" s="245"/>
      <c r="C467" s="245"/>
      <c r="D467" s="245"/>
      <c r="E467" s="245"/>
      <c r="F467" s="245"/>
      <c r="G467" s="245"/>
    </row>
    <row r="468" spans="1:7">
      <c r="A468" s="538"/>
      <c r="B468" s="245"/>
      <c r="C468" s="245"/>
      <c r="D468" s="245"/>
      <c r="E468" s="245"/>
      <c r="F468" s="245"/>
      <c r="G468" s="245"/>
    </row>
    <row r="469" spans="1:7">
      <c r="A469" s="538"/>
      <c r="B469" s="245"/>
      <c r="C469" s="245"/>
      <c r="D469" s="245"/>
      <c r="E469" s="245"/>
      <c r="F469" s="245"/>
      <c r="G469" s="245"/>
    </row>
    <row r="470" spans="1:7">
      <c r="A470" s="538"/>
      <c r="B470" s="245"/>
      <c r="C470" s="245"/>
      <c r="D470" s="245"/>
      <c r="E470" s="245"/>
      <c r="F470" s="245"/>
      <c r="G470" s="245"/>
    </row>
    <row r="471" spans="1:7">
      <c r="A471" s="538"/>
      <c r="B471" s="245"/>
      <c r="C471" s="245"/>
      <c r="D471" s="245"/>
      <c r="E471" s="245"/>
      <c r="F471" s="245"/>
      <c r="G471" s="245"/>
    </row>
    <row r="472" spans="1:7">
      <c r="A472" s="538"/>
      <c r="B472" s="245"/>
      <c r="C472" s="245"/>
      <c r="D472" s="245"/>
      <c r="E472" s="245"/>
      <c r="F472" s="245"/>
      <c r="G472" s="245"/>
    </row>
    <row r="473" spans="1:7">
      <c r="A473" s="538"/>
      <c r="B473" s="245"/>
      <c r="C473" s="245"/>
      <c r="D473" s="245"/>
      <c r="E473" s="245"/>
      <c r="F473" s="245"/>
      <c r="G473" s="245"/>
    </row>
    <row r="474" spans="1:7">
      <c r="A474" s="538"/>
      <c r="B474" s="245"/>
      <c r="C474" s="245"/>
      <c r="D474" s="245"/>
      <c r="E474" s="245"/>
      <c r="F474" s="245"/>
      <c r="G474" s="245"/>
    </row>
    <row r="475" spans="1:7">
      <c r="A475" s="538"/>
      <c r="B475" s="245"/>
      <c r="C475" s="245"/>
      <c r="D475" s="245"/>
      <c r="E475" s="245"/>
      <c r="F475" s="245"/>
      <c r="G475" s="245"/>
    </row>
    <row r="476" spans="1:7">
      <c r="A476" s="538"/>
      <c r="B476" s="245"/>
      <c r="C476" s="245"/>
      <c r="D476" s="245"/>
      <c r="E476" s="245"/>
      <c r="F476" s="245"/>
      <c r="G476" s="245"/>
    </row>
    <row r="477" spans="1:7">
      <c r="A477" s="538"/>
      <c r="B477" s="245"/>
      <c r="C477" s="245"/>
      <c r="D477" s="245"/>
      <c r="E477" s="245"/>
      <c r="F477" s="245"/>
      <c r="G477" s="245"/>
    </row>
    <row r="478" spans="1:7">
      <c r="A478" s="538"/>
      <c r="B478" s="245"/>
      <c r="C478" s="245"/>
      <c r="D478" s="245"/>
      <c r="E478" s="245"/>
      <c r="F478" s="245"/>
      <c r="G478" s="245"/>
    </row>
    <row r="479" spans="1:7">
      <c r="A479" s="538"/>
      <c r="B479" s="245"/>
      <c r="C479" s="245"/>
      <c r="D479" s="245"/>
      <c r="E479" s="245"/>
      <c r="F479" s="245"/>
      <c r="G479" s="245"/>
    </row>
    <row r="480" spans="1:7">
      <c r="A480" s="538"/>
      <c r="B480" s="245"/>
      <c r="C480" s="245"/>
      <c r="D480" s="245"/>
      <c r="E480" s="245"/>
      <c r="F480" s="245"/>
      <c r="G480" s="245"/>
    </row>
    <row r="481" spans="1:7">
      <c r="A481" s="538"/>
      <c r="B481" s="245"/>
      <c r="C481" s="245"/>
      <c r="D481" s="245"/>
      <c r="E481" s="245"/>
      <c r="F481" s="245"/>
      <c r="G481" s="245"/>
    </row>
    <row r="482" spans="1:7">
      <c r="A482" s="538"/>
      <c r="B482" s="245"/>
      <c r="C482" s="245"/>
      <c r="D482" s="245"/>
      <c r="E482" s="245"/>
      <c r="F482" s="245"/>
      <c r="G482" s="245"/>
    </row>
    <row r="483" spans="1:7">
      <c r="A483" s="538"/>
      <c r="B483" s="245"/>
      <c r="C483" s="245"/>
      <c r="D483" s="245"/>
      <c r="E483" s="245"/>
      <c r="F483" s="245"/>
      <c r="G483" s="245"/>
    </row>
    <row r="484" spans="1:7">
      <c r="A484" s="538"/>
      <c r="B484" s="245"/>
      <c r="C484" s="245"/>
      <c r="D484" s="245"/>
      <c r="E484" s="245"/>
      <c r="F484" s="245"/>
      <c r="G484" s="245"/>
    </row>
    <row r="485" spans="1:7">
      <c r="A485" s="538"/>
      <c r="B485" s="245"/>
      <c r="C485" s="245"/>
      <c r="D485" s="245"/>
      <c r="E485" s="245"/>
      <c r="F485" s="245"/>
      <c r="G485" s="245"/>
    </row>
    <row r="486" spans="1:7">
      <c r="A486" s="538"/>
      <c r="B486" s="245"/>
      <c r="C486" s="245"/>
      <c r="D486" s="245"/>
      <c r="E486" s="245"/>
      <c r="F486" s="245"/>
      <c r="G486" s="245"/>
    </row>
    <row r="487" spans="1:7">
      <c r="A487" s="538"/>
      <c r="B487" s="245"/>
      <c r="C487" s="245"/>
      <c r="D487" s="245"/>
      <c r="E487" s="245"/>
      <c r="F487" s="245"/>
      <c r="G487" s="245"/>
    </row>
    <row r="488" spans="1:7">
      <c r="A488" s="538"/>
      <c r="B488" s="245"/>
      <c r="C488" s="245"/>
      <c r="D488" s="245"/>
      <c r="E488" s="245"/>
      <c r="F488" s="245"/>
      <c r="G488" s="245"/>
    </row>
    <row r="489" spans="1:7">
      <c r="A489" s="538"/>
      <c r="B489" s="245"/>
      <c r="C489" s="245"/>
      <c r="D489" s="245"/>
      <c r="E489" s="245"/>
      <c r="F489" s="245"/>
      <c r="G489" s="245"/>
    </row>
    <row r="490" spans="1:7">
      <c r="A490" s="538"/>
      <c r="B490" s="245"/>
      <c r="C490" s="245"/>
      <c r="D490" s="245"/>
      <c r="E490" s="245"/>
      <c r="F490" s="245"/>
      <c r="G490" s="245"/>
    </row>
    <row r="491" spans="1:7">
      <c r="A491" s="538"/>
      <c r="B491" s="245"/>
      <c r="C491" s="245"/>
      <c r="D491" s="245"/>
      <c r="E491" s="245"/>
      <c r="F491" s="245"/>
      <c r="G491" s="245"/>
    </row>
    <row r="492" spans="1:7">
      <c r="A492" s="538"/>
      <c r="B492" s="245"/>
      <c r="C492" s="245"/>
      <c r="D492" s="245"/>
      <c r="E492" s="245"/>
      <c r="F492" s="245"/>
      <c r="G492" s="245"/>
    </row>
    <row r="493" spans="1:7">
      <c r="A493" s="538"/>
      <c r="B493" s="245"/>
      <c r="C493" s="245"/>
      <c r="D493" s="245"/>
      <c r="E493" s="245"/>
      <c r="F493" s="245"/>
      <c r="G493" s="245"/>
    </row>
    <row r="494" spans="1:7">
      <c r="A494" s="538"/>
      <c r="B494" s="245"/>
      <c r="C494" s="245"/>
      <c r="D494" s="245"/>
      <c r="E494" s="245"/>
      <c r="F494" s="245"/>
      <c r="G494" s="245"/>
    </row>
    <row r="495" spans="1:7">
      <c r="A495" s="538"/>
      <c r="B495" s="245"/>
      <c r="C495" s="245"/>
      <c r="D495" s="245"/>
      <c r="E495" s="245"/>
      <c r="F495" s="245"/>
      <c r="G495" s="245"/>
    </row>
    <row r="496" spans="1:7">
      <c r="A496" s="538"/>
      <c r="B496" s="245"/>
      <c r="C496" s="245"/>
      <c r="D496" s="245"/>
      <c r="E496" s="245"/>
      <c r="F496" s="245"/>
      <c r="G496" s="245"/>
    </row>
    <row r="497" spans="1:7">
      <c r="A497" s="538"/>
      <c r="B497" s="245"/>
      <c r="C497" s="245"/>
      <c r="D497" s="245"/>
      <c r="E497" s="245"/>
      <c r="F497" s="245"/>
      <c r="G497" s="245"/>
    </row>
    <row r="498" spans="1:7">
      <c r="A498" s="538"/>
      <c r="B498" s="245"/>
      <c r="C498" s="245"/>
      <c r="D498" s="245"/>
      <c r="E498" s="245"/>
      <c r="F498" s="245"/>
      <c r="G498" s="245"/>
    </row>
    <row r="499" spans="1:7">
      <c r="A499" s="538"/>
      <c r="B499" s="245"/>
      <c r="C499" s="245"/>
      <c r="D499" s="245"/>
      <c r="E499" s="245"/>
      <c r="F499" s="245"/>
      <c r="G499" s="245"/>
    </row>
    <row r="500" spans="1:7">
      <c r="A500" s="538"/>
      <c r="B500" s="245"/>
      <c r="C500" s="245"/>
      <c r="D500" s="245"/>
      <c r="E500" s="245"/>
      <c r="F500" s="245"/>
      <c r="G500" s="245"/>
    </row>
    <row r="501" spans="1:7">
      <c r="A501" s="538"/>
      <c r="B501" s="245"/>
      <c r="C501" s="245"/>
      <c r="D501" s="245"/>
      <c r="E501" s="245"/>
      <c r="F501" s="245"/>
      <c r="G501" s="245"/>
    </row>
    <row r="502" spans="1:7">
      <c r="A502" s="538"/>
      <c r="B502" s="245"/>
      <c r="C502" s="245"/>
      <c r="D502" s="245"/>
      <c r="E502" s="245"/>
      <c r="F502" s="245"/>
      <c r="G502" s="245"/>
    </row>
    <row r="503" spans="1:7">
      <c r="A503" s="538"/>
      <c r="B503" s="245"/>
      <c r="C503" s="245"/>
      <c r="D503" s="245"/>
      <c r="E503" s="245"/>
      <c r="F503" s="245"/>
      <c r="G503" s="245"/>
    </row>
    <row r="504" spans="1:7">
      <c r="A504" s="538"/>
      <c r="B504" s="245"/>
      <c r="C504" s="245"/>
      <c r="D504" s="245"/>
      <c r="E504" s="245"/>
      <c r="F504" s="245"/>
      <c r="G504" s="245"/>
    </row>
    <row r="505" spans="1:7">
      <c r="A505" s="538"/>
      <c r="B505" s="245"/>
      <c r="C505" s="245"/>
      <c r="D505" s="245"/>
      <c r="E505" s="245"/>
      <c r="F505" s="245"/>
      <c r="G505" s="245"/>
    </row>
    <row r="506" spans="1:7">
      <c r="A506" s="538"/>
      <c r="B506" s="245"/>
      <c r="C506" s="245"/>
      <c r="D506" s="245"/>
      <c r="E506" s="245"/>
      <c r="F506" s="245"/>
      <c r="G506" s="245"/>
    </row>
    <row r="507" spans="1:7">
      <c r="A507" s="538"/>
      <c r="B507" s="245"/>
      <c r="C507" s="245"/>
      <c r="D507" s="245"/>
      <c r="E507" s="245"/>
      <c r="F507" s="245"/>
      <c r="G507" s="245"/>
    </row>
    <row r="508" spans="1:7">
      <c r="A508" s="538"/>
      <c r="B508" s="245"/>
      <c r="C508" s="245"/>
      <c r="D508" s="245"/>
      <c r="E508" s="245"/>
      <c r="F508" s="245"/>
      <c r="G508" s="245"/>
    </row>
    <row r="509" spans="1:7">
      <c r="A509" s="538"/>
      <c r="B509" s="245"/>
      <c r="C509" s="245"/>
      <c r="D509" s="245"/>
      <c r="E509" s="245"/>
      <c r="F509" s="245"/>
      <c r="G509" s="245"/>
    </row>
    <row r="510" spans="1:7">
      <c r="A510" s="538"/>
      <c r="B510" s="245"/>
      <c r="C510" s="245"/>
      <c r="D510" s="245"/>
      <c r="E510" s="245"/>
      <c r="F510" s="245"/>
      <c r="G510" s="245"/>
    </row>
    <row r="511" spans="1:7">
      <c r="A511" s="538"/>
      <c r="B511" s="245"/>
      <c r="C511" s="245"/>
      <c r="D511" s="245"/>
      <c r="E511" s="245"/>
      <c r="F511" s="245"/>
      <c r="G511" s="245"/>
    </row>
    <row r="512" spans="1:7">
      <c r="A512" s="538"/>
      <c r="B512" s="245"/>
      <c r="C512" s="245"/>
      <c r="D512" s="245"/>
      <c r="E512" s="245"/>
      <c r="F512" s="245"/>
      <c r="G512" s="245"/>
    </row>
    <row r="513" spans="1:7">
      <c r="A513" s="538"/>
      <c r="B513" s="245"/>
      <c r="C513" s="245"/>
      <c r="D513" s="245"/>
      <c r="E513" s="245"/>
      <c r="F513" s="245"/>
      <c r="G513" s="245"/>
    </row>
    <row r="514" spans="1:7">
      <c r="A514" s="538"/>
      <c r="B514" s="245"/>
      <c r="C514" s="245"/>
      <c r="D514" s="245"/>
      <c r="E514" s="245"/>
      <c r="F514" s="245"/>
      <c r="G514" s="245"/>
    </row>
    <row r="515" spans="1:7">
      <c r="A515" s="538"/>
      <c r="B515" s="245"/>
      <c r="C515" s="245"/>
      <c r="D515" s="245"/>
      <c r="E515" s="245"/>
      <c r="F515" s="245"/>
      <c r="G515" s="245"/>
    </row>
    <row r="516" spans="1:7">
      <c r="A516" s="538"/>
      <c r="B516" s="245"/>
      <c r="C516" s="245"/>
      <c r="D516" s="245"/>
      <c r="E516" s="245"/>
      <c r="F516" s="245"/>
      <c r="G516" s="245"/>
    </row>
    <row r="517" spans="1:7">
      <c r="A517" s="538"/>
      <c r="B517" s="245"/>
      <c r="C517" s="245"/>
      <c r="D517" s="245"/>
      <c r="E517" s="245"/>
      <c r="F517" s="245"/>
      <c r="G517" s="245"/>
    </row>
    <row r="518" spans="1:7">
      <c r="A518" s="538"/>
      <c r="B518" s="245"/>
      <c r="C518" s="245"/>
      <c r="D518" s="245"/>
      <c r="E518" s="245"/>
      <c r="F518" s="245"/>
      <c r="G518" s="245"/>
    </row>
    <row r="519" spans="1:7">
      <c r="A519" s="538"/>
      <c r="B519" s="245"/>
      <c r="C519" s="245"/>
      <c r="D519" s="245"/>
      <c r="E519" s="245"/>
      <c r="F519" s="245"/>
      <c r="G519" s="245"/>
    </row>
    <row r="520" spans="1:7">
      <c r="A520" s="538"/>
      <c r="B520" s="245"/>
      <c r="C520" s="245"/>
      <c r="D520" s="245"/>
      <c r="E520" s="245"/>
      <c r="F520" s="245"/>
      <c r="G520" s="245"/>
    </row>
    <row r="521" spans="1:7">
      <c r="A521" s="538"/>
      <c r="B521" s="245"/>
      <c r="C521" s="245"/>
      <c r="D521" s="245"/>
      <c r="E521" s="245"/>
      <c r="F521" s="245"/>
      <c r="G521" s="245"/>
    </row>
    <row r="522" spans="1:7">
      <c r="A522" s="538"/>
      <c r="B522" s="245"/>
      <c r="C522" s="245"/>
      <c r="D522" s="245"/>
      <c r="E522" s="245"/>
      <c r="F522" s="245"/>
      <c r="G522" s="245"/>
    </row>
    <row r="523" spans="1:7">
      <c r="A523" s="538"/>
      <c r="B523" s="245"/>
      <c r="C523" s="245"/>
      <c r="D523" s="245"/>
      <c r="E523" s="245"/>
      <c r="F523" s="245"/>
      <c r="G523" s="245"/>
    </row>
    <row r="524" spans="1:7">
      <c r="A524" s="538"/>
      <c r="B524" s="245"/>
      <c r="C524" s="245"/>
      <c r="D524" s="245"/>
      <c r="E524" s="245"/>
      <c r="F524" s="245"/>
      <c r="G524" s="245"/>
    </row>
    <row r="525" spans="1:7">
      <c r="A525" s="538"/>
      <c r="B525" s="245"/>
      <c r="C525" s="245"/>
      <c r="D525" s="245"/>
      <c r="E525" s="245"/>
      <c r="F525" s="245"/>
      <c r="G525" s="245"/>
    </row>
    <row r="526" spans="1:7">
      <c r="A526" s="538"/>
      <c r="B526" s="245"/>
      <c r="C526" s="245"/>
      <c r="D526" s="245"/>
      <c r="E526" s="245"/>
      <c r="F526" s="245"/>
      <c r="G526" s="245"/>
    </row>
  </sheetData>
  <mergeCells count="25">
    <mergeCell ref="A107:G107"/>
    <mergeCell ref="A110:G110"/>
    <mergeCell ref="A1:G1"/>
    <mergeCell ref="A2:G2"/>
    <mergeCell ref="A3:G3"/>
    <mergeCell ref="A43:G43"/>
    <mergeCell ref="A47:G47"/>
    <mergeCell ref="A51:G51"/>
    <mergeCell ref="A52:G52"/>
    <mergeCell ref="A53:G53"/>
    <mergeCell ref="A54:G54"/>
    <mergeCell ref="A74:G74"/>
    <mergeCell ref="A78:G78"/>
    <mergeCell ref="A82:G82"/>
    <mergeCell ref="A83:G83"/>
    <mergeCell ref="A77:G77"/>
    <mergeCell ref="A104:G104"/>
    <mergeCell ref="A105:G105"/>
    <mergeCell ref="A106:G106"/>
    <mergeCell ref="A44:G44"/>
    <mergeCell ref="A45:G45"/>
    <mergeCell ref="A46:G46"/>
    <mergeCell ref="A75:G75"/>
    <mergeCell ref="A76:G76"/>
    <mergeCell ref="A103:G103"/>
  </mergeCells>
  <conditionalFormatting sqref="F17">
    <cfRule type="cellIs" dxfId="0" priority="1" stopIfTrue="1" operator="notEqual">
      <formula>0</formula>
    </cfRule>
  </conditionalFormatting>
  <printOptions horizontalCentered="1"/>
  <pageMargins left="0.75" right="0.75" top="1" bottom="1" header="0.5" footer="0.5"/>
  <pageSetup scale="30" orientation="landscape" r:id="rId1"/>
  <headerFooter alignWithMargins="0"/>
  <rowBreaks count="2" manualBreakCount="2">
    <brk id="47" max="6" man="1"/>
    <brk id="7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2"/>
  <sheetViews>
    <sheetView showGridLines="0" zoomScale="75" zoomScaleNormal="75" workbookViewId="0"/>
  </sheetViews>
  <sheetFormatPr defaultRowHeight="15"/>
  <cols>
    <col min="1" max="2" width="4.7109375" style="172" customWidth="1"/>
    <col min="3" max="3" width="59.85546875" style="172" customWidth="1"/>
    <col min="4" max="4" width="3.140625" style="172" customWidth="1"/>
    <col min="5" max="5" width="16.5703125" style="191" customWidth="1"/>
    <col min="6" max="6" width="15.28515625" style="172" customWidth="1"/>
    <col min="7" max="8" width="20.140625" style="172" customWidth="1"/>
    <col min="9" max="10" width="9.140625" style="172"/>
    <col min="11" max="11" width="18" style="172" bestFit="1" customWidth="1"/>
    <col min="12" max="12" width="9.28515625" style="172" bestFit="1" customWidth="1"/>
    <col min="13" max="13" width="18" style="172" bestFit="1" customWidth="1"/>
    <col min="14" max="16384" width="9.140625" style="172"/>
  </cols>
  <sheetData>
    <row r="1" spans="1:13" ht="18">
      <c r="A1" s="82"/>
      <c r="B1" s="82"/>
      <c r="C1" s="82"/>
      <c r="D1" s="82"/>
      <c r="E1" s="215"/>
      <c r="F1" s="82"/>
      <c r="G1" s="82"/>
      <c r="H1" s="82"/>
    </row>
    <row r="2" spans="1:13" ht="18">
      <c r="A2" s="1405" t="str">
        <f>+'Appendix A'!A3</f>
        <v>Public Service Electric and Gas Company</v>
      </c>
      <c r="B2" s="1405"/>
      <c r="C2" s="1405"/>
      <c r="D2" s="1405"/>
      <c r="E2" s="1405"/>
      <c r="F2" s="1405"/>
      <c r="G2" s="1405"/>
      <c r="H2" s="1405"/>
    </row>
    <row r="3" spans="1:13" ht="18">
      <c r="A3" s="1405" t="str">
        <f>+'Appendix A'!A4</f>
        <v xml:space="preserve">ATTACHMENT H-10A </v>
      </c>
      <c r="B3" s="1405"/>
      <c r="C3" s="1405"/>
      <c r="D3" s="1405"/>
      <c r="E3" s="1405"/>
      <c r="F3" s="1406"/>
      <c r="G3" s="1406"/>
      <c r="H3" s="1406"/>
    </row>
    <row r="4" spans="1:13" s="82" customFormat="1" ht="18">
      <c r="A4" s="1405" t="s">
        <v>881</v>
      </c>
      <c r="B4" s="1405"/>
      <c r="C4" s="1405"/>
      <c r="D4" s="1405"/>
      <c r="E4" s="1405"/>
      <c r="F4" s="1406"/>
      <c r="G4" s="1406"/>
      <c r="H4" s="1406"/>
    </row>
    <row r="6" spans="1:13" s="3" customFormat="1" ht="15.75">
      <c r="A6" s="172"/>
      <c r="B6" s="172"/>
      <c r="C6" s="172"/>
      <c r="D6" s="173"/>
      <c r="E6" s="13"/>
      <c r="G6" s="7"/>
      <c r="H6" s="7"/>
    </row>
    <row r="7" spans="1:13" s="3" customFormat="1">
      <c r="E7" s="13"/>
    </row>
    <row r="8" spans="1:13">
      <c r="A8" s="3"/>
      <c r="B8" s="3"/>
      <c r="C8" s="3"/>
      <c r="D8" s="49"/>
      <c r="E8" s="49" t="s">
        <v>433</v>
      </c>
      <c r="F8" s="49"/>
      <c r="G8" s="49" t="s">
        <v>442</v>
      </c>
      <c r="H8" s="49"/>
    </row>
    <row r="9" spans="1:13">
      <c r="A9" s="174" t="s">
        <v>112</v>
      </c>
      <c r="B9" s="174"/>
      <c r="C9" s="3"/>
      <c r="D9" s="49"/>
      <c r="E9" s="49" t="s">
        <v>434</v>
      </c>
      <c r="F9" s="49" t="s">
        <v>247</v>
      </c>
      <c r="G9" s="49" t="s">
        <v>443</v>
      </c>
      <c r="H9" s="49"/>
    </row>
    <row r="10" spans="1:13">
      <c r="A10" s="174"/>
      <c r="B10" s="174"/>
      <c r="C10" s="3"/>
      <c r="D10" s="49"/>
      <c r="E10" s="175"/>
      <c r="F10" s="49"/>
      <c r="G10" s="49"/>
      <c r="H10" s="49"/>
    </row>
    <row r="11" spans="1:13">
      <c r="A11" s="174"/>
      <c r="B11" s="174"/>
      <c r="C11" s="3"/>
      <c r="D11" s="49"/>
      <c r="E11" s="175"/>
      <c r="F11" s="49"/>
      <c r="G11" s="49"/>
      <c r="H11" s="49"/>
    </row>
    <row r="12" spans="1:13">
      <c r="D12" s="176"/>
      <c r="E12" s="175"/>
      <c r="F12" s="3"/>
      <c r="G12" s="49"/>
      <c r="H12" s="49"/>
    </row>
    <row r="13" spans="1:13">
      <c r="A13" s="171"/>
      <c r="B13" s="174" t="s">
        <v>432</v>
      </c>
      <c r="C13" s="3"/>
      <c r="D13" s="49"/>
      <c r="E13" s="177"/>
      <c r="F13" s="81"/>
      <c r="G13" s="49"/>
      <c r="H13" s="49"/>
    </row>
    <row r="14" spans="1:13" s="3" customFormat="1">
      <c r="A14" s="171"/>
      <c r="B14" s="172"/>
      <c r="C14" s="172"/>
      <c r="D14" s="176"/>
      <c r="E14" s="178"/>
      <c r="F14" s="179"/>
      <c r="G14" s="179"/>
      <c r="H14" s="179"/>
    </row>
    <row r="15" spans="1:13" s="3" customFormat="1">
      <c r="A15" s="18">
        <v>1</v>
      </c>
      <c r="C15" s="7" t="s">
        <v>273</v>
      </c>
      <c r="D15" s="74"/>
      <c r="E15" s="1184">
        <f>'5 - Cost Support'!S156</f>
        <v>22188000</v>
      </c>
      <c r="F15" s="180"/>
      <c r="G15" s="181"/>
      <c r="H15" s="74" t="s">
        <v>457</v>
      </c>
      <c r="K15" s="573"/>
      <c r="L15" s="573"/>
      <c r="M15" s="573"/>
    </row>
    <row r="16" spans="1:13" s="3" customFormat="1">
      <c r="A16" s="18">
        <f>1+A15</f>
        <v>2</v>
      </c>
      <c r="B16" s="182" t="s">
        <v>437</v>
      </c>
      <c r="C16" s="172"/>
      <c r="D16" s="183"/>
      <c r="E16" s="184">
        <f>SUM(E15:E15)</f>
        <v>22188000</v>
      </c>
      <c r="F16" s="172" t="s">
        <v>128</v>
      </c>
      <c r="G16" s="184">
        <f>+'5 - Cost Support'!T156</f>
        <v>8848000</v>
      </c>
      <c r="H16" s="184"/>
      <c r="K16" s="573"/>
      <c r="L16" s="573"/>
      <c r="M16" s="573"/>
    </row>
    <row r="17" spans="1:13" s="3" customFormat="1" ht="12.75" customHeight="1">
      <c r="A17" s="18"/>
      <c r="D17" s="69"/>
      <c r="E17" s="185"/>
      <c r="F17" s="69"/>
      <c r="G17" s="186"/>
      <c r="H17" s="186"/>
      <c r="K17" s="573"/>
      <c r="L17" s="573"/>
      <c r="M17" s="573"/>
    </row>
    <row r="18" spans="1:13" s="3" customFormat="1" ht="12.75" customHeight="1">
      <c r="A18" s="18"/>
      <c r="B18" s="182" t="s">
        <v>435</v>
      </c>
      <c r="C18" s="172"/>
      <c r="D18" s="183"/>
      <c r="E18" s="187"/>
      <c r="F18" s="188" t="s">
        <v>240</v>
      </c>
      <c r="G18" s="69"/>
      <c r="H18" s="69"/>
      <c r="K18" s="573"/>
      <c r="L18" s="573"/>
      <c r="M18" s="573"/>
    </row>
    <row r="19" spans="1:13" s="3" customFormat="1" ht="12.75" customHeight="1">
      <c r="A19" s="18"/>
      <c r="D19" s="69"/>
      <c r="E19" s="185"/>
      <c r="F19" s="69"/>
      <c r="G19" s="69"/>
      <c r="H19" s="69"/>
      <c r="K19" s="573"/>
      <c r="L19" s="573"/>
      <c r="M19" s="573"/>
    </row>
    <row r="20" spans="1:13" s="3" customFormat="1" ht="12.75" customHeight="1">
      <c r="A20" s="18">
        <f>1+A16</f>
        <v>3</v>
      </c>
      <c r="C20" s="7" t="s">
        <v>155</v>
      </c>
      <c r="D20" s="73"/>
      <c r="E20" s="195">
        <v>11122823.220799202</v>
      </c>
      <c r="F20" s="73"/>
      <c r="G20" s="73"/>
      <c r="H20" s="73"/>
      <c r="K20" s="573"/>
      <c r="L20" s="573"/>
      <c r="M20" s="573"/>
    </row>
    <row r="21" spans="1:13" s="3" customFormat="1">
      <c r="A21" s="18">
        <f>1+A20</f>
        <v>4</v>
      </c>
      <c r="C21" s="7" t="s">
        <v>556</v>
      </c>
      <c r="E21" s="195">
        <v>251131.5225725011</v>
      </c>
      <c r="K21" s="573"/>
      <c r="L21" s="573"/>
      <c r="M21" s="573"/>
    </row>
    <row r="22" spans="1:13" s="3" customFormat="1">
      <c r="A22" s="18">
        <f>1+A21</f>
        <v>5</v>
      </c>
      <c r="C22" s="7" t="s">
        <v>557</v>
      </c>
      <c r="E22" s="195">
        <v>536297.8289887018</v>
      </c>
      <c r="K22" s="573"/>
      <c r="L22" s="573"/>
      <c r="M22" s="573"/>
    </row>
    <row r="23" spans="1:13" s="3" customFormat="1">
      <c r="A23" s="18">
        <f>1+A22</f>
        <v>6</v>
      </c>
      <c r="C23" s="7" t="s">
        <v>558</v>
      </c>
      <c r="E23" s="195">
        <v>525625.42763959721</v>
      </c>
      <c r="K23" s="573"/>
      <c r="L23" s="573"/>
      <c r="M23" s="573"/>
    </row>
    <row r="24" spans="1:13" s="3" customFormat="1">
      <c r="A24" s="18">
        <f>1+A23</f>
        <v>7</v>
      </c>
      <c r="C24" s="7"/>
      <c r="E24" s="189"/>
      <c r="F24" s="41"/>
      <c r="G24" s="41"/>
      <c r="H24" s="1182"/>
      <c r="K24" s="573"/>
      <c r="L24" s="573"/>
      <c r="M24" s="573"/>
    </row>
    <row r="25" spans="1:13">
      <c r="A25" s="18">
        <f>1+A24</f>
        <v>8</v>
      </c>
      <c r="B25" s="182" t="s">
        <v>438</v>
      </c>
      <c r="E25" s="184">
        <f>SUM(E20:E24)</f>
        <v>12435878.000000002</v>
      </c>
      <c r="F25" s="190">
        <f>+'Appendix A'!H16</f>
        <v>0.16500000000000001</v>
      </c>
      <c r="G25" s="184">
        <f>+E25*F25</f>
        <v>2051919.8700000003</v>
      </c>
      <c r="H25" s="184"/>
      <c r="K25" s="1230"/>
      <c r="L25" s="1230"/>
      <c r="M25" s="1230"/>
    </row>
    <row r="26" spans="1:13" s="3" customFormat="1">
      <c r="A26" s="171"/>
      <c r="B26" s="174"/>
      <c r="C26" s="185"/>
      <c r="E26" s="13"/>
      <c r="F26" s="7"/>
      <c r="G26" s="184"/>
      <c r="H26" s="184"/>
      <c r="K26" s="573"/>
      <c r="L26" s="573"/>
      <c r="M26" s="573"/>
    </row>
    <row r="27" spans="1:13" s="3" customFormat="1">
      <c r="A27" s="18"/>
      <c r="E27" s="13"/>
      <c r="K27" s="573"/>
      <c r="L27" s="573"/>
      <c r="M27" s="573"/>
    </row>
    <row r="28" spans="1:13" s="3" customFormat="1">
      <c r="A28" s="18"/>
      <c r="B28" s="182" t="s">
        <v>436</v>
      </c>
      <c r="C28" s="172"/>
      <c r="D28" s="172"/>
      <c r="E28" s="191"/>
      <c r="F28" s="192" t="s">
        <v>222</v>
      </c>
      <c r="K28" s="573"/>
      <c r="L28" s="573"/>
      <c r="M28" s="573"/>
    </row>
    <row r="29" spans="1:13" s="3" customFormat="1">
      <c r="A29" s="18"/>
      <c r="E29" s="13"/>
      <c r="K29" s="573"/>
      <c r="L29" s="573"/>
      <c r="M29" s="573"/>
    </row>
    <row r="30" spans="1:13" s="3" customFormat="1">
      <c r="A30" s="18">
        <f>1+A25</f>
        <v>9</v>
      </c>
      <c r="C30" s="193"/>
      <c r="E30" s="194"/>
      <c r="K30" s="573"/>
      <c r="L30" s="573"/>
      <c r="M30" s="573"/>
    </row>
    <row r="31" spans="1:13" s="3" customFormat="1">
      <c r="A31" s="18">
        <f>1+A30</f>
        <v>10</v>
      </c>
      <c r="C31" s="7"/>
      <c r="E31" s="195"/>
      <c r="K31" s="573"/>
      <c r="L31" s="573"/>
      <c r="M31" s="573"/>
    </row>
    <row r="32" spans="1:13" s="3" customFormat="1">
      <c r="A32" s="18">
        <f>1+A31</f>
        <v>11</v>
      </c>
      <c r="C32" s="7"/>
      <c r="E32" s="194"/>
      <c r="K32" s="573"/>
      <c r="L32" s="573"/>
      <c r="M32" s="573"/>
    </row>
    <row r="33" spans="1:13" s="3" customFormat="1">
      <c r="A33" s="18">
        <f>1+A32</f>
        <v>12</v>
      </c>
      <c r="C33" s="7"/>
      <c r="E33" s="189"/>
      <c r="G33" s="41"/>
      <c r="H33" s="1182"/>
      <c r="K33" s="573"/>
      <c r="L33" s="573"/>
      <c r="M33" s="573"/>
    </row>
    <row r="34" spans="1:13">
      <c r="A34" s="18">
        <f>1+A33</f>
        <v>13</v>
      </c>
      <c r="B34" s="182" t="s">
        <v>440</v>
      </c>
      <c r="E34" s="184">
        <f>SUM(E30:E33)</f>
        <v>0</v>
      </c>
      <c r="F34" s="196">
        <f>+'Appendix A'!H35</f>
        <v>0.60535372750968364</v>
      </c>
      <c r="G34" s="184">
        <v>0</v>
      </c>
      <c r="H34" s="184"/>
      <c r="K34" s="1230"/>
      <c r="L34" s="1230"/>
      <c r="M34" s="1230"/>
    </row>
    <row r="35" spans="1:13">
      <c r="A35" s="171"/>
      <c r="K35" s="1230"/>
      <c r="L35" s="1230"/>
      <c r="M35" s="1230"/>
    </row>
    <row r="36" spans="1:13" s="3" customFormat="1" ht="15.75" thickBot="1">
      <c r="A36" s="171">
        <f>1+A34</f>
        <v>14</v>
      </c>
      <c r="B36" s="174" t="s">
        <v>163</v>
      </c>
      <c r="E36" s="291">
        <f>E16+E25+E34</f>
        <v>34623878</v>
      </c>
      <c r="F36" s="197"/>
      <c r="G36" s="471">
        <f>+G25+G16</f>
        <v>10899919.870000001</v>
      </c>
      <c r="H36" s="1183"/>
      <c r="K36" s="573"/>
      <c r="L36" s="573"/>
      <c r="M36" s="573"/>
    </row>
    <row r="37" spans="1:13" s="3" customFormat="1" ht="15.75" thickTop="1">
      <c r="A37" s="18"/>
      <c r="C37" s="165"/>
      <c r="E37" s="13"/>
      <c r="K37" s="573"/>
      <c r="L37" s="573"/>
      <c r="M37" s="573"/>
    </row>
    <row r="38" spans="1:13" s="3" customFormat="1">
      <c r="A38" s="18"/>
      <c r="C38" s="165"/>
      <c r="E38" s="13"/>
      <c r="F38" s="198"/>
      <c r="K38" s="573"/>
      <c r="L38" s="573"/>
      <c r="M38" s="573"/>
    </row>
    <row r="39" spans="1:13">
      <c r="A39" s="18"/>
      <c r="B39" s="3"/>
      <c r="C39" s="182" t="s">
        <v>441</v>
      </c>
      <c r="K39" s="1230"/>
      <c r="L39" s="1230"/>
      <c r="M39" s="1230"/>
    </row>
    <row r="40" spans="1:13" s="3" customFormat="1">
      <c r="A40" s="171"/>
      <c r="B40" s="172"/>
      <c r="C40" s="172"/>
      <c r="D40" s="172"/>
      <c r="E40" s="191"/>
      <c r="F40" s="172"/>
      <c r="G40" s="199"/>
      <c r="H40" s="199"/>
      <c r="K40" s="573"/>
      <c r="L40" s="573"/>
      <c r="M40" s="573"/>
    </row>
    <row r="41" spans="1:13">
      <c r="A41" s="18">
        <f>1+A36</f>
        <v>15</v>
      </c>
      <c r="B41" s="3"/>
      <c r="C41" s="78" t="s">
        <v>559</v>
      </c>
      <c r="D41" s="7"/>
      <c r="E41" s="195">
        <v>0</v>
      </c>
      <c r="F41" s="200"/>
      <c r="G41" s="57"/>
      <c r="H41" s="57"/>
      <c r="K41" s="1230"/>
      <c r="L41" s="1230"/>
      <c r="M41" s="1230"/>
    </row>
    <row r="42" spans="1:13">
      <c r="A42" s="171">
        <f>1+A41</f>
        <v>16</v>
      </c>
      <c r="C42" s="202" t="s">
        <v>82</v>
      </c>
      <c r="D42" s="57"/>
      <c r="E42" s="195">
        <v>0</v>
      </c>
      <c r="F42" s="200"/>
      <c r="G42" s="57"/>
      <c r="H42" s="57"/>
      <c r="K42" s="1230"/>
      <c r="L42" s="1230"/>
      <c r="M42" s="1230"/>
    </row>
    <row r="43" spans="1:13">
      <c r="A43" s="171">
        <f t="shared" ref="A43:A48" si="0">1+A42</f>
        <v>17</v>
      </c>
      <c r="C43" s="202" t="s">
        <v>83</v>
      </c>
      <c r="D43" s="57"/>
      <c r="E43" s="195">
        <v>0</v>
      </c>
      <c r="F43" s="200"/>
      <c r="G43" s="57"/>
      <c r="H43" s="57"/>
      <c r="K43" s="1230"/>
      <c r="L43" s="1230"/>
      <c r="M43" s="1230"/>
    </row>
    <row r="44" spans="1:13">
      <c r="A44" s="171">
        <f t="shared" si="0"/>
        <v>18</v>
      </c>
      <c r="C44" s="202" t="s">
        <v>560</v>
      </c>
      <c r="D44" s="57"/>
      <c r="E44" s="195">
        <v>0</v>
      </c>
      <c r="F44" s="200"/>
      <c r="G44" s="57"/>
      <c r="H44" s="57"/>
      <c r="K44" s="1230"/>
      <c r="L44" s="1230"/>
      <c r="M44" s="1230"/>
    </row>
    <row r="45" spans="1:13">
      <c r="A45" s="171">
        <f t="shared" si="0"/>
        <v>19</v>
      </c>
      <c r="C45" s="57" t="s">
        <v>561</v>
      </c>
      <c r="D45" s="203"/>
      <c r="E45" s="195">
        <v>0</v>
      </c>
      <c r="F45" s="200"/>
      <c r="G45" s="57"/>
      <c r="H45" s="57"/>
      <c r="K45" s="1230"/>
      <c r="L45" s="1230"/>
      <c r="M45" s="1230"/>
    </row>
    <row r="46" spans="1:13">
      <c r="A46" s="171">
        <f t="shared" si="0"/>
        <v>20</v>
      </c>
      <c r="C46" s="7" t="s">
        <v>186</v>
      </c>
      <c r="D46" s="203"/>
      <c r="E46" s="195">
        <v>0</v>
      </c>
      <c r="F46" s="200"/>
      <c r="K46" s="1230"/>
      <c r="L46" s="1230"/>
      <c r="M46" s="1230"/>
    </row>
    <row r="47" spans="1:13">
      <c r="A47" s="171">
        <f t="shared" si="0"/>
        <v>21</v>
      </c>
      <c r="C47" s="57" t="s">
        <v>391</v>
      </c>
      <c r="D47" s="57"/>
      <c r="E47" s="195">
        <v>0</v>
      </c>
      <c r="F47" s="200"/>
      <c r="K47" s="1230"/>
      <c r="L47" s="1230"/>
      <c r="M47" s="1230"/>
    </row>
    <row r="48" spans="1:13" s="3" customFormat="1" ht="15.75">
      <c r="A48" s="171">
        <f t="shared" si="0"/>
        <v>22</v>
      </c>
      <c r="B48" s="172"/>
      <c r="C48" s="204" t="s">
        <v>162</v>
      </c>
      <c r="D48" s="7"/>
      <c r="E48" s="249">
        <f>SUM(E41:E47)</f>
        <v>0</v>
      </c>
      <c r="K48" s="573"/>
      <c r="L48" s="573"/>
      <c r="M48" s="573"/>
    </row>
    <row r="49" spans="1:13" s="3" customFormat="1">
      <c r="A49" s="18"/>
      <c r="C49" s="7"/>
      <c r="D49" s="7"/>
      <c r="E49" s="220"/>
      <c r="K49" s="573"/>
      <c r="L49" s="573"/>
      <c r="M49" s="573"/>
    </row>
    <row r="50" spans="1:13" ht="15.75">
      <c r="A50" s="18">
        <f>1+A48</f>
        <v>23</v>
      </c>
      <c r="B50" s="39" t="s">
        <v>373</v>
      </c>
      <c r="C50" s="84"/>
      <c r="D50" s="57"/>
      <c r="E50" s="227">
        <f>+E36+E48</f>
        <v>34623878</v>
      </c>
      <c r="K50" s="1230"/>
      <c r="L50" s="1230"/>
      <c r="M50" s="1230"/>
    </row>
    <row r="51" spans="1:13">
      <c r="A51" s="171"/>
      <c r="B51" s="57"/>
      <c r="C51" s="205"/>
      <c r="D51" s="57"/>
      <c r="E51" s="221"/>
      <c r="F51" s="57"/>
      <c r="K51" s="1230"/>
      <c r="L51" s="1230"/>
      <c r="M51" s="1230"/>
    </row>
    <row r="52" spans="1:13" ht="15.75">
      <c r="A52" s="171">
        <f>1+A50</f>
        <v>24</v>
      </c>
      <c r="B52" s="204" t="s">
        <v>277</v>
      </c>
      <c r="C52" s="225"/>
      <c r="D52" s="206"/>
      <c r="E52" s="195">
        <v>34623878</v>
      </c>
      <c r="F52" s="207"/>
      <c r="G52" s="207"/>
      <c r="H52" s="207"/>
      <c r="K52" s="1230"/>
      <c r="L52" s="1230"/>
      <c r="M52" s="1230"/>
    </row>
    <row r="53" spans="1:13">
      <c r="B53" s="57"/>
      <c r="C53" s="202"/>
      <c r="D53" s="202"/>
      <c r="E53" s="208"/>
      <c r="F53" s="209"/>
      <c r="G53" s="209"/>
      <c r="H53" s="209"/>
      <c r="K53" s="1230"/>
      <c r="L53" s="1230"/>
      <c r="M53" s="1230"/>
    </row>
    <row r="54" spans="1:13">
      <c r="A54" s="171">
        <f>1+A52</f>
        <v>25</v>
      </c>
      <c r="B54" s="57"/>
      <c r="C54" s="202" t="s">
        <v>382</v>
      </c>
      <c r="D54" s="202"/>
      <c r="E54" s="210">
        <f>+E50-E52</f>
        <v>0</v>
      </c>
      <c r="F54" s="3"/>
      <c r="G54" s="209"/>
      <c r="H54" s="209"/>
      <c r="K54" s="1230"/>
      <c r="L54" s="1230"/>
      <c r="M54" s="1230"/>
    </row>
    <row r="55" spans="1:13">
      <c r="B55" s="57"/>
      <c r="C55" s="202"/>
      <c r="D55" s="202"/>
      <c r="E55" s="210"/>
      <c r="F55" s="209"/>
      <c r="G55" s="209"/>
      <c r="H55" s="209"/>
    </row>
    <row r="56" spans="1:13">
      <c r="B56" s="57"/>
      <c r="C56" s="202"/>
      <c r="D56" s="202"/>
      <c r="E56" s="210"/>
      <c r="F56" s="209"/>
      <c r="G56" s="209"/>
      <c r="H56" s="209"/>
    </row>
    <row r="57" spans="1:13">
      <c r="B57" s="57"/>
      <c r="C57" s="202"/>
      <c r="D57" s="202"/>
      <c r="E57" s="210"/>
      <c r="F57" s="209"/>
      <c r="G57" s="209"/>
      <c r="H57" s="209"/>
    </row>
    <row r="58" spans="1:13">
      <c r="B58" s="57"/>
      <c r="C58" s="202"/>
      <c r="D58" s="202"/>
      <c r="E58" s="210"/>
      <c r="F58" s="209"/>
      <c r="G58" s="209"/>
      <c r="H58" s="209"/>
    </row>
    <row r="59" spans="1:13" ht="24.95" customHeight="1">
      <c r="B59" s="57" t="s">
        <v>239</v>
      </c>
      <c r="C59" s="57"/>
      <c r="D59" s="57"/>
      <c r="E59" s="211"/>
      <c r="F59" s="200"/>
      <c r="G59" s="200"/>
      <c r="H59" s="200"/>
    </row>
    <row r="60" spans="1:13" ht="24.95" customHeight="1">
      <c r="B60" s="57" t="s">
        <v>106</v>
      </c>
      <c r="C60" s="57" t="s">
        <v>168</v>
      </c>
      <c r="D60" s="57"/>
      <c r="E60" s="211"/>
      <c r="F60" s="200"/>
      <c r="G60" s="200"/>
      <c r="H60" s="200"/>
    </row>
    <row r="61" spans="1:13" ht="24.95" customHeight="1">
      <c r="B61" s="57"/>
      <c r="C61" s="212" t="s">
        <v>156</v>
      </c>
      <c r="D61" s="57"/>
      <c r="E61" s="211"/>
      <c r="F61" s="57"/>
      <c r="G61" s="200"/>
      <c r="H61" s="200"/>
    </row>
    <row r="62" spans="1:13" ht="24.95" customHeight="1">
      <c r="B62" s="57" t="s">
        <v>231</v>
      </c>
      <c r="C62" s="57" t="s">
        <v>10</v>
      </c>
      <c r="D62" s="57"/>
      <c r="E62" s="211"/>
      <c r="F62" s="57"/>
      <c r="G62" s="200"/>
      <c r="H62" s="200"/>
    </row>
    <row r="63" spans="1:13" ht="24.95" customHeight="1">
      <c r="B63" s="57"/>
      <c r="C63" s="212" t="s">
        <v>404</v>
      </c>
      <c r="D63" s="57"/>
      <c r="E63" s="211"/>
      <c r="F63" s="57"/>
      <c r="G63" s="200"/>
      <c r="H63" s="200"/>
    </row>
    <row r="64" spans="1:13" ht="24.95" customHeight="1">
      <c r="B64" s="57" t="s">
        <v>91</v>
      </c>
      <c r="C64" s="57" t="s">
        <v>401</v>
      </c>
      <c r="D64" s="57"/>
      <c r="E64" s="211"/>
      <c r="F64" s="57"/>
      <c r="G64" s="200"/>
      <c r="H64" s="200"/>
    </row>
    <row r="65" spans="2:8" ht="24.95" customHeight="1">
      <c r="B65" s="57" t="s">
        <v>107</v>
      </c>
      <c r="C65" s="212" t="s">
        <v>272</v>
      </c>
      <c r="D65" s="57"/>
      <c r="E65" s="211"/>
      <c r="F65" s="57"/>
      <c r="G65" s="200"/>
      <c r="H65" s="200"/>
    </row>
    <row r="66" spans="2:8" ht="24.95" customHeight="1">
      <c r="B66" s="57"/>
      <c r="C66" s="57" t="s">
        <v>296</v>
      </c>
      <c r="D66" s="57"/>
      <c r="E66" s="211"/>
      <c r="F66" s="57"/>
      <c r="G66" s="57"/>
      <c r="H66" s="57"/>
    </row>
    <row r="67" spans="2:8" ht="24.95" customHeight="1">
      <c r="B67" s="57"/>
      <c r="C67" s="57" t="s">
        <v>303</v>
      </c>
      <c r="D67" s="57"/>
      <c r="E67" s="201"/>
      <c r="F67" s="57"/>
      <c r="G67" s="57"/>
      <c r="H67" s="57"/>
    </row>
    <row r="68" spans="2:8" ht="24.95" customHeight="1">
      <c r="B68" s="57" t="s">
        <v>105</v>
      </c>
      <c r="C68" s="57" t="s">
        <v>304</v>
      </c>
      <c r="D68" s="57"/>
      <c r="E68" s="201"/>
      <c r="F68" s="57"/>
      <c r="G68" s="57"/>
      <c r="H68" s="57"/>
    </row>
    <row r="69" spans="2:8">
      <c r="C69" s="57"/>
    </row>
    <row r="70" spans="2:8">
      <c r="C70" s="57"/>
    </row>
    <row r="71" spans="2:8">
      <c r="C71" s="57"/>
    </row>
    <row r="72" spans="2:8">
      <c r="C72" s="57"/>
    </row>
  </sheetData>
  <customSheetViews>
    <customSheetView guid="{3A38DF7A-C35E-4DD3-9893-26310A3EF836}" scale="75" showPageBreaks="1" fitToPage="1" showRuler="0" topLeftCell="A19">
      <selection activeCell="G41" sqref="G41"/>
      <pageMargins left="0.75" right="0.75" top="1" bottom="1" header="0.5" footer="0.5"/>
      <pageSetup scale="74" orientation="portrait" r:id="rId1"/>
      <headerFooter alignWithMargins="0">
        <oddHeader>&amp;R&amp;12Page &amp;P of &amp;N</oddHeader>
      </headerFooter>
    </customSheetView>
    <customSheetView guid="{F96D6087-3330-4A81-95EC-26BA83722A49}" scale="75" showPageBreaks="1" fitToPage="1" showRuler="0" topLeftCell="A14">
      <selection activeCell="G21" sqref="G21"/>
      <pageMargins left="0.75" right="0.75" top="1" bottom="1" header="0.5" footer="0.5"/>
      <pageSetup scale="70" orientation="portrait" r:id="rId2"/>
      <headerFooter alignWithMargins="0">
        <oddHeader>&amp;R&amp;12Page &amp;P of &amp;N</oddHeader>
      </headerFooter>
    </customSheetView>
    <customSheetView guid="{DA967730-B71F-4038-B1B7-9D4790729C5D}" scale="75" showPageBreaks="1" fitToPage="1" showRuler="0" topLeftCell="A14">
      <selection activeCell="G21" sqref="G21"/>
      <pageMargins left="0.75" right="0.75" top="1" bottom="1" header="0.5" footer="0.5"/>
      <pageSetup scale="68" orientation="portrait" r:id="rId3"/>
      <headerFooter alignWithMargins="0">
        <oddHeader>&amp;R&amp;12Page &amp;P of &amp;N</oddHeader>
      </headerFooter>
    </customSheetView>
    <customSheetView guid="{4C7C2344-134C-465A-ADEB-A5E96AAE2308}" scale="75" showPageBreaks="1" fitToPage="1" showRuler="0" topLeftCell="A14">
      <selection activeCell="G21" sqref="G21"/>
      <pageMargins left="0.75" right="0.75" top="1" bottom="1" header="0.5" footer="0.5"/>
      <pageSetup scale="70" orientation="portrait" r:id="rId4"/>
      <headerFooter alignWithMargins="0">
        <oddHeader>&amp;R&amp;12Page &amp;P of &amp;N</oddHeader>
      </headerFooter>
    </customSheetView>
    <customSheetView guid="{FAAD9AAC-1337-43AB-BF1F-CCF9DFCF5B78}" scale="75" fitToPage="1" showRuler="0" topLeftCell="A60">
      <selection activeCell="B97" sqref="B97"/>
      <pageMargins left="0.75" right="0.75" top="1" bottom="1" header="0.5" footer="0.5"/>
      <pageSetup scale="71" orientation="portrait" r:id="rId5"/>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6"/>
      <headerFooter alignWithMargins="0">
        <oddHeader>&amp;R&amp;14Page &amp;P of &amp;N</oddHeader>
      </headerFooter>
    </customSheetView>
    <customSheetView guid="{28948E05-8F34-4F1E-96FB-A80A6A844600}" scale="75" showPageBreaks="1" fitToPage="1" showRuler="0">
      <selection activeCell="C59" sqref="C59"/>
      <pageMargins left="0.75" right="0.75" top="1" bottom="1" header="0.5" footer="0.5"/>
      <pageSetup scale="71" orientation="portrait" r:id="rId7"/>
      <headerFooter alignWithMargins="0">
        <oddHeader>&amp;R&amp;12Page &amp;P of &amp;N</oddHeader>
      </headerFooter>
    </customSheetView>
    <customSheetView guid="{DC91DEF3-837B-4BB9-A81E-3B78C5914E6C}" scale="75" showPageBreaks="1" fitToPage="1" showRuler="0" topLeftCell="A37">
      <selection activeCell="B71" sqref="B71:C74"/>
      <pageMargins left="0.75" right="0.75" top="1" bottom="1" header="0.5" footer="0.5"/>
      <pageSetup scale="71" orientation="portrait" r:id="rId8"/>
      <headerFooter alignWithMargins="0">
        <oddHeader>&amp;R&amp;12Page &amp;P of &amp;N</oddHeader>
      </headerFooter>
    </customSheetView>
    <customSheetView guid="{416404B7-8533-4A12-ABD0-58CFDEB49D80}" scale="75" fitToPage="1">
      <selection activeCell="F45" sqref="F45"/>
      <pageMargins left="0.75" right="0.75" top="1" bottom="1" header="0.5" footer="0.5"/>
      <printOptions horizontalCentered="1"/>
      <pageSetup scale="59" orientation="portrait" r:id="rId9"/>
      <headerFooter alignWithMargins="0"/>
    </customSheetView>
  </customSheetViews>
  <mergeCells count="3">
    <mergeCell ref="A4:H4"/>
    <mergeCell ref="A2:H2"/>
    <mergeCell ref="A3:H3"/>
  </mergeCells>
  <phoneticPr fontId="0" type="noConversion"/>
  <printOptions horizontalCentered="1"/>
  <pageMargins left="0.75" right="0.75" top="1" bottom="1" header="0.5" footer="0.5"/>
  <pageSetup scale="59" orientation="portrait" r:id="rId10"/>
  <headerFooter alignWithMargins="0"/>
  <ignoredErrors>
    <ignoredError sqref="E36 G3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P48"/>
  <sheetViews>
    <sheetView showGridLines="0" zoomScale="75" zoomScaleNormal="75" workbookViewId="0"/>
  </sheetViews>
  <sheetFormatPr defaultRowHeight="15"/>
  <cols>
    <col min="1" max="1" width="9.85546875" style="18" customWidth="1"/>
    <col min="2" max="2" width="120.5703125" style="3" customWidth="1"/>
    <col min="3" max="3" width="23.85546875" style="3" customWidth="1"/>
    <col min="4" max="4" width="17" style="66" bestFit="1" customWidth="1"/>
    <col min="5" max="5" width="18" style="3" bestFit="1" customWidth="1"/>
    <col min="6" max="7" width="15.5703125" style="3" customWidth="1"/>
    <col min="8" max="8" width="14.5703125" style="3" bestFit="1" customWidth="1"/>
    <col min="9" max="10" width="16.7109375" style="3" bestFit="1" customWidth="1"/>
    <col min="11" max="12" width="9.140625" style="3"/>
    <col min="13" max="13" width="13.28515625" style="3" bestFit="1" customWidth="1"/>
    <col min="14" max="17" width="9.140625" style="3"/>
    <col min="18" max="18" width="14.5703125" style="3" bestFit="1" customWidth="1"/>
    <col min="19" max="16384" width="9.140625" style="3"/>
  </cols>
  <sheetData>
    <row r="1" spans="1:42" ht="18">
      <c r="A1" s="213"/>
      <c r="B1" s="82"/>
      <c r="C1" s="82"/>
      <c r="D1" s="214"/>
    </row>
    <row r="2" spans="1:42" ht="18">
      <c r="A2" s="1405" t="str">
        <f>+'Appendix A'!A3</f>
        <v>Public Service Electric and Gas Company</v>
      </c>
      <c r="B2" s="1405"/>
      <c r="C2" s="1405"/>
      <c r="D2" s="1405"/>
    </row>
    <row r="3" spans="1:42" ht="18">
      <c r="A3" s="1405" t="str">
        <f>+'Appendix A'!A4</f>
        <v xml:space="preserve">ATTACHMENT H-10A </v>
      </c>
      <c r="B3" s="1405"/>
      <c r="C3" s="1405"/>
      <c r="D3" s="1405"/>
    </row>
    <row r="4" spans="1:42" ht="18">
      <c r="A4" s="1405" t="s">
        <v>882</v>
      </c>
      <c r="B4" s="1405"/>
      <c r="C4" s="1405"/>
      <c r="D4" s="1405"/>
    </row>
    <row r="5" spans="1:42">
      <c r="B5" s="65"/>
      <c r="C5" s="19"/>
    </row>
    <row r="6" spans="1:42">
      <c r="B6" s="65"/>
      <c r="C6" s="18"/>
      <c r="D6" s="49"/>
    </row>
    <row r="7" spans="1:42">
      <c r="B7" s="65"/>
      <c r="C7" s="18"/>
      <c r="D7" s="59"/>
    </row>
    <row r="8" spans="1:42">
      <c r="B8" s="65"/>
      <c r="C8" s="18"/>
    </row>
    <row r="9" spans="1:42" ht="15.75">
      <c r="B9" s="12" t="s">
        <v>306</v>
      </c>
      <c r="C9" s="18"/>
    </row>
    <row r="10" spans="1:42" ht="15" customHeight="1">
      <c r="A10" s="13">
        <v>1</v>
      </c>
      <c r="B10" s="3" t="s">
        <v>305</v>
      </c>
      <c r="C10" s="18"/>
      <c r="D10" s="292">
        <v>0</v>
      </c>
      <c r="E10" s="573"/>
    </row>
    <row r="11" spans="1:42" ht="15.75">
      <c r="A11" s="13"/>
      <c r="B11" s="67"/>
      <c r="C11" s="18"/>
      <c r="D11" s="293"/>
      <c r="E11" s="573"/>
    </row>
    <row r="12" spans="1:42" ht="15.75">
      <c r="A12" s="13"/>
      <c r="B12" s="68" t="s">
        <v>655</v>
      </c>
      <c r="D12" s="293"/>
      <c r="E12" s="573"/>
      <c r="I12" s="573"/>
      <c r="J12" s="573"/>
    </row>
    <row r="13" spans="1:42">
      <c r="A13" s="13">
        <v>2</v>
      </c>
      <c r="B13" s="10" t="s">
        <v>464</v>
      </c>
      <c r="C13" s="6"/>
      <c r="D13" s="223">
        <v>600000</v>
      </c>
      <c r="E13" s="573"/>
      <c r="G13" s="58"/>
      <c r="I13" s="573"/>
      <c r="J13" s="573"/>
    </row>
    <row r="14" spans="1:42">
      <c r="A14" s="13"/>
      <c r="B14" s="6"/>
      <c r="C14" s="6"/>
      <c r="D14" s="223"/>
      <c r="E14" s="573"/>
      <c r="G14" s="58"/>
      <c r="I14" s="573"/>
      <c r="J14" s="573"/>
    </row>
    <row r="15" spans="1:42" s="71" customFormat="1" ht="15.75">
      <c r="A15" s="167"/>
      <c r="B15" s="70" t="s">
        <v>458</v>
      </c>
      <c r="C15" s="6"/>
      <c r="D15" s="223"/>
      <c r="E15" s="1305"/>
      <c r="F15" s="7"/>
      <c r="G15" s="58"/>
      <c r="H15" s="7"/>
      <c r="I15" s="1305"/>
      <c r="J15" s="1305"/>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s="71" customFormat="1">
      <c r="A16" s="167">
        <v>3</v>
      </c>
      <c r="B16" s="6" t="s">
        <v>459</v>
      </c>
      <c r="C16" s="6"/>
      <c r="D16" s="223">
        <v>0</v>
      </c>
      <c r="E16" s="1305"/>
      <c r="F16" s="7"/>
      <c r="G16" s="58"/>
      <c r="H16" s="7"/>
      <c r="I16" s="1305"/>
      <c r="J16" s="1305"/>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19">
      <c r="A17" s="167"/>
      <c r="B17" s="72"/>
      <c r="C17" s="73"/>
      <c r="D17" s="223"/>
      <c r="E17" s="573"/>
      <c r="G17" s="58"/>
      <c r="I17" s="573"/>
      <c r="J17" s="573"/>
    </row>
    <row r="18" spans="1:19">
      <c r="A18" s="167">
        <f>A16+1</f>
        <v>4</v>
      </c>
      <c r="B18" s="11" t="s">
        <v>111</v>
      </c>
      <c r="C18" s="69"/>
      <c r="D18" s="223">
        <v>5040000</v>
      </c>
      <c r="E18" s="573"/>
      <c r="G18" s="58"/>
      <c r="I18" s="573"/>
      <c r="J18" s="573"/>
    </row>
    <row r="19" spans="1:19" ht="30" customHeight="1">
      <c r="A19" s="168">
        <f>+A18+1</f>
        <v>5</v>
      </c>
      <c r="B19" s="69" t="s">
        <v>499</v>
      </c>
      <c r="C19" s="69"/>
      <c r="D19" s="292"/>
      <c r="E19" s="573"/>
      <c r="G19" s="58"/>
    </row>
    <row r="20" spans="1:19">
      <c r="A20" s="167">
        <f>+A19+1</f>
        <v>6</v>
      </c>
      <c r="B20" s="2" t="s">
        <v>405</v>
      </c>
      <c r="C20" s="69"/>
      <c r="D20" s="223">
        <v>10200000</v>
      </c>
      <c r="E20" s="573"/>
      <c r="G20" s="58"/>
    </row>
    <row r="21" spans="1:19">
      <c r="A21" s="167">
        <f>+A20+1</f>
        <v>7</v>
      </c>
      <c r="B21" s="6" t="s">
        <v>465</v>
      </c>
      <c r="C21" s="6"/>
      <c r="D21" s="223">
        <v>45000</v>
      </c>
      <c r="E21" s="573"/>
      <c r="G21" s="58"/>
    </row>
    <row r="22" spans="1:19">
      <c r="A22" s="167">
        <f>+A21+1</f>
        <v>8</v>
      </c>
      <c r="B22" s="6" t="s">
        <v>467</v>
      </c>
      <c r="C22" s="7"/>
      <c r="D22" s="223">
        <v>7550991.1200000001</v>
      </c>
      <c r="E22" s="573"/>
      <c r="G22" s="58"/>
    </row>
    <row r="23" spans="1:19" ht="14.25" customHeight="1">
      <c r="A23" s="167">
        <f>+A22+1</f>
        <v>9</v>
      </c>
      <c r="B23" s="6" t="s">
        <v>466</v>
      </c>
      <c r="C23" s="7"/>
      <c r="D23" s="223">
        <v>4805690.8971187081</v>
      </c>
      <c r="E23" s="573"/>
      <c r="G23" s="58"/>
    </row>
    <row r="24" spans="1:19">
      <c r="A24" s="13"/>
      <c r="B24" s="2"/>
      <c r="C24" s="7"/>
      <c r="D24" s="223"/>
    </row>
    <row r="25" spans="1:19">
      <c r="A25" s="13">
        <f>+A23+1</f>
        <v>10</v>
      </c>
      <c r="B25" s="2" t="s">
        <v>11</v>
      </c>
      <c r="C25" s="3" t="s">
        <v>500</v>
      </c>
      <c r="D25" s="250">
        <f>SUM(D10:D24)</f>
        <v>28241682.017118707</v>
      </c>
      <c r="E25" s="1344"/>
      <c r="F25" s="58"/>
    </row>
    <row r="26" spans="1:19" ht="15.75">
      <c r="A26" s="167"/>
      <c r="B26" s="75"/>
      <c r="D26" s="61"/>
    </row>
    <row r="27" spans="1:19">
      <c r="A27" s="167"/>
      <c r="B27" s="7"/>
      <c r="C27" s="7"/>
      <c r="D27" s="61"/>
      <c r="E27" s="295"/>
      <c r="F27" s="295"/>
      <c r="G27" s="1239"/>
      <c r="H27" s="295"/>
      <c r="I27" s="295"/>
      <c r="J27" s="295"/>
      <c r="K27" s="295"/>
      <c r="L27" s="295"/>
      <c r="M27" s="295"/>
      <c r="N27" s="295"/>
      <c r="O27" s="295"/>
      <c r="P27" s="295"/>
      <c r="Q27" s="295"/>
      <c r="R27" s="295"/>
    </row>
    <row r="28" spans="1:19" ht="15.75">
      <c r="A28" s="167">
        <f>+A25+1</f>
        <v>11</v>
      </c>
      <c r="B28" s="6" t="s">
        <v>501</v>
      </c>
      <c r="C28" s="7" t="str">
        <f>" - line "&amp;A37&amp;""</f>
        <v xml:space="preserve"> - line 18</v>
      </c>
      <c r="D28" s="59">
        <f>-D37</f>
        <v>-3491440.0541493883</v>
      </c>
      <c r="E28" s="295"/>
      <c r="F28" s="855"/>
      <c r="G28" s="855"/>
      <c r="H28" s="855"/>
      <c r="I28" s="855"/>
      <c r="J28" s="855"/>
      <c r="K28" s="855"/>
      <c r="L28" s="855"/>
      <c r="M28" s="855"/>
      <c r="N28" s="855"/>
      <c r="O28" s="855"/>
      <c r="P28" s="855"/>
      <c r="Q28" s="855"/>
      <c r="R28" s="855"/>
    </row>
    <row r="29" spans="1:19" ht="15.75">
      <c r="A29" s="167">
        <f>A28+1</f>
        <v>12</v>
      </c>
      <c r="B29" s="6" t="s">
        <v>81</v>
      </c>
      <c r="C29" s="7" t="str">
        <f>"line "&amp;A25&amp;" + line "&amp;A28&amp;""</f>
        <v>line 10 + line 11</v>
      </c>
      <c r="D29" s="250">
        <f>+D25+D28</f>
        <v>24750241.962969318</v>
      </c>
      <c r="E29" s="1210"/>
      <c r="F29" s="295"/>
      <c r="G29" s="1239"/>
      <c r="H29" s="856"/>
      <c r="I29" s="855"/>
      <c r="J29" s="855"/>
      <c r="K29" s="855"/>
      <c r="L29" s="855"/>
      <c r="M29" s="856"/>
      <c r="N29" s="855"/>
      <c r="O29" s="855"/>
      <c r="P29" s="855"/>
      <c r="Q29" s="855"/>
      <c r="R29" s="855"/>
    </row>
    <row r="30" spans="1:19" ht="54" customHeight="1">
      <c r="A30" s="167"/>
      <c r="C30" s="7"/>
      <c r="D30" s="59"/>
      <c r="E30" s="295"/>
      <c r="F30" s="295"/>
      <c r="G30" s="1239"/>
      <c r="H30" s="29"/>
      <c r="I30" s="29"/>
      <c r="J30" s="29"/>
      <c r="K30" s="29"/>
      <c r="L30" s="29"/>
      <c r="M30" s="29"/>
      <c r="N30" s="573"/>
      <c r="O30" s="573"/>
      <c r="P30" s="573"/>
      <c r="Q30" s="573"/>
      <c r="R30" s="29"/>
    </row>
    <row r="31" spans="1:19" ht="15.75">
      <c r="A31" s="167"/>
      <c r="B31" s="60"/>
      <c r="D31" s="61"/>
      <c r="E31" s="295"/>
      <c r="F31" s="295"/>
      <c r="G31" s="1239"/>
      <c r="H31" s="29"/>
      <c r="I31" s="29"/>
      <c r="J31" s="29"/>
      <c r="K31" s="29"/>
      <c r="L31" s="29"/>
      <c r="M31" s="29"/>
      <c r="N31" s="295"/>
      <c r="O31" s="295"/>
      <c r="P31" s="295"/>
      <c r="Q31" s="295"/>
      <c r="R31" s="295"/>
    </row>
    <row r="32" spans="1:19">
      <c r="A32" s="168">
        <f>A29+1</f>
        <v>13</v>
      </c>
      <c r="B32" s="63" t="s">
        <v>502</v>
      </c>
      <c r="C32" s="63"/>
      <c r="D32" s="64">
        <f>+D13+D21+D23</f>
        <v>5450690.8971187081</v>
      </c>
      <c r="E32" s="295"/>
      <c r="F32" s="295"/>
      <c r="G32" s="1239"/>
      <c r="H32" s="295"/>
      <c r="I32" s="295"/>
      <c r="J32" s="295"/>
      <c r="K32" s="295"/>
      <c r="L32" s="295"/>
      <c r="M32" s="295"/>
      <c r="N32" s="295"/>
      <c r="O32" s="295"/>
      <c r="P32" s="295"/>
      <c r="Q32" s="295"/>
      <c r="R32" s="295"/>
      <c r="S32" s="295"/>
    </row>
    <row r="33" spans="1:18">
      <c r="A33" s="168">
        <f>A32+1</f>
        <v>14</v>
      </c>
      <c r="B33" s="63" t="s">
        <v>503</v>
      </c>
      <c r="C33" s="63"/>
      <c r="D33" s="64">
        <f>+'Appendix A'!H209*D32</f>
        <v>1532189.2111800683</v>
      </c>
      <c r="E33" s="295"/>
      <c r="F33" s="295"/>
      <c r="G33" s="1239"/>
      <c r="H33" s="295"/>
      <c r="I33" s="295"/>
      <c r="J33" s="295"/>
      <c r="K33" s="295"/>
      <c r="L33" s="295"/>
      <c r="M33" s="295"/>
      <c r="N33" s="295"/>
      <c r="O33" s="295"/>
      <c r="P33" s="295"/>
      <c r="Q33" s="295"/>
      <c r="R33" s="841"/>
    </row>
    <row r="34" spans="1:18" ht="15" customHeight="1">
      <c r="A34" s="168">
        <f>A33+1</f>
        <v>15</v>
      </c>
      <c r="B34" s="63" t="s">
        <v>505</v>
      </c>
      <c r="C34" s="63"/>
      <c r="D34" s="64">
        <f>(D32-D33)/2</f>
        <v>1959250.8429693198</v>
      </c>
      <c r="E34" s="295"/>
      <c r="F34" s="295"/>
      <c r="G34" s="1239"/>
      <c r="H34" s="295"/>
      <c r="I34" s="295"/>
      <c r="J34" s="295"/>
      <c r="K34" s="295"/>
      <c r="L34" s="295"/>
      <c r="M34" s="295"/>
      <c r="N34" s="295"/>
      <c r="O34" s="295"/>
      <c r="P34" s="295"/>
      <c r="Q34" s="295"/>
      <c r="R34" s="841"/>
    </row>
    <row r="35" spans="1:18" ht="45">
      <c r="A35" s="168">
        <f>+A34+1</f>
        <v>16</v>
      </c>
      <c r="B35" s="63" t="s">
        <v>506</v>
      </c>
      <c r="C35" s="7"/>
      <c r="D35" s="59">
        <v>0</v>
      </c>
      <c r="R35" s="573"/>
    </row>
    <row r="36" spans="1:18">
      <c r="A36" s="168">
        <f>A35+1</f>
        <v>17</v>
      </c>
      <c r="B36" s="6" t="s">
        <v>507</v>
      </c>
      <c r="C36" s="7"/>
      <c r="D36" s="59">
        <f>+D34+D35</f>
        <v>1959250.8429693198</v>
      </c>
      <c r="R36" s="853"/>
    </row>
    <row r="37" spans="1:18">
      <c r="A37" s="168">
        <f>A36+1</f>
        <v>18</v>
      </c>
      <c r="B37" s="63" t="s">
        <v>508</v>
      </c>
      <c r="D37" s="59">
        <f>+D32-D36</f>
        <v>3491440.0541493883</v>
      </c>
      <c r="R37" s="853"/>
    </row>
    <row r="38" spans="1:18">
      <c r="A38" s="167"/>
      <c r="B38" s="7"/>
      <c r="D38" s="76"/>
      <c r="R38" s="853"/>
    </row>
    <row r="39" spans="1:18">
      <c r="A39" s="13"/>
      <c r="R39" s="853"/>
    </row>
    <row r="43" spans="1:18" s="7" customFormat="1" ht="45.95" customHeight="1">
      <c r="A43" s="62" t="s">
        <v>315</v>
      </c>
      <c r="B43" s="1407" t="s">
        <v>319</v>
      </c>
      <c r="C43" s="1407"/>
      <c r="D43" s="1407"/>
    </row>
    <row r="44" spans="1:18" s="7" customFormat="1" ht="110.1" customHeight="1">
      <c r="A44" s="62" t="s">
        <v>316</v>
      </c>
      <c r="B44" s="1408" t="s">
        <v>297</v>
      </c>
      <c r="C44" s="1409"/>
      <c r="D44" s="1409"/>
    </row>
    <row r="45" spans="1:18">
      <c r="R45" s="573"/>
    </row>
    <row r="46" spans="1:18">
      <c r="R46" s="573"/>
    </row>
    <row r="47" spans="1:18">
      <c r="R47" s="573"/>
    </row>
    <row r="48" spans="1:18">
      <c r="R48" s="573"/>
    </row>
  </sheetData>
  <customSheetViews>
    <customSheetView guid="{3A38DF7A-C35E-4DD3-9893-26310A3EF836}" scale="75" showPageBreaks="1" fitToPage="1" printArea="1" showRuler="0" topLeftCell="A22">
      <selection activeCell="D42" sqref="D42"/>
      <pageMargins left="0.5" right="0.5" top="1" bottom="1" header="0.5" footer="0.5"/>
      <printOptions horizontalCentered="1"/>
      <pageSetup scale="65" orientation="portrait" r:id="rId1"/>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5" right="0.5" top="1" bottom="1" header="0.5" footer="0.5"/>
      <printOptions horizontalCentered="1"/>
      <pageSetup scale="65" orientation="portrait" r:id="rId2"/>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5" right="0.5" top="1" bottom="1" header="0.5" footer="0.5"/>
      <printOptions horizontalCentered="1"/>
      <pageSetup scale="64" orientation="portrait" r:id="rId3"/>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5" right="0.5" top="1" bottom="1" header="0.5" footer="0.5"/>
      <printOptions horizontalCentered="1"/>
      <pageSetup scale="66" orientation="portrait" r:id="rId4"/>
      <headerFooter alignWithMargins="0">
        <oddHeader>&amp;R&amp;12Page &amp;P of &amp;N</oddHeader>
      </headerFooter>
    </customSheetView>
    <customSheetView guid="{FAAD9AAC-1337-43AB-BF1F-CCF9DFCF5B78}" scale="75" showPageBreaks="1" fitToPage="1" printArea="1" showRuler="0" topLeftCell="A33">
      <selection activeCell="D42" sqref="D42"/>
      <pageMargins left="0.5" right="0.5" top="1" bottom="1" header="0.5" footer="0.5"/>
      <printOptions horizontalCentered="1"/>
      <pageSetup scale="64" orientation="portrait" r:id="rId5"/>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6"/>
      <headerFooter alignWithMargins="0">
        <oddHeader>&amp;R&amp;14Page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5" orientation="portrait" r:id="rId7"/>
      <headerFooter alignWithMargins="0">
        <oddHeader>&amp;R&amp;12Page &amp;P of &amp;N</oddHeader>
      </headerFooter>
    </customSheetView>
    <customSheetView guid="{DC91DEF3-837B-4BB9-A81E-3B78C5914E6C}" scale="75" showPageBreaks="1" fitToPage="1" printArea="1" showRuler="0" topLeftCell="A20">
      <selection activeCell="B28" sqref="B28"/>
      <pageMargins left="0.5" right="0.5" top="1" bottom="1" header="0.5" footer="0.5"/>
      <printOptions horizontalCentered="1"/>
      <pageSetup scale="65" orientation="portrait" r:id="rId8"/>
      <headerFooter alignWithMargins="0">
        <oddHeader>&amp;R&amp;12Page &amp;P of &amp;N</oddHeader>
      </headerFooter>
    </customSheetView>
    <customSheetView guid="{416404B7-8533-4A12-ABD0-58CFDEB49D80}" scale="75" fitToPage="1">
      <selection activeCell="F45" sqref="F45"/>
      <pageMargins left="0.75" right="0.75" top="1" bottom="1" header="0.5" footer="0.5"/>
      <printOptions horizontalCentered="1"/>
      <pageSetup scale="53" orientation="portrait" r:id="rId9"/>
      <headerFooter alignWithMargins="0"/>
    </customSheetView>
  </customSheetViews>
  <mergeCells count="5">
    <mergeCell ref="B43:D43"/>
    <mergeCell ref="B44:D44"/>
    <mergeCell ref="A4:D4"/>
    <mergeCell ref="A2:D2"/>
    <mergeCell ref="A3:D3"/>
  </mergeCells>
  <phoneticPr fontId="0" type="noConversion"/>
  <printOptions horizontalCentered="1"/>
  <pageMargins left="0.75" right="0.75" top="1" bottom="1" header="0.5" footer="0.5"/>
  <pageSetup scale="53" orientation="portrait" r:id="rId1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T2249"/>
  <sheetViews>
    <sheetView showGridLines="0" zoomScale="75" zoomScaleNormal="75" workbookViewId="0">
      <selection sqref="A1:I1"/>
    </sheetView>
  </sheetViews>
  <sheetFormatPr defaultRowHeight="12.75"/>
  <cols>
    <col min="1" max="1" width="9.28515625" style="44" bestFit="1" customWidth="1"/>
    <col min="2" max="2" width="3" style="44" customWidth="1"/>
    <col min="3" max="3" width="8.140625" style="44" customWidth="1"/>
    <col min="4" max="4" width="47.140625" style="44" customWidth="1"/>
    <col min="5" max="5" width="50.42578125" style="44" customWidth="1"/>
    <col min="6" max="6" width="35.140625" style="44" customWidth="1"/>
    <col min="7" max="7" width="37.140625" style="44" bestFit="1" customWidth="1"/>
    <col min="8" max="8" width="3.85546875" style="44" customWidth="1"/>
    <col min="9" max="9" width="18" style="44" customWidth="1"/>
    <col min="10" max="10" width="23.28515625" style="44" customWidth="1"/>
    <col min="11" max="11" width="16.28515625" style="44" customWidth="1"/>
    <col min="12" max="16384" width="9.140625" style="44"/>
  </cols>
  <sheetData>
    <row r="1" spans="1:20" s="86" customFormat="1" ht="18">
      <c r="A1" s="1405" t="str">
        <f>+'Appendix A'!A3</f>
        <v>Public Service Electric and Gas Company</v>
      </c>
      <c r="B1" s="1405"/>
      <c r="C1" s="1405"/>
      <c r="D1" s="1405"/>
      <c r="E1" s="1405"/>
      <c r="F1" s="1405"/>
      <c r="G1" s="1405"/>
      <c r="H1" s="1410"/>
      <c r="I1" s="1410"/>
    </row>
    <row r="2" spans="1:20" s="86" customFormat="1" ht="18">
      <c r="A2" s="1405" t="str">
        <f>+'Appendix A'!A4</f>
        <v xml:space="preserve">ATTACHMENT H-10A </v>
      </c>
      <c r="B2" s="1405"/>
      <c r="C2" s="1405"/>
      <c r="D2" s="1405"/>
      <c r="E2" s="1405"/>
      <c r="F2" s="1405"/>
      <c r="G2" s="1405"/>
      <c r="H2" s="1410"/>
      <c r="I2" s="1410"/>
    </row>
    <row r="3" spans="1:20" s="86" customFormat="1" ht="18">
      <c r="A3" s="1405" t="s">
        <v>604</v>
      </c>
      <c r="B3" s="1405"/>
      <c r="C3" s="1405"/>
      <c r="D3" s="1405"/>
      <c r="E3" s="1405"/>
      <c r="F3" s="1405"/>
      <c r="G3" s="1405"/>
      <c r="H3" s="1410"/>
      <c r="I3" s="1410"/>
    </row>
    <row r="5" spans="1:20" s="3" customFormat="1" ht="15">
      <c r="B5" s="38"/>
      <c r="G5" s="7"/>
      <c r="H5" s="7"/>
      <c r="I5" s="6"/>
      <c r="J5" s="6"/>
      <c r="K5" s="6"/>
      <c r="L5" s="6"/>
      <c r="M5" s="6"/>
      <c r="N5" s="6"/>
      <c r="O5" s="6"/>
      <c r="P5" s="6"/>
      <c r="Q5" s="6"/>
      <c r="R5" s="6"/>
      <c r="S5" s="6"/>
      <c r="T5" s="19"/>
    </row>
    <row r="6" spans="1:20" s="3" customFormat="1" ht="15">
      <c r="I6" s="6"/>
      <c r="J6" s="6"/>
      <c r="K6" s="6"/>
      <c r="L6" s="6"/>
      <c r="M6" s="6"/>
      <c r="N6" s="6"/>
      <c r="O6" s="6"/>
      <c r="P6" s="6"/>
      <c r="Q6" s="6"/>
      <c r="R6" s="6"/>
      <c r="S6" s="6"/>
      <c r="T6" s="19"/>
    </row>
    <row r="7" spans="1:20" s="3" customFormat="1" ht="15"/>
    <row r="8" spans="1:20" s="3" customFormat="1" ht="15">
      <c r="C8" s="3" t="s">
        <v>590</v>
      </c>
    </row>
    <row r="9" spans="1:20" s="3" customFormat="1" ht="15">
      <c r="A9" s="18" t="s">
        <v>106</v>
      </c>
      <c r="B9" s="18"/>
      <c r="D9" s="3" t="s">
        <v>591</v>
      </c>
      <c r="G9" s="87" t="str">
        <f>"Line "&amp;A52&amp;" + Line "&amp;A74&amp;" from below"</f>
        <v>Line 27 + Line 42 from below</v>
      </c>
      <c r="I9" s="29">
        <f>+I52+I74</f>
        <v>964338056.51043153</v>
      </c>
    </row>
    <row r="10" spans="1:20" s="3" customFormat="1" ht="15">
      <c r="A10" s="18"/>
      <c r="B10" s="18"/>
      <c r="G10" s="7"/>
    </row>
    <row r="11" spans="1:20" s="3" customFormat="1" ht="15">
      <c r="A11" s="18" t="s">
        <v>231</v>
      </c>
      <c r="B11" s="18"/>
      <c r="D11" s="3" t="str">
        <f>I11*10000&amp;" Basis Point increase in ROE"</f>
        <v>100 Basis Point increase in ROE</v>
      </c>
      <c r="I11" s="218">
        <v>0.01</v>
      </c>
    </row>
    <row r="12" spans="1:20" s="7" customFormat="1" ht="15">
      <c r="A12" s="18"/>
      <c r="B12" s="18"/>
      <c r="C12" s="3"/>
      <c r="D12" s="3"/>
      <c r="E12" s="3"/>
      <c r="F12" s="3"/>
      <c r="G12" s="3"/>
      <c r="H12" s="3"/>
    </row>
    <row r="13" spans="1:20" s="7" customFormat="1" ht="15.75">
      <c r="A13" s="88" t="s">
        <v>654</v>
      </c>
      <c r="B13" s="25"/>
      <c r="C13" s="25"/>
      <c r="D13" s="25"/>
      <c r="E13" s="25"/>
      <c r="F13" s="25"/>
      <c r="G13" s="25"/>
      <c r="H13" s="25"/>
      <c r="I13" s="25"/>
    </row>
    <row r="14" spans="1:20" s="7" customFormat="1" ht="15.75">
      <c r="A14" s="89"/>
      <c r="G14" s="83" t="s">
        <v>164</v>
      </c>
    </row>
    <row r="15" spans="1:20" s="3" customFormat="1" ht="15">
      <c r="A15" s="7"/>
      <c r="D15" s="7"/>
      <c r="E15" s="7"/>
      <c r="F15" s="7"/>
      <c r="G15" s="7"/>
      <c r="H15" s="7"/>
      <c r="I15" s="48"/>
    </row>
    <row r="16" spans="1:20" s="3" customFormat="1" ht="15.75">
      <c r="A16" s="19">
        <v>1</v>
      </c>
      <c r="C16" s="90" t="str">
        <f>+'Appendix A'!B107</f>
        <v>Rate Base</v>
      </c>
      <c r="D16" s="10"/>
      <c r="E16" s="7"/>
      <c r="F16" s="10"/>
      <c r="G16" s="10" t="str">
        <f>+'Appendix A'!F107</f>
        <v>(Line 43 + Line 57)</v>
      </c>
      <c r="H16" s="10"/>
      <c r="I16" s="46">
        <f>+'Appendix A'!H107</f>
        <v>8589825214.8336077</v>
      </c>
    </row>
    <row r="17" spans="1:11" s="3" customFormat="1" ht="15">
      <c r="A17" s="7"/>
      <c r="G17" s="11"/>
      <c r="I17" s="40"/>
    </row>
    <row r="18" spans="1:11" s="3" customFormat="1" ht="15.75">
      <c r="A18" s="19">
        <f>1+A16</f>
        <v>2</v>
      </c>
      <c r="B18" s="11"/>
      <c r="C18" s="91" t="str">
        <f>'Appendix A'!B167</f>
        <v>Long Term Interest</v>
      </c>
      <c r="D18" s="92"/>
      <c r="E18" s="9"/>
      <c r="F18" s="2"/>
      <c r="G18" s="5" t="str">
        <f>'Appendix A'!F167</f>
        <v>p117.62.c through 67.c</v>
      </c>
      <c r="H18" s="93"/>
      <c r="I18" s="46">
        <f>'Appendix A'!H167</f>
        <v>320692877</v>
      </c>
    </row>
    <row r="19" spans="1:11" s="3" customFormat="1" ht="15">
      <c r="A19" s="14"/>
      <c r="B19" s="11"/>
      <c r="C19" s="4"/>
      <c r="D19" s="4"/>
      <c r="E19" s="2"/>
      <c r="F19" s="94"/>
      <c r="G19" s="11"/>
      <c r="H19" s="94"/>
      <c r="I19" s="46"/>
    </row>
    <row r="20" spans="1:11" s="3" customFormat="1" ht="15.75">
      <c r="A20" s="14">
        <f>1+A18</f>
        <v>3</v>
      </c>
      <c r="B20" s="11"/>
      <c r="C20" s="90" t="str">
        <f>'Appendix A'!B169</f>
        <v>Preferred Dividends</v>
      </c>
      <c r="D20" s="95"/>
      <c r="F20" s="2" t="str">
        <f>'Appendix A'!E169</f>
        <v xml:space="preserve"> enter positive</v>
      </c>
      <c r="G20" s="96" t="str">
        <f>'Appendix A'!F169</f>
        <v>p118.29.d</v>
      </c>
      <c r="H20" s="94"/>
      <c r="I20" s="87">
        <f>+'Appendix A'!H169</f>
        <v>0</v>
      </c>
    </row>
    <row r="21" spans="1:11" s="3" customFormat="1" ht="15">
      <c r="A21" s="14"/>
      <c r="B21" s="11"/>
      <c r="C21" s="4"/>
      <c r="D21" s="4"/>
      <c r="E21" s="2"/>
      <c r="F21" s="97"/>
      <c r="G21" s="96"/>
      <c r="H21" s="94"/>
      <c r="I21" s="98"/>
    </row>
    <row r="22" spans="1:11" s="3" customFormat="1" ht="15.75">
      <c r="A22" s="14"/>
      <c r="B22" s="11"/>
      <c r="C22" s="99" t="str">
        <f>'Appendix A'!B171</f>
        <v>Common Stock</v>
      </c>
      <c r="D22" s="99"/>
      <c r="E22" s="2"/>
      <c r="F22" s="2"/>
      <c r="G22" s="96"/>
      <c r="H22" s="94"/>
      <c r="I22" s="98"/>
    </row>
    <row r="23" spans="1:11" s="3" customFormat="1" ht="15">
      <c r="A23" s="14">
        <f>1+A20</f>
        <v>4</v>
      </c>
      <c r="B23" s="11"/>
      <c r="C23" s="11"/>
      <c r="D23" s="4" t="str">
        <f>'Appendix A'!C172</f>
        <v>Proprietary Capital</v>
      </c>
      <c r="E23" s="94"/>
      <c r="F23" s="94"/>
      <c r="G23" s="96" t="str">
        <f>'Appendix A'!F172</f>
        <v xml:space="preserve"> Attachment 5</v>
      </c>
      <c r="H23" s="94"/>
      <c r="I23" s="87">
        <f>+'Appendix A'!H172</f>
        <v>9339162134</v>
      </c>
    </row>
    <row r="24" spans="1:11" s="3" customFormat="1" ht="15">
      <c r="A24" s="14">
        <f>1+A23</f>
        <v>5</v>
      </c>
      <c r="B24" s="11"/>
      <c r="C24" s="11"/>
      <c r="D24" s="98" t="s">
        <v>331</v>
      </c>
      <c r="E24" s="98"/>
      <c r="F24" s="100"/>
      <c r="G24" s="98" t="s">
        <v>332</v>
      </c>
      <c r="H24" s="94"/>
      <c r="I24" s="98">
        <f>'Appendix A'!H173</f>
        <v>657984</v>
      </c>
    </row>
    <row r="25" spans="1:11" s="3" customFormat="1" ht="15">
      <c r="A25" s="14">
        <f>1+A24</f>
        <v>6</v>
      </c>
      <c r="B25" s="11"/>
      <c r="C25" s="11"/>
      <c r="D25" s="5" t="str">
        <f>'Appendix A'!C174</f>
        <v xml:space="preserve">    Less Preferred Stock</v>
      </c>
      <c r="F25" s="98"/>
      <c r="G25" s="101" t="str">
        <f>'Appendix A'!F174</f>
        <v>(Line 106)</v>
      </c>
      <c r="H25" s="94"/>
      <c r="I25" s="98">
        <f>'Appendix A'!H174</f>
        <v>0</v>
      </c>
    </row>
    <row r="26" spans="1:11" s="3" customFormat="1" ht="15">
      <c r="A26" s="14">
        <f>1+A25</f>
        <v>7</v>
      </c>
      <c r="B26" s="11"/>
      <c r="C26" s="11"/>
      <c r="D26" s="30" t="str">
        <f>'Appendix A'!C175</f>
        <v xml:space="preserve">    Less Account 216.1</v>
      </c>
      <c r="E26" s="41"/>
      <c r="F26" s="102"/>
      <c r="G26" s="103" t="str">
        <f>'Appendix A'!F175</f>
        <v xml:space="preserve"> Attachment 5</v>
      </c>
      <c r="H26" s="104"/>
      <c r="I26" s="102">
        <f>+'Appendix A'!H175</f>
        <v>1805138.5</v>
      </c>
    </row>
    <row r="27" spans="1:11" s="3" customFormat="1" ht="15">
      <c r="A27" s="14">
        <f>1+A26</f>
        <v>8</v>
      </c>
      <c r="B27" s="11"/>
      <c r="C27" s="11"/>
      <c r="D27" s="5" t="str">
        <f>'Appendix A'!C176</f>
        <v>Common Stock</v>
      </c>
      <c r="F27" s="87"/>
      <c r="G27" s="85" t="str">
        <f>'Appendix A'!F176</f>
        <v>(Line 96 - 97 - 98 - 99)</v>
      </c>
      <c r="H27" s="27"/>
      <c r="I27" s="94">
        <f>I23-I24-I25-I26</f>
        <v>9336699011.5</v>
      </c>
      <c r="J27" s="58"/>
      <c r="K27" s="58"/>
    </row>
    <row r="28" spans="1:11" s="3" customFormat="1" ht="15">
      <c r="A28" s="14"/>
      <c r="B28" s="11"/>
      <c r="C28" s="4"/>
      <c r="D28" s="4"/>
      <c r="F28" s="2"/>
      <c r="G28" s="96"/>
      <c r="H28" s="2"/>
      <c r="I28" s="98"/>
    </row>
    <row r="29" spans="1:11" s="3" customFormat="1" ht="15.75">
      <c r="A29" s="14"/>
      <c r="B29" s="11"/>
      <c r="C29" s="99" t="str">
        <f>'Appendix A'!B178</f>
        <v>Capitalization</v>
      </c>
      <c r="D29" s="99"/>
      <c r="F29" s="2"/>
      <c r="G29" s="96"/>
      <c r="H29" s="2"/>
      <c r="I29" s="98"/>
    </row>
    <row r="30" spans="1:11" s="3" customFormat="1" ht="15">
      <c r="A30" s="14">
        <f>A27+1</f>
        <v>9</v>
      </c>
      <c r="B30" s="11"/>
      <c r="C30" s="11"/>
      <c r="D30" s="4" t="str">
        <f>'Appendix A'!C179</f>
        <v>Long Term Debt</v>
      </c>
      <c r="F30" s="2"/>
      <c r="G30" s="4" t="str">
        <f>'Appendix A'!F179</f>
        <v xml:space="preserve"> Attachment 5</v>
      </c>
      <c r="H30" s="2"/>
      <c r="I30" s="87">
        <f>+'Appendix A'!H179</f>
        <v>8250250992</v>
      </c>
    </row>
    <row r="31" spans="1:11" s="3" customFormat="1" ht="15">
      <c r="A31" s="14">
        <f t="shared" ref="A31:A37" si="0">A30+1</f>
        <v>10</v>
      </c>
      <c r="B31" s="11"/>
      <c r="C31" s="11"/>
      <c r="D31" s="4" t="str">
        <f>'Appendix A'!C180</f>
        <v xml:space="preserve">      Less Loss on Reacquired Debt </v>
      </c>
      <c r="F31" s="2"/>
      <c r="G31" s="96" t="str">
        <f>'Appendix A'!F180</f>
        <v xml:space="preserve"> Attachment 5</v>
      </c>
      <c r="H31" s="2"/>
      <c r="I31" s="87">
        <f>+'Appendix A'!H180</f>
        <v>57960829.5</v>
      </c>
    </row>
    <row r="32" spans="1:11" s="3" customFormat="1" ht="15">
      <c r="A32" s="14">
        <f t="shared" si="0"/>
        <v>11</v>
      </c>
      <c r="B32" s="10"/>
      <c r="C32" s="10"/>
      <c r="D32" s="5" t="str">
        <f>'Appendix A'!C181</f>
        <v xml:space="preserve">      Plus Gain on Reacquired Debt</v>
      </c>
      <c r="F32" s="6"/>
      <c r="G32" s="5" t="str">
        <f>'Appendix A'!F181</f>
        <v xml:space="preserve"> Attachment 5</v>
      </c>
      <c r="H32" s="6"/>
      <c r="I32" s="87">
        <f>+'Appendix A'!H181</f>
        <v>0</v>
      </c>
    </row>
    <row r="33" spans="1:10" s="3" customFormat="1" ht="15">
      <c r="A33" s="14">
        <f t="shared" si="0"/>
        <v>12</v>
      </c>
      <c r="B33" s="10"/>
      <c r="C33" s="10"/>
      <c r="D33" s="5" t="str">
        <f>'Appendix A'!C182</f>
        <v xml:space="preserve">      Less ADIT associated with Gain or Loss</v>
      </c>
      <c r="F33" s="2"/>
      <c r="G33" s="5" t="str">
        <f>'Appendix A'!F182</f>
        <v>Attachment 5</v>
      </c>
      <c r="H33" s="6"/>
      <c r="I33" s="87">
        <f>+'Appendix A'!H182</f>
        <v>14425335.775</v>
      </c>
    </row>
    <row r="34" spans="1:10" s="3" customFormat="1" ht="15">
      <c r="A34" s="14">
        <f t="shared" si="0"/>
        <v>13</v>
      </c>
      <c r="B34" s="10"/>
      <c r="C34" s="10"/>
      <c r="D34" s="5" t="str">
        <f>'Appendix A'!C183</f>
        <v>Total Long Term Debt</v>
      </c>
      <c r="E34" s="8"/>
      <c r="F34" s="105"/>
      <c r="G34" s="106" t="str">
        <f>'Appendix A'!F183</f>
        <v>(Line 101 - 102 + 103 - 104 )</v>
      </c>
      <c r="H34" s="8"/>
      <c r="I34" s="107">
        <f>I30-I31+I32-I33</f>
        <v>8177864826.7250004</v>
      </c>
      <c r="J34" s="58"/>
    </row>
    <row r="35" spans="1:10" s="3" customFormat="1" ht="15">
      <c r="A35" s="14">
        <f t="shared" si="0"/>
        <v>14</v>
      </c>
      <c r="B35" s="10"/>
      <c r="C35" s="10"/>
      <c r="D35" s="5" t="str">
        <f>'Appendix A'!C184</f>
        <v>Preferred Stock</v>
      </c>
      <c r="E35" s="6"/>
      <c r="F35" s="108"/>
      <c r="G35" s="5" t="str">
        <f>'Appendix A'!F184</f>
        <v xml:space="preserve"> Attachment 5</v>
      </c>
      <c r="H35" s="6"/>
      <c r="I35" s="87">
        <f>+'Appendix A'!H184</f>
        <v>0</v>
      </c>
    </row>
    <row r="36" spans="1:10" s="3" customFormat="1" ht="15">
      <c r="A36" s="14">
        <f t="shared" si="0"/>
        <v>15</v>
      </c>
      <c r="B36" s="11"/>
      <c r="C36" s="11"/>
      <c r="D36" s="21" t="str">
        <f>'Appendix A'!C185</f>
        <v>Common Stock</v>
      </c>
      <c r="E36" s="22"/>
      <c r="F36" s="97"/>
      <c r="G36" s="11" t="str">
        <f>'Appendix A'!F185</f>
        <v>(Line 100)</v>
      </c>
      <c r="H36" s="2"/>
      <c r="I36" s="87">
        <f>I27</f>
        <v>9336699011.5</v>
      </c>
    </row>
    <row r="37" spans="1:10" s="3" customFormat="1" ht="15.75">
      <c r="A37" s="14">
        <f t="shared" si="0"/>
        <v>16</v>
      </c>
      <c r="B37" s="11"/>
      <c r="C37" s="11"/>
      <c r="D37" s="4" t="str">
        <f>'Appendix A'!C186</f>
        <v>Total  Capitalization</v>
      </c>
      <c r="E37" s="9"/>
      <c r="F37" s="109"/>
      <c r="G37" s="42" t="str">
        <f>'Appendix A'!F186</f>
        <v>(Sum Lines 105 to 107)</v>
      </c>
      <c r="H37" s="110"/>
      <c r="I37" s="107">
        <f>I36+I35+I34</f>
        <v>17514563838.224998</v>
      </c>
      <c r="J37" s="58"/>
    </row>
    <row r="38" spans="1:10" s="3" customFormat="1" ht="15">
      <c r="A38" s="14"/>
      <c r="B38" s="11"/>
      <c r="C38" s="11"/>
      <c r="D38" s="4"/>
      <c r="E38" s="2"/>
      <c r="F38" s="97"/>
      <c r="G38" s="11"/>
      <c r="H38" s="94"/>
      <c r="I38" s="100"/>
    </row>
    <row r="39" spans="1:10" s="3" customFormat="1" ht="15">
      <c r="A39" s="14">
        <f>A37+1</f>
        <v>17</v>
      </c>
      <c r="B39" s="11"/>
      <c r="C39" s="11"/>
      <c r="D39" s="4" t="str">
        <f>'Appendix A'!C188</f>
        <v>Debt %</v>
      </c>
      <c r="E39" s="111"/>
      <c r="F39" s="16" t="str">
        <f>'Appendix A'!D188</f>
        <v>Total Long Term Debt</v>
      </c>
      <c r="G39" s="11" t="str">
        <f>'Appendix A'!F188</f>
        <v>(Line 105 / Line 108)</v>
      </c>
      <c r="H39" s="94"/>
      <c r="I39" s="112">
        <f>IF(I37&gt;0,I34/I37,0)</f>
        <v>0.46691798335720247</v>
      </c>
    </row>
    <row r="40" spans="1:10" s="3" customFormat="1" ht="15">
      <c r="A40" s="14">
        <f>A39+1</f>
        <v>18</v>
      </c>
      <c r="B40" s="11"/>
      <c r="C40" s="11"/>
      <c r="D40" s="4" t="str">
        <f>'Appendix A'!C189</f>
        <v>Preferred %</v>
      </c>
      <c r="E40" s="97"/>
      <c r="F40" s="16" t="str">
        <f>'Appendix A'!D189</f>
        <v>Preferred Stock</v>
      </c>
      <c r="G40" s="11" t="str">
        <f>'Appendix A'!F189</f>
        <v>(Line 106 / Line 108)</v>
      </c>
      <c r="H40" s="94"/>
      <c r="I40" s="112">
        <f>IF(I37&gt;0,I35/I37,0)</f>
        <v>0</v>
      </c>
    </row>
    <row r="41" spans="1:10" s="3" customFormat="1" ht="15">
      <c r="A41" s="14">
        <f>A40+1</f>
        <v>19</v>
      </c>
      <c r="B41" s="11"/>
      <c r="C41" s="11"/>
      <c r="D41" s="4" t="str">
        <f>'Appendix A'!C190</f>
        <v>Common %</v>
      </c>
      <c r="E41" s="97"/>
      <c r="F41" s="16" t="str">
        <f>'Appendix A'!D190</f>
        <v>Common Stock</v>
      </c>
      <c r="G41" s="11" t="str">
        <f>'Appendix A'!F190</f>
        <v>(Line 107 / Line 108)</v>
      </c>
      <c r="H41" s="94"/>
      <c r="I41" s="112">
        <f>IF(I37&gt;0,I36/I37,0)</f>
        <v>0.53308201664279764</v>
      </c>
    </row>
    <row r="42" spans="1:10" s="3" customFormat="1" ht="15">
      <c r="A42" s="14"/>
      <c r="B42" s="11"/>
      <c r="C42" s="11"/>
      <c r="D42" s="4"/>
      <c r="E42" s="2"/>
      <c r="F42" s="96"/>
      <c r="G42" s="11"/>
      <c r="H42" s="94"/>
      <c r="I42" s="100"/>
    </row>
    <row r="43" spans="1:10" s="3" customFormat="1" ht="15">
      <c r="A43" s="14">
        <f>A41+1</f>
        <v>20</v>
      </c>
      <c r="B43" s="11"/>
      <c r="C43" s="11"/>
      <c r="D43" s="4" t="str">
        <f>'Appendix A'!C192</f>
        <v>Debt Cost</v>
      </c>
      <c r="E43" s="111"/>
      <c r="F43" s="96" t="str">
        <f>'Appendix A'!D192</f>
        <v>Total Long Term Debt</v>
      </c>
      <c r="G43" s="11" t="str">
        <f>'Appendix A'!F192</f>
        <v>(Line 94 / Line 105)</v>
      </c>
      <c r="H43" s="94"/>
      <c r="I43" s="113">
        <f>IF(I34&gt;0,I18/I34,0)</f>
        <v>3.9214744165492435E-2</v>
      </c>
    </row>
    <row r="44" spans="1:10" s="3" customFormat="1" ht="15">
      <c r="A44" s="14">
        <f>A43+1</f>
        <v>21</v>
      </c>
      <c r="B44" s="11"/>
      <c r="C44" s="11"/>
      <c r="D44" s="4" t="str">
        <f>'Appendix A'!C193</f>
        <v>Preferred Cost</v>
      </c>
      <c r="E44" s="97"/>
      <c r="F44" s="96" t="str">
        <f>'Appendix A'!D193</f>
        <v>Preferred Stock</v>
      </c>
      <c r="G44" s="11" t="str">
        <f>'Appendix A'!F193</f>
        <v>(Line 95 / Line 106)</v>
      </c>
      <c r="H44" s="94"/>
      <c r="I44" s="113">
        <f>IF(I35&gt;0,I20/I35,0)</f>
        <v>0</v>
      </c>
    </row>
    <row r="45" spans="1:10" s="3" customFormat="1" ht="15">
      <c r="A45" s="14">
        <f>A44+1</f>
        <v>22</v>
      </c>
      <c r="B45" s="11"/>
      <c r="C45" s="11"/>
      <c r="D45" s="4" t="str">
        <f>'Appendix A'!C194</f>
        <v>Common Cost</v>
      </c>
      <c r="E45" s="50"/>
      <c r="F45" s="101" t="str">
        <f>'Appendix A'!D194</f>
        <v>Common Stock</v>
      </c>
      <c r="G45" s="87" t="str">
        <f>"(Line "&amp;'Appendix A'!A194&amp;" + 100 basis points)"</f>
        <v>(Line 114 + 100 basis points)</v>
      </c>
      <c r="H45" s="94"/>
      <c r="I45" s="114">
        <f>+'Appendix A'!H194+I11</f>
        <v>0.1268</v>
      </c>
    </row>
    <row r="46" spans="1:10" s="3" customFormat="1" ht="15">
      <c r="A46" s="14"/>
      <c r="B46" s="11"/>
      <c r="C46" s="11"/>
      <c r="D46" s="4"/>
      <c r="E46" s="2"/>
      <c r="F46" s="96"/>
      <c r="G46" s="11"/>
      <c r="H46" s="94"/>
      <c r="I46" s="2"/>
    </row>
    <row r="47" spans="1:10" s="3" customFormat="1" ht="15">
      <c r="A47" s="14">
        <f>A45+1</f>
        <v>23</v>
      </c>
      <c r="B47" s="11"/>
      <c r="C47" s="11"/>
      <c r="D47" s="4" t="str">
        <f>'Appendix A'!C196</f>
        <v>Weighted Cost of Debt</v>
      </c>
      <c r="E47" s="111"/>
      <c r="F47" s="16" t="str">
        <f>'Appendix A'!D196</f>
        <v>Total Long Term Debt (WCLTD)</v>
      </c>
      <c r="G47" s="11" t="str">
        <f>'Appendix A'!F196</f>
        <v>(Line 109 * Line 112)</v>
      </c>
      <c r="H47" s="115"/>
      <c r="I47" s="116">
        <f>I43*I39</f>
        <v>1.831006926362035E-2</v>
      </c>
    </row>
    <row r="48" spans="1:10" s="3" customFormat="1" ht="15">
      <c r="A48" s="14">
        <f>A47+1</f>
        <v>24</v>
      </c>
      <c r="B48" s="11"/>
      <c r="C48" s="11"/>
      <c r="D48" s="4" t="str">
        <f>'Appendix A'!C197</f>
        <v>Weighted Cost of Preferred</v>
      </c>
      <c r="E48" s="97"/>
      <c r="F48" s="16" t="str">
        <f>'Appendix A'!D197</f>
        <v>Preferred Stock</v>
      </c>
      <c r="G48" s="11" t="str">
        <f>'Appendix A'!F197</f>
        <v>(Line 110 * Line 113)</v>
      </c>
      <c r="H48" s="13"/>
      <c r="I48" s="116">
        <f>I44*I40</f>
        <v>0</v>
      </c>
    </row>
    <row r="49" spans="1:9" s="3" customFormat="1" ht="15">
      <c r="A49" s="14">
        <f>A48+1</f>
        <v>25</v>
      </c>
      <c r="B49" s="11"/>
      <c r="C49" s="11"/>
      <c r="D49" s="21" t="str">
        <f>'Appendix A'!C198</f>
        <v>Weighted Cost of Common</v>
      </c>
      <c r="E49" s="117"/>
      <c r="F49" s="21" t="str">
        <f>'Appendix A'!D198</f>
        <v>Common Stock</v>
      </c>
      <c r="G49" s="43" t="str">
        <f>'Appendix A'!F198</f>
        <v>(Line 111 * Line 114)</v>
      </c>
      <c r="H49" s="118"/>
      <c r="I49" s="119">
        <f>I45*I41</f>
        <v>6.7594799710306741E-2</v>
      </c>
    </row>
    <row r="50" spans="1:9" s="3" customFormat="1" ht="15.75">
      <c r="A50" s="14">
        <f>A49+1</f>
        <v>26</v>
      </c>
      <c r="B50" s="11"/>
      <c r="C50" s="90" t="str">
        <f>'Appendix A'!B199</f>
        <v>Rate of Return on Rate Base ( ROR )</v>
      </c>
      <c r="D50" s="11"/>
      <c r="E50" s="120"/>
      <c r="F50" s="121"/>
      <c r="G50" s="122" t="str">
        <f>'Appendix A'!F199</f>
        <v>(Sum Lines 115 to 117)</v>
      </c>
      <c r="H50" s="123"/>
      <c r="I50" s="124">
        <f>SUM(I47:I49)</f>
        <v>8.5904868973927087E-2</v>
      </c>
    </row>
    <row r="51" spans="1:9" s="3" customFormat="1" ht="15.75">
      <c r="A51" s="125"/>
      <c r="B51" s="11"/>
      <c r="C51" s="11"/>
      <c r="D51" s="11"/>
      <c r="E51" s="120"/>
      <c r="F51" s="121"/>
      <c r="G51" s="122"/>
      <c r="H51" s="123"/>
      <c r="I51" s="124"/>
    </row>
    <row r="52" spans="1:9" s="3" customFormat="1" ht="16.5" thickBot="1">
      <c r="A52" s="14">
        <f>A50+1</f>
        <v>27</v>
      </c>
      <c r="B52" s="11"/>
      <c r="C52" s="126" t="str">
        <f>'Appendix A'!B201</f>
        <v>Investment Return = Rate Base * Rate of Return</v>
      </c>
      <c r="D52" s="126"/>
      <c r="E52" s="126"/>
      <c r="F52" s="23"/>
      <c r="G52" s="127" t="str">
        <f>'Appendix A'!F201</f>
        <v>(Line 58 * Line 118)</v>
      </c>
      <c r="H52" s="128"/>
      <c r="I52" s="129">
        <f>+I50*I16</f>
        <v>737907809.58921611</v>
      </c>
    </row>
    <row r="53" spans="1:9" s="3" customFormat="1" ht="15.75" thickTop="1">
      <c r="A53" s="14"/>
      <c r="B53" s="1"/>
      <c r="C53" s="1"/>
      <c r="D53" s="97"/>
      <c r="E53" s="2"/>
      <c r="F53" s="18"/>
      <c r="G53" s="94"/>
      <c r="H53" s="94"/>
      <c r="I53" s="116"/>
    </row>
    <row r="54" spans="1:9" s="3" customFormat="1" ht="15.75">
      <c r="A54" s="130" t="s">
        <v>592</v>
      </c>
      <c r="B54" s="131"/>
      <c r="C54" s="132"/>
      <c r="D54" s="133"/>
      <c r="E54" s="24"/>
      <c r="F54" s="134"/>
      <c r="G54" s="25"/>
      <c r="H54" s="25"/>
      <c r="I54" s="26"/>
    </row>
    <row r="55" spans="1:9" s="3" customFormat="1" ht="15.75">
      <c r="A55" s="5"/>
      <c r="B55" s="5"/>
      <c r="C55" s="1"/>
      <c r="D55" s="135"/>
      <c r="E55" s="6"/>
      <c r="F55" s="136"/>
      <c r="G55" s="2"/>
      <c r="H55" s="2"/>
      <c r="I55" s="137"/>
    </row>
    <row r="56" spans="1:9" s="3" customFormat="1" ht="15.75">
      <c r="A56" s="14" t="s">
        <v>104</v>
      </c>
      <c r="B56" s="1"/>
      <c r="C56" s="138" t="s">
        <v>201</v>
      </c>
      <c r="D56" s="2"/>
      <c r="E56" s="2"/>
      <c r="F56" s="136"/>
      <c r="G56" s="94"/>
      <c r="H56" s="139"/>
      <c r="I56" s="2"/>
    </row>
    <row r="57" spans="1:9" s="3" customFormat="1" ht="15">
      <c r="A57" s="14">
        <f>+A52+1</f>
        <v>28</v>
      </c>
      <c r="B57" s="18"/>
      <c r="C57" s="1"/>
      <c r="D57" s="2" t="s">
        <v>199</v>
      </c>
      <c r="E57" s="2"/>
      <c r="F57" s="18"/>
      <c r="G57" s="45"/>
      <c r="H57" s="140"/>
      <c r="I57" s="141">
        <f>+'Appendix A'!H206</f>
        <v>0.21</v>
      </c>
    </row>
    <row r="58" spans="1:9" s="3" customFormat="1" ht="15">
      <c r="A58" s="14">
        <f>+A57+1</f>
        <v>29</v>
      </c>
      <c r="B58" s="18"/>
      <c r="C58" s="1"/>
      <c r="D58" s="140" t="s">
        <v>198</v>
      </c>
      <c r="E58" s="142"/>
      <c r="F58" s="18"/>
      <c r="G58" s="45"/>
      <c r="H58" s="140"/>
      <c r="I58" s="141">
        <f>+'Appendix A'!H207</f>
        <v>0.09</v>
      </c>
    </row>
    <row r="59" spans="1:9" s="3" customFormat="1" ht="15">
      <c r="A59" s="14">
        <f>+A58+1</f>
        <v>30</v>
      </c>
      <c r="B59" s="18"/>
      <c r="C59" s="1"/>
      <c r="D59" s="140" t="s">
        <v>551</v>
      </c>
      <c r="E59" s="140"/>
      <c r="F59" s="18"/>
      <c r="G59" s="58" t="str">
        <f>+'Appendix A'!F208</f>
        <v>Per State Tax Code</v>
      </c>
      <c r="H59" s="140"/>
      <c r="I59" s="141">
        <f>+'Appendix A'!H208</f>
        <v>0</v>
      </c>
    </row>
    <row r="60" spans="1:9" s="3" customFormat="1" ht="15">
      <c r="A60" s="14">
        <f>+A59+1</f>
        <v>31</v>
      </c>
      <c r="B60" s="18"/>
      <c r="C60" s="1"/>
      <c r="D60" s="140" t="s">
        <v>250</v>
      </c>
      <c r="E60" s="143" t="s">
        <v>261</v>
      </c>
      <c r="F60" s="18"/>
      <c r="H60" s="140"/>
      <c r="I60" s="141">
        <f>+'Appendix A'!H209</f>
        <v>0.28109999999999991</v>
      </c>
    </row>
    <row r="61" spans="1:9" s="3" customFormat="1" ht="15">
      <c r="A61" s="14">
        <v>35</v>
      </c>
      <c r="B61" s="19"/>
      <c r="C61" s="14"/>
      <c r="D61" s="140" t="s">
        <v>396</v>
      </c>
      <c r="E61" s="37"/>
      <c r="F61" s="37"/>
      <c r="G61" s="37"/>
      <c r="H61" s="37"/>
      <c r="I61" s="141">
        <f>I60/(1-I60)</f>
        <v>0.39101404924189714</v>
      </c>
    </row>
    <row r="62" spans="1:9" s="3" customFormat="1" ht="15">
      <c r="A62" s="14">
        <v>36</v>
      </c>
      <c r="B62" s="19"/>
      <c r="C62" s="14"/>
      <c r="D62" s="140" t="s">
        <v>395</v>
      </c>
      <c r="E62" s="144"/>
      <c r="F62" s="19"/>
      <c r="G62" s="6"/>
      <c r="H62" s="140"/>
      <c r="I62" s="141">
        <f>1/(1-I60)</f>
        <v>1.3910140492418972</v>
      </c>
    </row>
    <row r="63" spans="1:9" s="3" customFormat="1" ht="15">
      <c r="A63" s="14"/>
      <c r="B63" s="1"/>
      <c r="C63" s="1"/>
      <c r="D63" s="2"/>
      <c r="E63" s="2"/>
      <c r="F63" s="145"/>
      <c r="G63" s="143"/>
      <c r="H63" s="139"/>
      <c r="I63" s="146"/>
    </row>
    <row r="64" spans="1:9" s="3" customFormat="1" ht="15.75">
      <c r="A64" s="14"/>
      <c r="B64" s="1"/>
      <c r="C64" s="138" t="s">
        <v>154</v>
      </c>
      <c r="D64" s="97"/>
      <c r="E64" s="2"/>
      <c r="F64" s="136"/>
      <c r="G64" s="94"/>
      <c r="H64" s="139"/>
      <c r="I64" s="147"/>
    </row>
    <row r="65" spans="1:9" s="3" customFormat="1" ht="15">
      <c r="A65" s="14">
        <f>+A62+1</f>
        <v>37</v>
      </c>
      <c r="B65" s="18"/>
      <c r="C65" s="1"/>
      <c r="D65" s="97" t="s">
        <v>234</v>
      </c>
      <c r="E65" s="2"/>
      <c r="F65" s="100" t="s">
        <v>248</v>
      </c>
      <c r="G65" s="58" t="str">
        <f>+'Appendix A'!F213</f>
        <v>Attachment 5</v>
      </c>
      <c r="H65" s="139"/>
      <c r="I65" s="169">
        <f>+'Appendix A'!H213</f>
        <v>-716424</v>
      </c>
    </row>
    <row r="66" spans="1:9" s="3" customFormat="1" ht="15">
      <c r="A66" s="14">
        <f>+A65+1</f>
        <v>38</v>
      </c>
      <c r="B66" s="18"/>
      <c r="C66" s="1"/>
      <c r="D66" s="108" t="s">
        <v>243</v>
      </c>
      <c r="E66" s="2"/>
      <c r="F66" s="1"/>
      <c r="G66" s="58" t="str">
        <f>+'Appendix A'!F214</f>
        <v>1 / (1 - Line 123)</v>
      </c>
      <c r="H66" s="139"/>
      <c r="I66" s="148">
        <f>+'Appendix A'!H214</f>
        <v>1.3910140492418972</v>
      </c>
    </row>
    <row r="67" spans="1:9" s="3" customFormat="1" ht="15">
      <c r="A67" s="14">
        <f>+A66+1</f>
        <v>39</v>
      </c>
      <c r="B67" s="18"/>
      <c r="C67" s="15"/>
      <c r="D67" s="30" t="s">
        <v>149</v>
      </c>
      <c r="E67" s="20"/>
      <c r="F67" s="31"/>
      <c r="G67" s="149" t="str">
        <f>+'Appendix A'!F215</f>
        <v>(Line 18)</v>
      </c>
      <c r="H67" s="150"/>
      <c r="I67" s="28">
        <f>+'Appendix A'!H35</f>
        <v>0.60535372750968364</v>
      </c>
    </row>
    <row r="68" spans="1:9" s="3" customFormat="1" ht="15.75">
      <c r="A68" s="14">
        <f>+A67+1</f>
        <v>40</v>
      </c>
      <c r="B68" s="18"/>
      <c r="C68" s="1"/>
      <c r="D68" s="151" t="s">
        <v>178</v>
      </c>
      <c r="E68" s="8"/>
      <c r="F68" s="33"/>
      <c r="G68" s="58" t="str">
        <f>+'Appendix A'!F216</f>
        <v>(Line 125 * Line 126 * Line 127)</v>
      </c>
      <c r="H68" s="152"/>
      <c r="I68" s="153">
        <f>+I65*(I66)*I67</f>
        <v>-603268.79799331969</v>
      </c>
    </row>
    <row r="69" spans="1:9" s="3" customFormat="1" ht="15.75">
      <c r="A69" s="14"/>
      <c r="B69" s="1"/>
      <c r="C69" s="1"/>
      <c r="D69" s="154"/>
      <c r="E69" s="17"/>
      <c r="F69" s="36"/>
      <c r="G69" s="35"/>
      <c r="H69" s="150"/>
      <c r="I69" s="155"/>
    </row>
    <row r="70" spans="1:9" s="3" customFormat="1" ht="15.75">
      <c r="A70" s="14"/>
      <c r="B70" s="1"/>
      <c r="C70" s="1"/>
      <c r="D70" s="154"/>
      <c r="E70" s="17"/>
      <c r="F70" s="36"/>
      <c r="G70" s="35"/>
      <c r="H70" s="150"/>
      <c r="I70" s="156"/>
    </row>
    <row r="71" spans="1:9" s="3" customFormat="1" ht="15.75">
      <c r="A71" s="14"/>
      <c r="B71" s="1"/>
      <c r="C71" s="1"/>
      <c r="D71" s="2"/>
      <c r="E71" s="2"/>
      <c r="F71" s="145"/>
      <c r="G71" s="143"/>
      <c r="H71" s="139"/>
      <c r="I71" s="34"/>
    </row>
    <row r="72" spans="1:9" s="3" customFormat="1" ht="15.75">
      <c r="A72" s="14">
        <f>+A68+1</f>
        <v>41</v>
      </c>
      <c r="B72" s="18"/>
      <c r="C72" s="12" t="s">
        <v>224</v>
      </c>
      <c r="E72" s="2" t="s">
        <v>226</v>
      </c>
      <c r="F72" s="136"/>
      <c r="G72" s="93"/>
      <c r="H72" s="2"/>
      <c r="I72" s="59">
        <f>+I61*(1-I47/I50)*I52</f>
        <v>227033515.71920872</v>
      </c>
    </row>
    <row r="73" spans="1:9" s="3" customFormat="1" ht="15">
      <c r="A73" s="14"/>
      <c r="B73" s="1"/>
      <c r="C73" s="1"/>
      <c r="D73" s="16"/>
      <c r="E73" s="17"/>
      <c r="F73" s="32"/>
      <c r="G73" s="93"/>
      <c r="H73" s="150"/>
      <c r="I73" s="157"/>
    </row>
    <row r="74" spans="1:9" s="3" customFormat="1" ht="16.5" thickBot="1">
      <c r="A74" s="14">
        <f>+A72+1</f>
        <v>42</v>
      </c>
      <c r="B74" s="18"/>
      <c r="C74" s="158" t="s">
        <v>84</v>
      </c>
      <c r="D74" s="158"/>
      <c r="E74" s="126"/>
      <c r="F74" s="159"/>
      <c r="G74" s="129"/>
      <c r="H74" s="160"/>
      <c r="I74" s="161">
        <f>+I72+I68</f>
        <v>226430246.92121539</v>
      </c>
    </row>
    <row r="75" spans="1:9" s="3" customFormat="1" ht="15.75" thickTop="1">
      <c r="A75" s="14"/>
      <c r="B75" s="1"/>
      <c r="C75" s="1"/>
      <c r="D75" s="143"/>
      <c r="E75" s="2"/>
      <c r="F75" s="18"/>
      <c r="G75" s="162"/>
      <c r="H75" s="163"/>
      <c r="I75" s="164"/>
    </row>
    <row r="76" spans="1:9" s="3" customFormat="1" ht="15">
      <c r="A76" s="7"/>
    </row>
    <row r="77" spans="1:9">
      <c r="A77" s="37"/>
    </row>
    <row r="78" spans="1:9">
      <c r="A78" s="37"/>
    </row>
    <row r="79" spans="1:9">
      <c r="A79" s="37"/>
    </row>
    <row r="80" spans="1:9">
      <c r="A80" s="37"/>
    </row>
    <row r="81" spans="1:1">
      <c r="A81" s="37"/>
    </row>
    <row r="82" spans="1:1">
      <c r="A82" s="37"/>
    </row>
    <row r="83" spans="1:1">
      <c r="A83" s="37"/>
    </row>
    <row r="84" spans="1:1">
      <c r="A84" s="37"/>
    </row>
    <row r="85" spans="1:1">
      <c r="A85" s="37"/>
    </row>
    <row r="86" spans="1:1">
      <c r="A86" s="37"/>
    </row>
    <row r="87" spans="1:1">
      <c r="A87" s="37"/>
    </row>
    <row r="88" spans="1:1">
      <c r="A88" s="37"/>
    </row>
    <row r="89" spans="1:1">
      <c r="A89" s="37"/>
    </row>
    <row r="90" spans="1:1">
      <c r="A90" s="37"/>
    </row>
    <row r="91" spans="1:1">
      <c r="A91" s="37"/>
    </row>
    <row r="92" spans="1:1">
      <c r="A92" s="37"/>
    </row>
    <row r="93" spans="1:1">
      <c r="A93" s="37"/>
    </row>
    <row r="94" spans="1:1">
      <c r="A94" s="37"/>
    </row>
    <row r="95" spans="1:1">
      <c r="A95" s="37"/>
    </row>
    <row r="96" spans="1:1">
      <c r="A96" s="37"/>
    </row>
    <row r="97" spans="1:1">
      <c r="A97" s="37"/>
    </row>
    <row r="98" spans="1:1">
      <c r="A98" s="37"/>
    </row>
    <row r="99" spans="1:1">
      <c r="A99" s="37"/>
    </row>
    <row r="100" spans="1:1">
      <c r="A100" s="37"/>
    </row>
    <row r="101" spans="1:1">
      <c r="A101" s="37"/>
    </row>
    <row r="102" spans="1:1">
      <c r="A102" s="37"/>
    </row>
    <row r="103" spans="1:1">
      <c r="A103" s="37"/>
    </row>
    <row r="104" spans="1:1">
      <c r="A104" s="37"/>
    </row>
    <row r="105" spans="1:1">
      <c r="A105" s="37"/>
    </row>
    <row r="106" spans="1:1">
      <c r="A106" s="37"/>
    </row>
    <row r="107" spans="1:1">
      <c r="A107" s="37"/>
    </row>
    <row r="108" spans="1:1">
      <c r="A108" s="37"/>
    </row>
    <row r="109" spans="1:1">
      <c r="A109" s="37"/>
    </row>
    <row r="110" spans="1:1">
      <c r="A110" s="37"/>
    </row>
    <row r="111" spans="1:1">
      <c r="A111" s="37"/>
    </row>
    <row r="112" spans="1:1">
      <c r="A112" s="37"/>
    </row>
    <row r="113" spans="1:1">
      <c r="A113" s="37"/>
    </row>
    <row r="114" spans="1:1">
      <c r="A114" s="37"/>
    </row>
    <row r="115" spans="1:1">
      <c r="A115" s="37"/>
    </row>
    <row r="116" spans="1:1">
      <c r="A116" s="37"/>
    </row>
    <row r="117" spans="1:1">
      <c r="A117" s="37"/>
    </row>
    <row r="118" spans="1:1">
      <c r="A118" s="37"/>
    </row>
    <row r="119" spans="1:1">
      <c r="A119" s="37"/>
    </row>
    <row r="120" spans="1:1">
      <c r="A120" s="37"/>
    </row>
    <row r="121" spans="1:1">
      <c r="A121" s="37"/>
    </row>
    <row r="122" spans="1:1">
      <c r="A122" s="37"/>
    </row>
    <row r="123" spans="1:1">
      <c r="A123" s="37"/>
    </row>
    <row r="124" spans="1:1">
      <c r="A124" s="37"/>
    </row>
    <row r="125" spans="1:1">
      <c r="A125" s="37"/>
    </row>
    <row r="126" spans="1:1">
      <c r="A126" s="37"/>
    </row>
    <row r="127" spans="1:1">
      <c r="A127" s="37"/>
    </row>
    <row r="128" spans="1:1">
      <c r="A128" s="37"/>
    </row>
    <row r="129" spans="1:1">
      <c r="A129" s="37"/>
    </row>
    <row r="130" spans="1:1">
      <c r="A130" s="37"/>
    </row>
    <row r="131" spans="1:1">
      <c r="A131" s="37"/>
    </row>
    <row r="132" spans="1:1">
      <c r="A132" s="37"/>
    </row>
    <row r="133" spans="1:1">
      <c r="A133" s="37"/>
    </row>
    <row r="134" spans="1:1">
      <c r="A134" s="37"/>
    </row>
    <row r="135" spans="1:1">
      <c r="A135" s="37"/>
    </row>
    <row r="136" spans="1:1">
      <c r="A136" s="37"/>
    </row>
    <row r="137" spans="1:1">
      <c r="A137" s="37"/>
    </row>
    <row r="138" spans="1:1">
      <c r="A138" s="37"/>
    </row>
    <row r="139" spans="1:1">
      <c r="A139" s="37"/>
    </row>
    <row r="140" spans="1:1">
      <c r="A140" s="37"/>
    </row>
    <row r="141" spans="1:1">
      <c r="A141" s="37"/>
    </row>
    <row r="142" spans="1:1">
      <c r="A142" s="37"/>
    </row>
    <row r="143" spans="1:1">
      <c r="A143" s="37"/>
    </row>
    <row r="144" spans="1:1">
      <c r="A144" s="37"/>
    </row>
    <row r="145" spans="1:1">
      <c r="A145" s="37"/>
    </row>
    <row r="146" spans="1:1">
      <c r="A146" s="37"/>
    </row>
    <row r="147" spans="1:1">
      <c r="A147" s="37"/>
    </row>
    <row r="148" spans="1:1">
      <c r="A148" s="37"/>
    </row>
    <row r="149" spans="1:1">
      <c r="A149" s="37"/>
    </row>
    <row r="150" spans="1:1">
      <c r="A150" s="37"/>
    </row>
    <row r="151" spans="1:1">
      <c r="A151" s="37"/>
    </row>
    <row r="152" spans="1:1">
      <c r="A152" s="37"/>
    </row>
    <row r="153" spans="1:1">
      <c r="A153" s="37"/>
    </row>
    <row r="154" spans="1:1">
      <c r="A154" s="37"/>
    </row>
    <row r="155" spans="1:1">
      <c r="A155" s="37"/>
    </row>
    <row r="156" spans="1:1">
      <c r="A156" s="37"/>
    </row>
    <row r="157" spans="1:1">
      <c r="A157" s="37"/>
    </row>
    <row r="158" spans="1:1">
      <c r="A158" s="37"/>
    </row>
    <row r="159" spans="1:1">
      <c r="A159" s="37"/>
    </row>
    <row r="160" spans="1:1">
      <c r="A160" s="37"/>
    </row>
    <row r="161" spans="1:1">
      <c r="A161" s="37"/>
    </row>
    <row r="162" spans="1:1">
      <c r="A162" s="37"/>
    </row>
    <row r="163" spans="1:1">
      <c r="A163" s="37"/>
    </row>
    <row r="164" spans="1:1">
      <c r="A164" s="37"/>
    </row>
    <row r="165" spans="1:1">
      <c r="A165" s="37"/>
    </row>
    <row r="166" spans="1:1">
      <c r="A166" s="37"/>
    </row>
    <row r="167" spans="1:1">
      <c r="A167" s="37"/>
    </row>
    <row r="168" spans="1:1">
      <c r="A168" s="37"/>
    </row>
    <row r="169" spans="1:1">
      <c r="A169" s="37"/>
    </row>
    <row r="170" spans="1:1">
      <c r="A170" s="37"/>
    </row>
    <row r="171" spans="1:1">
      <c r="A171" s="37"/>
    </row>
    <row r="172" spans="1:1">
      <c r="A172" s="37"/>
    </row>
    <row r="173" spans="1:1">
      <c r="A173" s="37"/>
    </row>
    <row r="174" spans="1:1">
      <c r="A174" s="37"/>
    </row>
    <row r="175" spans="1:1">
      <c r="A175" s="37"/>
    </row>
    <row r="176" spans="1:1">
      <c r="A176" s="37"/>
    </row>
    <row r="177" spans="1:1">
      <c r="A177" s="37"/>
    </row>
    <row r="178" spans="1:1">
      <c r="A178" s="37"/>
    </row>
    <row r="179" spans="1:1">
      <c r="A179" s="37"/>
    </row>
    <row r="180" spans="1:1">
      <c r="A180" s="37"/>
    </row>
    <row r="181" spans="1:1">
      <c r="A181" s="37"/>
    </row>
    <row r="182" spans="1:1">
      <c r="A182" s="37"/>
    </row>
    <row r="183" spans="1:1">
      <c r="A183" s="37"/>
    </row>
    <row r="184" spans="1:1">
      <c r="A184" s="37"/>
    </row>
    <row r="185" spans="1:1">
      <c r="A185" s="37"/>
    </row>
    <row r="186" spans="1:1">
      <c r="A186" s="37"/>
    </row>
    <row r="187" spans="1:1">
      <c r="A187" s="37"/>
    </row>
    <row r="188" spans="1:1">
      <c r="A188" s="37"/>
    </row>
    <row r="189" spans="1:1">
      <c r="A189" s="37"/>
    </row>
    <row r="190" spans="1:1">
      <c r="A190" s="37"/>
    </row>
    <row r="191" spans="1:1">
      <c r="A191" s="37"/>
    </row>
    <row r="192" spans="1:1">
      <c r="A192" s="37"/>
    </row>
    <row r="193" spans="1:1">
      <c r="A193" s="37"/>
    </row>
    <row r="194" spans="1:1">
      <c r="A194" s="37"/>
    </row>
    <row r="195" spans="1:1">
      <c r="A195" s="37"/>
    </row>
    <row r="196" spans="1:1">
      <c r="A196" s="37"/>
    </row>
    <row r="197" spans="1:1">
      <c r="A197" s="37"/>
    </row>
    <row r="198" spans="1:1">
      <c r="A198" s="37"/>
    </row>
    <row r="199" spans="1:1">
      <c r="A199" s="37"/>
    </row>
    <row r="200" spans="1:1">
      <c r="A200" s="37"/>
    </row>
    <row r="201" spans="1:1">
      <c r="A201" s="37"/>
    </row>
    <row r="202" spans="1:1">
      <c r="A202" s="37"/>
    </row>
    <row r="203" spans="1:1">
      <c r="A203" s="37"/>
    </row>
    <row r="204" spans="1:1">
      <c r="A204" s="37"/>
    </row>
    <row r="205" spans="1:1">
      <c r="A205" s="37"/>
    </row>
    <row r="206" spans="1:1">
      <c r="A206" s="37"/>
    </row>
    <row r="207" spans="1:1">
      <c r="A207" s="37"/>
    </row>
    <row r="208" spans="1:1">
      <c r="A208" s="37"/>
    </row>
    <row r="209" spans="1:1">
      <c r="A209" s="37"/>
    </row>
    <row r="210" spans="1:1">
      <c r="A210" s="37"/>
    </row>
    <row r="211" spans="1:1">
      <c r="A211" s="37"/>
    </row>
    <row r="212" spans="1:1">
      <c r="A212" s="37"/>
    </row>
    <row r="213" spans="1:1">
      <c r="A213" s="37"/>
    </row>
    <row r="214" spans="1:1">
      <c r="A214" s="37"/>
    </row>
    <row r="215" spans="1:1">
      <c r="A215" s="37"/>
    </row>
    <row r="216" spans="1:1">
      <c r="A216" s="37"/>
    </row>
    <row r="217" spans="1:1">
      <c r="A217" s="37"/>
    </row>
    <row r="218" spans="1:1">
      <c r="A218" s="37"/>
    </row>
    <row r="219" spans="1:1">
      <c r="A219" s="37"/>
    </row>
    <row r="220" spans="1:1">
      <c r="A220" s="37"/>
    </row>
    <row r="221" spans="1:1">
      <c r="A221" s="37"/>
    </row>
    <row r="222" spans="1:1">
      <c r="A222" s="37"/>
    </row>
    <row r="223" spans="1:1">
      <c r="A223" s="37"/>
    </row>
    <row r="224" spans="1:1">
      <c r="A224" s="37"/>
    </row>
    <row r="225" spans="1:1">
      <c r="A225" s="37"/>
    </row>
    <row r="226" spans="1:1">
      <c r="A226" s="37"/>
    </row>
    <row r="227" spans="1:1">
      <c r="A227" s="37"/>
    </row>
    <row r="228" spans="1:1">
      <c r="A228" s="37"/>
    </row>
    <row r="229" spans="1:1">
      <c r="A229" s="37"/>
    </row>
    <row r="230" spans="1:1">
      <c r="A230" s="37"/>
    </row>
    <row r="231" spans="1:1">
      <c r="A231" s="37"/>
    </row>
    <row r="232" spans="1:1">
      <c r="A232" s="37"/>
    </row>
    <row r="233" spans="1:1">
      <c r="A233" s="37"/>
    </row>
    <row r="234" spans="1:1">
      <c r="A234" s="37"/>
    </row>
    <row r="235" spans="1:1">
      <c r="A235" s="37"/>
    </row>
    <row r="236" spans="1:1">
      <c r="A236" s="37"/>
    </row>
    <row r="237" spans="1:1">
      <c r="A237" s="37"/>
    </row>
    <row r="238" spans="1:1">
      <c r="A238" s="37"/>
    </row>
    <row r="239" spans="1:1">
      <c r="A239" s="37"/>
    </row>
    <row r="240" spans="1:1">
      <c r="A240" s="37"/>
    </row>
    <row r="241" spans="1:1">
      <c r="A241" s="37"/>
    </row>
    <row r="242" spans="1:1">
      <c r="A242" s="37"/>
    </row>
    <row r="243" spans="1:1">
      <c r="A243" s="37"/>
    </row>
    <row r="244" spans="1:1">
      <c r="A244" s="37"/>
    </row>
    <row r="245" spans="1:1">
      <c r="A245" s="37"/>
    </row>
    <row r="246" spans="1:1">
      <c r="A246" s="37"/>
    </row>
    <row r="247" spans="1:1">
      <c r="A247" s="37"/>
    </row>
    <row r="248" spans="1:1">
      <c r="A248" s="37"/>
    </row>
    <row r="249" spans="1:1">
      <c r="A249" s="37"/>
    </row>
    <row r="250" spans="1:1">
      <c r="A250" s="37"/>
    </row>
    <row r="251" spans="1:1">
      <c r="A251" s="37"/>
    </row>
    <row r="252" spans="1:1">
      <c r="A252" s="37"/>
    </row>
    <row r="253" spans="1:1">
      <c r="A253" s="37"/>
    </row>
    <row r="254" spans="1:1">
      <c r="A254" s="37"/>
    </row>
    <row r="255" spans="1:1">
      <c r="A255" s="37"/>
    </row>
    <row r="256" spans="1:1">
      <c r="A256" s="37"/>
    </row>
    <row r="257" spans="1:1">
      <c r="A257" s="37"/>
    </row>
    <row r="258" spans="1:1">
      <c r="A258" s="37"/>
    </row>
    <row r="259" spans="1:1">
      <c r="A259" s="37"/>
    </row>
    <row r="260" spans="1:1">
      <c r="A260" s="37"/>
    </row>
    <row r="261" spans="1:1">
      <c r="A261" s="37"/>
    </row>
    <row r="262" spans="1:1">
      <c r="A262" s="37"/>
    </row>
    <row r="263" spans="1:1">
      <c r="A263" s="37"/>
    </row>
    <row r="264" spans="1:1">
      <c r="A264" s="37"/>
    </row>
    <row r="265" spans="1:1">
      <c r="A265" s="37"/>
    </row>
    <row r="266" spans="1:1">
      <c r="A266" s="37"/>
    </row>
    <row r="267" spans="1:1">
      <c r="A267" s="37"/>
    </row>
    <row r="268" spans="1:1">
      <c r="A268" s="37"/>
    </row>
    <row r="269" spans="1:1">
      <c r="A269" s="37"/>
    </row>
    <row r="270" spans="1:1">
      <c r="A270" s="37"/>
    </row>
    <row r="271" spans="1:1">
      <c r="A271" s="37"/>
    </row>
    <row r="272" spans="1:1">
      <c r="A272" s="37"/>
    </row>
    <row r="273" spans="1:1">
      <c r="A273" s="37"/>
    </row>
    <row r="274" spans="1:1">
      <c r="A274" s="37"/>
    </row>
    <row r="275" spans="1:1">
      <c r="A275" s="37"/>
    </row>
    <row r="276" spans="1:1">
      <c r="A276" s="37"/>
    </row>
    <row r="277" spans="1:1">
      <c r="A277" s="37"/>
    </row>
    <row r="278" spans="1:1">
      <c r="A278" s="37"/>
    </row>
    <row r="279" spans="1:1">
      <c r="A279" s="37"/>
    </row>
    <row r="280" spans="1:1">
      <c r="A280" s="37"/>
    </row>
    <row r="281" spans="1:1">
      <c r="A281" s="37"/>
    </row>
    <row r="282" spans="1:1">
      <c r="A282" s="37"/>
    </row>
    <row r="283" spans="1:1">
      <c r="A283" s="37"/>
    </row>
    <row r="284" spans="1:1">
      <c r="A284" s="37"/>
    </row>
    <row r="285" spans="1:1">
      <c r="A285" s="37"/>
    </row>
    <row r="286" spans="1:1">
      <c r="A286" s="37"/>
    </row>
    <row r="287" spans="1:1">
      <c r="A287" s="37"/>
    </row>
    <row r="288" spans="1:1">
      <c r="A288" s="37"/>
    </row>
    <row r="289" spans="1:1">
      <c r="A289" s="37"/>
    </row>
    <row r="290" spans="1:1">
      <c r="A290" s="37"/>
    </row>
    <row r="291" spans="1:1">
      <c r="A291" s="37"/>
    </row>
    <row r="292" spans="1:1">
      <c r="A292" s="37"/>
    </row>
    <row r="293" spans="1:1">
      <c r="A293" s="37"/>
    </row>
    <row r="294" spans="1:1">
      <c r="A294" s="37"/>
    </row>
    <row r="295" spans="1:1">
      <c r="A295" s="37"/>
    </row>
    <row r="296" spans="1:1">
      <c r="A296" s="37"/>
    </row>
    <row r="297" spans="1:1">
      <c r="A297" s="37"/>
    </row>
    <row r="298" spans="1:1">
      <c r="A298" s="37"/>
    </row>
    <row r="299" spans="1:1">
      <c r="A299" s="37"/>
    </row>
    <row r="300" spans="1:1">
      <c r="A300" s="37"/>
    </row>
    <row r="301" spans="1:1">
      <c r="A301" s="37"/>
    </row>
    <row r="302" spans="1:1">
      <c r="A302" s="37"/>
    </row>
    <row r="303" spans="1:1">
      <c r="A303" s="37"/>
    </row>
    <row r="304" spans="1:1">
      <c r="A304" s="37"/>
    </row>
    <row r="305" spans="1:6">
      <c r="A305" s="47"/>
      <c r="B305" s="47"/>
      <c r="C305" s="47"/>
      <c r="D305" s="47"/>
      <c r="E305" s="47"/>
      <c r="F305" s="47"/>
    </row>
    <row r="306" spans="1:6">
      <c r="A306" s="47"/>
      <c r="B306" s="47"/>
      <c r="C306" s="47"/>
      <c r="D306" s="47"/>
      <c r="E306" s="47"/>
      <c r="F306" s="47"/>
    </row>
    <row r="307" spans="1:6">
      <c r="A307" s="47"/>
      <c r="B307" s="47"/>
      <c r="C307" s="47"/>
      <c r="D307" s="47"/>
      <c r="E307" s="47"/>
      <c r="F307" s="47"/>
    </row>
    <row r="308" spans="1:6">
      <c r="A308" s="47"/>
      <c r="B308" s="47"/>
      <c r="C308" s="47"/>
      <c r="D308" s="47"/>
      <c r="E308" s="47"/>
      <c r="F308" s="47"/>
    </row>
    <row r="309" spans="1:6">
      <c r="A309" s="47"/>
      <c r="B309" s="47"/>
      <c r="C309" s="47"/>
      <c r="D309" s="47"/>
      <c r="E309" s="47"/>
      <c r="F309" s="47"/>
    </row>
    <row r="310" spans="1:6">
      <c r="A310" s="47"/>
      <c r="B310" s="47"/>
      <c r="C310" s="47"/>
      <c r="D310" s="47"/>
      <c r="E310" s="47"/>
      <c r="F310" s="47"/>
    </row>
    <row r="311" spans="1:6">
      <c r="A311" s="47"/>
      <c r="B311" s="47"/>
      <c r="C311" s="47"/>
      <c r="D311" s="47"/>
      <c r="E311" s="47"/>
      <c r="F311" s="47"/>
    </row>
    <row r="312" spans="1:6">
      <c r="A312" s="47"/>
      <c r="B312" s="47"/>
      <c r="C312" s="47"/>
      <c r="D312" s="47"/>
      <c r="E312" s="47"/>
      <c r="F312" s="47"/>
    </row>
    <row r="313" spans="1:6">
      <c r="A313" s="47"/>
      <c r="B313" s="47"/>
      <c r="C313" s="47"/>
      <c r="D313" s="47"/>
      <c r="E313" s="47"/>
      <c r="F313" s="47"/>
    </row>
    <row r="314" spans="1:6">
      <c r="A314" s="37"/>
    </row>
    <row r="315" spans="1:6">
      <c r="A315" s="37"/>
    </row>
    <row r="316" spans="1:6">
      <c r="A316" s="37"/>
    </row>
    <row r="317" spans="1:6">
      <c r="A317" s="37"/>
    </row>
    <row r="318" spans="1:6">
      <c r="A318" s="37"/>
    </row>
    <row r="319" spans="1:6">
      <c r="A319" s="37"/>
    </row>
    <row r="320" spans="1:6">
      <c r="A320" s="37"/>
    </row>
    <row r="321" spans="1:1">
      <c r="A321" s="37"/>
    </row>
    <row r="322" spans="1:1">
      <c r="A322" s="37"/>
    </row>
    <row r="323" spans="1:1">
      <c r="A323" s="37"/>
    </row>
    <row r="324" spans="1:1">
      <c r="A324" s="37"/>
    </row>
    <row r="325" spans="1:1">
      <c r="A325" s="37"/>
    </row>
    <row r="326" spans="1:1">
      <c r="A326" s="37"/>
    </row>
    <row r="327" spans="1:1">
      <c r="A327" s="37"/>
    </row>
    <row r="328" spans="1:1">
      <c r="A328" s="37"/>
    </row>
    <row r="329" spans="1:1">
      <c r="A329" s="37"/>
    </row>
    <row r="330" spans="1:1">
      <c r="A330" s="37"/>
    </row>
    <row r="331" spans="1:1">
      <c r="A331" s="37"/>
    </row>
    <row r="332" spans="1:1">
      <c r="A332" s="37"/>
    </row>
    <row r="333" spans="1:1">
      <c r="A333" s="37"/>
    </row>
    <row r="334" spans="1:1">
      <c r="A334" s="37"/>
    </row>
    <row r="335" spans="1:1">
      <c r="A335" s="37"/>
    </row>
    <row r="336" spans="1:1">
      <c r="A336" s="37"/>
    </row>
    <row r="337" spans="1:1">
      <c r="A337" s="37"/>
    </row>
    <row r="338" spans="1:1">
      <c r="A338" s="37"/>
    </row>
    <row r="339" spans="1:1">
      <c r="A339" s="37"/>
    </row>
    <row r="340" spans="1:1">
      <c r="A340" s="37"/>
    </row>
    <row r="341" spans="1:1">
      <c r="A341" s="37"/>
    </row>
    <row r="342" spans="1:1">
      <c r="A342" s="37"/>
    </row>
    <row r="343" spans="1:1">
      <c r="A343" s="37"/>
    </row>
    <row r="344" spans="1:1">
      <c r="A344" s="37"/>
    </row>
    <row r="345" spans="1:1">
      <c r="A345" s="37"/>
    </row>
    <row r="346" spans="1:1">
      <c r="A346" s="37"/>
    </row>
    <row r="347" spans="1:1">
      <c r="A347" s="37"/>
    </row>
    <row r="348" spans="1:1">
      <c r="A348" s="37"/>
    </row>
    <row r="349" spans="1:1">
      <c r="A349" s="37"/>
    </row>
    <row r="350" spans="1:1">
      <c r="A350" s="37"/>
    </row>
    <row r="351" spans="1:1">
      <c r="A351" s="37"/>
    </row>
    <row r="352" spans="1:1">
      <c r="A352" s="37"/>
    </row>
    <row r="353" spans="1:1">
      <c r="A353" s="37"/>
    </row>
    <row r="354" spans="1:1">
      <c r="A354" s="37"/>
    </row>
    <row r="355" spans="1:1">
      <c r="A355" s="37"/>
    </row>
    <row r="356" spans="1:1">
      <c r="A356" s="37"/>
    </row>
    <row r="357" spans="1:1">
      <c r="A357" s="37"/>
    </row>
    <row r="358" spans="1:1">
      <c r="A358" s="37"/>
    </row>
    <row r="359" spans="1:1">
      <c r="A359" s="37"/>
    </row>
    <row r="360" spans="1:1">
      <c r="A360" s="37"/>
    </row>
    <row r="361" spans="1:1">
      <c r="A361" s="37"/>
    </row>
    <row r="362" spans="1:1">
      <c r="A362" s="37"/>
    </row>
    <row r="363" spans="1:1">
      <c r="A363" s="37"/>
    </row>
    <row r="364" spans="1:1">
      <c r="A364" s="37"/>
    </row>
    <row r="365" spans="1:1">
      <c r="A365" s="37"/>
    </row>
    <row r="366" spans="1:1">
      <c r="A366" s="37"/>
    </row>
    <row r="367" spans="1:1">
      <c r="A367" s="37"/>
    </row>
    <row r="368" spans="1:1">
      <c r="A368" s="37"/>
    </row>
    <row r="369" spans="1:1">
      <c r="A369" s="37"/>
    </row>
    <row r="370" spans="1:1">
      <c r="A370" s="37"/>
    </row>
    <row r="371" spans="1:1">
      <c r="A371" s="37"/>
    </row>
    <row r="372" spans="1:1">
      <c r="A372" s="37"/>
    </row>
    <row r="373" spans="1:1">
      <c r="A373" s="37"/>
    </row>
    <row r="374" spans="1:1">
      <c r="A374" s="37"/>
    </row>
    <row r="375" spans="1:1">
      <c r="A375" s="37"/>
    </row>
    <row r="376" spans="1:1">
      <c r="A376" s="37"/>
    </row>
    <row r="377" spans="1:1">
      <c r="A377" s="37"/>
    </row>
    <row r="378" spans="1:1">
      <c r="A378" s="37"/>
    </row>
    <row r="379" spans="1:1">
      <c r="A379" s="37"/>
    </row>
    <row r="380" spans="1:1">
      <c r="A380" s="37"/>
    </row>
    <row r="381" spans="1:1">
      <c r="A381" s="37"/>
    </row>
    <row r="382" spans="1:1">
      <c r="A382" s="37"/>
    </row>
    <row r="383" spans="1:1">
      <c r="A383" s="37"/>
    </row>
    <row r="384" spans="1:1">
      <c r="A384" s="37"/>
    </row>
    <row r="385" spans="1:1">
      <c r="A385" s="37"/>
    </row>
    <row r="386" spans="1:1">
      <c r="A386" s="37"/>
    </row>
    <row r="387" spans="1:1">
      <c r="A387" s="37"/>
    </row>
    <row r="388" spans="1:1">
      <c r="A388" s="37"/>
    </row>
    <row r="389" spans="1:1">
      <c r="A389" s="37"/>
    </row>
    <row r="390" spans="1:1">
      <c r="A390" s="37"/>
    </row>
    <row r="391" spans="1:1">
      <c r="A391" s="37"/>
    </row>
    <row r="392" spans="1:1">
      <c r="A392" s="37"/>
    </row>
    <row r="393" spans="1:1">
      <c r="A393" s="37"/>
    </row>
    <row r="394" spans="1:1">
      <c r="A394" s="37"/>
    </row>
    <row r="395" spans="1:1">
      <c r="A395" s="37"/>
    </row>
    <row r="396" spans="1:1">
      <c r="A396" s="37"/>
    </row>
    <row r="397" spans="1:1">
      <c r="A397" s="37"/>
    </row>
    <row r="398" spans="1:1">
      <c r="A398" s="37"/>
    </row>
    <row r="399" spans="1:1">
      <c r="A399" s="37"/>
    </row>
    <row r="400" spans="1:1">
      <c r="A400" s="37"/>
    </row>
    <row r="401" spans="1:1">
      <c r="A401" s="37"/>
    </row>
    <row r="402" spans="1:1">
      <c r="A402" s="37"/>
    </row>
    <row r="403" spans="1:1">
      <c r="A403" s="37"/>
    </row>
    <row r="404" spans="1:1">
      <c r="A404" s="37"/>
    </row>
    <row r="405" spans="1:1">
      <c r="A405" s="37"/>
    </row>
    <row r="406" spans="1:1">
      <c r="A406" s="37"/>
    </row>
    <row r="407" spans="1:1">
      <c r="A407" s="37"/>
    </row>
    <row r="408" spans="1:1">
      <c r="A408" s="37"/>
    </row>
    <row r="409" spans="1:1">
      <c r="A409" s="37"/>
    </row>
    <row r="410" spans="1:1">
      <c r="A410" s="37"/>
    </row>
    <row r="411" spans="1:1">
      <c r="A411" s="37"/>
    </row>
    <row r="412" spans="1:1">
      <c r="A412" s="37"/>
    </row>
    <row r="413" spans="1:1">
      <c r="A413" s="37"/>
    </row>
    <row r="414" spans="1:1">
      <c r="A414" s="37"/>
    </row>
    <row r="415" spans="1:1">
      <c r="A415" s="37"/>
    </row>
    <row r="416" spans="1:1">
      <c r="A416" s="37"/>
    </row>
    <row r="417" spans="1:1">
      <c r="A417" s="37"/>
    </row>
    <row r="418" spans="1:1">
      <c r="A418" s="37"/>
    </row>
    <row r="419" spans="1:1">
      <c r="A419" s="37"/>
    </row>
    <row r="420" spans="1:1">
      <c r="A420" s="37"/>
    </row>
    <row r="421" spans="1:1">
      <c r="A421" s="37"/>
    </row>
    <row r="422" spans="1:1">
      <c r="A422" s="37"/>
    </row>
    <row r="423" spans="1:1">
      <c r="A423" s="37"/>
    </row>
    <row r="424" spans="1:1">
      <c r="A424" s="37"/>
    </row>
    <row r="425" spans="1:1">
      <c r="A425" s="37"/>
    </row>
    <row r="426" spans="1:1">
      <c r="A426" s="37"/>
    </row>
    <row r="427" spans="1:1">
      <c r="A427" s="37"/>
    </row>
    <row r="428" spans="1:1">
      <c r="A428" s="37"/>
    </row>
    <row r="429" spans="1:1">
      <c r="A429" s="37"/>
    </row>
    <row r="430" spans="1:1">
      <c r="A430" s="37"/>
    </row>
    <row r="431" spans="1:1">
      <c r="A431" s="37"/>
    </row>
    <row r="432" spans="1:1">
      <c r="A432" s="37"/>
    </row>
    <row r="433" spans="1:1">
      <c r="A433" s="37"/>
    </row>
    <row r="434" spans="1:1">
      <c r="A434" s="37"/>
    </row>
    <row r="435" spans="1:1">
      <c r="A435" s="37"/>
    </row>
    <row r="436" spans="1:1">
      <c r="A436" s="37"/>
    </row>
    <row r="437" spans="1:1">
      <c r="A437" s="37"/>
    </row>
    <row r="438" spans="1:1">
      <c r="A438" s="37"/>
    </row>
    <row r="439" spans="1:1">
      <c r="A439" s="37"/>
    </row>
    <row r="440" spans="1:1">
      <c r="A440" s="37"/>
    </row>
    <row r="441" spans="1:1">
      <c r="A441" s="37"/>
    </row>
    <row r="442" spans="1:1">
      <c r="A442" s="37"/>
    </row>
    <row r="443" spans="1:1">
      <c r="A443" s="37"/>
    </row>
    <row r="444" spans="1:1">
      <c r="A444" s="37"/>
    </row>
    <row r="445" spans="1:1">
      <c r="A445" s="37"/>
    </row>
    <row r="446" spans="1:1">
      <c r="A446" s="37"/>
    </row>
    <row r="447" spans="1:1">
      <c r="A447" s="37"/>
    </row>
    <row r="448" spans="1:1">
      <c r="A448" s="37"/>
    </row>
    <row r="449" spans="1:1">
      <c r="A449" s="37"/>
    </row>
    <row r="450" spans="1:1">
      <c r="A450" s="37"/>
    </row>
    <row r="451" spans="1:1">
      <c r="A451" s="37"/>
    </row>
    <row r="452" spans="1:1">
      <c r="A452" s="37"/>
    </row>
    <row r="453" spans="1:1">
      <c r="A453" s="37"/>
    </row>
    <row r="454" spans="1:1">
      <c r="A454" s="37"/>
    </row>
    <row r="455" spans="1:1">
      <c r="A455" s="37"/>
    </row>
    <row r="456" spans="1:1">
      <c r="A456" s="37"/>
    </row>
    <row r="457" spans="1:1">
      <c r="A457" s="37"/>
    </row>
    <row r="458" spans="1:1">
      <c r="A458" s="37"/>
    </row>
    <row r="459" spans="1:1">
      <c r="A459" s="37"/>
    </row>
    <row r="460" spans="1:1">
      <c r="A460" s="37"/>
    </row>
    <row r="461" spans="1:1">
      <c r="A461" s="37"/>
    </row>
    <row r="462" spans="1:1">
      <c r="A462" s="37"/>
    </row>
    <row r="463" spans="1:1">
      <c r="A463" s="37"/>
    </row>
    <row r="464" spans="1:1">
      <c r="A464" s="37"/>
    </row>
    <row r="465" spans="1:1">
      <c r="A465" s="37"/>
    </row>
    <row r="466" spans="1:1">
      <c r="A466" s="37"/>
    </row>
    <row r="467" spans="1:1">
      <c r="A467" s="37"/>
    </row>
    <row r="468" spans="1:1">
      <c r="A468" s="37"/>
    </row>
    <row r="469" spans="1:1">
      <c r="A469" s="37"/>
    </row>
    <row r="470" spans="1:1">
      <c r="A470" s="37"/>
    </row>
    <row r="471" spans="1:1">
      <c r="A471" s="37"/>
    </row>
    <row r="472" spans="1:1">
      <c r="A472" s="37"/>
    </row>
    <row r="473" spans="1:1">
      <c r="A473" s="37"/>
    </row>
    <row r="474" spans="1:1">
      <c r="A474" s="37"/>
    </row>
    <row r="475" spans="1:1">
      <c r="A475" s="37"/>
    </row>
    <row r="476" spans="1:1">
      <c r="A476" s="37"/>
    </row>
    <row r="477" spans="1:1">
      <c r="A477" s="37"/>
    </row>
    <row r="478" spans="1:1">
      <c r="A478" s="37"/>
    </row>
    <row r="479" spans="1:1">
      <c r="A479" s="37"/>
    </row>
    <row r="480" spans="1:1">
      <c r="A480" s="37"/>
    </row>
    <row r="481" spans="1:1">
      <c r="A481" s="37"/>
    </row>
    <row r="482" spans="1:1">
      <c r="A482" s="37"/>
    </row>
    <row r="483" spans="1:1">
      <c r="A483" s="37"/>
    </row>
    <row r="484" spans="1:1">
      <c r="A484" s="37"/>
    </row>
    <row r="485" spans="1:1">
      <c r="A485" s="37"/>
    </row>
    <row r="486" spans="1:1">
      <c r="A486" s="37"/>
    </row>
    <row r="487" spans="1:1">
      <c r="A487" s="37"/>
    </row>
    <row r="488" spans="1:1">
      <c r="A488" s="37"/>
    </row>
    <row r="489" spans="1:1">
      <c r="A489" s="37"/>
    </row>
    <row r="490" spans="1:1">
      <c r="A490" s="37"/>
    </row>
    <row r="491" spans="1:1">
      <c r="A491" s="37"/>
    </row>
    <row r="492" spans="1:1">
      <c r="A492" s="37"/>
    </row>
    <row r="493" spans="1:1">
      <c r="A493" s="37"/>
    </row>
    <row r="494" spans="1:1">
      <c r="A494" s="37"/>
    </row>
    <row r="495" spans="1:1">
      <c r="A495" s="37"/>
    </row>
    <row r="496" spans="1:1">
      <c r="A496" s="37"/>
    </row>
    <row r="497" spans="1:1">
      <c r="A497" s="37"/>
    </row>
    <row r="498" spans="1:1">
      <c r="A498" s="37"/>
    </row>
    <row r="499" spans="1:1">
      <c r="A499" s="37"/>
    </row>
    <row r="500" spans="1:1">
      <c r="A500" s="37"/>
    </row>
    <row r="501" spans="1:1">
      <c r="A501" s="37"/>
    </row>
    <row r="502" spans="1:1">
      <c r="A502" s="37"/>
    </row>
    <row r="503" spans="1:1">
      <c r="A503" s="37"/>
    </row>
    <row r="504" spans="1:1">
      <c r="A504" s="37"/>
    </row>
    <row r="505" spans="1:1">
      <c r="A505" s="37"/>
    </row>
    <row r="506" spans="1:1">
      <c r="A506" s="37"/>
    </row>
    <row r="507" spans="1:1">
      <c r="A507" s="37"/>
    </row>
    <row r="508" spans="1:1">
      <c r="A508" s="37"/>
    </row>
    <row r="509" spans="1:1">
      <c r="A509" s="37"/>
    </row>
    <row r="510" spans="1:1">
      <c r="A510" s="37"/>
    </row>
    <row r="511" spans="1:1">
      <c r="A511" s="37"/>
    </row>
    <row r="512" spans="1:1">
      <c r="A512" s="37"/>
    </row>
    <row r="513" spans="1:1">
      <c r="A513" s="37"/>
    </row>
    <row r="514" spans="1:1">
      <c r="A514" s="37"/>
    </row>
    <row r="515" spans="1:1">
      <c r="A515" s="37"/>
    </row>
    <row r="516" spans="1:1">
      <c r="A516" s="37"/>
    </row>
    <row r="517" spans="1:1">
      <c r="A517" s="37"/>
    </row>
    <row r="518" spans="1:1">
      <c r="A518" s="37"/>
    </row>
    <row r="519" spans="1:1">
      <c r="A519" s="37"/>
    </row>
    <row r="520" spans="1:1">
      <c r="A520" s="37"/>
    </row>
    <row r="521" spans="1:1">
      <c r="A521" s="37"/>
    </row>
    <row r="522" spans="1:1">
      <c r="A522" s="37"/>
    </row>
    <row r="523" spans="1:1">
      <c r="A523" s="37"/>
    </row>
    <row r="524" spans="1:1">
      <c r="A524" s="37"/>
    </row>
    <row r="525" spans="1:1">
      <c r="A525" s="37"/>
    </row>
    <row r="526" spans="1:1">
      <c r="A526" s="37"/>
    </row>
    <row r="527" spans="1:1">
      <c r="A527" s="37"/>
    </row>
    <row r="528" spans="1:1">
      <c r="A528" s="37"/>
    </row>
    <row r="529" spans="1:1">
      <c r="A529" s="37"/>
    </row>
    <row r="530" spans="1:1">
      <c r="A530" s="37"/>
    </row>
    <row r="531" spans="1:1">
      <c r="A531" s="37"/>
    </row>
    <row r="532" spans="1:1">
      <c r="A532" s="37"/>
    </row>
    <row r="533" spans="1:1">
      <c r="A533" s="37"/>
    </row>
    <row r="534" spans="1:1">
      <c r="A534" s="37"/>
    </row>
    <row r="535" spans="1:1">
      <c r="A535" s="37"/>
    </row>
    <row r="536" spans="1:1">
      <c r="A536" s="37"/>
    </row>
    <row r="537" spans="1:1">
      <c r="A537" s="37"/>
    </row>
    <row r="538" spans="1:1">
      <c r="A538" s="37"/>
    </row>
    <row r="539" spans="1:1">
      <c r="A539" s="37"/>
    </row>
    <row r="540" spans="1:1">
      <c r="A540" s="37"/>
    </row>
    <row r="541" spans="1:1">
      <c r="A541" s="37"/>
    </row>
    <row r="542" spans="1:1">
      <c r="A542" s="37"/>
    </row>
    <row r="543" spans="1:1">
      <c r="A543" s="37"/>
    </row>
    <row r="544" spans="1:1">
      <c r="A544" s="37"/>
    </row>
    <row r="545" spans="1:1">
      <c r="A545" s="37"/>
    </row>
    <row r="546" spans="1:1">
      <c r="A546" s="37"/>
    </row>
    <row r="547" spans="1:1">
      <c r="A547" s="37"/>
    </row>
    <row r="548" spans="1:1">
      <c r="A548" s="37"/>
    </row>
    <row r="549" spans="1:1">
      <c r="A549" s="37"/>
    </row>
    <row r="550" spans="1:1">
      <c r="A550" s="37"/>
    </row>
    <row r="551" spans="1:1">
      <c r="A551" s="37"/>
    </row>
    <row r="552" spans="1:1">
      <c r="A552" s="37"/>
    </row>
    <row r="553" spans="1:1">
      <c r="A553" s="37"/>
    </row>
    <row r="554" spans="1:1">
      <c r="A554" s="37"/>
    </row>
    <row r="555" spans="1:1">
      <c r="A555" s="37"/>
    </row>
    <row r="556" spans="1:1">
      <c r="A556" s="37"/>
    </row>
    <row r="557" spans="1:1">
      <c r="A557" s="37"/>
    </row>
    <row r="558" spans="1:1">
      <c r="A558" s="37"/>
    </row>
    <row r="559" spans="1:1">
      <c r="A559" s="37"/>
    </row>
    <row r="560" spans="1:1">
      <c r="A560" s="37"/>
    </row>
    <row r="561" spans="1:1">
      <c r="A561" s="37"/>
    </row>
    <row r="562" spans="1:1">
      <c r="A562" s="37"/>
    </row>
    <row r="563" spans="1:1">
      <c r="A563" s="37"/>
    </row>
    <row r="564" spans="1:1">
      <c r="A564" s="37"/>
    </row>
    <row r="565" spans="1:1">
      <c r="A565" s="37"/>
    </row>
    <row r="566" spans="1:1">
      <c r="A566" s="37"/>
    </row>
    <row r="567" spans="1:1">
      <c r="A567" s="37"/>
    </row>
    <row r="568" spans="1:1">
      <c r="A568" s="37"/>
    </row>
    <row r="569" spans="1:1">
      <c r="A569" s="37"/>
    </row>
    <row r="570" spans="1:1">
      <c r="A570" s="37"/>
    </row>
    <row r="571" spans="1:1">
      <c r="A571" s="37"/>
    </row>
    <row r="572" spans="1:1">
      <c r="A572" s="37"/>
    </row>
    <row r="573" spans="1:1">
      <c r="A573" s="37"/>
    </row>
    <row r="574" spans="1:1">
      <c r="A574" s="37"/>
    </row>
    <row r="575" spans="1:1">
      <c r="A575" s="37"/>
    </row>
    <row r="576" spans="1:1">
      <c r="A576" s="37"/>
    </row>
    <row r="577" spans="1:1">
      <c r="A577" s="37"/>
    </row>
    <row r="578" spans="1:1">
      <c r="A578" s="37"/>
    </row>
    <row r="579" spans="1:1">
      <c r="A579" s="37"/>
    </row>
    <row r="580" spans="1:1">
      <c r="A580" s="37"/>
    </row>
    <row r="581" spans="1:1">
      <c r="A581" s="37"/>
    </row>
    <row r="582" spans="1:1">
      <c r="A582" s="37"/>
    </row>
    <row r="583" spans="1:1">
      <c r="A583" s="37"/>
    </row>
    <row r="584" spans="1:1">
      <c r="A584" s="37"/>
    </row>
    <row r="585" spans="1:1">
      <c r="A585" s="37"/>
    </row>
    <row r="586" spans="1:1">
      <c r="A586" s="37"/>
    </row>
    <row r="587" spans="1:1">
      <c r="A587" s="37"/>
    </row>
    <row r="588" spans="1:1">
      <c r="A588" s="37"/>
    </row>
    <row r="589" spans="1:1">
      <c r="A589" s="37"/>
    </row>
    <row r="590" spans="1:1">
      <c r="A590" s="37"/>
    </row>
    <row r="591" spans="1:1">
      <c r="A591" s="37"/>
    </row>
    <row r="592" spans="1:1">
      <c r="A592" s="37"/>
    </row>
    <row r="593" spans="1:1">
      <c r="A593" s="37"/>
    </row>
    <row r="594" spans="1:1">
      <c r="A594" s="37"/>
    </row>
    <row r="595" spans="1:1">
      <c r="A595" s="37"/>
    </row>
    <row r="596" spans="1:1">
      <c r="A596" s="37"/>
    </row>
    <row r="597" spans="1:1">
      <c r="A597" s="37"/>
    </row>
    <row r="598" spans="1:1">
      <c r="A598" s="37"/>
    </row>
    <row r="599" spans="1:1">
      <c r="A599" s="37"/>
    </row>
    <row r="600" spans="1:1">
      <c r="A600" s="37"/>
    </row>
    <row r="601" spans="1:1">
      <c r="A601" s="37"/>
    </row>
    <row r="602" spans="1:1">
      <c r="A602" s="37"/>
    </row>
    <row r="603" spans="1:1">
      <c r="A603" s="37"/>
    </row>
    <row r="604" spans="1:1">
      <c r="A604" s="37"/>
    </row>
    <row r="605" spans="1:1">
      <c r="A605" s="37"/>
    </row>
    <row r="606" spans="1:1">
      <c r="A606" s="37"/>
    </row>
    <row r="607" spans="1:1">
      <c r="A607" s="37"/>
    </row>
    <row r="608" spans="1:1">
      <c r="A608" s="37"/>
    </row>
    <row r="609" spans="1:1">
      <c r="A609" s="37"/>
    </row>
    <row r="610" spans="1:1">
      <c r="A610" s="37"/>
    </row>
    <row r="611" spans="1:1">
      <c r="A611" s="37"/>
    </row>
    <row r="612" spans="1:1">
      <c r="A612" s="37"/>
    </row>
    <row r="613" spans="1:1">
      <c r="A613" s="37"/>
    </row>
    <row r="614" spans="1:1">
      <c r="A614" s="37"/>
    </row>
    <row r="615" spans="1:1">
      <c r="A615" s="37"/>
    </row>
    <row r="616" spans="1:1">
      <c r="A616" s="37"/>
    </row>
    <row r="617" spans="1:1">
      <c r="A617" s="37"/>
    </row>
    <row r="618" spans="1:1">
      <c r="A618" s="37"/>
    </row>
    <row r="619" spans="1:1">
      <c r="A619" s="37"/>
    </row>
    <row r="620" spans="1:1">
      <c r="A620" s="37"/>
    </row>
    <row r="621" spans="1:1">
      <c r="A621" s="37"/>
    </row>
    <row r="622" spans="1:1">
      <c r="A622" s="37"/>
    </row>
    <row r="623" spans="1:1">
      <c r="A623" s="37"/>
    </row>
    <row r="624" spans="1:1">
      <c r="A624" s="37"/>
    </row>
    <row r="625" spans="1:1">
      <c r="A625" s="37"/>
    </row>
    <row r="626" spans="1:1">
      <c r="A626" s="37"/>
    </row>
    <row r="627" spans="1:1">
      <c r="A627" s="37"/>
    </row>
    <row r="628" spans="1:1">
      <c r="A628" s="37"/>
    </row>
    <row r="629" spans="1:1">
      <c r="A629" s="37"/>
    </row>
    <row r="630" spans="1:1">
      <c r="A630" s="37"/>
    </row>
    <row r="631" spans="1:1">
      <c r="A631" s="37"/>
    </row>
    <row r="632" spans="1:1">
      <c r="A632" s="37"/>
    </row>
    <row r="633" spans="1:1">
      <c r="A633" s="37"/>
    </row>
    <row r="634" spans="1:1">
      <c r="A634" s="37"/>
    </row>
    <row r="635" spans="1:1">
      <c r="A635" s="37"/>
    </row>
    <row r="636" spans="1:1">
      <c r="A636" s="37"/>
    </row>
    <row r="637" spans="1:1">
      <c r="A637" s="37"/>
    </row>
    <row r="638" spans="1:1">
      <c r="A638" s="37"/>
    </row>
    <row r="639" spans="1:1">
      <c r="A639" s="37"/>
    </row>
    <row r="640" spans="1:1">
      <c r="A640" s="37"/>
    </row>
    <row r="641" spans="1:1">
      <c r="A641" s="37"/>
    </row>
    <row r="642" spans="1:1">
      <c r="A642" s="37"/>
    </row>
    <row r="643" spans="1:1">
      <c r="A643" s="37"/>
    </row>
    <row r="644" spans="1:1">
      <c r="A644" s="37"/>
    </row>
    <row r="645" spans="1:1">
      <c r="A645" s="37"/>
    </row>
    <row r="646" spans="1:1">
      <c r="A646" s="37"/>
    </row>
    <row r="647" spans="1:1">
      <c r="A647" s="37"/>
    </row>
    <row r="648" spans="1:1">
      <c r="A648" s="37"/>
    </row>
    <row r="649" spans="1:1">
      <c r="A649" s="37"/>
    </row>
    <row r="650" spans="1:1">
      <c r="A650" s="37"/>
    </row>
    <row r="651" spans="1:1">
      <c r="A651" s="37"/>
    </row>
    <row r="652" spans="1:1">
      <c r="A652" s="37"/>
    </row>
    <row r="653" spans="1:1">
      <c r="A653" s="37"/>
    </row>
    <row r="654" spans="1:1">
      <c r="A654" s="37"/>
    </row>
    <row r="655" spans="1:1">
      <c r="A655" s="37"/>
    </row>
    <row r="656" spans="1:1">
      <c r="A656" s="37"/>
    </row>
    <row r="657" spans="1:1">
      <c r="A657" s="37"/>
    </row>
    <row r="658" spans="1:1">
      <c r="A658" s="37"/>
    </row>
    <row r="659" spans="1:1">
      <c r="A659" s="37"/>
    </row>
    <row r="660" spans="1:1">
      <c r="A660" s="37"/>
    </row>
    <row r="661" spans="1:1">
      <c r="A661" s="37"/>
    </row>
    <row r="662" spans="1:1">
      <c r="A662" s="37"/>
    </row>
    <row r="663" spans="1:1">
      <c r="A663" s="37"/>
    </row>
    <row r="664" spans="1:1">
      <c r="A664" s="37"/>
    </row>
    <row r="665" spans="1:1">
      <c r="A665" s="37"/>
    </row>
    <row r="666" spans="1:1">
      <c r="A666" s="37"/>
    </row>
    <row r="667" spans="1:1">
      <c r="A667" s="37"/>
    </row>
    <row r="668" spans="1:1">
      <c r="A668" s="37"/>
    </row>
    <row r="669" spans="1:1">
      <c r="A669" s="37"/>
    </row>
    <row r="670" spans="1:1">
      <c r="A670" s="37"/>
    </row>
    <row r="671" spans="1:1">
      <c r="A671" s="37"/>
    </row>
    <row r="672" spans="1:1">
      <c r="A672" s="37"/>
    </row>
    <row r="673" spans="1:1">
      <c r="A673" s="37"/>
    </row>
    <row r="674" spans="1:1">
      <c r="A674" s="37"/>
    </row>
    <row r="675" spans="1:1">
      <c r="A675" s="37"/>
    </row>
    <row r="676" spans="1:1">
      <c r="A676" s="37"/>
    </row>
    <row r="677" spans="1:1">
      <c r="A677" s="37"/>
    </row>
    <row r="678" spans="1:1">
      <c r="A678" s="37"/>
    </row>
    <row r="679" spans="1:1">
      <c r="A679" s="37"/>
    </row>
    <row r="680" spans="1:1">
      <c r="A680" s="37"/>
    </row>
    <row r="681" spans="1:1">
      <c r="A681" s="37"/>
    </row>
    <row r="682" spans="1:1">
      <c r="A682" s="37"/>
    </row>
    <row r="683" spans="1:1">
      <c r="A683" s="37"/>
    </row>
    <row r="684" spans="1:1">
      <c r="A684" s="37"/>
    </row>
    <row r="685" spans="1:1">
      <c r="A685" s="37"/>
    </row>
    <row r="686" spans="1:1">
      <c r="A686" s="37"/>
    </row>
    <row r="687" spans="1:1">
      <c r="A687" s="37"/>
    </row>
    <row r="688" spans="1:1">
      <c r="A688" s="37"/>
    </row>
    <row r="689" spans="1:1">
      <c r="A689" s="37"/>
    </row>
    <row r="690" spans="1:1">
      <c r="A690" s="37"/>
    </row>
    <row r="691" spans="1:1">
      <c r="A691" s="37"/>
    </row>
    <row r="692" spans="1:1">
      <c r="A692" s="37"/>
    </row>
    <row r="693" spans="1:1">
      <c r="A693" s="37"/>
    </row>
    <row r="694" spans="1:1">
      <c r="A694" s="37"/>
    </row>
    <row r="695" spans="1:1">
      <c r="A695" s="37"/>
    </row>
    <row r="696" spans="1:1">
      <c r="A696" s="37"/>
    </row>
    <row r="697" spans="1:1">
      <c r="A697" s="37"/>
    </row>
    <row r="698" spans="1:1">
      <c r="A698" s="37"/>
    </row>
    <row r="699" spans="1:1">
      <c r="A699" s="37"/>
    </row>
    <row r="700" spans="1:1">
      <c r="A700" s="37"/>
    </row>
    <row r="701" spans="1:1">
      <c r="A701" s="37"/>
    </row>
    <row r="702" spans="1:1">
      <c r="A702" s="37"/>
    </row>
    <row r="703" spans="1:1">
      <c r="A703" s="37"/>
    </row>
    <row r="704" spans="1:1">
      <c r="A704" s="37"/>
    </row>
    <row r="705" spans="1:1">
      <c r="A705" s="37"/>
    </row>
    <row r="706" spans="1:1">
      <c r="A706" s="37"/>
    </row>
    <row r="707" spans="1:1">
      <c r="A707" s="37"/>
    </row>
    <row r="708" spans="1:1">
      <c r="A708" s="37"/>
    </row>
    <row r="709" spans="1:1">
      <c r="A709" s="37"/>
    </row>
    <row r="710" spans="1:1">
      <c r="A710" s="37"/>
    </row>
    <row r="711" spans="1:1">
      <c r="A711" s="37"/>
    </row>
    <row r="712" spans="1:1">
      <c r="A712" s="37"/>
    </row>
    <row r="713" spans="1:1">
      <c r="A713" s="37"/>
    </row>
    <row r="714" spans="1:1">
      <c r="A714" s="37"/>
    </row>
    <row r="715" spans="1:1">
      <c r="A715" s="37"/>
    </row>
    <row r="716" spans="1:1">
      <c r="A716" s="37"/>
    </row>
    <row r="717" spans="1:1">
      <c r="A717" s="37"/>
    </row>
    <row r="718" spans="1:1">
      <c r="A718" s="37"/>
    </row>
    <row r="719" spans="1:1">
      <c r="A719" s="37"/>
    </row>
    <row r="720" spans="1:1">
      <c r="A720" s="37"/>
    </row>
    <row r="721" spans="1:1">
      <c r="A721" s="37"/>
    </row>
    <row r="722" spans="1:1">
      <c r="A722" s="37"/>
    </row>
    <row r="723" spans="1:1">
      <c r="A723" s="37"/>
    </row>
    <row r="724" spans="1:1">
      <c r="A724" s="37"/>
    </row>
    <row r="725" spans="1:1">
      <c r="A725" s="37"/>
    </row>
    <row r="726" spans="1:1">
      <c r="A726" s="37"/>
    </row>
    <row r="727" spans="1:1">
      <c r="A727" s="37"/>
    </row>
    <row r="728" spans="1:1">
      <c r="A728" s="37"/>
    </row>
    <row r="729" spans="1:1">
      <c r="A729" s="37"/>
    </row>
    <row r="730" spans="1:1">
      <c r="A730" s="37"/>
    </row>
    <row r="731" spans="1:1">
      <c r="A731" s="37"/>
    </row>
    <row r="732" spans="1:1">
      <c r="A732" s="37"/>
    </row>
    <row r="733" spans="1:1">
      <c r="A733" s="37"/>
    </row>
    <row r="734" spans="1:1">
      <c r="A734" s="37"/>
    </row>
    <row r="735" spans="1:1">
      <c r="A735" s="37"/>
    </row>
    <row r="736" spans="1:1">
      <c r="A736" s="37"/>
    </row>
    <row r="737" spans="1:1">
      <c r="A737" s="37"/>
    </row>
    <row r="738" spans="1:1">
      <c r="A738" s="37"/>
    </row>
    <row r="739" spans="1:1">
      <c r="A739" s="37"/>
    </row>
    <row r="740" spans="1:1">
      <c r="A740" s="37"/>
    </row>
    <row r="741" spans="1:1">
      <c r="A741" s="37"/>
    </row>
    <row r="742" spans="1:1">
      <c r="A742" s="37"/>
    </row>
    <row r="743" spans="1:1">
      <c r="A743" s="37"/>
    </row>
    <row r="744" spans="1:1">
      <c r="A744" s="37"/>
    </row>
    <row r="745" spans="1:1">
      <c r="A745" s="37"/>
    </row>
    <row r="746" spans="1:1">
      <c r="A746" s="37"/>
    </row>
    <row r="747" spans="1:1">
      <c r="A747" s="37"/>
    </row>
    <row r="748" spans="1:1">
      <c r="A748" s="37"/>
    </row>
    <row r="749" spans="1:1">
      <c r="A749" s="37"/>
    </row>
    <row r="750" spans="1:1">
      <c r="A750" s="37"/>
    </row>
    <row r="751" spans="1:1">
      <c r="A751" s="37"/>
    </row>
    <row r="752" spans="1:1">
      <c r="A752" s="37"/>
    </row>
    <row r="753" spans="1:1">
      <c r="A753" s="37"/>
    </row>
    <row r="754" spans="1:1">
      <c r="A754" s="37"/>
    </row>
    <row r="755" spans="1:1">
      <c r="A755" s="37"/>
    </row>
    <row r="756" spans="1:1">
      <c r="A756" s="37"/>
    </row>
    <row r="757" spans="1:1">
      <c r="A757" s="37"/>
    </row>
    <row r="758" spans="1:1">
      <c r="A758" s="37"/>
    </row>
    <row r="759" spans="1:1">
      <c r="A759" s="37"/>
    </row>
    <row r="760" spans="1:1">
      <c r="A760" s="37"/>
    </row>
    <row r="761" spans="1:1">
      <c r="A761" s="37"/>
    </row>
    <row r="762" spans="1:1">
      <c r="A762" s="37"/>
    </row>
    <row r="763" spans="1:1">
      <c r="A763" s="37"/>
    </row>
    <row r="764" spans="1:1">
      <c r="A764" s="37"/>
    </row>
    <row r="765" spans="1:1">
      <c r="A765" s="37"/>
    </row>
    <row r="766" spans="1:1">
      <c r="A766" s="37"/>
    </row>
    <row r="767" spans="1:1">
      <c r="A767" s="37"/>
    </row>
    <row r="768" spans="1:1">
      <c r="A768" s="37"/>
    </row>
    <row r="769" spans="1:1">
      <c r="A769" s="37"/>
    </row>
    <row r="770" spans="1:1">
      <c r="A770" s="37"/>
    </row>
    <row r="771" spans="1:1">
      <c r="A771" s="37"/>
    </row>
    <row r="772" spans="1:1">
      <c r="A772" s="37"/>
    </row>
    <row r="773" spans="1:1">
      <c r="A773" s="37"/>
    </row>
    <row r="774" spans="1:1">
      <c r="A774" s="37"/>
    </row>
    <row r="775" spans="1:1">
      <c r="A775" s="37"/>
    </row>
    <row r="776" spans="1:1">
      <c r="A776" s="37"/>
    </row>
    <row r="777" spans="1:1">
      <c r="A777" s="37"/>
    </row>
    <row r="778" spans="1:1">
      <c r="A778" s="37"/>
    </row>
    <row r="779" spans="1:1">
      <c r="A779" s="37"/>
    </row>
    <row r="780" spans="1:1">
      <c r="A780" s="37"/>
    </row>
    <row r="781" spans="1:1">
      <c r="A781" s="37"/>
    </row>
    <row r="782" spans="1:1">
      <c r="A782" s="37"/>
    </row>
    <row r="783" spans="1:1">
      <c r="A783" s="37"/>
    </row>
    <row r="784" spans="1:1">
      <c r="A784" s="37"/>
    </row>
    <row r="785" spans="1:1">
      <c r="A785" s="37"/>
    </row>
    <row r="786" spans="1:1">
      <c r="A786" s="37"/>
    </row>
    <row r="787" spans="1:1">
      <c r="A787" s="37"/>
    </row>
    <row r="788" spans="1:1">
      <c r="A788" s="37"/>
    </row>
    <row r="789" spans="1:1">
      <c r="A789" s="37"/>
    </row>
    <row r="790" spans="1:1">
      <c r="A790" s="37"/>
    </row>
    <row r="791" spans="1:1">
      <c r="A791" s="37"/>
    </row>
    <row r="792" spans="1:1">
      <c r="A792" s="37"/>
    </row>
    <row r="793" spans="1:1">
      <c r="A793" s="37"/>
    </row>
    <row r="794" spans="1:1">
      <c r="A794" s="37"/>
    </row>
    <row r="795" spans="1:1">
      <c r="A795" s="37"/>
    </row>
    <row r="796" spans="1:1">
      <c r="A796" s="37"/>
    </row>
    <row r="797" spans="1:1">
      <c r="A797" s="37"/>
    </row>
    <row r="798" spans="1:1">
      <c r="A798" s="37"/>
    </row>
    <row r="799" spans="1:1">
      <c r="A799" s="37"/>
    </row>
    <row r="800" spans="1:1">
      <c r="A800" s="37"/>
    </row>
    <row r="801" spans="1:1">
      <c r="A801" s="37"/>
    </row>
    <row r="802" spans="1:1">
      <c r="A802" s="37"/>
    </row>
    <row r="803" spans="1:1">
      <c r="A803" s="37"/>
    </row>
    <row r="804" spans="1:1">
      <c r="A804" s="37"/>
    </row>
    <row r="805" spans="1:1">
      <c r="A805" s="37"/>
    </row>
    <row r="806" spans="1:1">
      <c r="A806" s="37"/>
    </row>
    <row r="807" spans="1:1">
      <c r="A807" s="37"/>
    </row>
    <row r="808" spans="1:1">
      <c r="A808" s="37"/>
    </row>
    <row r="809" spans="1:1">
      <c r="A809" s="37"/>
    </row>
    <row r="810" spans="1:1">
      <c r="A810" s="37"/>
    </row>
    <row r="811" spans="1:1">
      <c r="A811" s="37"/>
    </row>
    <row r="812" spans="1:1">
      <c r="A812" s="37"/>
    </row>
    <row r="813" spans="1:1">
      <c r="A813" s="37"/>
    </row>
    <row r="814" spans="1:1">
      <c r="A814" s="37"/>
    </row>
    <row r="815" spans="1:1">
      <c r="A815" s="37"/>
    </row>
    <row r="816" spans="1:1">
      <c r="A816" s="37"/>
    </row>
    <row r="817" spans="1:1">
      <c r="A817" s="37"/>
    </row>
    <row r="818" spans="1:1">
      <c r="A818" s="37"/>
    </row>
    <row r="819" spans="1:1">
      <c r="A819" s="37"/>
    </row>
    <row r="820" spans="1:1">
      <c r="A820" s="37"/>
    </row>
    <row r="821" spans="1:1">
      <c r="A821" s="37"/>
    </row>
    <row r="822" spans="1:1">
      <c r="A822" s="37"/>
    </row>
    <row r="823" spans="1:1">
      <c r="A823" s="37"/>
    </row>
    <row r="824" spans="1:1">
      <c r="A824" s="37"/>
    </row>
    <row r="825" spans="1:1">
      <c r="A825" s="37"/>
    </row>
    <row r="826" spans="1:1">
      <c r="A826" s="37"/>
    </row>
    <row r="827" spans="1:1">
      <c r="A827" s="37"/>
    </row>
    <row r="828" spans="1:1">
      <c r="A828" s="37"/>
    </row>
    <row r="829" spans="1:1">
      <c r="A829" s="37"/>
    </row>
    <row r="830" spans="1:1">
      <c r="A830" s="37"/>
    </row>
    <row r="831" spans="1:1">
      <c r="A831" s="37"/>
    </row>
    <row r="832" spans="1:1">
      <c r="A832" s="37"/>
    </row>
    <row r="833" spans="1:1">
      <c r="A833" s="37"/>
    </row>
    <row r="834" spans="1:1">
      <c r="A834" s="37"/>
    </row>
    <row r="835" spans="1:1">
      <c r="A835" s="37"/>
    </row>
    <row r="836" spans="1:1">
      <c r="A836" s="37"/>
    </row>
    <row r="837" spans="1:1">
      <c r="A837" s="37"/>
    </row>
    <row r="838" spans="1:1">
      <c r="A838" s="37"/>
    </row>
    <row r="839" spans="1:1">
      <c r="A839" s="37"/>
    </row>
    <row r="840" spans="1:1">
      <c r="A840" s="37"/>
    </row>
    <row r="841" spans="1:1">
      <c r="A841" s="37"/>
    </row>
    <row r="842" spans="1:1">
      <c r="A842" s="37"/>
    </row>
    <row r="843" spans="1:1">
      <c r="A843" s="37"/>
    </row>
    <row r="844" spans="1:1">
      <c r="A844" s="37"/>
    </row>
    <row r="845" spans="1:1">
      <c r="A845" s="37"/>
    </row>
    <row r="846" spans="1:1">
      <c r="A846" s="37"/>
    </row>
    <row r="847" spans="1:1">
      <c r="A847" s="37"/>
    </row>
    <row r="848" spans="1:1">
      <c r="A848" s="37"/>
    </row>
    <row r="849" spans="1:1">
      <c r="A849" s="37"/>
    </row>
    <row r="850" spans="1:1">
      <c r="A850" s="37"/>
    </row>
    <row r="851" spans="1:1">
      <c r="A851" s="37"/>
    </row>
    <row r="852" spans="1:1">
      <c r="A852" s="37"/>
    </row>
    <row r="853" spans="1:1">
      <c r="A853" s="37"/>
    </row>
    <row r="854" spans="1:1">
      <c r="A854" s="37"/>
    </row>
    <row r="855" spans="1:1">
      <c r="A855" s="37"/>
    </row>
    <row r="856" spans="1:1">
      <c r="A856" s="37"/>
    </row>
    <row r="857" spans="1:1">
      <c r="A857" s="37"/>
    </row>
    <row r="858" spans="1:1">
      <c r="A858" s="37"/>
    </row>
    <row r="859" spans="1:1">
      <c r="A859" s="37"/>
    </row>
    <row r="860" spans="1:1">
      <c r="A860" s="37"/>
    </row>
    <row r="861" spans="1:1">
      <c r="A861" s="37"/>
    </row>
    <row r="862" spans="1:1">
      <c r="A862" s="37"/>
    </row>
    <row r="863" spans="1:1">
      <c r="A863" s="37"/>
    </row>
    <row r="864" spans="1:1">
      <c r="A864" s="37"/>
    </row>
    <row r="865" spans="1:1">
      <c r="A865" s="37"/>
    </row>
    <row r="866" spans="1:1">
      <c r="A866" s="37"/>
    </row>
    <row r="867" spans="1:1">
      <c r="A867" s="37"/>
    </row>
    <row r="868" spans="1:1">
      <c r="A868" s="37"/>
    </row>
    <row r="869" spans="1:1">
      <c r="A869" s="37"/>
    </row>
    <row r="870" spans="1:1">
      <c r="A870" s="37"/>
    </row>
    <row r="871" spans="1:1">
      <c r="A871" s="37"/>
    </row>
    <row r="872" spans="1:1">
      <c r="A872" s="37"/>
    </row>
    <row r="873" spans="1:1">
      <c r="A873" s="37"/>
    </row>
    <row r="874" spans="1:1">
      <c r="A874" s="37"/>
    </row>
    <row r="875" spans="1:1">
      <c r="A875" s="37"/>
    </row>
    <row r="876" spans="1:1">
      <c r="A876" s="37"/>
    </row>
    <row r="877" spans="1:1">
      <c r="A877" s="37"/>
    </row>
    <row r="878" spans="1:1">
      <c r="A878" s="37"/>
    </row>
    <row r="879" spans="1:1">
      <c r="A879" s="37"/>
    </row>
    <row r="880" spans="1:1">
      <c r="A880" s="37"/>
    </row>
    <row r="881" spans="1:1">
      <c r="A881" s="37"/>
    </row>
    <row r="882" spans="1:1">
      <c r="A882" s="37"/>
    </row>
    <row r="883" spans="1:1">
      <c r="A883" s="37"/>
    </row>
    <row r="884" spans="1:1">
      <c r="A884" s="37"/>
    </row>
    <row r="885" spans="1:1">
      <c r="A885" s="37"/>
    </row>
    <row r="886" spans="1:1">
      <c r="A886" s="37"/>
    </row>
    <row r="887" spans="1:1">
      <c r="A887" s="37"/>
    </row>
    <row r="888" spans="1:1">
      <c r="A888" s="37"/>
    </row>
    <row r="889" spans="1:1">
      <c r="A889" s="37"/>
    </row>
    <row r="890" spans="1:1">
      <c r="A890" s="37"/>
    </row>
    <row r="891" spans="1:1">
      <c r="A891" s="37"/>
    </row>
    <row r="892" spans="1:1">
      <c r="A892" s="37"/>
    </row>
    <row r="893" spans="1:1">
      <c r="A893" s="37"/>
    </row>
    <row r="894" spans="1:1">
      <c r="A894" s="37"/>
    </row>
    <row r="895" spans="1:1">
      <c r="A895" s="37"/>
    </row>
    <row r="896" spans="1:1">
      <c r="A896" s="37"/>
    </row>
    <row r="897" spans="1:1">
      <c r="A897" s="37"/>
    </row>
    <row r="898" spans="1:1">
      <c r="A898" s="37"/>
    </row>
    <row r="899" spans="1:1">
      <c r="A899" s="37"/>
    </row>
    <row r="900" spans="1:1">
      <c r="A900" s="37"/>
    </row>
    <row r="901" spans="1:1">
      <c r="A901" s="37"/>
    </row>
    <row r="902" spans="1:1">
      <c r="A902" s="37"/>
    </row>
    <row r="903" spans="1:1">
      <c r="A903" s="37"/>
    </row>
    <row r="904" spans="1:1">
      <c r="A904" s="37"/>
    </row>
    <row r="905" spans="1:1">
      <c r="A905" s="37"/>
    </row>
    <row r="906" spans="1:1">
      <c r="A906" s="37"/>
    </row>
    <row r="907" spans="1:1">
      <c r="A907" s="37"/>
    </row>
    <row r="908" spans="1:1">
      <c r="A908" s="37"/>
    </row>
    <row r="909" spans="1:1">
      <c r="A909" s="37"/>
    </row>
    <row r="910" spans="1:1">
      <c r="A910" s="37"/>
    </row>
    <row r="911" spans="1:1">
      <c r="A911" s="37"/>
    </row>
    <row r="912" spans="1:1">
      <c r="A912" s="37"/>
    </row>
    <row r="913" spans="1:1">
      <c r="A913" s="37"/>
    </row>
    <row r="914" spans="1:1">
      <c r="A914" s="37"/>
    </row>
    <row r="915" spans="1:1">
      <c r="A915" s="37"/>
    </row>
    <row r="916" spans="1:1">
      <c r="A916" s="37"/>
    </row>
    <row r="917" spans="1:1">
      <c r="A917" s="37"/>
    </row>
    <row r="918" spans="1:1">
      <c r="A918" s="37"/>
    </row>
    <row r="919" spans="1:1">
      <c r="A919" s="37"/>
    </row>
    <row r="920" spans="1:1">
      <c r="A920" s="37"/>
    </row>
    <row r="921" spans="1:1">
      <c r="A921" s="37"/>
    </row>
    <row r="922" spans="1:1">
      <c r="A922" s="37"/>
    </row>
    <row r="923" spans="1:1">
      <c r="A923" s="37"/>
    </row>
    <row r="924" spans="1:1">
      <c r="A924" s="37"/>
    </row>
    <row r="925" spans="1:1">
      <c r="A925" s="37"/>
    </row>
    <row r="926" spans="1:1">
      <c r="A926" s="37"/>
    </row>
    <row r="927" spans="1:1">
      <c r="A927" s="37"/>
    </row>
    <row r="928" spans="1:1">
      <c r="A928" s="37"/>
    </row>
    <row r="929" spans="1:1">
      <c r="A929" s="37"/>
    </row>
    <row r="930" spans="1:1">
      <c r="A930" s="37"/>
    </row>
    <row r="931" spans="1:1">
      <c r="A931" s="37"/>
    </row>
    <row r="932" spans="1:1">
      <c r="A932" s="37"/>
    </row>
    <row r="933" spans="1:1">
      <c r="A933" s="37"/>
    </row>
    <row r="934" spans="1:1">
      <c r="A934" s="37"/>
    </row>
    <row r="935" spans="1:1">
      <c r="A935" s="37"/>
    </row>
    <row r="936" spans="1:1">
      <c r="A936" s="37"/>
    </row>
    <row r="937" spans="1:1">
      <c r="A937" s="37"/>
    </row>
    <row r="938" spans="1:1">
      <c r="A938" s="37"/>
    </row>
    <row r="939" spans="1:1">
      <c r="A939" s="37"/>
    </row>
    <row r="940" spans="1:1">
      <c r="A940" s="37"/>
    </row>
    <row r="941" spans="1:1">
      <c r="A941" s="37"/>
    </row>
    <row r="942" spans="1:1">
      <c r="A942" s="37"/>
    </row>
    <row r="943" spans="1:1">
      <c r="A943" s="37"/>
    </row>
    <row r="944" spans="1:1">
      <c r="A944" s="37"/>
    </row>
    <row r="945" spans="1:1">
      <c r="A945" s="37"/>
    </row>
    <row r="946" spans="1:1">
      <c r="A946" s="37"/>
    </row>
    <row r="947" spans="1:1">
      <c r="A947" s="37"/>
    </row>
    <row r="948" spans="1:1">
      <c r="A948" s="37"/>
    </row>
    <row r="949" spans="1:1">
      <c r="A949" s="37"/>
    </row>
    <row r="950" spans="1:1">
      <c r="A950" s="37"/>
    </row>
    <row r="951" spans="1:1">
      <c r="A951" s="37"/>
    </row>
    <row r="952" spans="1:1">
      <c r="A952" s="37"/>
    </row>
    <row r="953" spans="1:1">
      <c r="A953" s="37"/>
    </row>
    <row r="954" spans="1:1">
      <c r="A954" s="37"/>
    </row>
    <row r="955" spans="1:1">
      <c r="A955" s="37"/>
    </row>
    <row r="956" spans="1:1">
      <c r="A956" s="37"/>
    </row>
    <row r="957" spans="1:1">
      <c r="A957" s="37"/>
    </row>
    <row r="958" spans="1:1">
      <c r="A958" s="37"/>
    </row>
    <row r="959" spans="1:1">
      <c r="A959" s="37"/>
    </row>
    <row r="960" spans="1:1">
      <c r="A960" s="37"/>
    </row>
    <row r="961" spans="1:1">
      <c r="A961" s="37"/>
    </row>
    <row r="962" spans="1:1">
      <c r="A962" s="37"/>
    </row>
    <row r="963" spans="1:1">
      <c r="A963" s="37"/>
    </row>
    <row r="964" spans="1:1">
      <c r="A964" s="37"/>
    </row>
    <row r="965" spans="1:1">
      <c r="A965" s="37"/>
    </row>
    <row r="966" spans="1:1">
      <c r="A966" s="37"/>
    </row>
    <row r="967" spans="1:1">
      <c r="A967" s="37"/>
    </row>
    <row r="968" spans="1:1">
      <c r="A968" s="37"/>
    </row>
    <row r="969" spans="1:1">
      <c r="A969" s="37"/>
    </row>
    <row r="970" spans="1:1">
      <c r="A970" s="37"/>
    </row>
    <row r="971" spans="1:1">
      <c r="A971" s="37"/>
    </row>
    <row r="972" spans="1:1">
      <c r="A972" s="37"/>
    </row>
    <row r="973" spans="1:1">
      <c r="A973" s="37"/>
    </row>
    <row r="974" spans="1:1">
      <c r="A974" s="37"/>
    </row>
    <row r="975" spans="1:1">
      <c r="A975" s="37"/>
    </row>
    <row r="976" spans="1:1">
      <c r="A976" s="37"/>
    </row>
    <row r="977" spans="1:1">
      <c r="A977" s="37"/>
    </row>
    <row r="978" spans="1:1">
      <c r="A978" s="37"/>
    </row>
    <row r="979" spans="1:1">
      <c r="A979" s="37"/>
    </row>
    <row r="980" spans="1:1">
      <c r="A980" s="37"/>
    </row>
    <row r="981" spans="1:1">
      <c r="A981" s="37"/>
    </row>
    <row r="982" spans="1:1">
      <c r="A982" s="37"/>
    </row>
    <row r="983" spans="1:1">
      <c r="A983" s="37"/>
    </row>
    <row r="984" spans="1:1">
      <c r="A984" s="37"/>
    </row>
    <row r="985" spans="1:1">
      <c r="A985" s="37"/>
    </row>
    <row r="986" spans="1:1">
      <c r="A986" s="37"/>
    </row>
    <row r="987" spans="1:1">
      <c r="A987" s="37"/>
    </row>
    <row r="988" spans="1:1">
      <c r="A988" s="37"/>
    </row>
    <row r="989" spans="1:1">
      <c r="A989" s="37"/>
    </row>
    <row r="990" spans="1:1">
      <c r="A990" s="37"/>
    </row>
    <row r="991" spans="1:1">
      <c r="A991" s="37"/>
    </row>
    <row r="992" spans="1:1">
      <c r="A992" s="37"/>
    </row>
    <row r="993" spans="1:1">
      <c r="A993" s="37"/>
    </row>
    <row r="994" spans="1:1">
      <c r="A994" s="37"/>
    </row>
    <row r="995" spans="1:1">
      <c r="A995" s="37"/>
    </row>
    <row r="996" spans="1:1">
      <c r="A996" s="37"/>
    </row>
    <row r="997" spans="1:1">
      <c r="A997" s="37"/>
    </row>
    <row r="998" spans="1:1">
      <c r="A998" s="37"/>
    </row>
    <row r="999" spans="1:1">
      <c r="A999" s="37"/>
    </row>
    <row r="1000" spans="1:1">
      <c r="A1000" s="37"/>
    </row>
    <row r="1001" spans="1:1">
      <c r="A1001" s="37"/>
    </row>
    <row r="1002" spans="1:1">
      <c r="A1002" s="37"/>
    </row>
    <row r="1003" spans="1:1">
      <c r="A1003" s="37"/>
    </row>
    <row r="1004" spans="1:1">
      <c r="A1004" s="37"/>
    </row>
    <row r="1005" spans="1:1">
      <c r="A1005" s="37"/>
    </row>
    <row r="1006" spans="1:1">
      <c r="A1006" s="37"/>
    </row>
    <row r="1007" spans="1:1">
      <c r="A1007" s="37"/>
    </row>
    <row r="1008" spans="1:1">
      <c r="A1008" s="37"/>
    </row>
    <row r="1009" spans="1:1">
      <c r="A1009" s="37"/>
    </row>
    <row r="1010" spans="1:1">
      <c r="A1010" s="37"/>
    </row>
    <row r="1011" spans="1:1">
      <c r="A1011" s="37"/>
    </row>
    <row r="1012" spans="1:1">
      <c r="A1012" s="37"/>
    </row>
    <row r="1013" spans="1:1">
      <c r="A1013" s="37"/>
    </row>
    <row r="1014" spans="1:1">
      <c r="A1014" s="37"/>
    </row>
    <row r="1015" spans="1:1">
      <c r="A1015" s="37"/>
    </row>
    <row r="1016" spans="1:1">
      <c r="A1016" s="37"/>
    </row>
    <row r="1017" spans="1:1">
      <c r="A1017" s="37"/>
    </row>
    <row r="1018" spans="1:1">
      <c r="A1018" s="37"/>
    </row>
    <row r="1019" spans="1:1">
      <c r="A1019" s="37"/>
    </row>
    <row r="1020" spans="1:1">
      <c r="A1020" s="37"/>
    </row>
    <row r="1021" spans="1:1">
      <c r="A1021" s="37"/>
    </row>
    <row r="1022" spans="1:1">
      <c r="A1022" s="37"/>
    </row>
    <row r="1023" spans="1:1">
      <c r="A1023" s="37"/>
    </row>
    <row r="1024" spans="1:1">
      <c r="A1024" s="37"/>
    </row>
    <row r="1025" spans="1:1">
      <c r="A1025" s="37"/>
    </row>
    <row r="1026" spans="1:1">
      <c r="A1026" s="37"/>
    </row>
    <row r="1027" spans="1:1">
      <c r="A1027" s="37"/>
    </row>
    <row r="1028" spans="1:1">
      <c r="A1028" s="37"/>
    </row>
    <row r="1029" spans="1:1">
      <c r="A1029" s="37"/>
    </row>
    <row r="1030" spans="1:1">
      <c r="A1030" s="37"/>
    </row>
    <row r="1031" spans="1:1">
      <c r="A1031" s="37"/>
    </row>
    <row r="1032" spans="1:1">
      <c r="A1032" s="37"/>
    </row>
    <row r="1033" spans="1:1">
      <c r="A1033" s="37"/>
    </row>
    <row r="1034" spans="1:1">
      <c r="A1034" s="37"/>
    </row>
    <row r="1035" spans="1:1">
      <c r="A1035" s="37"/>
    </row>
    <row r="1036" spans="1:1">
      <c r="A1036" s="37"/>
    </row>
    <row r="1037" spans="1:1">
      <c r="A1037" s="37"/>
    </row>
    <row r="1038" spans="1:1">
      <c r="A1038" s="37"/>
    </row>
    <row r="1039" spans="1:1">
      <c r="A1039" s="37"/>
    </row>
    <row r="1040" spans="1:1">
      <c r="A1040" s="37"/>
    </row>
    <row r="1041" spans="1:1">
      <c r="A1041" s="37"/>
    </row>
    <row r="1042" spans="1:1">
      <c r="A1042" s="37"/>
    </row>
    <row r="1043" spans="1:1">
      <c r="A1043" s="37"/>
    </row>
    <row r="1044" spans="1:1">
      <c r="A1044" s="37"/>
    </row>
    <row r="1045" spans="1:1">
      <c r="A1045" s="37"/>
    </row>
    <row r="1046" spans="1:1">
      <c r="A1046" s="37"/>
    </row>
    <row r="1047" spans="1:1">
      <c r="A1047" s="37"/>
    </row>
    <row r="1048" spans="1:1">
      <c r="A1048" s="37"/>
    </row>
    <row r="1049" spans="1:1">
      <c r="A1049" s="37"/>
    </row>
    <row r="1050" spans="1:1">
      <c r="A1050" s="37"/>
    </row>
    <row r="1051" spans="1:1">
      <c r="A1051" s="37"/>
    </row>
    <row r="1052" spans="1:1">
      <c r="A1052" s="37"/>
    </row>
    <row r="1053" spans="1:1">
      <c r="A1053" s="37"/>
    </row>
    <row r="1054" spans="1:1">
      <c r="A1054" s="37"/>
    </row>
    <row r="1055" spans="1:1">
      <c r="A1055" s="37"/>
    </row>
    <row r="1056" spans="1:1">
      <c r="A1056" s="37"/>
    </row>
    <row r="1057" spans="1:1">
      <c r="A1057" s="37"/>
    </row>
    <row r="1058" spans="1:1">
      <c r="A1058" s="37"/>
    </row>
    <row r="1059" spans="1:1">
      <c r="A1059" s="37"/>
    </row>
    <row r="1060" spans="1:1">
      <c r="A1060" s="37"/>
    </row>
    <row r="1061" spans="1:1">
      <c r="A1061" s="37"/>
    </row>
    <row r="1062" spans="1:1">
      <c r="A1062" s="37"/>
    </row>
    <row r="1063" spans="1:1">
      <c r="A1063" s="37"/>
    </row>
    <row r="1064" spans="1:1">
      <c r="A1064" s="37"/>
    </row>
    <row r="1065" spans="1:1">
      <c r="A1065" s="37"/>
    </row>
    <row r="1066" spans="1:1">
      <c r="A1066" s="37"/>
    </row>
    <row r="1067" spans="1:1">
      <c r="A1067" s="37"/>
    </row>
    <row r="1068" spans="1:1">
      <c r="A1068" s="37"/>
    </row>
    <row r="1069" spans="1:1">
      <c r="A1069" s="37"/>
    </row>
    <row r="1070" spans="1:1">
      <c r="A1070" s="37"/>
    </row>
    <row r="1071" spans="1:1">
      <c r="A1071" s="37"/>
    </row>
    <row r="1072" spans="1:1">
      <c r="A1072" s="37"/>
    </row>
    <row r="1073" spans="1:1">
      <c r="A1073" s="37"/>
    </row>
    <row r="1074" spans="1:1">
      <c r="A1074" s="37"/>
    </row>
    <row r="1075" spans="1:1">
      <c r="A1075" s="37"/>
    </row>
    <row r="1076" spans="1:1">
      <c r="A1076" s="37"/>
    </row>
    <row r="1077" spans="1:1">
      <c r="A1077" s="37"/>
    </row>
    <row r="1078" spans="1:1">
      <c r="A1078" s="37"/>
    </row>
    <row r="1079" spans="1:1">
      <c r="A1079" s="37"/>
    </row>
    <row r="1080" spans="1:1">
      <c r="A1080" s="37"/>
    </row>
    <row r="1081" spans="1:1">
      <c r="A1081" s="37"/>
    </row>
    <row r="1082" spans="1:1">
      <c r="A1082" s="37"/>
    </row>
    <row r="1083" spans="1:1">
      <c r="A1083" s="37"/>
    </row>
    <row r="1084" spans="1:1">
      <c r="A1084" s="37"/>
    </row>
    <row r="1085" spans="1:1">
      <c r="A1085" s="37"/>
    </row>
    <row r="1086" spans="1:1">
      <c r="A1086" s="37"/>
    </row>
    <row r="1087" spans="1:1">
      <c r="A1087" s="37"/>
    </row>
    <row r="1088" spans="1:1">
      <c r="A1088" s="37"/>
    </row>
    <row r="1089" spans="1:1">
      <c r="A1089" s="37"/>
    </row>
    <row r="1090" spans="1:1">
      <c r="A1090" s="37"/>
    </row>
    <row r="1091" spans="1:1">
      <c r="A1091" s="37"/>
    </row>
    <row r="1092" spans="1:1">
      <c r="A1092" s="37"/>
    </row>
    <row r="1093" spans="1:1">
      <c r="A1093" s="37"/>
    </row>
    <row r="1094" spans="1:1">
      <c r="A1094" s="37"/>
    </row>
    <row r="1095" spans="1:1">
      <c r="A1095" s="37"/>
    </row>
    <row r="1096" spans="1:1">
      <c r="A1096" s="37"/>
    </row>
    <row r="1097" spans="1:1">
      <c r="A1097" s="37"/>
    </row>
    <row r="1098" spans="1:1">
      <c r="A1098" s="37"/>
    </row>
    <row r="1099" spans="1:1">
      <c r="A1099" s="37"/>
    </row>
    <row r="1100" spans="1:1">
      <c r="A1100" s="37"/>
    </row>
    <row r="1101" spans="1:1">
      <c r="A1101" s="37"/>
    </row>
    <row r="1102" spans="1:1">
      <c r="A1102" s="37"/>
    </row>
    <row r="1103" spans="1:1">
      <c r="A1103" s="37"/>
    </row>
    <row r="1104" spans="1:1">
      <c r="A1104" s="37"/>
    </row>
    <row r="1105" spans="1:1">
      <c r="A1105" s="37"/>
    </row>
    <row r="1106" spans="1:1">
      <c r="A1106" s="37"/>
    </row>
    <row r="1107" spans="1:1">
      <c r="A1107" s="37"/>
    </row>
    <row r="1108" spans="1:1">
      <c r="A1108" s="37"/>
    </row>
    <row r="1109" spans="1:1">
      <c r="A1109" s="37"/>
    </row>
    <row r="1110" spans="1:1">
      <c r="A1110" s="37"/>
    </row>
    <row r="1111" spans="1:1">
      <c r="A1111" s="37"/>
    </row>
    <row r="1112" spans="1:1">
      <c r="A1112" s="37"/>
    </row>
    <row r="1113" spans="1:1">
      <c r="A1113" s="37"/>
    </row>
    <row r="1114" spans="1:1">
      <c r="A1114" s="37"/>
    </row>
    <row r="1115" spans="1:1">
      <c r="A1115" s="37"/>
    </row>
    <row r="1116" spans="1:1">
      <c r="A1116" s="37"/>
    </row>
    <row r="1117" spans="1:1">
      <c r="A1117" s="37"/>
    </row>
    <row r="1118" spans="1:1">
      <c r="A1118" s="37"/>
    </row>
    <row r="1119" spans="1:1">
      <c r="A1119" s="37"/>
    </row>
    <row r="1120" spans="1:1">
      <c r="A1120" s="37"/>
    </row>
    <row r="1121" spans="1:1">
      <c r="A1121" s="37"/>
    </row>
    <row r="1122" spans="1:1">
      <c r="A1122" s="37"/>
    </row>
    <row r="1123" spans="1:1">
      <c r="A1123" s="37"/>
    </row>
    <row r="1124" spans="1:1">
      <c r="A1124" s="37"/>
    </row>
    <row r="1125" spans="1:1">
      <c r="A1125" s="37"/>
    </row>
    <row r="1126" spans="1:1">
      <c r="A1126" s="37"/>
    </row>
    <row r="1127" spans="1:1">
      <c r="A1127" s="37"/>
    </row>
    <row r="1128" spans="1:1">
      <c r="A1128" s="37"/>
    </row>
    <row r="1129" spans="1:1">
      <c r="A1129" s="37"/>
    </row>
    <row r="1130" spans="1:1">
      <c r="A1130" s="37"/>
    </row>
    <row r="1131" spans="1:1">
      <c r="A1131" s="37"/>
    </row>
    <row r="1132" spans="1:1">
      <c r="A1132" s="37"/>
    </row>
    <row r="1133" spans="1:1">
      <c r="A1133" s="37"/>
    </row>
    <row r="1134" spans="1:1">
      <c r="A1134" s="37"/>
    </row>
    <row r="1135" spans="1:1">
      <c r="A1135" s="37"/>
    </row>
    <row r="1136" spans="1:1">
      <c r="A1136" s="37"/>
    </row>
    <row r="1137" spans="1:1">
      <c r="A1137" s="37"/>
    </row>
    <row r="1138" spans="1:1">
      <c r="A1138" s="37"/>
    </row>
    <row r="1139" spans="1:1">
      <c r="A1139" s="37"/>
    </row>
    <row r="1140" spans="1:1">
      <c r="A1140" s="37"/>
    </row>
    <row r="1141" spans="1:1">
      <c r="A1141" s="37"/>
    </row>
    <row r="1142" spans="1:1">
      <c r="A1142" s="37"/>
    </row>
    <row r="1143" spans="1:1">
      <c r="A1143" s="37"/>
    </row>
    <row r="1144" spans="1:1">
      <c r="A1144" s="37"/>
    </row>
    <row r="1145" spans="1:1">
      <c r="A1145" s="37"/>
    </row>
    <row r="1146" spans="1:1">
      <c r="A1146" s="37"/>
    </row>
    <row r="1147" spans="1:1">
      <c r="A1147" s="37"/>
    </row>
    <row r="1148" spans="1:1">
      <c r="A1148" s="37"/>
    </row>
    <row r="1149" spans="1:1">
      <c r="A1149" s="37"/>
    </row>
    <row r="1150" spans="1:1">
      <c r="A1150" s="37"/>
    </row>
    <row r="1151" spans="1:1">
      <c r="A1151" s="37"/>
    </row>
    <row r="1152" spans="1:1">
      <c r="A1152" s="37"/>
    </row>
    <row r="1153" spans="1:1">
      <c r="A1153" s="37"/>
    </row>
    <row r="1154" spans="1:1">
      <c r="A1154" s="37"/>
    </row>
    <row r="1155" spans="1:1">
      <c r="A1155" s="37"/>
    </row>
    <row r="1156" spans="1:1">
      <c r="A1156" s="37"/>
    </row>
    <row r="1157" spans="1:1">
      <c r="A1157" s="37"/>
    </row>
    <row r="1158" spans="1:1">
      <c r="A1158" s="37"/>
    </row>
    <row r="1159" spans="1:1">
      <c r="A1159" s="37"/>
    </row>
    <row r="1160" spans="1:1">
      <c r="A1160" s="37"/>
    </row>
    <row r="1161" spans="1:1">
      <c r="A1161" s="37"/>
    </row>
    <row r="1162" spans="1:1">
      <c r="A1162" s="37"/>
    </row>
    <row r="1163" spans="1:1">
      <c r="A1163" s="37"/>
    </row>
    <row r="1164" spans="1:1">
      <c r="A1164" s="37"/>
    </row>
    <row r="1165" spans="1:1">
      <c r="A1165" s="37"/>
    </row>
    <row r="1166" spans="1:1">
      <c r="A1166" s="37"/>
    </row>
    <row r="1167" spans="1:1">
      <c r="A1167" s="37"/>
    </row>
    <row r="1168" spans="1:1">
      <c r="A1168" s="37"/>
    </row>
    <row r="1169" spans="1:1">
      <c r="A1169" s="37"/>
    </row>
    <row r="1170" spans="1:1">
      <c r="A1170" s="37"/>
    </row>
    <row r="1171" spans="1:1">
      <c r="A1171" s="37"/>
    </row>
    <row r="1172" spans="1:1">
      <c r="A1172" s="37"/>
    </row>
    <row r="1173" spans="1:1">
      <c r="A1173" s="37"/>
    </row>
    <row r="1174" spans="1:1">
      <c r="A1174" s="37"/>
    </row>
    <row r="1175" spans="1:1">
      <c r="A1175" s="37"/>
    </row>
    <row r="1176" spans="1:1">
      <c r="A1176" s="37"/>
    </row>
    <row r="1177" spans="1:1">
      <c r="A1177" s="37"/>
    </row>
    <row r="1178" spans="1:1">
      <c r="A1178" s="37"/>
    </row>
    <row r="1179" spans="1:1">
      <c r="A1179" s="37"/>
    </row>
    <row r="1180" spans="1:1">
      <c r="A1180" s="37"/>
    </row>
    <row r="1181" spans="1:1">
      <c r="A1181" s="37"/>
    </row>
    <row r="1182" spans="1:1">
      <c r="A1182" s="37"/>
    </row>
    <row r="1183" spans="1:1">
      <c r="A1183" s="37"/>
    </row>
    <row r="1184" spans="1:1">
      <c r="A1184" s="37"/>
    </row>
    <row r="1185" spans="1:1">
      <c r="A1185" s="37"/>
    </row>
    <row r="1186" spans="1:1">
      <c r="A1186" s="37"/>
    </row>
    <row r="1187" spans="1:1">
      <c r="A1187" s="37"/>
    </row>
    <row r="1188" spans="1:1">
      <c r="A1188" s="37"/>
    </row>
    <row r="1189" spans="1:1">
      <c r="A1189" s="37"/>
    </row>
    <row r="1190" spans="1:1">
      <c r="A1190" s="37"/>
    </row>
    <row r="1191" spans="1:1">
      <c r="A1191" s="37"/>
    </row>
    <row r="1192" spans="1:1">
      <c r="A1192" s="37"/>
    </row>
    <row r="1193" spans="1:1">
      <c r="A1193" s="37"/>
    </row>
    <row r="1194" spans="1:1">
      <c r="A1194" s="37"/>
    </row>
    <row r="1195" spans="1:1">
      <c r="A1195" s="37"/>
    </row>
    <row r="1196" spans="1:1">
      <c r="A1196" s="37"/>
    </row>
    <row r="1197" spans="1:1">
      <c r="A1197" s="37"/>
    </row>
    <row r="1198" spans="1:1">
      <c r="A1198" s="37"/>
    </row>
    <row r="1199" spans="1:1">
      <c r="A1199" s="37"/>
    </row>
    <row r="1200" spans="1:1">
      <c r="A1200" s="37"/>
    </row>
    <row r="1201" spans="1:1">
      <c r="A1201" s="37"/>
    </row>
    <row r="1202" spans="1:1">
      <c r="A1202" s="37"/>
    </row>
    <row r="1203" spans="1:1">
      <c r="A1203" s="37"/>
    </row>
    <row r="1204" spans="1:1">
      <c r="A1204" s="37"/>
    </row>
    <row r="1205" spans="1:1">
      <c r="A1205" s="37"/>
    </row>
    <row r="1206" spans="1:1">
      <c r="A1206" s="37"/>
    </row>
    <row r="1207" spans="1:1">
      <c r="A1207" s="37"/>
    </row>
    <row r="1208" spans="1:1">
      <c r="A1208" s="37"/>
    </row>
    <row r="1209" spans="1:1">
      <c r="A1209" s="37"/>
    </row>
    <row r="1210" spans="1:1">
      <c r="A1210" s="37"/>
    </row>
    <row r="1211" spans="1:1">
      <c r="A1211" s="37"/>
    </row>
    <row r="1212" spans="1:1">
      <c r="A1212" s="37"/>
    </row>
    <row r="1213" spans="1:1">
      <c r="A1213" s="37"/>
    </row>
    <row r="1214" spans="1:1">
      <c r="A1214" s="37"/>
    </row>
    <row r="1215" spans="1:1">
      <c r="A1215" s="37"/>
    </row>
    <row r="1216" spans="1:1">
      <c r="A1216" s="37"/>
    </row>
    <row r="1217" spans="1:1">
      <c r="A1217" s="37"/>
    </row>
    <row r="1218" spans="1:1">
      <c r="A1218" s="37"/>
    </row>
    <row r="1219" spans="1:1">
      <c r="A1219" s="37"/>
    </row>
    <row r="1220" spans="1:1">
      <c r="A1220" s="37"/>
    </row>
    <row r="1221" spans="1:1">
      <c r="A1221" s="37"/>
    </row>
    <row r="1222" spans="1:1">
      <c r="A1222" s="37"/>
    </row>
    <row r="1223" spans="1:1">
      <c r="A1223" s="37"/>
    </row>
    <row r="1224" spans="1:1">
      <c r="A1224" s="37"/>
    </row>
    <row r="1225" spans="1:1">
      <c r="A1225" s="37"/>
    </row>
    <row r="1226" spans="1:1">
      <c r="A1226" s="37"/>
    </row>
    <row r="1227" spans="1:1">
      <c r="A1227" s="37"/>
    </row>
    <row r="1228" spans="1:1">
      <c r="A1228" s="37"/>
    </row>
    <row r="1229" spans="1:1">
      <c r="A1229" s="37"/>
    </row>
    <row r="1230" spans="1:1">
      <c r="A1230" s="37"/>
    </row>
    <row r="1231" spans="1:1">
      <c r="A1231" s="37"/>
    </row>
    <row r="1232" spans="1:1">
      <c r="A1232" s="37"/>
    </row>
    <row r="1233" spans="1:1">
      <c r="A1233" s="37"/>
    </row>
    <row r="1234" spans="1:1">
      <c r="A1234" s="37"/>
    </row>
    <row r="1235" spans="1:1">
      <c r="A1235" s="37"/>
    </row>
    <row r="1236" spans="1:1">
      <c r="A1236" s="37"/>
    </row>
    <row r="1237" spans="1:1">
      <c r="A1237" s="37"/>
    </row>
    <row r="1238" spans="1:1">
      <c r="A1238" s="37"/>
    </row>
    <row r="1239" spans="1:1">
      <c r="A1239" s="37"/>
    </row>
    <row r="1240" spans="1:1">
      <c r="A1240" s="37"/>
    </row>
    <row r="1241" spans="1:1">
      <c r="A1241" s="37"/>
    </row>
    <row r="1242" spans="1:1">
      <c r="A1242" s="37"/>
    </row>
    <row r="1243" spans="1:1">
      <c r="A1243" s="37"/>
    </row>
    <row r="1244" spans="1:1">
      <c r="A1244" s="37"/>
    </row>
    <row r="1245" spans="1:1">
      <c r="A1245" s="37"/>
    </row>
    <row r="1246" spans="1:1">
      <c r="A1246" s="37"/>
    </row>
    <row r="1247" spans="1:1">
      <c r="A1247" s="37"/>
    </row>
    <row r="1248" spans="1:1">
      <c r="A1248" s="37"/>
    </row>
    <row r="1249" spans="1:1">
      <c r="A1249" s="37"/>
    </row>
    <row r="1250" spans="1:1">
      <c r="A1250" s="37"/>
    </row>
    <row r="1251" spans="1:1">
      <c r="A1251" s="37"/>
    </row>
    <row r="1252" spans="1:1">
      <c r="A1252" s="37"/>
    </row>
    <row r="1253" spans="1:1">
      <c r="A1253" s="37"/>
    </row>
    <row r="1254" spans="1:1">
      <c r="A1254" s="37"/>
    </row>
    <row r="1255" spans="1:1">
      <c r="A1255" s="37"/>
    </row>
    <row r="1256" spans="1:1">
      <c r="A1256" s="37"/>
    </row>
    <row r="1257" spans="1:1">
      <c r="A1257" s="37"/>
    </row>
    <row r="1258" spans="1:1">
      <c r="A1258" s="37"/>
    </row>
    <row r="1259" spans="1:1">
      <c r="A1259" s="37"/>
    </row>
    <row r="1260" spans="1:1">
      <c r="A1260" s="37"/>
    </row>
    <row r="1261" spans="1:1">
      <c r="A1261" s="37"/>
    </row>
    <row r="1262" spans="1:1">
      <c r="A1262" s="37"/>
    </row>
    <row r="1263" spans="1:1">
      <c r="A1263" s="37"/>
    </row>
    <row r="1264" spans="1:1">
      <c r="A1264" s="37"/>
    </row>
    <row r="1265" spans="1:1">
      <c r="A1265" s="37"/>
    </row>
    <row r="1266" spans="1:1">
      <c r="A1266" s="37"/>
    </row>
    <row r="1267" spans="1:1">
      <c r="A1267" s="37"/>
    </row>
    <row r="1268" spans="1:1">
      <c r="A1268" s="37"/>
    </row>
    <row r="1269" spans="1:1">
      <c r="A1269" s="37"/>
    </row>
    <row r="1270" spans="1:1">
      <c r="A1270" s="37"/>
    </row>
    <row r="1271" spans="1:1">
      <c r="A1271" s="37"/>
    </row>
    <row r="1272" spans="1:1">
      <c r="A1272" s="37"/>
    </row>
    <row r="1273" spans="1:1">
      <c r="A1273" s="37"/>
    </row>
    <row r="1274" spans="1:1">
      <c r="A1274" s="37"/>
    </row>
    <row r="1275" spans="1:1">
      <c r="A1275" s="37"/>
    </row>
    <row r="1276" spans="1:1">
      <c r="A1276" s="37"/>
    </row>
    <row r="1277" spans="1:1">
      <c r="A1277" s="37"/>
    </row>
    <row r="1278" spans="1:1">
      <c r="A1278" s="37"/>
    </row>
    <row r="1279" spans="1:1">
      <c r="A1279" s="37"/>
    </row>
    <row r="1280" spans="1:1">
      <c r="A1280" s="37"/>
    </row>
    <row r="1281" spans="1:1">
      <c r="A1281" s="37"/>
    </row>
    <row r="1282" spans="1:1">
      <c r="A1282" s="37"/>
    </row>
    <row r="1283" spans="1:1">
      <c r="A1283" s="37"/>
    </row>
    <row r="1284" spans="1:1">
      <c r="A1284" s="37"/>
    </row>
    <row r="1285" spans="1:1">
      <c r="A1285" s="37"/>
    </row>
    <row r="1286" spans="1:1">
      <c r="A1286" s="37"/>
    </row>
    <row r="1287" spans="1:1">
      <c r="A1287" s="37"/>
    </row>
    <row r="1288" spans="1:1">
      <c r="A1288" s="37"/>
    </row>
    <row r="1289" spans="1:1">
      <c r="A1289" s="37"/>
    </row>
    <row r="1290" spans="1:1">
      <c r="A1290" s="37"/>
    </row>
    <row r="1291" spans="1:1">
      <c r="A1291" s="37"/>
    </row>
    <row r="1292" spans="1:1">
      <c r="A1292" s="37"/>
    </row>
    <row r="1293" spans="1:1">
      <c r="A1293" s="37"/>
    </row>
    <row r="1294" spans="1:1">
      <c r="A1294" s="37"/>
    </row>
    <row r="1295" spans="1:1">
      <c r="A1295" s="37"/>
    </row>
    <row r="1296" spans="1:1">
      <c r="A1296" s="37"/>
    </row>
    <row r="1297" spans="1:1">
      <c r="A1297" s="37"/>
    </row>
    <row r="1298" spans="1:1">
      <c r="A1298" s="37"/>
    </row>
    <row r="1299" spans="1:1">
      <c r="A1299" s="37"/>
    </row>
    <row r="1300" spans="1:1">
      <c r="A1300" s="37"/>
    </row>
    <row r="1301" spans="1:1">
      <c r="A1301" s="37"/>
    </row>
    <row r="1302" spans="1:1">
      <c r="A1302" s="37"/>
    </row>
    <row r="1303" spans="1:1">
      <c r="A1303" s="37"/>
    </row>
    <row r="1304" spans="1:1">
      <c r="A1304" s="37"/>
    </row>
    <row r="1305" spans="1:1">
      <c r="A1305" s="37"/>
    </row>
    <row r="1306" spans="1:1">
      <c r="A1306" s="37"/>
    </row>
    <row r="1307" spans="1:1">
      <c r="A1307" s="37"/>
    </row>
    <row r="1308" spans="1:1">
      <c r="A1308" s="37"/>
    </row>
    <row r="1309" spans="1:1">
      <c r="A1309" s="37"/>
    </row>
    <row r="1310" spans="1:1">
      <c r="A1310" s="37"/>
    </row>
    <row r="1311" spans="1:1">
      <c r="A1311" s="37"/>
    </row>
    <row r="1312" spans="1:1">
      <c r="A1312" s="37"/>
    </row>
    <row r="1313" spans="1:1">
      <c r="A1313" s="37"/>
    </row>
    <row r="1314" spans="1:1">
      <c r="A1314" s="37"/>
    </row>
    <row r="1315" spans="1:1">
      <c r="A1315" s="37"/>
    </row>
    <row r="1316" spans="1:1">
      <c r="A1316" s="37"/>
    </row>
    <row r="1317" spans="1:1">
      <c r="A1317" s="37"/>
    </row>
    <row r="1318" spans="1:1">
      <c r="A1318" s="37"/>
    </row>
    <row r="1319" spans="1:1">
      <c r="A1319" s="37"/>
    </row>
    <row r="1320" spans="1:1">
      <c r="A1320" s="37"/>
    </row>
    <row r="1321" spans="1:1">
      <c r="A1321" s="37"/>
    </row>
    <row r="1322" spans="1:1">
      <c r="A1322" s="37"/>
    </row>
    <row r="1323" spans="1:1">
      <c r="A1323" s="37"/>
    </row>
    <row r="1324" spans="1:1">
      <c r="A1324" s="37"/>
    </row>
    <row r="1325" spans="1:1">
      <c r="A1325" s="37"/>
    </row>
    <row r="1326" spans="1:1">
      <c r="A1326" s="37"/>
    </row>
    <row r="1327" spans="1:1">
      <c r="A1327" s="37"/>
    </row>
    <row r="1328" spans="1:1">
      <c r="A1328" s="37"/>
    </row>
    <row r="1329" spans="1:1">
      <c r="A1329" s="37"/>
    </row>
    <row r="1330" spans="1:1">
      <c r="A1330" s="37"/>
    </row>
    <row r="1331" spans="1:1">
      <c r="A1331" s="37"/>
    </row>
    <row r="1332" spans="1:1">
      <c r="A1332" s="37"/>
    </row>
    <row r="1333" spans="1:1">
      <c r="A1333" s="37"/>
    </row>
    <row r="1334" spans="1:1">
      <c r="A1334" s="37"/>
    </row>
    <row r="1335" spans="1:1">
      <c r="A1335" s="37"/>
    </row>
    <row r="1336" spans="1:1">
      <c r="A1336" s="37"/>
    </row>
    <row r="1337" spans="1:1">
      <c r="A1337" s="37"/>
    </row>
    <row r="1338" spans="1:1">
      <c r="A1338" s="37"/>
    </row>
    <row r="1339" spans="1:1">
      <c r="A1339" s="37"/>
    </row>
    <row r="1340" spans="1:1">
      <c r="A1340" s="37"/>
    </row>
    <row r="1341" spans="1:1">
      <c r="A1341" s="37"/>
    </row>
    <row r="1342" spans="1:1">
      <c r="A1342" s="37"/>
    </row>
    <row r="1343" spans="1:1">
      <c r="A1343" s="37"/>
    </row>
    <row r="1344" spans="1:1">
      <c r="A1344" s="37"/>
    </row>
    <row r="1345" spans="1:1">
      <c r="A1345" s="37"/>
    </row>
    <row r="1346" spans="1:1">
      <c r="A1346" s="37"/>
    </row>
    <row r="1347" spans="1:1">
      <c r="A1347" s="37"/>
    </row>
    <row r="1348" spans="1:1">
      <c r="A1348" s="37"/>
    </row>
    <row r="1349" spans="1:1">
      <c r="A1349" s="37"/>
    </row>
    <row r="1350" spans="1:1">
      <c r="A1350" s="37"/>
    </row>
    <row r="1351" spans="1:1">
      <c r="A1351" s="37"/>
    </row>
    <row r="1352" spans="1:1">
      <c r="A1352" s="37"/>
    </row>
    <row r="1353" spans="1:1">
      <c r="A1353" s="37"/>
    </row>
    <row r="1354" spans="1:1">
      <c r="A1354" s="37"/>
    </row>
    <row r="1355" spans="1:1">
      <c r="A1355" s="37"/>
    </row>
    <row r="1356" spans="1:1">
      <c r="A1356" s="37"/>
    </row>
    <row r="1357" spans="1:1">
      <c r="A1357" s="37"/>
    </row>
    <row r="1358" spans="1:1">
      <c r="A1358" s="37"/>
    </row>
    <row r="1359" spans="1:1">
      <c r="A1359" s="37"/>
    </row>
    <row r="1360" spans="1:1">
      <c r="A1360" s="37"/>
    </row>
    <row r="1361" spans="1:1">
      <c r="A1361" s="37"/>
    </row>
    <row r="1362" spans="1:1">
      <c r="A1362" s="37"/>
    </row>
    <row r="1363" spans="1:1">
      <c r="A1363" s="37"/>
    </row>
    <row r="1364" spans="1:1">
      <c r="A1364" s="37"/>
    </row>
    <row r="1365" spans="1:1">
      <c r="A1365" s="37"/>
    </row>
    <row r="1366" spans="1:1">
      <c r="A1366" s="37"/>
    </row>
    <row r="1367" spans="1:1">
      <c r="A1367" s="37"/>
    </row>
    <row r="1368" spans="1:1">
      <c r="A1368" s="37"/>
    </row>
    <row r="1369" spans="1:1">
      <c r="A1369" s="37"/>
    </row>
    <row r="1370" spans="1:1">
      <c r="A1370" s="37"/>
    </row>
    <row r="1371" spans="1:1">
      <c r="A1371" s="37"/>
    </row>
    <row r="1372" spans="1:1">
      <c r="A1372" s="37"/>
    </row>
    <row r="1373" spans="1:1">
      <c r="A1373" s="37"/>
    </row>
    <row r="1374" spans="1:1">
      <c r="A1374" s="37"/>
    </row>
    <row r="1375" spans="1:1">
      <c r="A1375" s="37"/>
    </row>
    <row r="1376" spans="1:1">
      <c r="A1376" s="37"/>
    </row>
    <row r="1377" spans="1:1">
      <c r="A1377" s="37"/>
    </row>
    <row r="1378" spans="1:1">
      <c r="A1378" s="37"/>
    </row>
    <row r="1379" spans="1:1">
      <c r="A1379" s="37"/>
    </row>
    <row r="1380" spans="1:1">
      <c r="A1380" s="37"/>
    </row>
    <row r="1381" spans="1:1">
      <c r="A1381" s="37"/>
    </row>
    <row r="1382" spans="1:1">
      <c r="A1382" s="37"/>
    </row>
    <row r="1383" spans="1:1">
      <c r="A1383" s="37"/>
    </row>
    <row r="1384" spans="1:1">
      <c r="A1384" s="37"/>
    </row>
    <row r="1385" spans="1:1">
      <c r="A1385" s="37"/>
    </row>
    <row r="1386" spans="1:1">
      <c r="A1386" s="37"/>
    </row>
    <row r="1387" spans="1:1">
      <c r="A1387" s="37"/>
    </row>
    <row r="1388" spans="1:1">
      <c r="A1388" s="37"/>
    </row>
    <row r="1389" spans="1:1">
      <c r="A1389" s="37"/>
    </row>
    <row r="1390" spans="1:1">
      <c r="A1390" s="37"/>
    </row>
    <row r="1391" spans="1:1">
      <c r="A1391" s="37"/>
    </row>
    <row r="1392" spans="1:1">
      <c r="A1392" s="37"/>
    </row>
    <row r="1393" spans="1:1">
      <c r="A1393" s="37"/>
    </row>
    <row r="1394" spans="1:1">
      <c r="A1394" s="37"/>
    </row>
    <row r="1395" spans="1:1">
      <c r="A1395" s="37"/>
    </row>
    <row r="1396" spans="1:1">
      <c r="A1396" s="37"/>
    </row>
    <row r="1397" spans="1:1">
      <c r="A1397" s="37"/>
    </row>
    <row r="1398" spans="1:1">
      <c r="A1398" s="37"/>
    </row>
    <row r="1399" spans="1:1">
      <c r="A1399" s="37"/>
    </row>
    <row r="1400" spans="1:1">
      <c r="A1400" s="37"/>
    </row>
    <row r="1401" spans="1:1">
      <c r="A1401" s="37"/>
    </row>
    <row r="1402" spans="1:1">
      <c r="A1402" s="37"/>
    </row>
    <row r="1403" spans="1:1">
      <c r="A1403" s="37"/>
    </row>
    <row r="1404" spans="1:1">
      <c r="A1404" s="37"/>
    </row>
    <row r="1405" spans="1:1">
      <c r="A1405" s="37"/>
    </row>
    <row r="1406" spans="1:1">
      <c r="A1406" s="37"/>
    </row>
    <row r="1407" spans="1:1">
      <c r="A1407" s="37"/>
    </row>
    <row r="1408" spans="1:1">
      <c r="A1408" s="37"/>
    </row>
    <row r="1409" spans="1:1">
      <c r="A1409" s="37"/>
    </row>
    <row r="1410" spans="1:1">
      <c r="A1410" s="37"/>
    </row>
    <row r="1411" spans="1:1">
      <c r="A1411" s="37"/>
    </row>
    <row r="1412" spans="1:1">
      <c r="A1412" s="37"/>
    </row>
    <row r="1413" spans="1:1">
      <c r="A1413" s="37"/>
    </row>
    <row r="1414" spans="1:1">
      <c r="A1414" s="37"/>
    </row>
    <row r="1415" spans="1:1">
      <c r="A1415" s="37"/>
    </row>
    <row r="1416" spans="1:1">
      <c r="A1416" s="37"/>
    </row>
    <row r="1417" spans="1:1">
      <c r="A1417" s="37"/>
    </row>
    <row r="1418" spans="1:1">
      <c r="A1418" s="37"/>
    </row>
    <row r="1419" spans="1:1">
      <c r="A1419" s="37"/>
    </row>
    <row r="1420" spans="1:1">
      <c r="A1420" s="37"/>
    </row>
    <row r="1421" spans="1:1">
      <c r="A1421" s="37"/>
    </row>
    <row r="1422" spans="1:1">
      <c r="A1422" s="37"/>
    </row>
    <row r="1423" spans="1:1">
      <c r="A1423" s="37"/>
    </row>
    <row r="1424" spans="1:1">
      <c r="A1424" s="37"/>
    </row>
    <row r="1425" spans="1:1">
      <c r="A1425" s="37"/>
    </row>
    <row r="1426" spans="1:1">
      <c r="A1426" s="37"/>
    </row>
    <row r="1427" spans="1:1">
      <c r="A1427" s="37"/>
    </row>
    <row r="1428" spans="1:1">
      <c r="A1428" s="37"/>
    </row>
    <row r="1429" spans="1:1">
      <c r="A1429" s="37"/>
    </row>
    <row r="1430" spans="1:1">
      <c r="A1430" s="37"/>
    </row>
    <row r="1431" spans="1:1">
      <c r="A1431" s="37"/>
    </row>
    <row r="1432" spans="1:1">
      <c r="A1432" s="37"/>
    </row>
    <row r="1433" spans="1:1">
      <c r="A1433" s="37"/>
    </row>
    <row r="1434" spans="1:1">
      <c r="A1434" s="37"/>
    </row>
    <row r="1435" spans="1:1">
      <c r="A1435" s="37"/>
    </row>
    <row r="1436" spans="1:1">
      <c r="A1436" s="37"/>
    </row>
    <row r="1437" spans="1:1">
      <c r="A1437" s="37"/>
    </row>
    <row r="1438" spans="1:1">
      <c r="A1438" s="37"/>
    </row>
    <row r="1439" spans="1:1">
      <c r="A1439" s="37"/>
    </row>
    <row r="1440" spans="1:1">
      <c r="A1440" s="37"/>
    </row>
    <row r="1441" spans="1:1">
      <c r="A1441" s="37"/>
    </row>
    <row r="1442" spans="1:1">
      <c r="A1442" s="37"/>
    </row>
    <row r="1443" spans="1:1">
      <c r="A1443" s="37"/>
    </row>
    <row r="1444" spans="1:1">
      <c r="A1444" s="37"/>
    </row>
    <row r="1445" spans="1:1">
      <c r="A1445" s="37"/>
    </row>
    <row r="1446" spans="1:1">
      <c r="A1446" s="37"/>
    </row>
    <row r="1447" spans="1:1">
      <c r="A1447" s="37"/>
    </row>
    <row r="1448" spans="1:1">
      <c r="A1448" s="37"/>
    </row>
    <row r="1449" spans="1:1">
      <c r="A1449" s="37"/>
    </row>
    <row r="1450" spans="1:1">
      <c r="A1450" s="37"/>
    </row>
    <row r="1451" spans="1:1">
      <c r="A1451" s="37"/>
    </row>
    <row r="1452" spans="1:1">
      <c r="A1452" s="37"/>
    </row>
    <row r="1453" spans="1:1">
      <c r="A1453" s="37"/>
    </row>
    <row r="1454" spans="1:1">
      <c r="A1454" s="37"/>
    </row>
    <row r="1455" spans="1:1">
      <c r="A1455" s="37"/>
    </row>
    <row r="1456" spans="1:1">
      <c r="A1456" s="37"/>
    </row>
    <row r="1457" spans="1:1">
      <c r="A1457" s="37"/>
    </row>
    <row r="1458" spans="1:1">
      <c r="A1458" s="37"/>
    </row>
    <row r="1459" spans="1:1">
      <c r="A1459" s="37"/>
    </row>
    <row r="1460" spans="1:1">
      <c r="A1460" s="37"/>
    </row>
    <row r="1461" spans="1:1">
      <c r="A1461" s="37"/>
    </row>
    <row r="1462" spans="1:1">
      <c r="A1462" s="37"/>
    </row>
    <row r="1463" spans="1:1">
      <c r="A1463" s="37"/>
    </row>
    <row r="1464" spans="1:1">
      <c r="A1464" s="37"/>
    </row>
    <row r="1465" spans="1:1">
      <c r="A1465" s="37"/>
    </row>
    <row r="1466" spans="1:1">
      <c r="A1466" s="37"/>
    </row>
    <row r="1467" spans="1:1">
      <c r="A1467" s="37"/>
    </row>
    <row r="1468" spans="1:1">
      <c r="A1468" s="37"/>
    </row>
    <row r="1469" spans="1:1">
      <c r="A1469" s="37"/>
    </row>
    <row r="1470" spans="1:1">
      <c r="A1470" s="37"/>
    </row>
    <row r="1471" spans="1:1">
      <c r="A1471" s="37"/>
    </row>
    <row r="1472" spans="1:1">
      <c r="A1472" s="37"/>
    </row>
    <row r="1473" spans="1:1">
      <c r="A1473" s="37"/>
    </row>
    <row r="1474" spans="1:1">
      <c r="A1474" s="37"/>
    </row>
    <row r="1475" spans="1:1">
      <c r="A1475" s="37"/>
    </row>
    <row r="1476" spans="1:1">
      <c r="A1476" s="37"/>
    </row>
    <row r="1477" spans="1:1">
      <c r="A1477" s="37"/>
    </row>
    <row r="1478" spans="1:1">
      <c r="A1478" s="37"/>
    </row>
    <row r="1479" spans="1:1">
      <c r="A1479" s="37"/>
    </row>
    <row r="1480" spans="1:1">
      <c r="A1480" s="37"/>
    </row>
    <row r="1481" spans="1:1">
      <c r="A1481" s="37"/>
    </row>
    <row r="1482" spans="1:1">
      <c r="A1482" s="37"/>
    </row>
    <row r="1483" spans="1:1">
      <c r="A1483" s="37"/>
    </row>
    <row r="1484" spans="1:1">
      <c r="A1484" s="37"/>
    </row>
    <row r="1485" spans="1:1">
      <c r="A1485" s="37"/>
    </row>
    <row r="1486" spans="1:1">
      <c r="A1486" s="37"/>
    </row>
    <row r="1487" spans="1:1">
      <c r="A1487" s="37"/>
    </row>
    <row r="1488" spans="1:1">
      <c r="A1488" s="37"/>
    </row>
    <row r="1489" spans="1:1">
      <c r="A1489" s="37"/>
    </row>
    <row r="1490" spans="1:1">
      <c r="A1490" s="37"/>
    </row>
    <row r="1491" spans="1:1">
      <c r="A1491" s="37"/>
    </row>
    <row r="1492" spans="1:1">
      <c r="A1492" s="37"/>
    </row>
    <row r="1493" spans="1:1">
      <c r="A1493" s="37"/>
    </row>
    <row r="1494" spans="1:1">
      <c r="A1494" s="37"/>
    </row>
    <row r="1495" spans="1:1">
      <c r="A1495" s="37"/>
    </row>
    <row r="1496" spans="1:1">
      <c r="A1496" s="37"/>
    </row>
    <row r="1497" spans="1:1">
      <c r="A1497" s="37"/>
    </row>
    <row r="1498" spans="1:1">
      <c r="A1498" s="37"/>
    </row>
    <row r="1499" spans="1:1">
      <c r="A1499" s="37"/>
    </row>
    <row r="1500" spans="1:1">
      <c r="A1500" s="37"/>
    </row>
    <row r="1501" spans="1:1">
      <c r="A1501" s="37"/>
    </row>
    <row r="1502" spans="1:1">
      <c r="A1502" s="37"/>
    </row>
    <row r="1503" spans="1:1">
      <c r="A1503" s="37"/>
    </row>
    <row r="1504" spans="1:1">
      <c r="A1504" s="37"/>
    </row>
    <row r="1505" spans="1:1">
      <c r="A1505" s="37"/>
    </row>
    <row r="1506" spans="1:1">
      <c r="A1506" s="37"/>
    </row>
    <row r="1507" spans="1:1">
      <c r="A1507" s="37"/>
    </row>
    <row r="1508" spans="1:1">
      <c r="A1508" s="37"/>
    </row>
    <row r="1509" spans="1:1">
      <c r="A1509" s="37"/>
    </row>
    <row r="1510" spans="1:1">
      <c r="A1510" s="37"/>
    </row>
    <row r="1511" spans="1:1">
      <c r="A1511" s="37"/>
    </row>
    <row r="1512" spans="1:1">
      <c r="A1512" s="37"/>
    </row>
    <row r="1513" spans="1:1">
      <c r="A1513" s="37"/>
    </row>
    <row r="1514" spans="1:1">
      <c r="A1514" s="37"/>
    </row>
    <row r="1515" spans="1:1">
      <c r="A1515" s="37"/>
    </row>
    <row r="1516" spans="1:1">
      <c r="A1516" s="37"/>
    </row>
    <row r="1517" spans="1:1">
      <c r="A1517" s="37"/>
    </row>
    <row r="1518" spans="1:1">
      <c r="A1518" s="37"/>
    </row>
    <row r="1519" spans="1:1">
      <c r="A1519" s="37"/>
    </row>
    <row r="1520" spans="1:1">
      <c r="A1520" s="37"/>
    </row>
    <row r="1521" spans="1:1">
      <c r="A1521" s="37"/>
    </row>
    <row r="1522" spans="1:1">
      <c r="A1522" s="37"/>
    </row>
    <row r="1523" spans="1:1">
      <c r="A1523" s="37"/>
    </row>
    <row r="1524" spans="1:1">
      <c r="A1524" s="37"/>
    </row>
    <row r="1525" spans="1:1">
      <c r="A1525" s="37"/>
    </row>
    <row r="1526" spans="1:1">
      <c r="A1526" s="37"/>
    </row>
    <row r="1527" spans="1:1">
      <c r="A1527" s="37"/>
    </row>
    <row r="1528" spans="1:1">
      <c r="A1528" s="37"/>
    </row>
    <row r="1529" spans="1:1">
      <c r="A1529" s="37"/>
    </row>
    <row r="1530" spans="1:1">
      <c r="A1530" s="37"/>
    </row>
    <row r="1531" spans="1:1">
      <c r="A1531" s="37"/>
    </row>
    <row r="1532" spans="1:1">
      <c r="A1532" s="37"/>
    </row>
    <row r="1533" spans="1:1">
      <c r="A1533" s="37"/>
    </row>
    <row r="1534" spans="1:1">
      <c r="A1534" s="37"/>
    </row>
    <row r="1535" spans="1:1">
      <c r="A1535" s="37"/>
    </row>
    <row r="1536" spans="1:1">
      <c r="A1536" s="37"/>
    </row>
    <row r="1537" spans="1:1">
      <c r="A1537" s="37"/>
    </row>
    <row r="1538" spans="1:1">
      <c r="A1538" s="37"/>
    </row>
    <row r="1539" spans="1:1">
      <c r="A1539" s="37"/>
    </row>
    <row r="1540" spans="1:1">
      <c r="A1540" s="37"/>
    </row>
    <row r="1541" spans="1:1">
      <c r="A1541" s="37"/>
    </row>
    <row r="1542" spans="1:1">
      <c r="A1542" s="37"/>
    </row>
    <row r="1543" spans="1:1">
      <c r="A1543" s="37"/>
    </row>
    <row r="1544" spans="1:1">
      <c r="A1544" s="37"/>
    </row>
    <row r="1545" spans="1:1">
      <c r="A1545" s="37"/>
    </row>
    <row r="1546" spans="1:1">
      <c r="A1546" s="37"/>
    </row>
    <row r="1547" spans="1:1">
      <c r="A1547" s="37"/>
    </row>
    <row r="1548" spans="1:1">
      <c r="A1548" s="37"/>
    </row>
    <row r="1549" spans="1:1">
      <c r="A1549" s="37"/>
    </row>
    <row r="1550" spans="1:1">
      <c r="A1550" s="37"/>
    </row>
    <row r="1551" spans="1:1">
      <c r="A1551" s="37"/>
    </row>
    <row r="1552" spans="1:1">
      <c r="A1552" s="37"/>
    </row>
    <row r="1553" spans="1:1">
      <c r="A1553" s="37"/>
    </row>
    <row r="1554" spans="1:1">
      <c r="A1554" s="37"/>
    </row>
    <row r="1555" spans="1:1">
      <c r="A1555" s="37"/>
    </row>
    <row r="1556" spans="1:1">
      <c r="A1556" s="37"/>
    </row>
    <row r="1557" spans="1:1">
      <c r="A1557" s="37"/>
    </row>
    <row r="1558" spans="1:1">
      <c r="A1558" s="37"/>
    </row>
    <row r="1559" spans="1:1">
      <c r="A1559" s="37"/>
    </row>
    <row r="1560" spans="1:1">
      <c r="A1560" s="37"/>
    </row>
    <row r="1561" spans="1:1">
      <c r="A1561" s="37"/>
    </row>
    <row r="1562" spans="1:1">
      <c r="A1562" s="37"/>
    </row>
    <row r="1563" spans="1:1">
      <c r="A1563" s="37"/>
    </row>
    <row r="1564" spans="1:1">
      <c r="A1564" s="37"/>
    </row>
    <row r="1565" spans="1:1">
      <c r="A1565" s="37"/>
    </row>
    <row r="1566" spans="1:1">
      <c r="A1566" s="37"/>
    </row>
    <row r="1567" spans="1:1">
      <c r="A1567" s="37"/>
    </row>
    <row r="1568" spans="1:1">
      <c r="A1568" s="37"/>
    </row>
    <row r="1569" spans="1:1">
      <c r="A1569" s="37"/>
    </row>
    <row r="1570" spans="1:1">
      <c r="A1570" s="37"/>
    </row>
    <row r="1571" spans="1:1">
      <c r="A1571" s="37"/>
    </row>
    <row r="1572" spans="1:1">
      <c r="A1572" s="37"/>
    </row>
    <row r="1573" spans="1:1">
      <c r="A1573" s="37"/>
    </row>
    <row r="1574" spans="1:1">
      <c r="A1574" s="37"/>
    </row>
    <row r="1575" spans="1:1">
      <c r="A1575" s="37"/>
    </row>
    <row r="1576" spans="1:1">
      <c r="A1576" s="37"/>
    </row>
    <row r="1577" spans="1:1">
      <c r="A1577" s="37"/>
    </row>
    <row r="1578" spans="1:1">
      <c r="A1578" s="37"/>
    </row>
    <row r="1579" spans="1:1">
      <c r="A1579" s="37"/>
    </row>
    <row r="1580" spans="1:1">
      <c r="A1580" s="37"/>
    </row>
    <row r="1581" spans="1:1">
      <c r="A1581" s="37"/>
    </row>
    <row r="1582" spans="1:1">
      <c r="A1582" s="37"/>
    </row>
    <row r="1583" spans="1:1">
      <c r="A1583" s="37"/>
    </row>
    <row r="1584" spans="1:1">
      <c r="A1584" s="37"/>
    </row>
    <row r="1585" spans="1:1">
      <c r="A1585" s="37"/>
    </row>
    <row r="1586" spans="1:1">
      <c r="A1586" s="37"/>
    </row>
    <row r="1587" spans="1:1">
      <c r="A1587" s="37"/>
    </row>
    <row r="1588" spans="1:1">
      <c r="A1588" s="37"/>
    </row>
    <row r="1589" spans="1:1">
      <c r="A1589" s="37"/>
    </row>
    <row r="1590" spans="1:1">
      <c r="A1590" s="37"/>
    </row>
    <row r="1591" spans="1:1">
      <c r="A1591" s="37"/>
    </row>
    <row r="1592" spans="1:1">
      <c r="A1592" s="37"/>
    </row>
    <row r="1593" spans="1:1">
      <c r="A1593" s="37"/>
    </row>
    <row r="1594" spans="1:1">
      <c r="A1594" s="37"/>
    </row>
    <row r="1595" spans="1:1">
      <c r="A1595" s="37"/>
    </row>
    <row r="1596" spans="1:1">
      <c r="A1596" s="37"/>
    </row>
    <row r="1597" spans="1:1">
      <c r="A1597" s="37"/>
    </row>
    <row r="1598" spans="1:1">
      <c r="A1598" s="37"/>
    </row>
    <row r="1599" spans="1:1">
      <c r="A1599" s="37"/>
    </row>
    <row r="1600" spans="1:1">
      <c r="A1600" s="37"/>
    </row>
    <row r="1601" spans="1:1">
      <c r="A1601" s="37"/>
    </row>
    <row r="1602" spans="1:1">
      <c r="A1602" s="37"/>
    </row>
    <row r="1603" spans="1:1">
      <c r="A1603" s="37"/>
    </row>
    <row r="1604" spans="1:1">
      <c r="A1604" s="37"/>
    </row>
    <row r="1605" spans="1:1">
      <c r="A1605" s="37"/>
    </row>
    <row r="1606" spans="1:1">
      <c r="A1606" s="37"/>
    </row>
    <row r="1607" spans="1:1">
      <c r="A1607" s="37"/>
    </row>
    <row r="1608" spans="1:1">
      <c r="A1608" s="37"/>
    </row>
    <row r="1609" spans="1:1">
      <c r="A1609" s="37"/>
    </row>
    <row r="1610" spans="1:1">
      <c r="A1610" s="37"/>
    </row>
    <row r="1611" spans="1:1">
      <c r="A1611" s="37"/>
    </row>
    <row r="1612" spans="1:1">
      <c r="A1612" s="37"/>
    </row>
    <row r="1613" spans="1:1">
      <c r="A1613" s="37"/>
    </row>
    <row r="1614" spans="1:1">
      <c r="A1614" s="37"/>
    </row>
    <row r="1615" spans="1:1">
      <c r="A1615" s="37"/>
    </row>
    <row r="1616" spans="1:1">
      <c r="A1616" s="37"/>
    </row>
    <row r="1617" spans="1:1">
      <c r="A1617" s="37"/>
    </row>
    <row r="1618" spans="1:1">
      <c r="A1618" s="37"/>
    </row>
    <row r="1619" spans="1:1">
      <c r="A1619" s="37"/>
    </row>
    <row r="1620" spans="1:1">
      <c r="A1620" s="37"/>
    </row>
    <row r="1621" spans="1:1">
      <c r="A1621" s="37"/>
    </row>
    <row r="1622" spans="1:1">
      <c r="A1622" s="37"/>
    </row>
    <row r="1623" spans="1:1">
      <c r="A1623" s="37"/>
    </row>
    <row r="1624" spans="1:1">
      <c r="A1624" s="37"/>
    </row>
    <row r="1625" spans="1:1">
      <c r="A1625" s="37"/>
    </row>
    <row r="1626" spans="1:1">
      <c r="A1626" s="37"/>
    </row>
    <row r="1627" spans="1:1">
      <c r="A1627" s="37"/>
    </row>
    <row r="1628" spans="1:1">
      <c r="A1628" s="37"/>
    </row>
    <row r="1629" spans="1:1">
      <c r="A1629" s="37"/>
    </row>
    <row r="1630" spans="1:1">
      <c r="A1630" s="37"/>
    </row>
    <row r="1631" spans="1:1">
      <c r="A1631" s="37"/>
    </row>
    <row r="1632" spans="1:1">
      <c r="A1632" s="37"/>
    </row>
    <row r="1633" spans="1:1">
      <c r="A1633" s="37"/>
    </row>
    <row r="1634" spans="1:1">
      <c r="A1634" s="37"/>
    </row>
    <row r="1635" spans="1:1">
      <c r="A1635" s="37"/>
    </row>
    <row r="1636" spans="1:1">
      <c r="A1636" s="37"/>
    </row>
    <row r="1637" spans="1:1">
      <c r="A1637" s="37"/>
    </row>
    <row r="1638" spans="1:1">
      <c r="A1638" s="37"/>
    </row>
    <row r="1639" spans="1:1">
      <c r="A1639" s="37"/>
    </row>
    <row r="1640" spans="1:1">
      <c r="A1640" s="37"/>
    </row>
    <row r="1641" spans="1:1">
      <c r="A1641" s="37"/>
    </row>
    <row r="1642" spans="1:1">
      <c r="A1642" s="37"/>
    </row>
    <row r="1643" spans="1:1">
      <c r="A1643" s="37"/>
    </row>
    <row r="1644" spans="1:1">
      <c r="A1644" s="37"/>
    </row>
    <row r="1645" spans="1:1">
      <c r="A1645" s="37"/>
    </row>
    <row r="1646" spans="1:1">
      <c r="A1646" s="37"/>
    </row>
    <row r="1647" spans="1:1">
      <c r="A1647" s="37"/>
    </row>
    <row r="1648" spans="1:1">
      <c r="A1648" s="37"/>
    </row>
    <row r="1649" spans="1:1">
      <c r="A1649" s="37"/>
    </row>
    <row r="1650" spans="1:1">
      <c r="A1650" s="37"/>
    </row>
    <row r="1651" spans="1:1">
      <c r="A1651" s="37"/>
    </row>
    <row r="1652" spans="1:1">
      <c r="A1652" s="37"/>
    </row>
    <row r="1653" spans="1:1">
      <c r="A1653" s="37"/>
    </row>
    <row r="1654" spans="1:1">
      <c r="A1654" s="37"/>
    </row>
    <row r="1655" spans="1:1">
      <c r="A1655" s="37"/>
    </row>
    <row r="1656" spans="1:1">
      <c r="A1656" s="37"/>
    </row>
    <row r="1657" spans="1:1">
      <c r="A1657" s="37"/>
    </row>
    <row r="1658" spans="1:1">
      <c r="A1658" s="37"/>
    </row>
    <row r="1659" spans="1:1">
      <c r="A1659" s="37"/>
    </row>
    <row r="1660" spans="1:1">
      <c r="A1660" s="37"/>
    </row>
    <row r="1661" spans="1:1">
      <c r="A1661" s="37"/>
    </row>
    <row r="1662" spans="1:1">
      <c r="A1662" s="37"/>
    </row>
    <row r="1663" spans="1:1">
      <c r="A1663" s="37"/>
    </row>
    <row r="1664" spans="1:1">
      <c r="A1664" s="37"/>
    </row>
    <row r="1665" spans="1:1">
      <c r="A1665" s="37"/>
    </row>
    <row r="1666" spans="1:1">
      <c r="A1666" s="37"/>
    </row>
    <row r="1667" spans="1:1">
      <c r="A1667" s="37"/>
    </row>
    <row r="1668" spans="1:1">
      <c r="A1668" s="37"/>
    </row>
    <row r="1669" spans="1:1">
      <c r="A1669" s="37"/>
    </row>
    <row r="1670" spans="1:1">
      <c r="A1670" s="37"/>
    </row>
    <row r="1671" spans="1:1">
      <c r="A1671" s="37"/>
    </row>
    <row r="1672" spans="1:1">
      <c r="A1672" s="37"/>
    </row>
    <row r="1673" spans="1:1">
      <c r="A1673" s="37"/>
    </row>
    <row r="1674" spans="1:1">
      <c r="A1674" s="37"/>
    </row>
    <row r="1675" spans="1:1">
      <c r="A1675" s="37"/>
    </row>
    <row r="1676" spans="1:1">
      <c r="A1676" s="37"/>
    </row>
    <row r="1677" spans="1:1">
      <c r="A1677" s="37"/>
    </row>
    <row r="1678" spans="1:1">
      <c r="A1678" s="37"/>
    </row>
    <row r="1679" spans="1:1">
      <c r="A1679" s="37"/>
    </row>
    <row r="1680" spans="1:1">
      <c r="A1680" s="37"/>
    </row>
    <row r="1681" spans="1:1">
      <c r="A1681" s="37"/>
    </row>
    <row r="1682" spans="1:1">
      <c r="A1682" s="37"/>
    </row>
    <row r="1683" spans="1:1">
      <c r="A1683" s="37"/>
    </row>
    <row r="1684" spans="1:1">
      <c r="A1684" s="37"/>
    </row>
    <row r="1685" spans="1:1">
      <c r="A1685" s="37"/>
    </row>
    <row r="1686" spans="1:1">
      <c r="A1686" s="37"/>
    </row>
    <row r="1687" spans="1:1">
      <c r="A1687" s="37"/>
    </row>
    <row r="1688" spans="1:1">
      <c r="A1688" s="37"/>
    </row>
    <row r="1689" spans="1:1">
      <c r="A1689" s="37"/>
    </row>
    <row r="1690" spans="1:1">
      <c r="A1690" s="37"/>
    </row>
    <row r="1691" spans="1:1">
      <c r="A1691" s="37"/>
    </row>
    <row r="1692" spans="1:1">
      <c r="A1692" s="37"/>
    </row>
    <row r="1693" spans="1:1">
      <c r="A1693" s="37"/>
    </row>
    <row r="1694" spans="1:1">
      <c r="A1694" s="37"/>
    </row>
    <row r="1695" spans="1:1">
      <c r="A1695" s="37"/>
    </row>
    <row r="1696" spans="1:1">
      <c r="A1696" s="37"/>
    </row>
    <row r="1697" spans="1:1">
      <c r="A1697" s="37"/>
    </row>
    <row r="1698" spans="1:1">
      <c r="A1698" s="37"/>
    </row>
    <row r="1699" spans="1:1">
      <c r="A1699" s="37"/>
    </row>
    <row r="1700" spans="1:1">
      <c r="A1700" s="37"/>
    </row>
    <row r="1701" spans="1:1">
      <c r="A1701" s="37"/>
    </row>
    <row r="1702" spans="1:1">
      <c r="A1702" s="37"/>
    </row>
    <row r="1703" spans="1:1">
      <c r="A1703" s="37"/>
    </row>
    <row r="1704" spans="1:1">
      <c r="A1704" s="37"/>
    </row>
    <row r="1705" spans="1:1">
      <c r="A1705" s="37"/>
    </row>
    <row r="1706" spans="1:1">
      <c r="A1706" s="37"/>
    </row>
    <row r="1707" spans="1:1">
      <c r="A1707" s="37"/>
    </row>
    <row r="1708" spans="1:1">
      <c r="A1708" s="37"/>
    </row>
    <row r="1709" spans="1:1">
      <c r="A1709" s="37"/>
    </row>
    <row r="1710" spans="1:1">
      <c r="A1710" s="37"/>
    </row>
    <row r="1711" spans="1:1">
      <c r="A1711" s="37"/>
    </row>
    <row r="1712" spans="1:1">
      <c r="A1712" s="37"/>
    </row>
    <row r="1713" spans="1:1">
      <c r="A1713" s="37"/>
    </row>
    <row r="1714" spans="1:1">
      <c r="A1714" s="37"/>
    </row>
    <row r="1715" spans="1:1">
      <c r="A1715" s="37"/>
    </row>
    <row r="1716" spans="1:1">
      <c r="A1716" s="37"/>
    </row>
    <row r="1717" spans="1:1">
      <c r="A1717" s="37"/>
    </row>
    <row r="1718" spans="1:1">
      <c r="A1718" s="37"/>
    </row>
    <row r="1719" spans="1:1">
      <c r="A1719" s="37"/>
    </row>
    <row r="1720" spans="1:1">
      <c r="A1720" s="37"/>
    </row>
    <row r="1721" spans="1:1">
      <c r="A1721" s="37"/>
    </row>
    <row r="1722" spans="1:1">
      <c r="A1722" s="37"/>
    </row>
    <row r="1723" spans="1:1">
      <c r="A1723" s="37"/>
    </row>
    <row r="1724" spans="1:1">
      <c r="A1724" s="37"/>
    </row>
    <row r="1725" spans="1:1">
      <c r="A1725" s="37"/>
    </row>
    <row r="1726" spans="1:1">
      <c r="A1726" s="37"/>
    </row>
    <row r="1727" spans="1:1">
      <c r="A1727" s="37"/>
    </row>
    <row r="1728" spans="1:1">
      <c r="A1728" s="37"/>
    </row>
    <row r="1729" spans="1:1">
      <c r="A1729" s="37"/>
    </row>
    <row r="1730" spans="1:1">
      <c r="A1730" s="37"/>
    </row>
    <row r="1731" spans="1:1">
      <c r="A1731" s="37"/>
    </row>
    <row r="1732" spans="1:1">
      <c r="A1732" s="37"/>
    </row>
    <row r="1733" spans="1:1">
      <c r="A1733" s="37"/>
    </row>
    <row r="1734" spans="1:1">
      <c r="A1734" s="37"/>
    </row>
    <row r="1735" spans="1:1">
      <c r="A1735" s="37"/>
    </row>
    <row r="1736" spans="1:1">
      <c r="A1736" s="37"/>
    </row>
    <row r="1737" spans="1:1">
      <c r="A1737" s="37"/>
    </row>
    <row r="1738" spans="1:1">
      <c r="A1738" s="37"/>
    </row>
    <row r="1739" spans="1:1">
      <c r="A1739" s="37"/>
    </row>
    <row r="1740" spans="1:1">
      <c r="A1740" s="37"/>
    </row>
    <row r="1741" spans="1:1">
      <c r="A1741" s="37"/>
    </row>
    <row r="1742" spans="1:1">
      <c r="A1742" s="37"/>
    </row>
    <row r="1743" spans="1:1">
      <c r="A1743" s="37"/>
    </row>
    <row r="1744" spans="1:1">
      <c r="A1744" s="37"/>
    </row>
    <row r="1745" spans="1:1">
      <c r="A1745" s="37"/>
    </row>
    <row r="1746" spans="1:1">
      <c r="A1746" s="37"/>
    </row>
    <row r="1747" spans="1:1">
      <c r="A1747" s="37"/>
    </row>
    <row r="1748" spans="1:1">
      <c r="A1748" s="37"/>
    </row>
    <row r="1749" spans="1:1">
      <c r="A1749" s="37"/>
    </row>
    <row r="1750" spans="1:1">
      <c r="A1750" s="37"/>
    </row>
    <row r="1751" spans="1:1">
      <c r="A1751" s="37"/>
    </row>
    <row r="1752" spans="1:1">
      <c r="A1752" s="37"/>
    </row>
    <row r="1753" spans="1:1">
      <c r="A1753" s="37"/>
    </row>
    <row r="1754" spans="1:1">
      <c r="A1754" s="37"/>
    </row>
    <row r="1755" spans="1:1">
      <c r="A1755" s="37"/>
    </row>
    <row r="1756" spans="1:1">
      <c r="A1756" s="37"/>
    </row>
    <row r="1757" spans="1:1">
      <c r="A1757" s="37"/>
    </row>
    <row r="1758" spans="1:1">
      <c r="A1758" s="37"/>
    </row>
    <row r="1759" spans="1:1">
      <c r="A1759" s="37"/>
    </row>
    <row r="1760" spans="1:1">
      <c r="A1760" s="37"/>
    </row>
    <row r="1761" spans="1:1">
      <c r="A1761" s="37"/>
    </row>
    <row r="1762" spans="1:1">
      <c r="A1762" s="37"/>
    </row>
    <row r="1763" spans="1:1">
      <c r="A1763" s="37"/>
    </row>
    <row r="1764" spans="1:1">
      <c r="A1764" s="37"/>
    </row>
    <row r="1765" spans="1:1">
      <c r="A1765" s="37"/>
    </row>
    <row r="1766" spans="1:1">
      <c r="A1766" s="37"/>
    </row>
    <row r="1767" spans="1:1">
      <c r="A1767" s="37"/>
    </row>
    <row r="1768" spans="1:1">
      <c r="A1768" s="37"/>
    </row>
    <row r="1769" spans="1:1">
      <c r="A1769" s="37"/>
    </row>
    <row r="1770" spans="1:1">
      <c r="A1770" s="37"/>
    </row>
    <row r="1771" spans="1:1">
      <c r="A1771" s="37"/>
    </row>
    <row r="1772" spans="1:1">
      <c r="A1772" s="37"/>
    </row>
    <row r="1773" spans="1:1">
      <c r="A1773" s="37"/>
    </row>
    <row r="1774" spans="1:1">
      <c r="A1774" s="37"/>
    </row>
    <row r="1775" spans="1:1">
      <c r="A1775" s="37"/>
    </row>
    <row r="1776" spans="1:1">
      <c r="A1776" s="37"/>
    </row>
    <row r="1777" spans="1:1">
      <c r="A1777" s="37"/>
    </row>
    <row r="1778" spans="1:1">
      <c r="A1778" s="37"/>
    </row>
    <row r="1779" spans="1:1">
      <c r="A1779" s="37"/>
    </row>
    <row r="1780" spans="1:1">
      <c r="A1780" s="37"/>
    </row>
    <row r="1781" spans="1:1">
      <c r="A1781" s="37"/>
    </row>
    <row r="1782" spans="1:1">
      <c r="A1782" s="37"/>
    </row>
    <row r="1783" spans="1:1">
      <c r="A1783" s="37"/>
    </row>
    <row r="1784" spans="1:1">
      <c r="A1784" s="37"/>
    </row>
    <row r="1785" spans="1:1">
      <c r="A1785" s="37"/>
    </row>
    <row r="1786" spans="1:1">
      <c r="A1786" s="37"/>
    </row>
    <row r="1787" spans="1:1">
      <c r="A1787" s="37"/>
    </row>
    <row r="1788" spans="1:1">
      <c r="A1788" s="37"/>
    </row>
    <row r="1789" spans="1:1">
      <c r="A1789" s="37"/>
    </row>
    <row r="1790" spans="1:1">
      <c r="A1790" s="37"/>
    </row>
    <row r="1791" spans="1:1">
      <c r="A1791" s="37"/>
    </row>
    <row r="1792" spans="1:1">
      <c r="A1792" s="37"/>
    </row>
    <row r="1793" spans="1:1">
      <c r="A1793" s="37"/>
    </row>
    <row r="1794" spans="1:1">
      <c r="A1794" s="37"/>
    </row>
    <row r="1795" spans="1:1">
      <c r="A1795" s="37"/>
    </row>
    <row r="1796" spans="1:1">
      <c r="A1796" s="37"/>
    </row>
    <row r="1797" spans="1:1">
      <c r="A1797" s="37"/>
    </row>
    <row r="1798" spans="1:1">
      <c r="A1798" s="37"/>
    </row>
    <row r="1799" spans="1:1">
      <c r="A1799" s="37"/>
    </row>
    <row r="1800" spans="1:1">
      <c r="A1800" s="37"/>
    </row>
    <row r="1801" spans="1:1">
      <c r="A1801" s="37"/>
    </row>
    <row r="1802" spans="1:1">
      <c r="A1802" s="37"/>
    </row>
    <row r="1803" spans="1:1">
      <c r="A1803" s="37"/>
    </row>
    <row r="1804" spans="1:1">
      <c r="A1804" s="37"/>
    </row>
    <row r="1805" spans="1:1">
      <c r="A1805" s="37"/>
    </row>
    <row r="1806" spans="1:1">
      <c r="A1806" s="37"/>
    </row>
    <row r="1807" spans="1:1">
      <c r="A1807" s="37"/>
    </row>
    <row r="1808" spans="1:1">
      <c r="A1808" s="37"/>
    </row>
    <row r="1809" spans="1:1">
      <c r="A1809" s="37"/>
    </row>
    <row r="1810" spans="1:1">
      <c r="A1810" s="37"/>
    </row>
    <row r="1811" spans="1:1">
      <c r="A1811" s="37"/>
    </row>
    <row r="1812" spans="1:1">
      <c r="A1812" s="37"/>
    </row>
    <row r="1813" spans="1:1">
      <c r="A1813" s="37"/>
    </row>
    <row r="1814" spans="1:1">
      <c r="A1814" s="37"/>
    </row>
    <row r="1815" spans="1:1">
      <c r="A1815" s="37"/>
    </row>
    <row r="1816" spans="1:1">
      <c r="A1816" s="37"/>
    </row>
    <row r="1817" spans="1:1">
      <c r="A1817" s="37"/>
    </row>
    <row r="1818" spans="1:1">
      <c r="A1818" s="37"/>
    </row>
    <row r="1819" spans="1:1">
      <c r="A1819" s="37"/>
    </row>
    <row r="1820" spans="1:1">
      <c r="A1820" s="37"/>
    </row>
    <row r="1821" spans="1:1">
      <c r="A1821" s="37"/>
    </row>
    <row r="1822" spans="1:1">
      <c r="A1822" s="37"/>
    </row>
    <row r="1823" spans="1:1">
      <c r="A1823" s="37"/>
    </row>
    <row r="1824" spans="1:1">
      <c r="A1824" s="37"/>
    </row>
    <row r="1825" spans="1:1">
      <c r="A1825" s="37"/>
    </row>
    <row r="1826" spans="1:1">
      <c r="A1826" s="37"/>
    </row>
    <row r="1827" spans="1:1">
      <c r="A1827" s="37"/>
    </row>
    <row r="1828" spans="1:1">
      <c r="A1828" s="37"/>
    </row>
    <row r="1829" spans="1:1">
      <c r="A1829" s="37"/>
    </row>
    <row r="1830" spans="1:1">
      <c r="A1830" s="37"/>
    </row>
    <row r="1831" spans="1:1">
      <c r="A1831" s="37"/>
    </row>
    <row r="1832" spans="1:1">
      <c r="A1832" s="37"/>
    </row>
    <row r="1833" spans="1:1">
      <c r="A1833" s="37"/>
    </row>
    <row r="1834" spans="1:1">
      <c r="A1834" s="37"/>
    </row>
    <row r="1835" spans="1:1">
      <c r="A1835" s="37"/>
    </row>
    <row r="1836" spans="1:1">
      <c r="A1836" s="37"/>
    </row>
    <row r="1837" spans="1:1">
      <c r="A1837" s="37"/>
    </row>
    <row r="1838" spans="1:1">
      <c r="A1838" s="37"/>
    </row>
    <row r="1839" spans="1:1">
      <c r="A1839" s="37"/>
    </row>
    <row r="1840" spans="1:1">
      <c r="A1840" s="37"/>
    </row>
    <row r="1841" spans="1:1">
      <c r="A1841" s="37"/>
    </row>
    <row r="1842" spans="1:1">
      <c r="A1842" s="37"/>
    </row>
    <row r="1843" spans="1:1">
      <c r="A1843" s="37"/>
    </row>
    <row r="1844" spans="1:1">
      <c r="A1844" s="37"/>
    </row>
    <row r="1845" spans="1:1">
      <c r="A1845" s="37"/>
    </row>
    <row r="1846" spans="1:1">
      <c r="A1846" s="37"/>
    </row>
    <row r="1847" spans="1:1">
      <c r="A1847" s="37"/>
    </row>
    <row r="1848" spans="1:1">
      <c r="A1848" s="37"/>
    </row>
    <row r="1849" spans="1:1">
      <c r="A1849" s="37"/>
    </row>
    <row r="1850" spans="1:1">
      <c r="A1850" s="37"/>
    </row>
    <row r="1851" spans="1:1">
      <c r="A1851" s="37"/>
    </row>
    <row r="1852" spans="1:1">
      <c r="A1852" s="37"/>
    </row>
    <row r="1853" spans="1:1">
      <c r="A1853" s="37"/>
    </row>
    <row r="1854" spans="1:1">
      <c r="A1854" s="37"/>
    </row>
    <row r="1855" spans="1:1">
      <c r="A1855" s="37"/>
    </row>
    <row r="1856" spans="1:1">
      <c r="A1856" s="37"/>
    </row>
    <row r="1857" spans="1:1">
      <c r="A1857" s="37"/>
    </row>
    <row r="1858" spans="1:1">
      <c r="A1858" s="37"/>
    </row>
    <row r="1859" spans="1:1">
      <c r="A1859" s="37"/>
    </row>
    <row r="1860" spans="1:1">
      <c r="A1860" s="37"/>
    </row>
    <row r="1861" spans="1:1">
      <c r="A1861" s="37"/>
    </row>
    <row r="1862" spans="1:1">
      <c r="A1862" s="37"/>
    </row>
    <row r="1863" spans="1:1">
      <c r="A1863" s="37"/>
    </row>
    <row r="1864" spans="1:1">
      <c r="A1864" s="37"/>
    </row>
    <row r="1865" spans="1:1">
      <c r="A1865" s="37"/>
    </row>
    <row r="1866" spans="1:1">
      <c r="A1866" s="37"/>
    </row>
    <row r="1867" spans="1:1">
      <c r="A1867" s="37"/>
    </row>
    <row r="1868" spans="1:1">
      <c r="A1868" s="37"/>
    </row>
    <row r="1869" spans="1:1">
      <c r="A1869" s="37"/>
    </row>
    <row r="1870" spans="1:1">
      <c r="A1870" s="37"/>
    </row>
    <row r="1871" spans="1:1">
      <c r="A1871" s="37"/>
    </row>
    <row r="1872" spans="1:1">
      <c r="A1872" s="37"/>
    </row>
    <row r="1873" spans="1:1">
      <c r="A1873" s="37"/>
    </row>
    <row r="1874" spans="1:1">
      <c r="A1874" s="37"/>
    </row>
    <row r="1875" spans="1:1">
      <c r="A1875" s="37"/>
    </row>
    <row r="1876" spans="1:1">
      <c r="A1876" s="37"/>
    </row>
    <row r="1877" spans="1:1">
      <c r="A1877" s="37"/>
    </row>
    <row r="1878" spans="1:1">
      <c r="A1878" s="37"/>
    </row>
    <row r="1879" spans="1:1">
      <c r="A1879" s="37"/>
    </row>
    <row r="1880" spans="1:1">
      <c r="A1880" s="37"/>
    </row>
    <row r="1881" spans="1:1">
      <c r="A1881" s="37"/>
    </row>
    <row r="1882" spans="1:1">
      <c r="A1882" s="37"/>
    </row>
    <row r="1883" spans="1:1">
      <c r="A1883" s="37"/>
    </row>
    <row r="1884" spans="1:1">
      <c r="A1884" s="37"/>
    </row>
    <row r="1885" spans="1:1">
      <c r="A1885" s="37"/>
    </row>
    <row r="1886" spans="1:1">
      <c r="A1886" s="37"/>
    </row>
    <row r="1887" spans="1:1">
      <c r="A1887" s="37"/>
    </row>
    <row r="1888" spans="1:1">
      <c r="A1888" s="37"/>
    </row>
    <row r="1889" spans="1:1">
      <c r="A1889" s="37"/>
    </row>
    <row r="1890" spans="1:1">
      <c r="A1890" s="37"/>
    </row>
    <row r="1891" spans="1:1">
      <c r="A1891" s="37"/>
    </row>
    <row r="1892" spans="1:1">
      <c r="A1892" s="37"/>
    </row>
    <row r="1893" spans="1:1">
      <c r="A1893" s="37"/>
    </row>
    <row r="1894" spans="1:1">
      <c r="A1894" s="37"/>
    </row>
    <row r="1895" spans="1:1">
      <c r="A1895" s="37"/>
    </row>
    <row r="1896" spans="1:1">
      <c r="A1896" s="37"/>
    </row>
    <row r="1897" spans="1:1">
      <c r="A1897" s="37"/>
    </row>
    <row r="1898" spans="1:1">
      <c r="A1898" s="37"/>
    </row>
    <row r="1899" spans="1:1">
      <c r="A1899" s="37"/>
    </row>
    <row r="1900" spans="1:1">
      <c r="A1900" s="37"/>
    </row>
    <row r="1901" spans="1:1">
      <c r="A1901" s="37"/>
    </row>
    <row r="1902" spans="1:1">
      <c r="A1902" s="37"/>
    </row>
    <row r="1903" spans="1:1">
      <c r="A1903" s="37"/>
    </row>
    <row r="1904" spans="1:1">
      <c r="A1904" s="37"/>
    </row>
    <row r="1905" spans="1:1">
      <c r="A1905" s="37"/>
    </row>
    <row r="1906" spans="1:1">
      <c r="A1906" s="37"/>
    </row>
    <row r="1907" spans="1:1">
      <c r="A1907" s="37"/>
    </row>
    <row r="1908" spans="1:1">
      <c r="A1908" s="37"/>
    </row>
    <row r="1909" spans="1:1">
      <c r="A1909" s="37"/>
    </row>
    <row r="1910" spans="1:1">
      <c r="A1910" s="37"/>
    </row>
    <row r="1911" spans="1:1">
      <c r="A1911" s="37"/>
    </row>
    <row r="1912" spans="1:1">
      <c r="A1912" s="37"/>
    </row>
    <row r="1913" spans="1:1">
      <c r="A1913" s="37"/>
    </row>
    <row r="1914" spans="1:1">
      <c r="A1914" s="37"/>
    </row>
    <row r="1915" spans="1:1">
      <c r="A1915" s="37"/>
    </row>
    <row r="1916" spans="1:1">
      <c r="A1916" s="37"/>
    </row>
    <row r="1917" spans="1:1">
      <c r="A1917" s="37"/>
    </row>
    <row r="1918" spans="1:1">
      <c r="A1918" s="37"/>
    </row>
    <row r="1919" spans="1:1">
      <c r="A1919" s="37"/>
    </row>
    <row r="1920" spans="1:1">
      <c r="A1920" s="37"/>
    </row>
    <row r="1921" spans="1:1">
      <c r="A1921" s="37"/>
    </row>
    <row r="1922" spans="1:1">
      <c r="A1922" s="37"/>
    </row>
    <row r="1923" spans="1:1">
      <c r="A1923" s="37"/>
    </row>
    <row r="1924" spans="1:1">
      <c r="A1924" s="37"/>
    </row>
    <row r="1925" spans="1:1">
      <c r="A1925" s="37"/>
    </row>
    <row r="1926" spans="1:1">
      <c r="A1926" s="37"/>
    </row>
    <row r="1927" spans="1:1">
      <c r="A1927" s="37"/>
    </row>
    <row r="1928" spans="1:1">
      <c r="A1928" s="37"/>
    </row>
    <row r="1929" spans="1:1">
      <c r="A1929" s="37"/>
    </row>
    <row r="1930" spans="1:1">
      <c r="A1930" s="37"/>
    </row>
    <row r="1931" spans="1:1">
      <c r="A1931" s="37"/>
    </row>
    <row r="1932" spans="1:1">
      <c r="A1932" s="37"/>
    </row>
    <row r="1933" spans="1:1">
      <c r="A1933" s="37"/>
    </row>
    <row r="1934" spans="1:1">
      <c r="A1934" s="37"/>
    </row>
    <row r="1935" spans="1:1">
      <c r="A1935" s="37"/>
    </row>
    <row r="1936" spans="1:1">
      <c r="A1936" s="37"/>
    </row>
    <row r="1937" spans="1:1">
      <c r="A1937" s="37"/>
    </row>
    <row r="1938" spans="1:1">
      <c r="A1938" s="37"/>
    </row>
    <row r="1939" spans="1:1">
      <c r="A1939" s="37"/>
    </row>
    <row r="1940" spans="1:1">
      <c r="A1940" s="37"/>
    </row>
    <row r="1941" spans="1:1">
      <c r="A1941" s="37"/>
    </row>
    <row r="1942" spans="1:1">
      <c r="A1942" s="37"/>
    </row>
    <row r="1943" spans="1:1">
      <c r="A1943" s="37"/>
    </row>
    <row r="1944" spans="1:1">
      <c r="A1944" s="37"/>
    </row>
    <row r="1945" spans="1:1">
      <c r="A1945" s="37"/>
    </row>
    <row r="1946" spans="1:1">
      <c r="A1946" s="37"/>
    </row>
    <row r="1947" spans="1:1">
      <c r="A1947" s="37"/>
    </row>
    <row r="1948" spans="1:1">
      <c r="A1948" s="37"/>
    </row>
    <row r="1949" spans="1:1">
      <c r="A1949" s="37"/>
    </row>
    <row r="1950" spans="1:1">
      <c r="A1950" s="37"/>
    </row>
    <row r="1951" spans="1:1">
      <c r="A1951" s="37"/>
    </row>
    <row r="1952" spans="1:1">
      <c r="A1952" s="37"/>
    </row>
    <row r="1953" spans="1:1">
      <c r="A1953" s="37"/>
    </row>
    <row r="1954" spans="1:1">
      <c r="A1954" s="37"/>
    </row>
    <row r="1955" spans="1:1">
      <c r="A1955" s="37"/>
    </row>
    <row r="1956" spans="1:1">
      <c r="A1956" s="37"/>
    </row>
    <row r="1957" spans="1:1">
      <c r="A1957" s="37"/>
    </row>
    <row r="1958" spans="1:1">
      <c r="A1958" s="37"/>
    </row>
    <row r="1959" spans="1:1">
      <c r="A1959" s="37"/>
    </row>
    <row r="1960" spans="1:1">
      <c r="A1960" s="37"/>
    </row>
    <row r="1961" spans="1:1">
      <c r="A1961" s="37"/>
    </row>
    <row r="1962" spans="1:1">
      <c r="A1962" s="37"/>
    </row>
    <row r="1963" spans="1:1">
      <c r="A1963" s="37"/>
    </row>
    <row r="1964" spans="1:1">
      <c r="A1964" s="37"/>
    </row>
    <row r="1965" spans="1:1">
      <c r="A1965" s="37"/>
    </row>
    <row r="1966" spans="1:1">
      <c r="A1966" s="37"/>
    </row>
    <row r="1967" spans="1:1">
      <c r="A1967" s="37"/>
    </row>
    <row r="1968" spans="1:1">
      <c r="A1968" s="37"/>
    </row>
    <row r="1969" spans="1:1">
      <c r="A1969" s="37"/>
    </row>
    <row r="1970" spans="1:1">
      <c r="A1970" s="37"/>
    </row>
    <row r="1971" spans="1:1">
      <c r="A1971" s="37"/>
    </row>
    <row r="1972" spans="1:1">
      <c r="A1972" s="37"/>
    </row>
    <row r="1973" spans="1:1">
      <c r="A1973" s="37"/>
    </row>
    <row r="1974" spans="1:1">
      <c r="A1974" s="37"/>
    </row>
    <row r="1975" spans="1:1">
      <c r="A1975" s="37"/>
    </row>
    <row r="1976" spans="1:1">
      <c r="A1976" s="37"/>
    </row>
    <row r="1977" spans="1:1">
      <c r="A1977" s="37"/>
    </row>
    <row r="1978" spans="1:1">
      <c r="A1978" s="37"/>
    </row>
    <row r="1979" spans="1:1">
      <c r="A1979" s="37"/>
    </row>
    <row r="1980" spans="1:1">
      <c r="A1980" s="37"/>
    </row>
    <row r="1981" spans="1:1">
      <c r="A1981" s="37"/>
    </row>
    <row r="1982" spans="1:1">
      <c r="A1982" s="37"/>
    </row>
    <row r="1983" spans="1:1">
      <c r="A1983" s="37"/>
    </row>
    <row r="1984" spans="1:1">
      <c r="A1984" s="37"/>
    </row>
    <row r="1985" spans="1:1">
      <c r="A1985" s="37"/>
    </row>
    <row r="1986" spans="1:1">
      <c r="A1986" s="37"/>
    </row>
    <row r="1987" spans="1:1">
      <c r="A1987" s="37"/>
    </row>
    <row r="1988" spans="1:1">
      <c r="A1988" s="37"/>
    </row>
    <row r="1989" spans="1:1">
      <c r="A1989" s="37"/>
    </row>
    <row r="1990" spans="1:1">
      <c r="A1990" s="37"/>
    </row>
    <row r="1991" spans="1:1">
      <c r="A1991" s="37"/>
    </row>
    <row r="1992" spans="1:1">
      <c r="A1992" s="37"/>
    </row>
    <row r="1993" spans="1:1">
      <c r="A1993" s="37"/>
    </row>
    <row r="1994" spans="1:1">
      <c r="A1994" s="37"/>
    </row>
    <row r="1995" spans="1:1">
      <c r="A1995" s="37"/>
    </row>
    <row r="1996" spans="1:1">
      <c r="A1996" s="37"/>
    </row>
    <row r="1997" spans="1:1">
      <c r="A1997" s="37"/>
    </row>
    <row r="1998" spans="1:1">
      <c r="A1998" s="37"/>
    </row>
    <row r="1999" spans="1:1">
      <c r="A1999" s="37"/>
    </row>
    <row r="2000" spans="1:1">
      <c r="A2000" s="37"/>
    </row>
    <row r="2001" spans="1:1">
      <c r="A2001" s="37"/>
    </row>
    <row r="2002" spans="1:1">
      <c r="A2002" s="37"/>
    </row>
    <row r="2003" spans="1:1">
      <c r="A2003" s="37"/>
    </row>
    <row r="2004" spans="1:1">
      <c r="A2004" s="37"/>
    </row>
    <row r="2005" spans="1:1">
      <c r="A2005" s="37"/>
    </row>
    <row r="2006" spans="1:1">
      <c r="A2006" s="37"/>
    </row>
    <row r="2007" spans="1:1">
      <c r="A2007" s="37"/>
    </row>
    <row r="2008" spans="1:1">
      <c r="A2008" s="37"/>
    </row>
    <row r="2009" spans="1:1">
      <c r="A2009" s="37"/>
    </row>
    <row r="2010" spans="1:1">
      <c r="A2010" s="37"/>
    </row>
    <row r="2011" spans="1:1">
      <c r="A2011" s="37"/>
    </row>
    <row r="2012" spans="1:1">
      <c r="A2012" s="37"/>
    </row>
    <row r="2013" spans="1:1">
      <c r="A2013" s="37"/>
    </row>
    <row r="2014" spans="1:1">
      <c r="A2014" s="37"/>
    </row>
    <row r="2015" spans="1:1">
      <c r="A2015" s="37"/>
    </row>
    <row r="2016" spans="1:1">
      <c r="A2016" s="37"/>
    </row>
    <row r="2017" spans="1:1">
      <c r="A2017" s="37"/>
    </row>
    <row r="2018" spans="1:1">
      <c r="A2018" s="37"/>
    </row>
    <row r="2019" spans="1:1">
      <c r="A2019" s="37"/>
    </row>
    <row r="2020" spans="1:1">
      <c r="A2020" s="37"/>
    </row>
    <row r="2021" spans="1:1">
      <c r="A2021" s="37"/>
    </row>
    <row r="2022" spans="1:1">
      <c r="A2022" s="37"/>
    </row>
    <row r="2023" spans="1:1">
      <c r="A2023" s="37"/>
    </row>
    <row r="2024" spans="1:1">
      <c r="A2024" s="37"/>
    </row>
    <row r="2025" spans="1:1">
      <c r="A2025" s="37"/>
    </row>
    <row r="2026" spans="1:1">
      <c r="A2026" s="37"/>
    </row>
    <row r="2027" spans="1:1">
      <c r="A2027" s="37"/>
    </row>
    <row r="2028" spans="1:1">
      <c r="A2028" s="37"/>
    </row>
    <row r="2029" spans="1:1">
      <c r="A2029" s="37"/>
    </row>
    <row r="2030" spans="1:1">
      <c r="A2030" s="37"/>
    </row>
    <row r="2031" spans="1:1">
      <c r="A2031" s="37"/>
    </row>
    <row r="2032" spans="1:1">
      <c r="A2032" s="37"/>
    </row>
    <row r="2033" spans="1:1">
      <c r="A2033" s="37"/>
    </row>
    <row r="2034" spans="1:1">
      <c r="A2034" s="37"/>
    </row>
    <row r="2035" spans="1:1">
      <c r="A2035" s="37"/>
    </row>
    <row r="2036" spans="1:1">
      <c r="A2036" s="37"/>
    </row>
    <row r="2037" spans="1:1">
      <c r="A2037" s="37"/>
    </row>
    <row r="2038" spans="1:1">
      <c r="A2038" s="37"/>
    </row>
    <row r="2039" spans="1:1">
      <c r="A2039" s="37"/>
    </row>
    <row r="2040" spans="1:1">
      <c r="A2040" s="37"/>
    </row>
    <row r="2041" spans="1:1">
      <c r="A2041" s="37"/>
    </row>
    <row r="2042" spans="1:1">
      <c r="A2042" s="37"/>
    </row>
    <row r="2043" spans="1:1">
      <c r="A2043" s="37"/>
    </row>
    <row r="2044" spans="1:1">
      <c r="A2044" s="37"/>
    </row>
    <row r="2045" spans="1:1">
      <c r="A2045" s="37"/>
    </row>
    <row r="2046" spans="1:1">
      <c r="A2046" s="37"/>
    </row>
    <row r="2047" spans="1:1">
      <c r="A2047" s="37"/>
    </row>
    <row r="2048" spans="1:1">
      <c r="A2048" s="37"/>
    </row>
    <row r="2049" spans="1:1">
      <c r="A2049" s="37"/>
    </row>
    <row r="2050" spans="1:1">
      <c r="A2050" s="37"/>
    </row>
    <row r="2051" spans="1:1">
      <c r="A2051" s="37"/>
    </row>
    <row r="2052" spans="1:1">
      <c r="A2052" s="37"/>
    </row>
    <row r="2053" spans="1:1">
      <c r="A2053" s="37"/>
    </row>
    <row r="2054" spans="1:1">
      <c r="A2054" s="37"/>
    </row>
    <row r="2055" spans="1:1">
      <c r="A2055" s="37"/>
    </row>
    <row r="2056" spans="1:1">
      <c r="A2056" s="37"/>
    </row>
    <row r="2057" spans="1:1">
      <c r="A2057" s="37"/>
    </row>
    <row r="2058" spans="1:1">
      <c r="A2058" s="37"/>
    </row>
    <row r="2059" spans="1:1">
      <c r="A2059" s="37"/>
    </row>
    <row r="2060" spans="1:1">
      <c r="A2060" s="37"/>
    </row>
    <row r="2061" spans="1:1">
      <c r="A2061" s="37"/>
    </row>
    <row r="2062" spans="1:1">
      <c r="A2062" s="37"/>
    </row>
    <row r="2063" spans="1:1">
      <c r="A2063" s="37"/>
    </row>
    <row r="2064" spans="1:1">
      <c r="A2064" s="37"/>
    </row>
    <row r="2065" spans="1:1">
      <c r="A2065" s="37"/>
    </row>
    <row r="2066" spans="1:1">
      <c r="A2066" s="37"/>
    </row>
    <row r="2067" spans="1:1">
      <c r="A2067" s="37"/>
    </row>
    <row r="2068" spans="1:1">
      <c r="A2068" s="37"/>
    </row>
    <row r="2069" spans="1:1">
      <c r="A2069" s="37"/>
    </row>
    <row r="2070" spans="1:1">
      <c r="A2070" s="37"/>
    </row>
    <row r="2071" spans="1:1">
      <c r="A2071" s="37"/>
    </row>
    <row r="2072" spans="1:1">
      <c r="A2072" s="37"/>
    </row>
    <row r="2073" spans="1:1">
      <c r="A2073" s="37"/>
    </row>
    <row r="2074" spans="1:1">
      <c r="A2074" s="37"/>
    </row>
    <row r="2075" spans="1:1">
      <c r="A2075" s="37"/>
    </row>
    <row r="2076" spans="1:1">
      <c r="A2076" s="37"/>
    </row>
    <row r="2077" spans="1:1">
      <c r="A2077" s="37"/>
    </row>
    <row r="2078" spans="1:1">
      <c r="A2078" s="37"/>
    </row>
    <row r="2079" spans="1:1">
      <c r="A2079" s="37"/>
    </row>
    <row r="2080" spans="1:1">
      <c r="A2080" s="37"/>
    </row>
    <row r="2081" spans="1:1">
      <c r="A2081" s="37"/>
    </row>
    <row r="2082" spans="1:1">
      <c r="A2082" s="37"/>
    </row>
    <row r="2083" spans="1:1">
      <c r="A2083" s="37"/>
    </row>
    <row r="2084" spans="1:1">
      <c r="A2084" s="37"/>
    </row>
    <row r="2085" spans="1:1">
      <c r="A2085" s="37"/>
    </row>
    <row r="2086" spans="1:1">
      <c r="A2086" s="37"/>
    </row>
    <row r="2087" spans="1:1">
      <c r="A2087" s="37"/>
    </row>
    <row r="2088" spans="1:1">
      <c r="A2088" s="37"/>
    </row>
    <row r="2089" spans="1:1">
      <c r="A2089" s="37"/>
    </row>
    <row r="2090" spans="1:1">
      <c r="A2090" s="37"/>
    </row>
    <row r="2091" spans="1:1">
      <c r="A2091" s="37"/>
    </row>
    <row r="2092" spans="1:1">
      <c r="A2092" s="37"/>
    </row>
    <row r="2093" spans="1:1">
      <c r="A2093" s="37"/>
    </row>
    <row r="2094" spans="1:1">
      <c r="A2094" s="37"/>
    </row>
    <row r="2095" spans="1:1">
      <c r="A2095" s="37"/>
    </row>
    <row r="2096" spans="1:1">
      <c r="A2096" s="37"/>
    </row>
    <row r="2097" spans="1:1">
      <c r="A2097" s="37"/>
    </row>
    <row r="2098" spans="1:1">
      <c r="A2098" s="37"/>
    </row>
    <row r="2099" spans="1:1">
      <c r="A2099" s="37"/>
    </row>
    <row r="2100" spans="1:1">
      <c r="A2100" s="37"/>
    </row>
    <row r="2101" spans="1:1">
      <c r="A2101" s="37"/>
    </row>
    <row r="2102" spans="1:1">
      <c r="A2102" s="37"/>
    </row>
    <row r="2103" spans="1:1">
      <c r="A2103" s="37"/>
    </row>
    <row r="2104" spans="1:1">
      <c r="A2104" s="37"/>
    </row>
    <row r="2105" spans="1:1">
      <c r="A2105" s="37"/>
    </row>
    <row r="2106" spans="1:1">
      <c r="A2106" s="37"/>
    </row>
    <row r="2107" spans="1:1">
      <c r="A2107" s="37"/>
    </row>
    <row r="2108" spans="1:1">
      <c r="A2108" s="37"/>
    </row>
    <row r="2109" spans="1:1">
      <c r="A2109" s="37"/>
    </row>
    <row r="2110" spans="1:1">
      <c r="A2110" s="37"/>
    </row>
    <row r="2111" spans="1:1">
      <c r="A2111" s="37"/>
    </row>
    <row r="2112" spans="1:1">
      <c r="A2112" s="37"/>
    </row>
    <row r="2113" spans="1:1">
      <c r="A2113" s="37"/>
    </row>
    <row r="2114" spans="1:1">
      <c r="A2114" s="37"/>
    </row>
    <row r="2115" spans="1:1">
      <c r="A2115" s="37"/>
    </row>
    <row r="2116" spans="1:1">
      <c r="A2116" s="37"/>
    </row>
    <row r="2117" spans="1:1">
      <c r="A2117" s="37"/>
    </row>
    <row r="2118" spans="1:1">
      <c r="A2118" s="37"/>
    </row>
    <row r="2119" spans="1:1">
      <c r="A2119" s="37"/>
    </row>
    <row r="2120" spans="1:1">
      <c r="A2120" s="37"/>
    </row>
    <row r="2121" spans="1:1">
      <c r="A2121" s="37"/>
    </row>
    <row r="2122" spans="1:1">
      <c r="A2122" s="37"/>
    </row>
    <row r="2123" spans="1:1">
      <c r="A2123" s="37"/>
    </row>
    <row r="2124" spans="1:1">
      <c r="A2124" s="37"/>
    </row>
    <row r="2125" spans="1:1">
      <c r="A2125" s="37"/>
    </row>
    <row r="2126" spans="1:1">
      <c r="A2126" s="37"/>
    </row>
    <row r="2127" spans="1:1">
      <c r="A2127" s="37"/>
    </row>
    <row r="2128" spans="1:1">
      <c r="A2128" s="37"/>
    </row>
    <row r="2129" spans="1:1">
      <c r="A2129" s="37"/>
    </row>
    <row r="2130" spans="1:1">
      <c r="A2130" s="37"/>
    </row>
    <row r="2131" spans="1:1">
      <c r="A2131" s="37"/>
    </row>
    <row r="2132" spans="1:1">
      <c r="A2132" s="37"/>
    </row>
    <row r="2133" spans="1:1">
      <c r="A2133" s="37"/>
    </row>
    <row r="2134" spans="1:1">
      <c r="A2134" s="37"/>
    </row>
    <row r="2135" spans="1:1">
      <c r="A2135" s="37"/>
    </row>
    <row r="2136" spans="1:1">
      <c r="A2136" s="37"/>
    </row>
    <row r="2137" spans="1:1">
      <c r="A2137" s="37"/>
    </row>
    <row r="2138" spans="1:1">
      <c r="A2138" s="37"/>
    </row>
    <row r="2139" spans="1:1">
      <c r="A2139" s="37"/>
    </row>
    <row r="2140" spans="1:1">
      <c r="A2140" s="37"/>
    </row>
    <row r="2141" spans="1:1">
      <c r="A2141" s="37"/>
    </row>
    <row r="2142" spans="1:1">
      <c r="A2142" s="37"/>
    </row>
    <row r="2143" spans="1:1">
      <c r="A2143" s="37"/>
    </row>
    <row r="2144" spans="1:1">
      <c r="A2144" s="37"/>
    </row>
    <row r="2145" spans="1:1">
      <c r="A2145" s="37"/>
    </row>
    <row r="2146" spans="1:1">
      <c r="A2146" s="37"/>
    </row>
    <row r="2147" spans="1:1">
      <c r="A2147" s="37"/>
    </row>
    <row r="2148" spans="1:1">
      <c r="A2148" s="37"/>
    </row>
    <row r="2149" spans="1:1">
      <c r="A2149" s="37"/>
    </row>
    <row r="2150" spans="1:1">
      <c r="A2150" s="37"/>
    </row>
    <row r="2151" spans="1:1">
      <c r="A2151" s="37"/>
    </row>
    <row r="2152" spans="1:1">
      <c r="A2152" s="37"/>
    </row>
    <row r="2153" spans="1:1">
      <c r="A2153" s="37"/>
    </row>
    <row r="2154" spans="1:1">
      <c r="A2154" s="37"/>
    </row>
    <row r="2155" spans="1:1">
      <c r="A2155" s="37"/>
    </row>
    <row r="2156" spans="1:1">
      <c r="A2156" s="37"/>
    </row>
    <row r="2157" spans="1:1">
      <c r="A2157" s="37"/>
    </row>
    <row r="2158" spans="1:1">
      <c r="A2158" s="37"/>
    </row>
    <row r="2159" spans="1:1">
      <c r="A2159" s="37"/>
    </row>
    <row r="2160" spans="1:1">
      <c r="A2160" s="37"/>
    </row>
    <row r="2161" spans="1:1">
      <c r="A2161" s="37"/>
    </row>
    <row r="2162" spans="1:1">
      <c r="A2162" s="37"/>
    </row>
    <row r="2163" spans="1:1">
      <c r="A2163" s="37"/>
    </row>
    <row r="2164" spans="1:1">
      <c r="A2164" s="37"/>
    </row>
    <row r="2165" spans="1:1">
      <c r="A2165" s="37"/>
    </row>
    <row r="2166" spans="1:1">
      <c r="A2166" s="37"/>
    </row>
    <row r="2167" spans="1:1">
      <c r="A2167" s="37"/>
    </row>
    <row r="2168" spans="1:1">
      <c r="A2168" s="37"/>
    </row>
    <row r="2169" spans="1:1">
      <c r="A2169" s="37"/>
    </row>
    <row r="2170" spans="1:1">
      <c r="A2170" s="37"/>
    </row>
    <row r="2171" spans="1:1">
      <c r="A2171" s="37"/>
    </row>
    <row r="2172" spans="1:1">
      <c r="A2172" s="37"/>
    </row>
    <row r="2173" spans="1:1">
      <c r="A2173" s="37"/>
    </row>
    <row r="2174" spans="1:1">
      <c r="A2174" s="37"/>
    </row>
    <row r="2175" spans="1:1">
      <c r="A2175" s="37"/>
    </row>
    <row r="2176" spans="1:1">
      <c r="A2176" s="37"/>
    </row>
    <row r="2177" spans="1:1">
      <c r="A2177" s="37"/>
    </row>
    <row r="2178" spans="1:1">
      <c r="A2178" s="37"/>
    </row>
    <row r="2179" spans="1:1">
      <c r="A2179" s="37"/>
    </row>
    <row r="2180" spans="1:1">
      <c r="A2180" s="37"/>
    </row>
    <row r="2181" spans="1:1">
      <c r="A2181" s="37"/>
    </row>
    <row r="2182" spans="1:1">
      <c r="A2182" s="37"/>
    </row>
    <row r="2183" spans="1:1">
      <c r="A2183" s="37"/>
    </row>
    <row r="2184" spans="1:1">
      <c r="A2184" s="37"/>
    </row>
    <row r="2185" spans="1:1">
      <c r="A2185" s="37"/>
    </row>
    <row r="2186" spans="1:1">
      <c r="A2186" s="37"/>
    </row>
    <row r="2187" spans="1:1">
      <c r="A2187" s="37"/>
    </row>
    <row r="2188" spans="1:1">
      <c r="A2188" s="37"/>
    </row>
    <row r="2189" spans="1:1">
      <c r="A2189" s="37"/>
    </row>
    <row r="2190" spans="1:1">
      <c r="A2190" s="37"/>
    </row>
    <row r="2191" spans="1:1">
      <c r="A2191" s="37"/>
    </row>
    <row r="2192" spans="1:1">
      <c r="A2192" s="37"/>
    </row>
    <row r="2193" spans="1:1">
      <c r="A2193" s="37"/>
    </row>
    <row r="2194" spans="1:1">
      <c r="A2194" s="37"/>
    </row>
    <row r="2195" spans="1:1">
      <c r="A2195" s="37"/>
    </row>
    <row r="2196" spans="1:1">
      <c r="A2196" s="37"/>
    </row>
    <row r="2197" spans="1:1">
      <c r="A2197" s="37"/>
    </row>
    <row r="2198" spans="1:1">
      <c r="A2198" s="37"/>
    </row>
    <row r="2199" spans="1:1">
      <c r="A2199" s="37"/>
    </row>
    <row r="2200" spans="1:1">
      <c r="A2200" s="37"/>
    </row>
    <row r="2201" spans="1:1">
      <c r="A2201" s="37"/>
    </row>
    <row r="2202" spans="1:1">
      <c r="A2202" s="37"/>
    </row>
    <row r="2203" spans="1:1">
      <c r="A2203" s="37"/>
    </row>
    <row r="2204" spans="1:1">
      <c r="A2204" s="37"/>
    </row>
    <row r="2205" spans="1:1">
      <c r="A2205" s="37"/>
    </row>
    <row r="2206" spans="1:1">
      <c r="A2206" s="37"/>
    </row>
    <row r="2207" spans="1:1">
      <c r="A2207" s="37"/>
    </row>
    <row r="2208" spans="1:1">
      <c r="A2208" s="37"/>
    </row>
    <row r="2209" spans="1:1">
      <c r="A2209" s="37"/>
    </row>
    <row r="2210" spans="1:1">
      <c r="A2210" s="37"/>
    </row>
    <row r="2211" spans="1:1">
      <c r="A2211" s="37"/>
    </row>
    <row r="2212" spans="1:1">
      <c r="A2212" s="37"/>
    </row>
    <row r="2213" spans="1:1">
      <c r="A2213" s="37"/>
    </row>
    <row r="2214" spans="1:1">
      <c r="A2214" s="37"/>
    </row>
    <row r="2215" spans="1:1">
      <c r="A2215" s="37"/>
    </row>
    <row r="2216" spans="1:1">
      <c r="A2216" s="37"/>
    </row>
    <row r="2217" spans="1:1">
      <c r="A2217" s="37"/>
    </row>
    <row r="2218" spans="1:1">
      <c r="A2218" s="37"/>
    </row>
    <row r="2219" spans="1:1">
      <c r="A2219" s="37"/>
    </row>
    <row r="2220" spans="1:1">
      <c r="A2220" s="37"/>
    </row>
    <row r="2221" spans="1:1">
      <c r="A2221" s="37"/>
    </row>
    <row r="2222" spans="1:1">
      <c r="A2222" s="37"/>
    </row>
    <row r="2223" spans="1:1">
      <c r="A2223" s="37"/>
    </row>
    <row r="2224" spans="1:1">
      <c r="A2224" s="37"/>
    </row>
    <row r="2225" spans="1:1">
      <c r="A2225" s="37"/>
    </row>
    <row r="2226" spans="1:1">
      <c r="A2226" s="37"/>
    </row>
    <row r="2227" spans="1:1">
      <c r="A2227" s="37"/>
    </row>
    <row r="2228" spans="1:1">
      <c r="A2228" s="37"/>
    </row>
    <row r="2229" spans="1:1">
      <c r="A2229" s="37"/>
    </row>
    <row r="2230" spans="1:1">
      <c r="A2230" s="37"/>
    </row>
    <row r="2231" spans="1:1">
      <c r="A2231" s="37"/>
    </row>
    <row r="2232" spans="1:1">
      <c r="A2232" s="37"/>
    </row>
    <row r="2233" spans="1:1">
      <c r="A2233" s="37"/>
    </row>
    <row r="2234" spans="1:1">
      <c r="A2234" s="37"/>
    </row>
    <row r="2235" spans="1:1">
      <c r="A2235" s="37"/>
    </row>
    <row r="2236" spans="1:1">
      <c r="A2236" s="37"/>
    </row>
    <row r="2237" spans="1:1">
      <c r="A2237" s="37"/>
    </row>
    <row r="2238" spans="1:1">
      <c r="A2238" s="37"/>
    </row>
    <row r="2239" spans="1:1">
      <c r="A2239" s="37"/>
    </row>
    <row r="2240" spans="1:1">
      <c r="A2240" s="37"/>
    </row>
    <row r="2241" spans="1:1">
      <c r="A2241" s="37"/>
    </row>
    <row r="2242" spans="1:1">
      <c r="A2242" s="37"/>
    </row>
    <row r="2243" spans="1:1">
      <c r="A2243" s="37"/>
    </row>
    <row r="2244" spans="1:1">
      <c r="A2244" s="37"/>
    </row>
    <row r="2245" spans="1:1">
      <c r="A2245" s="37"/>
    </row>
    <row r="2246" spans="1:1">
      <c r="A2246" s="37"/>
    </row>
    <row r="2247" spans="1:1">
      <c r="A2247" s="37"/>
    </row>
    <row r="2248" spans="1:1">
      <c r="A2248" s="37"/>
    </row>
    <row r="2249" spans="1:1">
      <c r="A2249" s="37"/>
    </row>
  </sheetData>
  <sheetProtection password="C338" sheet="1" objects="1" scenarios="1"/>
  <customSheetViews>
    <customSheetView guid="{3A38DF7A-C35E-4DD3-9893-26310A3EF836}" scale="70" showPageBreaks="1" fitToPage="1" hiddenRows="1" showRuler="0">
      <selection activeCell="A3" sqref="A3:I3"/>
      <pageMargins left="0.5" right="0.5" top="0.5" bottom="0.5" header="0.5" footer="0.5"/>
      <printOptions horizontalCentered="1"/>
      <pageSetup scale="53" orientation="portrait" r:id="rId1"/>
      <headerFooter alignWithMargins="0">
        <oddHeader>&amp;R&amp;12Page &amp;P of &amp;N</oddHeader>
      </headerFooter>
    </customSheetView>
    <customSheetView guid="{F96D6087-3330-4A81-95EC-26BA83722A49}" scale="75" showPageBreaks="1" fitToPage="1" hiddenRows="1" showRuler="0" topLeftCell="A35">
      <selection activeCell="I49" sqref="I49"/>
      <pageMargins left="0.5" right="0.5" top="0.5" bottom="0.5" header="0.5" footer="0.5"/>
      <printOptions horizontalCentered="1"/>
      <pageSetup scale="53" orientation="portrait" r:id="rId2"/>
      <headerFooter alignWithMargins="0">
        <oddHeader>&amp;R&amp;12Page &amp;P of &amp;N</oddHeader>
      </headerFooter>
    </customSheetView>
    <customSheetView guid="{DA967730-B71F-4038-B1B7-9D4790729C5D}" scale="75" showPageBreaks="1" fitToPage="1" hiddenRows="1" showRuler="0" topLeftCell="A35">
      <selection activeCell="I49" sqref="I49"/>
      <pageMargins left="0.5" right="0.5" top="0.5" bottom="0.5" header="0.5" footer="0.5"/>
      <printOptions horizontalCentered="1"/>
      <pageSetup scale="53" orientation="portrait" r:id="rId3"/>
      <headerFooter alignWithMargins="0">
        <oddHeader>&amp;R&amp;12Page &amp;P of &amp;N</oddHeader>
      </headerFooter>
    </customSheetView>
    <customSheetView guid="{4C7C2344-134C-465A-ADEB-A5E96AAE2308}" scale="75" showPageBreaks="1" fitToPage="1" hiddenRows="1" showRuler="0" topLeftCell="A35">
      <selection activeCell="I49" sqref="I49"/>
      <pageMargins left="0.5" right="0.5" top="0.5" bottom="0.5" header="0.5" footer="0.5"/>
      <printOptions horizontalCentered="1"/>
      <pageSetup scale="53" orientation="portrait" r:id="rId4"/>
      <headerFooter alignWithMargins="0">
        <oddHeader>&amp;R&amp;12Page &amp;P of &amp;N</oddHeader>
      </headerFooter>
    </customSheetView>
    <customSheetView guid="{FAAD9AAC-1337-43AB-BF1F-CCF9DFCF5B78}" scale="75" fitToPage="1" hiddenRows="1" showRuler="0" topLeftCell="A35">
      <selection activeCell="I49" sqref="I49"/>
      <pageMargins left="0.5" right="0.5" top="0.5" bottom="0.5" header="0.5" footer="0.5"/>
      <printOptions horizontalCentered="1"/>
      <pageSetup scale="53" orientation="portrait" r:id="rId5"/>
      <headerFooter alignWithMargins="0">
        <oddHeader>&amp;R&amp;12Page &amp;P of &amp;N</oddHeader>
      </headerFooter>
    </customSheetView>
    <customSheetView guid="{71B42B22-A376-44B5-B0C1-23FC1AA3DBA2}" scale="75" fitToPage="1" hiddenRows="1" showRuler="0">
      <selection activeCell="D6" sqref="D6"/>
      <pageMargins left="0.5" right="0.5" top="0.5" bottom="0.5" header="0.5" footer="0.5"/>
      <printOptions horizontalCentered="1"/>
      <pageSetup scale="53" orientation="portrait" r:id="rId6"/>
      <headerFooter alignWithMargins="0">
        <oddHeader>&amp;R&amp;14Page &amp;P of &amp;N</oddHeader>
      </headerFooter>
    </customSheetView>
    <customSheetView guid="{28948E05-8F34-4F1E-96FB-A80A6A844600}" scale="75" showPageBreaks="1" fitToPage="1" hiddenRows="1" showRuler="0">
      <selection activeCell="D6" sqref="D6"/>
      <pageMargins left="0.5" right="0.5" top="0.5" bottom="0.5" header="0.5" footer="0.5"/>
      <printOptions horizontalCentered="1"/>
      <pageSetup scale="53" orientation="portrait" r:id="rId7"/>
      <headerFooter alignWithMargins="0">
        <oddHeader>&amp;R&amp;12Page &amp;P of &amp;N</oddHeader>
      </headerFooter>
    </customSheetView>
    <customSheetView guid="{DC91DEF3-837B-4BB9-A81E-3B78C5914E6C}" scale="75" showPageBreaks="1" fitToPage="1" hiddenRows="1" showRuler="0">
      <selection activeCell="G9" sqref="G9"/>
      <pageMargins left="0.5" right="0.5" top="0.5" bottom="0.5" header="0.5" footer="0.5"/>
      <printOptions horizontalCentered="1"/>
      <pageSetup scale="53" orientation="portrait" r:id="rId8"/>
      <headerFooter alignWithMargins="0">
        <oddHeader>&amp;R&amp;12Page &amp;P of &amp;N</oddHeader>
      </headerFooter>
    </customSheetView>
    <customSheetView guid="{416404B7-8533-4A12-ABD0-58CFDEB49D80}" scale="75" fitToPage="1">
      <selection activeCell="F45" sqref="F45"/>
      <pageMargins left="0.75" right="0.75" top="1" bottom="1" header="0.5" footer="0.5"/>
      <printOptions horizontalCentered="1"/>
      <pageSetup scale="42" orientation="portrait" r:id="rId9"/>
      <headerFooter alignWithMargins="0"/>
    </customSheetView>
  </customSheetViews>
  <mergeCells count="3">
    <mergeCell ref="A1:I1"/>
    <mergeCell ref="A3:I3"/>
    <mergeCell ref="A2:I2"/>
  </mergeCells>
  <phoneticPr fontId="0" type="noConversion"/>
  <printOptions horizontalCentered="1"/>
  <pageMargins left="0.75" right="0.75" top="1" bottom="1" header="0.5" footer="0.5"/>
  <pageSetup scale="42" orientation="portrait" r:id="rId1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246"/>
  <sheetViews>
    <sheetView showGridLines="0" showWhiteSpace="0" topLeftCell="E1" zoomScale="60" zoomScaleNormal="60" zoomScalePageLayoutView="75" workbookViewId="0">
      <selection sqref="A1:U1"/>
    </sheetView>
  </sheetViews>
  <sheetFormatPr defaultRowHeight="15"/>
  <cols>
    <col min="1" max="1" width="17.85546875" style="295" customWidth="1"/>
    <col min="2" max="2" width="6.42578125" style="295" customWidth="1"/>
    <col min="3" max="3" width="40.5703125" style="295" customWidth="1"/>
    <col min="4" max="4" width="41.42578125" style="295" customWidth="1"/>
    <col min="5" max="5" width="17.85546875" style="297" customWidth="1"/>
    <col min="6" max="6" width="26.140625" style="295" customWidth="1"/>
    <col min="7" max="7" width="20.140625" style="295" customWidth="1"/>
    <col min="8" max="8" width="19.85546875" style="295" customWidth="1"/>
    <col min="9" max="9" width="21.140625" style="295" customWidth="1"/>
    <col min="10" max="10" width="20.7109375" style="295" customWidth="1"/>
    <col min="11" max="11" width="19" style="295" customWidth="1"/>
    <col min="12" max="13" width="20.42578125" style="295" customWidth="1"/>
    <col min="14" max="14" width="21.85546875" style="295" customWidth="1"/>
    <col min="15" max="15" width="21.42578125" style="295" customWidth="1"/>
    <col min="16" max="16" width="22" style="295" customWidth="1"/>
    <col min="17" max="17" width="20.7109375" style="295" customWidth="1"/>
    <col min="18" max="18" width="21.42578125" style="295" customWidth="1"/>
    <col min="19" max="19" width="24.140625" style="295" customWidth="1"/>
    <col min="20" max="20" width="20.140625" style="295" customWidth="1"/>
    <col min="21" max="21" width="18.42578125" style="295" customWidth="1"/>
    <col min="22" max="16384" width="9.140625" style="295"/>
  </cols>
  <sheetData>
    <row r="1" spans="1:21" s="1239" customFormat="1" ht="21" customHeight="1">
      <c r="A1" s="1415" t="s">
        <v>366</v>
      </c>
      <c r="B1" s="1415"/>
      <c r="C1" s="1415"/>
      <c r="D1" s="1415"/>
      <c r="E1" s="1415"/>
      <c r="F1" s="1415"/>
      <c r="G1" s="1415"/>
      <c r="H1" s="1415"/>
      <c r="I1" s="1415"/>
      <c r="J1" s="1415"/>
      <c r="K1" s="1415"/>
      <c r="L1" s="1415"/>
      <c r="M1" s="1415"/>
      <c r="N1" s="1415"/>
      <c r="O1" s="1415"/>
      <c r="P1" s="1415"/>
      <c r="Q1" s="1415"/>
      <c r="R1" s="1415"/>
      <c r="S1" s="1415"/>
      <c r="T1" s="1415"/>
      <c r="U1" s="1415"/>
    </row>
    <row r="2" spans="1:21" ht="21" customHeight="1">
      <c r="A2" s="1415" t="s">
        <v>367</v>
      </c>
      <c r="B2" s="1415"/>
      <c r="C2" s="1415"/>
      <c r="D2" s="1415"/>
      <c r="E2" s="1415"/>
      <c r="F2" s="1415"/>
      <c r="G2" s="1415"/>
      <c r="H2" s="1415"/>
      <c r="I2" s="1415"/>
      <c r="J2" s="1415"/>
      <c r="K2" s="1415"/>
      <c r="L2" s="1415"/>
      <c r="M2" s="1415"/>
      <c r="N2" s="1415"/>
      <c r="O2" s="1415"/>
      <c r="P2" s="1415"/>
      <c r="Q2" s="1415"/>
      <c r="R2" s="1415"/>
      <c r="S2" s="1415"/>
      <c r="T2" s="1415"/>
      <c r="U2" s="1415"/>
    </row>
    <row r="3" spans="1:21" ht="21" customHeight="1">
      <c r="A3" s="1415" t="s">
        <v>892</v>
      </c>
      <c r="B3" s="1415"/>
      <c r="C3" s="1415"/>
      <c r="D3" s="1415"/>
      <c r="E3" s="1415"/>
      <c r="F3" s="1415"/>
      <c r="G3" s="1415"/>
      <c r="H3" s="1415"/>
      <c r="I3" s="1415"/>
      <c r="J3" s="1415"/>
      <c r="K3" s="1415"/>
      <c r="L3" s="1415"/>
      <c r="M3" s="1415"/>
      <c r="N3" s="1415"/>
      <c r="O3" s="1415"/>
      <c r="P3" s="1415"/>
      <c r="Q3" s="1415"/>
      <c r="R3" s="1415"/>
      <c r="S3" s="1415"/>
      <c r="T3" s="1415"/>
      <c r="U3" s="1415"/>
    </row>
    <row r="4" spans="1:21" ht="21" customHeight="1">
      <c r="B4" s="470"/>
      <c r="C4" s="571"/>
      <c r="D4" s="476"/>
      <c r="E4" s="476"/>
      <c r="F4" s="312"/>
      <c r="G4" s="568"/>
      <c r="H4" s="312"/>
      <c r="I4" s="312"/>
      <c r="J4" s="312"/>
      <c r="K4" s="312"/>
      <c r="L4" s="312"/>
      <c r="M4" s="312"/>
      <c r="N4" s="569"/>
      <c r="O4" s="569"/>
      <c r="P4" s="569"/>
      <c r="Q4" s="569"/>
      <c r="U4" s="312"/>
    </row>
    <row r="5" spans="1:21" ht="21" customHeight="1" thickBot="1">
      <c r="A5" s="313"/>
      <c r="B5" s="314"/>
      <c r="C5" s="314"/>
      <c r="D5" s="314"/>
      <c r="E5" s="315"/>
      <c r="F5" s="314"/>
      <c r="G5" s="570"/>
      <c r="H5" s="316"/>
      <c r="I5" s="316"/>
      <c r="J5" s="316"/>
      <c r="K5" s="317"/>
      <c r="L5" s="316"/>
      <c r="M5" s="316"/>
      <c r="N5" s="570"/>
      <c r="O5" s="559"/>
      <c r="P5" s="296"/>
      <c r="Q5" s="570"/>
      <c r="U5" s="295" t="s">
        <v>721</v>
      </c>
    </row>
    <row r="6" spans="1:21" ht="16.5" thickBot="1">
      <c r="A6" s="318" t="s">
        <v>630</v>
      </c>
      <c r="B6" s="319"/>
      <c r="D6" s="320"/>
      <c r="E6" s="321"/>
      <c r="F6" s="316"/>
      <c r="G6" s="1324" t="s">
        <v>993</v>
      </c>
      <c r="H6" s="1416" t="s">
        <v>893</v>
      </c>
      <c r="I6" s="1416"/>
      <c r="J6" s="1416"/>
      <c r="K6" s="1416"/>
      <c r="L6" s="1416"/>
      <c r="M6" s="1416"/>
      <c r="N6" s="1416"/>
      <c r="O6" s="1416"/>
      <c r="P6" s="1416"/>
      <c r="Q6" s="1416"/>
      <c r="R6" s="1416"/>
      <c r="S6" s="1417"/>
      <c r="T6" s="298"/>
      <c r="U6" s="298"/>
    </row>
    <row r="7" spans="1:21" ht="32.1" customHeight="1" thickBot="1">
      <c r="A7" s="405" t="s">
        <v>17</v>
      </c>
      <c r="B7" s="406" t="s">
        <v>18</v>
      </c>
      <c r="C7" s="406"/>
      <c r="D7" s="406"/>
      <c r="E7" s="407" t="s">
        <v>246</v>
      </c>
      <c r="F7" s="408" t="s">
        <v>19</v>
      </c>
      <c r="G7" s="647" t="s">
        <v>20</v>
      </c>
      <c r="H7" s="407" t="s">
        <v>533</v>
      </c>
      <c r="I7" s="407" t="s">
        <v>616</v>
      </c>
      <c r="J7" s="407" t="s">
        <v>617</v>
      </c>
      <c r="K7" s="407" t="s">
        <v>618</v>
      </c>
      <c r="L7" s="407" t="s">
        <v>614</v>
      </c>
      <c r="M7" s="407" t="s">
        <v>619</v>
      </c>
      <c r="N7" s="407" t="s">
        <v>620</v>
      </c>
      <c r="O7" s="407" t="s">
        <v>621</v>
      </c>
      <c r="P7" s="407" t="s">
        <v>622</v>
      </c>
      <c r="Q7" s="407" t="s">
        <v>623</v>
      </c>
      <c r="R7" s="407" t="s">
        <v>624</v>
      </c>
      <c r="S7" s="407" t="s">
        <v>534</v>
      </c>
      <c r="T7" s="648" t="s">
        <v>21</v>
      </c>
      <c r="U7" s="835" t="s">
        <v>22</v>
      </c>
    </row>
    <row r="8" spans="1:21" ht="15.75">
      <c r="A8" s="327"/>
      <c r="B8" s="328" t="s">
        <v>227</v>
      </c>
      <c r="C8" s="329"/>
      <c r="D8" s="330"/>
      <c r="E8" s="331"/>
      <c r="F8" s="330"/>
      <c r="G8" s="650"/>
      <c r="H8" s="1278"/>
      <c r="I8" s="1279"/>
      <c r="J8" s="1279"/>
      <c r="K8" s="1279"/>
      <c r="L8" s="1279"/>
      <c r="M8" s="1279"/>
      <c r="N8" s="1279"/>
      <c r="O8" s="1279"/>
      <c r="P8" s="1279"/>
      <c r="Q8" s="1279"/>
      <c r="R8" s="1279"/>
      <c r="S8" s="1280"/>
      <c r="T8" s="650"/>
      <c r="U8" s="650"/>
    </row>
    <row r="9" spans="1:21" ht="15.75">
      <c r="A9" s="333">
        <f>+'Appendix A'!A19</f>
        <v>6</v>
      </c>
      <c r="B9" s="334"/>
      <c r="C9" s="320" t="s">
        <v>716</v>
      </c>
      <c r="D9" s="298"/>
      <c r="E9" s="460" t="str">
        <f>+'Appendix A'!E19</f>
        <v>(Note B)</v>
      </c>
      <c r="F9" s="335" t="s">
        <v>283</v>
      </c>
      <c r="G9" s="1264">
        <v>21940212018.683254</v>
      </c>
      <c r="H9" s="639">
        <v>21967426356.579296</v>
      </c>
      <c r="I9" s="639">
        <v>21993774770.898029</v>
      </c>
      <c r="J9" s="639">
        <v>22051969697.979389</v>
      </c>
      <c r="K9" s="639">
        <v>22114308366.826996</v>
      </c>
      <c r="L9" s="639">
        <v>22233640668.633484</v>
      </c>
      <c r="M9" s="639">
        <v>22520661058.968147</v>
      </c>
      <c r="N9" s="639">
        <v>22544771206.712185</v>
      </c>
      <c r="O9" s="639">
        <v>22569047304.091244</v>
      </c>
      <c r="P9" s="639">
        <v>22601575344.39875</v>
      </c>
      <c r="Q9" s="639">
        <v>22635933100.819714</v>
      </c>
      <c r="R9" s="639">
        <v>22673350055.258049</v>
      </c>
      <c r="S9" s="639">
        <v>23033461355.330177</v>
      </c>
      <c r="T9" s="1264">
        <f t="shared" ref="T9:T14" si="0">AVERAGE(G9:S9)</f>
        <v>22375394715.782978</v>
      </c>
      <c r="U9" s="836"/>
    </row>
    <row r="10" spans="1:21" ht="15.75">
      <c r="A10" s="333">
        <f>+'Appendix A'!A20</f>
        <v>7</v>
      </c>
      <c r="B10" s="334"/>
      <c r="C10" s="320" t="s">
        <v>349</v>
      </c>
      <c r="D10" s="298"/>
      <c r="E10" s="460" t="s">
        <v>460</v>
      </c>
      <c r="F10" s="314" t="s">
        <v>350</v>
      </c>
      <c r="G10" s="1264">
        <v>219757382.36820325</v>
      </c>
      <c r="H10" s="639">
        <v>218696109.11939666</v>
      </c>
      <c r="I10" s="639">
        <v>215871494.26222965</v>
      </c>
      <c r="J10" s="639">
        <v>216919197.1455645</v>
      </c>
      <c r="K10" s="639">
        <v>219601759.91325825</v>
      </c>
      <c r="L10" s="639">
        <v>220100465.00215864</v>
      </c>
      <c r="M10" s="639">
        <v>222097835.57850868</v>
      </c>
      <c r="N10" s="639">
        <v>237052398.24336022</v>
      </c>
      <c r="O10" s="639">
        <v>237749771.22521216</v>
      </c>
      <c r="P10" s="639">
        <v>239031421.53283769</v>
      </c>
      <c r="Q10" s="639">
        <v>239245834.23752153</v>
      </c>
      <c r="R10" s="639">
        <v>239357991.05279893</v>
      </c>
      <c r="S10" s="639">
        <v>241324157.73056263</v>
      </c>
      <c r="T10" s="1264">
        <f t="shared" si="0"/>
        <v>228215832.10858563</v>
      </c>
      <c r="U10" s="836"/>
    </row>
    <row r="11" spans="1:21" ht="15.75">
      <c r="A11" s="333">
        <f>+'Appendix A'!A23</f>
        <v>9</v>
      </c>
      <c r="B11" s="334"/>
      <c r="C11" s="320" t="s">
        <v>100</v>
      </c>
      <c r="D11" s="298"/>
      <c r="E11" s="460" t="str">
        <f>+'Appendix A'!E23</f>
        <v>(Note B &amp; J)</v>
      </c>
      <c r="F11" s="335" t="s">
        <v>23</v>
      </c>
      <c r="G11" s="1264">
        <v>3841768212.6292129</v>
      </c>
      <c r="H11" s="639">
        <v>3878355027.0122867</v>
      </c>
      <c r="I11" s="639">
        <v>3914599090.4637866</v>
      </c>
      <c r="J11" s="639">
        <v>3947783901.9412303</v>
      </c>
      <c r="K11" s="639">
        <v>3982258882.0893822</v>
      </c>
      <c r="L11" s="639">
        <v>4014829800.1477189</v>
      </c>
      <c r="M11" s="639">
        <v>4051620823.8723345</v>
      </c>
      <c r="N11" s="639">
        <v>4087774624.1055789</v>
      </c>
      <c r="O11" s="639">
        <v>4124694718.1142993</v>
      </c>
      <c r="P11" s="639">
        <v>4162054904.4396877</v>
      </c>
      <c r="Q11" s="639">
        <v>4199710464.9368467</v>
      </c>
      <c r="R11" s="639">
        <v>4235348870.1234946</v>
      </c>
      <c r="S11" s="639">
        <v>4264373495.7283287</v>
      </c>
      <c r="T11" s="1264">
        <f t="shared" si="0"/>
        <v>4054244062.7387838</v>
      </c>
      <c r="U11" s="836"/>
    </row>
    <row r="12" spans="1:21" ht="15" customHeight="1">
      <c r="A12" s="338">
        <f>+'Appendix A'!A24</f>
        <v>10</v>
      </c>
      <c r="B12" s="298"/>
      <c r="C12" s="339" t="s">
        <v>187</v>
      </c>
      <c r="D12" s="320"/>
      <c r="E12" s="460" t="str">
        <f>+'Appendix A'!E24</f>
        <v>(Note B)</v>
      </c>
      <c r="F12" s="314" t="s">
        <v>24</v>
      </c>
      <c r="G12" s="1264">
        <v>5618327.2458948195</v>
      </c>
      <c r="H12" s="639">
        <v>5751247.5563096814</v>
      </c>
      <c r="I12" s="639">
        <v>5884167.8667245433</v>
      </c>
      <c r="J12" s="639">
        <v>6017088.1771394052</v>
      </c>
      <c r="K12" s="639">
        <v>6150008.487554267</v>
      </c>
      <c r="L12" s="639">
        <v>6282928.7979686633</v>
      </c>
      <c r="M12" s="639">
        <v>6170680.5873005651</v>
      </c>
      <c r="N12" s="639">
        <v>6299581.7416319624</v>
      </c>
      <c r="O12" s="639">
        <v>6255064.557380043</v>
      </c>
      <c r="P12" s="639">
        <v>6381122.7881284431</v>
      </c>
      <c r="Q12" s="639">
        <v>6507181.0188763775</v>
      </c>
      <c r="R12" s="639">
        <v>6633239.2496247776</v>
      </c>
      <c r="S12" s="639">
        <v>6759297.480372712</v>
      </c>
      <c r="T12" s="1264">
        <f t="shared" si="0"/>
        <v>6208456.581146636</v>
      </c>
      <c r="U12" s="836"/>
    </row>
    <row r="13" spans="1:21">
      <c r="A13" s="338">
        <f>+'Appendix A'!A25</f>
        <v>11</v>
      </c>
      <c r="B13" s="320"/>
      <c r="C13" s="339" t="s">
        <v>356</v>
      </c>
      <c r="D13" s="320"/>
      <c r="E13" s="460" t="str">
        <f>+'Appendix A'!E25</f>
        <v>(Note B &amp; J)</v>
      </c>
      <c r="F13" s="314" t="s">
        <v>350</v>
      </c>
      <c r="G13" s="1264">
        <v>39368191.185334697</v>
      </c>
      <c r="H13" s="639">
        <v>39157891.003328845</v>
      </c>
      <c r="I13" s="639">
        <v>40195092.955879405</v>
      </c>
      <c r="J13" s="639">
        <v>41314438.031278551</v>
      </c>
      <c r="K13" s="639">
        <v>41589427.022324875</v>
      </c>
      <c r="L13" s="639">
        <v>42581324.081122875</v>
      </c>
      <c r="M13" s="639">
        <v>43543503.498958886</v>
      </c>
      <c r="N13" s="639">
        <v>44418845.627480656</v>
      </c>
      <c r="O13" s="639">
        <v>45367295.28742516</v>
      </c>
      <c r="P13" s="639">
        <v>46087071.848877706</v>
      </c>
      <c r="Q13" s="639">
        <v>46605377.095963806</v>
      </c>
      <c r="R13" s="639">
        <v>47699549.450463146</v>
      </c>
      <c r="S13" s="639">
        <v>48704545.125792265</v>
      </c>
      <c r="T13" s="1264">
        <f t="shared" si="0"/>
        <v>43587119.401094683</v>
      </c>
      <c r="U13" s="836"/>
    </row>
    <row r="14" spans="1:21">
      <c r="A14" s="338">
        <f>+'Appendix A'!A26</f>
        <v>12</v>
      </c>
      <c r="B14" s="302"/>
      <c r="C14" s="339" t="s">
        <v>357</v>
      </c>
      <c r="D14" s="320"/>
      <c r="E14" s="460" t="str">
        <f>+'Appendix A'!E26</f>
        <v>(Note B)</v>
      </c>
      <c r="F14" s="314" t="s">
        <v>350</v>
      </c>
      <c r="G14" s="1264">
        <v>51992973.900442012</v>
      </c>
      <c r="H14" s="639">
        <v>52754480.595309749</v>
      </c>
      <c r="I14" s="639">
        <v>50381076.391916722</v>
      </c>
      <c r="J14" s="639">
        <v>51096443.154026754</v>
      </c>
      <c r="K14" s="639">
        <v>51830011.861361563</v>
      </c>
      <c r="L14" s="639">
        <v>52566956.95759356</v>
      </c>
      <c r="M14" s="639">
        <v>52751519.446661234</v>
      </c>
      <c r="N14" s="639">
        <v>53617969.719246492</v>
      </c>
      <c r="O14" s="639">
        <v>54490573.880754411</v>
      </c>
      <c r="P14" s="639">
        <v>55373348.430480808</v>
      </c>
      <c r="Q14" s="639">
        <v>56262539.646875113</v>
      </c>
      <c r="R14" s="639">
        <v>56345982.650403395</v>
      </c>
      <c r="S14" s="639">
        <v>57231091.166860893</v>
      </c>
      <c r="T14" s="1264">
        <f t="shared" si="0"/>
        <v>53591920.600148678</v>
      </c>
      <c r="U14" s="836"/>
    </row>
    <row r="15" spans="1:21" ht="15.75">
      <c r="A15" s="333"/>
      <c r="B15" s="334"/>
      <c r="C15" s="320"/>
      <c r="D15" s="320"/>
      <c r="E15" s="315"/>
      <c r="F15" s="649"/>
      <c r="G15" s="1264"/>
      <c r="H15" s="1266"/>
      <c r="I15" s="639"/>
      <c r="J15" s="639"/>
      <c r="K15" s="639"/>
      <c r="L15" s="639"/>
      <c r="M15" s="639"/>
      <c r="N15" s="639"/>
      <c r="O15" s="639"/>
      <c r="P15" s="639"/>
      <c r="Q15" s="639"/>
      <c r="R15" s="639"/>
      <c r="S15" s="1281"/>
      <c r="T15" s="1264"/>
      <c r="U15" s="836"/>
    </row>
    <row r="16" spans="1:21" s="1239" customFormat="1" ht="15.75">
      <c r="A16" s="333"/>
      <c r="B16" s="334"/>
      <c r="C16" s="320"/>
      <c r="D16" s="320"/>
      <c r="E16" s="315"/>
      <c r="F16" s="649"/>
      <c r="G16" s="1264"/>
      <c r="H16" s="639"/>
      <c r="I16" s="639"/>
      <c r="J16" s="639"/>
      <c r="K16" s="639"/>
      <c r="L16" s="639"/>
      <c r="M16" s="639"/>
      <c r="N16" s="639"/>
      <c r="O16" s="639"/>
      <c r="P16" s="639"/>
      <c r="Q16" s="639"/>
      <c r="R16" s="639"/>
      <c r="S16" s="639"/>
      <c r="T16" s="1264"/>
      <c r="U16" s="836"/>
    </row>
    <row r="17" spans="1:21" s="1239" customFormat="1" ht="15.75">
      <c r="A17" s="333"/>
      <c r="B17" s="334" t="s">
        <v>148</v>
      </c>
      <c r="C17" s="320"/>
      <c r="D17" s="320"/>
      <c r="E17" s="315"/>
      <c r="F17" s="649"/>
      <c r="G17" s="1264"/>
      <c r="H17" s="639"/>
      <c r="I17" s="639"/>
      <c r="J17" s="639"/>
      <c r="K17" s="639"/>
      <c r="L17" s="639"/>
      <c r="M17" s="639"/>
      <c r="N17" s="639"/>
      <c r="O17" s="639"/>
      <c r="P17" s="639"/>
      <c r="Q17" s="639"/>
      <c r="R17" s="639"/>
      <c r="S17" s="639"/>
      <c r="T17" s="1264"/>
      <c r="U17" s="836"/>
    </row>
    <row r="18" spans="1:21" ht="15.75">
      <c r="A18" s="333">
        <f>+'Appendix A'!A40</f>
        <v>19</v>
      </c>
      <c r="B18" s="334"/>
      <c r="C18" s="320" t="s">
        <v>718</v>
      </c>
      <c r="D18" s="320"/>
      <c r="E18" s="340" t="str">
        <f>+'Appendix A'!E40</f>
        <v>(Note B)</v>
      </c>
      <c r="F18" s="341" t="s">
        <v>284</v>
      </c>
      <c r="G18" s="1264">
        <v>11976476248.852665</v>
      </c>
      <c r="H18" s="639">
        <v>11983919581.852663</v>
      </c>
      <c r="I18" s="639">
        <v>11992781914.852663</v>
      </c>
      <c r="J18" s="639">
        <v>12031455247.852665</v>
      </c>
      <c r="K18" s="639">
        <v>12073176580.852663</v>
      </c>
      <c r="L18" s="639">
        <v>12176552913.852663</v>
      </c>
      <c r="M18" s="639">
        <v>12374665246.852665</v>
      </c>
      <c r="N18" s="639">
        <v>12377277579.852663</v>
      </c>
      <c r="O18" s="639">
        <v>12381742912.852663</v>
      </c>
      <c r="P18" s="639">
        <v>12396331245.852665</v>
      </c>
      <c r="Q18" s="639">
        <v>12410119578.852665</v>
      </c>
      <c r="R18" s="639">
        <v>12428475911.852663</v>
      </c>
      <c r="S18" s="639">
        <v>12758390244.852663</v>
      </c>
      <c r="T18" s="1264">
        <f t="shared" ref="T18:T24" si="1">AVERAGE(G18:S18)</f>
        <v>12258566554.544971</v>
      </c>
      <c r="U18" s="836"/>
    </row>
    <row r="19" spans="1:21" ht="15.75">
      <c r="A19" s="333">
        <f>+'Appendix A'!A42</f>
        <v>20</v>
      </c>
      <c r="B19" s="334"/>
      <c r="C19" s="320" t="s">
        <v>717</v>
      </c>
      <c r="D19" s="320"/>
      <c r="E19" s="315" t="str">
        <f>+'Appendix A'!E42</f>
        <v>(Note B)</v>
      </c>
      <c r="F19" s="314" t="s">
        <v>179</v>
      </c>
      <c r="G19" s="1264">
        <v>329734412.77628767</v>
      </c>
      <c r="H19" s="639">
        <v>330228641.24045521</v>
      </c>
      <c r="I19" s="639">
        <v>331004553.03462034</v>
      </c>
      <c r="J19" s="639">
        <v>329851274.58878791</v>
      </c>
      <c r="K19" s="639">
        <v>331318652.29295564</v>
      </c>
      <c r="L19" s="639">
        <v>328724124.42712301</v>
      </c>
      <c r="M19" s="639">
        <v>329617345.91128862</v>
      </c>
      <c r="N19" s="639">
        <v>330488662.76045513</v>
      </c>
      <c r="O19" s="639">
        <v>331416727.25962102</v>
      </c>
      <c r="P19" s="639">
        <v>331871877.23378837</v>
      </c>
      <c r="Q19" s="639">
        <v>333627486.63295436</v>
      </c>
      <c r="R19" s="639">
        <v>334664954.32712138</v>
      </c>
      <c r="S19" s="639">
        <v>335721147.68628961</v>
      </c>
      <c r="T19" s="1264">
        <f t="shared" si="1"/>
        <v>331405373.85936522</v>
      </c>
      <c r="U19" s="836"/>
    </row>
    <row r="20" spans="1:21" ht="15.75">
      <c r="A20" s="333">
        <f>+'Appendix A'!A43</f>
        <v>21</v>
      </c>
      <c r="B20" s="334"/>
      <c r="C20" s="320" t="s">
        <v>314</v>
      </c>
      <c r="D20" s="320"/>
      <c r="E20" s="315" t="str">
        <f>+'Appendix A'!E43</f>
        <v>(Note B)</v>
      </c>
      <c r="F20" s="314" t="s">
        <v>311</v>
      </c>
      <c r="G20" s="1264">
        <v>11647395.469998941</v>
      </c>
      <c r="H20" s="639">
        <v>11647395.469998941</v>
      </c>
      <c r="I20" s="639">
        <v>11647395.469998941</v>
      </c>
      <c r="J20" s="639">
        <v>11647395.469998941</v>
      </c>
      <c r="K20" s="639">
        <v>11647395.469998941</v>
      </c>
      <c r="L20" s="639">
        <v>11647395.469998941</v>
      </c>
      <c r="M20" s="639">
        <v>11406246.104998514</v>
      </c>
      <c r="N20" s="639">
        <v>11406246.104998514</v>
      </c>
      <c r="O20" s="639">
        <v>11235670.690000057</v>
      </c>
      <c r="P20" s="639">
        <v>11235670.690000057</v>
      </c>
      <c r="Q20" s="639">
        <v>11235670.690000057</v>
      </c>
      <c r="R20" s="639">
        <v>11235670.690000057</v>
      </c>
      <c r="S20" s="639">
        <v>11235670.690000057</v>
      </c>
      <c r="T20" s="1264">
        <f t="shared" si="1"/>
        <v>11451939.883076228</v>
      </c>
      <c r="U20" s="836"/>
    </row>
    <row r="21" spans="1:21" ht="15.75">
      <c r="A21" s="333">
        <f>+'Appendix A'!A44</f>
        <v>22</v>
      </c>
      <c r="B21" s="334"/>
      <c r="C21" s="320" t="s">
        <v>349</v>
      </c>
      <c r="D21" s="298"/>
      <c r="E21" s="315" t="str">
        <f>+'Appendix A'!E44</f>
        <v>(Note B)</v>
      </c>
      <c r="F21" s="314" t="s">
        <v>350</v>
      </c>
      <c r="G21" s="1264">
        <v>219757382.36820325</v>
      </c>
      <c r="H21" s="639">
        <v>218696109.11939666</v>
      </c>
      <c r="I21" s="639">
        <v>215871494.26222965</v>
      </c>
      <c r="J21" s="639">
        <v>216919197.1455645</v>
      </c>
      <c r="K21" s="639">
        <v>219601759.91325825</v>
      </c>
      <c r="L21" s="639">
        <v>220100465.00215864</v>
      </c>
      <c r="M21" s="639">
        <v>222097835.57850868</v>
      </c>
      <c r="N21" s="639">
        <v>237052398.24336022</v>
      </c>
      <c r="O21" s="639">
        <v>237749771.22521216</v>
      </c>
      <c r="P21" s="639">
        <v>239031421.53283769</v>
      </c>
      <c r="Q21" s="639">
        <v>239245834.23752153</v>
      </c>
      <c r="R21" s="639">
        <v>239357991.05279893</v>
      </c>
      <c r="S21" s="639">
        <v>241324157.73056263</v>
      </c>
      <c r="T21" s="1264">
        <f t="shared" si="1"/>
        <v>228215832.10858563</v>
      </c>
      <c r="U21" s="836"/>
    </row>
    <row r="22" spans="1:21">
      <c r="A22" s="338">
        <f>+'Appendix A'!A46</f>
        <v>24</v>
      </c>
      <c r="B22" s="319"/>
      <c r="C22" s="339" t="s">
        <v>597</v>
      </c>
      <c r="D22" s="320"/>
      <c r="E22" s="315" t="str">
        <f>+'Appendix A'!E46</f>
        <v>(Note B)</v>
      </c>
      <c r="F22" s="343" t="s">
        <v>286</v>
      </c>
      <c r="G22" s="1264">
        <v>20895453.121935949</v>
      </c>
      <c r="H22" s="639">
        <v>19945044.261937961</v>
      </c>
      <c r="I22" s="639">
        <v>19498709.981936961</v>
      </c>
      <c r="J22" s="639">
        <v>17828636.541936547</v>
      </c>
      <c r="K22" s="639">
        <v>17950603.181937709</v>
      </c>
      <c r="L22" s="639">
        <v>17968576.471935958</v>
      </c>
      <c r="M22" s="639">
        <v>18061604.571936652</v>
      </c>
      <c r="N22" s="639">
        <v>18186604.571936652</v>
      </c>
      <c r="O22" s="639">
        <v>18311604.571936652</v>
      </c>
      <c r="P22" s="639">
        <v>18436604.571936652</v>
      </c>
      <c r="Q22" s="639">
        <v>18561604.571936652</v>
      </c>
      <c r="R22" s="639">
        <v>18686604.571936652</v>
      </c>
      <c r="S22" s="639">
        <v>18775824.721937999</v>
      </c>
      <c r="T22" s="1264">
        <f t="shared" si="1"/>
        <v>18700575.055013776</v>
      </c>
      <c r="U22" s="836"/>
    </row>
    <row r="23" spans="1:21">
      <c r="A23" s="338">
        <f>+'Appendix A'!A47</f>
        <v>25</v>
      </c>
      <c r="B23" s="319"/>
      <c r="C23" s="339" t="s">
        <v>598</v>
      </c>
      <c r="D23" s="320"/>
      <c r="E23" s="315" t="str">
        <f>+'Appendix A'!E47</f>
        <v>(Note B)</v>
      </c>
      <c r="F23" s="343" t="s">
        <v>350</v>
      </c>
      <c r="G23" s="1264">
        <v>29256232.587998733</v>
      </c>
      <c r="H23" s="639">
        <v>29256232.587998733</v>
      </c>
      <c r="I23" s="639">
        <v>29256232.587998733</v>
      </c>
      <c r="J23" s="639">
        <v>29256232.587998733</v>
      </c>
      <c r="K23" s="639">
        <v>29256232.587998733</v>
      </c>
      <c r="L23" s="639">
        <v>29256232.587998733</v>
      </c>
      <c r="M23" s="639">
        <v>29256232.587998733</v>
      </c>
      <c r="N23" s="639">
        <v>29256232.587998733</v>
      </c>
      <c r="O23" s="639">
        <v>29256232.587998733</v>
      </c>
      <c r="P23" s="639">
        <v>29097553.578499705</v>
      </c>
      <c r="Q23" s="639">
        <v>29097553.578499705</v>
      </c>
      <c r="R23" s="639">
        <v>29097553.578499705</v>
      </c>
      <c r="S23" s="639">
        <v>29049411.836499348</v>
      </c>
      <c r="T23" s="1264">
        <f t="shared" si="1"/>
        <v>29203705.066460546</v>
      </c>
      <c r="U23" s="836"/>
    </row>
    <row r="24" spans="1:21">
      <c r="A24" s="338">
        <f>+'Appendix A'!A51</f>
        <v>29</v>
      </c>
      <c r="B24" s="319"/>
      <c r="C24" s="339" t="s">
        <v>398</v>
      </c>
      <c r="D24" s="320"/>
      <c r="E24" s="315" t="str">
        <f>+'Appendix A'!E51</f>
        <v>(Note B)</v>
      </c>
      <c r="F24" s="343" t="s">
        <v>177</v>
      </c>
      <c r="G24" s="1264">
        <v>12431417.804781348</v>
      </c>
      <c r="H24" s="639">
        <v>12189143.964782357</v>
      </c>
      <c r="I24" s="639">
        <v>11617809.684781358</v>
      </c>
      <c r="J24" s="639">
        <v>11286972.22478129</v>
      </c>
      <c r="K24" s="639">
        <v>11283938.864782453</v>
      </c>
      <c r="L24" s="639">
        <v>11192537.884781137</v>
      </c>
      <c r="M24" s="639">
        <v>11192537.884781137</v>
      </c>
      <c r="N24" s="639">
        <v>11192537.884781137</v>
      </c>
      <c r="O24" s="639">
        <v>11192537.884781137</v>
      </c>
      <c r="P24" s="639">
        <v>11192537.884781137</v>
      </c>
      <c r="Q24" s="639">
        <v>11192537.884781137</v>
      </c>
      <c r="R24" s="639">
        <v>11192537.884781137</v>
      </c>
      <c r="S24" s="639">
        <v>11156758.034782484</v>
      </c>
      <c r="T24" s="1264">
        <f t="shared" si="1"/>
        <v>11408754.290166093</v>
      </c>
      <c r="U24" s="836"/>
    </row>
    <row r="25" spans="1:21" s="1239" customFormat="1">
      <c r="A25" s="338"/>
      <c r="B25" s="319"/>
      <c r="C25" s="339"/>
      <c r="D25" s="320"/>
      <c r="E25" s="315"/>
      <c r="F25" s="343"/>
      <c r="G25" s="1264"/>
      <c r="H25" s="1266"/>
      <c r="I25" s="639"/>
      <c r="J25" s="639"/>
      <c r="K25" s="639"/>
      <c r="L25" s="639"/>
      <c r="M25" s="639"/>
      <c r="N25" s="639"/>
      <c r="O25" s="639"/>
      <c r="P25" s="639"/>
      <c r="Q25" s="639"/>
      <c r="R25" s="639"/>
      <c r="S25" s="1281"/>
      <c r="T25" s="1264"/>
      <c r="U25" s="836"/>
    </row>
    <row r="26" spans="1:21" ht="15.75">
      <c r="A26" s="333"/>
      <c r="B26" s="334" t="s">
        <v>138</v>
      </c>
      <c r="C26" s="320"/>
      <c r="D26" s="320"/>
      <c r="E26" s="315"/>
      <c r="F26" s="649"/>
      <c r="G26" s="1264"/>
      <c r="H26" s="1266"/>
      <c r="I26" s="639"/>
      <c r="J26" s="639"/>
      <c r="K26" s="639"/>
      <c r="L26" s="639"/>
      <c r="M26" s="639"/>
      <c r="N26" s="639"/>
      <c r="O26" s="639"/>
      <c r="P26" s="639"/>
      <c r="Q26" s="639"/>
      <c r="R26" s="639"/>
      <c r="S26" s="1281"/>
      <c r="T26" s="1264"/>
      <c r="U26" s="836"/>
    </row>
    <row r="27" spans="1:21">
      <c r="A27" s="338">
        <f>+'Appendix A'!A58</f>
        <v>32</v>
      </c>
      <c r="B27" s="315"/>
      <c r="C27" s="320" t="s">
        <v>235</v>
      </c>
      <c r="D27" s="320"/>
      <c r="E27" s="315" t="str">
        <f>+'Appendix A'!E58</f>
        <v>(Note B &amp; J)</v>
      </c>
      <c r="F27" s="339" t="s">
        <v>285</v>
      </c>
      <c r="G27" s="1264">
        <v>1024866879.5865865</v>
      </c>
      <c r="H27" s="639">
        <v>1043775317.4711002</v>
      </c>
      <c r="I27" s="639">
        <v>1062649480.0216138</v>
      </c>
      <c r="J27" s="639">
        <v>1080777374.1933792</v>
      </c>
      <c r="K27" s="639">
        <v>1097285711.0311444</v>
      </c>
      <c r="L27" s="639">
        <v>1115557800.5349097</v>
      </c>
      <c r="M27" s="639">
        <v>1135018729.7494235</v>
      </c>
      <c r="N27" s="639">
        <v>1153793883.6299372</v>
      </c>
      <c r="O27" s="639">
        <v>1172984968.1764507</v>
      </c>
      <c r="P27" s="639">
        <v>1192678229.3889644</v>
      </c>
      <c r="Q27" s="639">
        <v>1211951452.2227297</v>
      </c>
      <c r="R27" s="639">
        <v>1229766387.7224953</v>
      </c>
      <c r="S27" s="639">
        <v>1249306151.8882606</v>
      </c>
      <c r="T27" s="1264">
        <f>AVERAGE(G27:S27)</f>
        <v>1136185566.5859225</v>
      </c>
      <c r="U27" s="836"/>
    </row>
    <row r="28" spans="1:21">
      <c r="A28" s="338">
        <f>+'Appendix A'!A60</f>
        <v>33</v>
      </c>
      <c r="B28" s="315"/>
      <c r="C28" s="320" t="s">
        <v>269</v>
      </c>
      <c r="D28" s="315"/>
      <c r="E28" s="315" t="str">
        <f>+'Appendix A'!E60</f>
        <v>(Note B &amp; J)</v>
      </c>
      <c r="F28" s="339" t="s">
        <v>25</v>
      </c>
      <c r="G28" s="1264">
        <v>172947039.91303024</v>
      </c>
      <c r="H28" s="639">
        <v>172879422.05478507</v>
      </c>
      <c r="I28" s="639">
        <v>173103976.7530891</v>
      </c>
      <c r="J28" s="639">
        <v>171394780.77825183</v>
      </c>
      <c r="K28" s="639">
        <v>172467213.25934213</v>
      </c>
      <c r="L28" s="639">
        <v>169494932.34816799</v>
      </c>
      <c r="M28" s="639">
        <v>170021774.51325464</v>
      </c>
      <c r="N28" s="639">
        <v>170537677.42155492</v>
      </c>
      <c r="O28" s="639">
        <v>171119064.84376383</v>
      </c>
      <c r="P28" s="639">
        <v>171238502.33543223</v>
      </c>
      <c r="Q28" s="639">
        <v>172678223.64856303</v>
      </c>
      <c r="R28" s="639">
        <v>173408962.99008676</v>
      </c>
      <c r="S28" s="639">
        <v>173156816.28127977</v>
      </c>
      <c r="T28" s="1264">
        <f>AVERAGE(G28:S28)</f>
        <v>171880645.16466171</v>
      </c>
      <c r="U28" s="836"/>
    </row>
    <row r="29" spans="1:21" ht="15.75">
      <c r="A29" s="338">
        <f>+'Appendix A'!A61</f>
        <v>34</v>
      </c>
      <c r="B29" s="345"/>
      <c r="C29" s="354" t="s">
        <v>313</v>
      </c>
      <c r="D29" s="354"/>
      <c r="E29" s="460" t="str">
        <f>+'Appendix A'!E61</f>
        <v>(Note B &amp; J)</v>
      </c>
      <c r="F29" s="320" t="s">
        <v>350</v>
      </c>
      <c r="G29" s="1264">
        <v>91361165.085776716</v>
      </c>
      <c r="H29" s="639">
        <v>91912371.598638594</v>
      </c>
      <c r="I29" s="639">
        <v>90576169.347796127</v>
      </c>
      <c r="J29" s="639">
        <v>92410881.185305297</v>
      </c>
      <c r="K29" s="639">
        <v>93419438.883686438</v>
      </c>
      <c r="L29" s="639">
        <v>95148281.038716435</v>
      </c>
      <c r="M29" s="639">
        <v>96295022.94562012</v>
      </c>
      <c r="N29" s="639">
        <v>98036815.346727148</v>
      </c>
      <c r="O29" s="639">
        <v>99857869.168179572</v>
      </c>
      <c r="P29" s="639">
        <v>101460420.27935851</v>
      </c>
      <c r="Q29" s="639">
        <v>102867916.74283892</v>
      </c>
      <c r="R29" s="639">
        <v>104045532.10086656</v>
      </c>
      <c r="S29" s="639">
        <v>105935636.29265316</v>
      </c>
      <c r="T29" s="1264">
        <f>AVERAGE(G29:S29)</f>
        <v>97179040.001243338</v>
      </c>
      <c r="U29" s="836"/>
    </row>
    <row r="30" spans="1:21" ht="15.75">
      <c r="A30" s="344">
        <f>+'Appendix A'!A62</f>
        <v>35</v>
      </c>
      <c r="B30" s="345"/>
      <c r="C30" s="346" t="s">
        <v>719</v>
      </c>
      <c r="D30" s="302"/>
      <c r="E30" s="460" t="str">
        <f>+'Appendix A'!E62</f>
        <v>(Note B &amp; J)</v>
      </c>
      <c r="F30" s="320" t="s">
        <v>177</v>
      </c>
      <c r="G30" s="1264">
        <v>23246383.10635183</v>
      </c>
      <c r="H30" s="639">
        <v>22607384.886768416</v>
      </c>
      <c r="I30" s="639">
        <v>22468741.794851378</v>
      </c>
      <c r="J30" s="639">
        <v>21092442.264267474</v>
      </c>
      <c r="K30" s="639">
        <v>21655540.665764593</v>
      </c>
      <c r="L30" s="639">
        <v>22130273.918693885</v>
      </c>
      <c r="M30" s="639">
        <v>22683651.474701706</v>
      </c>
      <c r="N30" s="639">
        <v>23270042.59737581</v>
      </c>
      <c r="O30" s="639">
        <v>23854661.127805009</v>
      </c>
      <c r="P30" s="639">
        <v>24283134.24923341</v>
      </c>
      <c r="Q30" s="639">
        <v>24875549.435195979</v>
      </c>
      <c r="R30" s="639">
        <v>25470413.417281583</v>
      </c>
      <c r="S30" s="639">
        <v>26008433.587096166</v>
      </c>
      <c r="T30" s="1264">
        <f>AVERAGE(G30:S30)</f>
        <v>23357434.809645172</v>
      </c>
      <c r="U30" s="836"/>
    </row>
    <row r="31" spans="1:21" s="296" customFormat="1" ht="16.5" thickBot="1">
      <c r="A31" s="347">
        <f>+'Appendix A'!A68</f>
        <v>41</v>
      </c>
      <c r="B31" s="348"/>
      <c r="C31" s="349" t="s">
        <v>290</v>
      </c>
      <c r="D31" s="350"/>
      <c r="E31" s="351" t="str">
        <f>+'Appendix A'!E68</f>
        <v>(Note B &amp; J)</v>
      </c>
      <c r="F31" s="352" t="s">
        <v>177</v>
      </c>
      <c r="G31" s="1265">
        <v>12656462.136003189</v>
      </c>
      <c r="H31" s="1282">
        <v>12515764.495709678</v>
      </c>
      <c r="I31" s="1282">
        <v>12041245.296416106</v>
      </c>
      <c r="J31" s="1282">
        <v>11804465.938289417</v>
      </c>
      <c r="K31" s="1282">
        <v>11895465.402162401</v>
      </c>
      <c r="L31" s="1282">
        <v>11897335.57120245</v>
      </c>
      <c r="M31" s="1282">
        <v>11990606.720242184</v>
      </c>
      <c r="N31" s="1282">
        <v>12083877.869281918</v>
      </c>
      <c r="O31" s="1282">
        <v>12177149.018321885</v>
      </c>
      <c r="P31" s="1282">
        <v>12270420.167361619</v>
      </c>
      <c r="Q31" s="1282">
        <v>12363691.316401586</v>
      </c>
      <c r="R31" s="1282">
        <v>12456962.46544132</v>
      </c>
      <c r="S31" s="1282">
        <v>12514155.599064659</v>
      </c>
      <c r="T31" s="1265">
        <f>AVERAGE(G31:S31)</f>
        <v>12205200.153530648</v>
      </c>
      <c r="U31" s="1265"/>
    </row>
    <row r="32" spans="1:21" s="296" customFormat="1" ht="15.75">
      <c r="A32" s="300"/>
      <c r="B32" s="345"/>
      <c r="C32" s="335"/>
      <c r="D32" s="302"/>
      <c r="E32" s="300"/>
      <c r="F32" s="354"/>
      <c r="G32" s="61"/>
      <c r="H32" s="61"/>
      <c r="I32" s="61"/>
      <c r="J32" s="61"/>
      <c r="K32" s="61"/>
      <c r="L32" s="61"/>
      <c r="M32" s="61"/>
      <c r="N32" s="61"/>
      <c r="O32" s="61"/>
      <c r="P32" s="61"/>
      <c r="Q32" s="61"/>
      <c r="R32" s="61"/>
      <c r="S32" s="61"/>
      <c r="T32" s="61"/>
      <c r="U32" s="340"/>
    </row>
    <row r="33" spans="1:21" s="296" customFormat="1" ht="15.75">
      <c r="A33" s="300"/>
      <c r="B33" s="345"/>
      <c r="C33" s="335"/>
      <c r="D33" s="302"/>
      <c r="E33" s="300"/>
      <c r="F33" s="354"/>
      <c r="G33" s="61"/>
      <c r="H33" s="61"/>
      <c r="I33" s="61"/>
      <c r="J33" s="61"/>
      <c r="K33" s="61"/>
      <c r="L33" s="61"/>
      <c r="M33" s="61"/>
      <c r="N33" s="61"/>
      <c r="O33" s="61"/>
      <c r="P33" s="61"/>
      <c r="Q33" s="61"/>
      <c r="R33" s="61"/>
      <c r="S33" s="770"/>
      <c r="U33" s="340"/>
    </row>
    <row r="34" spans="1:21" ht="16.5" thickBot="1">
      <c r="A34" s="318" t="s">
        <v>31</v>
      </c>
      <c r="B34" s="298"/>
      <c r="C34" s="355"/>
      <c r="D34" s="298"/>
      <c r="E34" s="356"/>
      <c r="F34" s="357"/>
      <c r="G34" s="358"/>
      <c r="H34" s="358"/>
      <c r="I34" s="358"/>
      <c r="J34" s="358"/>
      <c r="K34" s="358"/>
      <c r="L34" s="358"/>
      <c r="M34" s="358"/>
      <c r="N34" s="358"/>
      <c r="O34" s="61"/>
      <c r="P34" s="61"/>
      <c r="Q34" s="358"/>
      <c r="R34" s="358"/>
      <c r="S34" s="358"/>
      <c r="T34" s="358"/>
      <c r="U34" s="841"/>
    </row>
    <row r="35" spans="1:21" ht="32.25" thickBot="1">
      <c r="A35" s="322" t="s">
        <v>17</v>
      </c>
      <c r="B35" s="323" t="s">
        <v>18</v>
      </c>
      <c r="C35" s="323"/>
      <c r="D35" s="323"/>
      <c r="E35" s="324" t="s">
        <v>246</v>
      </c>
      <c r="F35" s="325" t="s">
        <v>19</v>
      </c>
      <c r="G35" s="359"/>
      <c r="H35" s="359"/>
      <c r="I35" s="359"/>
      <c r="J35" s="359"/>
      <c r="K35" s="359"/>
      <c r="L35" s="359"/>
      <c r="M35" s="359"/>
      <c r="N35" s="359"/>
      <c r="O35" s="359"/>
      <c r="P35" s="359"/>
      <c r="Q35" s="359"/>
      <c r="R35" s="359"/>
      <c r="S35" s="359"/>
      <c r="T35" s="324" t="s">
        <v>362</v>
      </c>
      <c r="U35" s="360"/>
    </row>
    <row r="36" spans="1:21" s="296" customFormat="1" ht="15.75">
      <c r="A36" s="361"/>
      <c r="B36" s="301"/>
      <c r="C36" s="301"/>
      <c r="D36" s="301"/>
      <c r="E36" s="362"/>
      <c r="F36" s="363"/>
      <c r="G36" s="302"/>
      <c r="H36" s="302"/>
      <c r="I36" s="302"/>
      <c r="J36" s="302"/>
      <c r="K36" s="302"/>
      <c r="L36" s="302"/>
      <c r="M36" s="302"/>
      <c r="N36" s="302"/>
      <c r="O36" s="302"/>
      <c r="P36" s="302"/>
      <c r="Q36" s="302"/>
      <c r="R36" s="302"/>
      <c r="S36" s="302"/>
      <c r="T36" s="362"/>
      <c r="U36" s="364"/>
    </row>
    <row r="37" spans="1:21" ht="15.75">
      <c r="A37" s="338">
        <f>+'Appendix A'!A12</f>
        <v>2</v>
      </c>
      <c r="B37" s="318"/>
      <c r="C37" s="355" t="s">
        <v>32</v>
      </c>
      <c r="D37" s="318"/>
      <c r="E37" s="319" t="s">
        <v>27</v>
      </c>
      <c r="F37" s="357" t="s">
        <v>292</v>
      </c>
      <c r="G37" s="298"/>
      <c r="H37" s="298"/>
      <c r="I37" s="298"/>
      <c r="J37" s="298"/>
      <c r="K37" s="298"/>
      <c r="L37" s="298"/>
      <c r="M37" s="298"/>
      <c r="N37" s="298"/>
      <c r="O37" s="298"/>
      <c r="P37" s="298"/>
      <c r="Q37" s="298"/>
      <c r="R37" s="77"/>
      <c r="S37" s="302"/>
      <c r="T37" s="639">
        <v>207904692.54339999</v>
      </c>
      <c r="U37" s="342"/>
    </row>
    <row r="38" spans="1:21" ht="15.75">
      <c r="A38" s="338">
        <f>+'Appendix A'!A13</f>
        <v>3</v>
      </c>
      <c r="B38" s="318"/>
      <c r="C38" s="355" t="s">
        <v>33</v>
      </c>
      <c r="D38" s="318"/>
      <c r="E38" s="319" t="s">
        <v>27</v>
      </c>
      <c r="F38" s="357" t="s">
        <v>293</v>
      </c>
      <c r="G38" s="298"/>
      <c r="H38" s="298"/>
      <c r="I38" s="298"/>
      <c r="J38" s="298"/>
      <c r="K38" s="298"/>
      <c r="L38" s="298"/>
      <c r="M38" s="298"/>
      <c r="N38" s="298"/>
      <c r="O38" s="298"/>
      <c r="P38" s="298"/>
      <c r="Q38" s="298"/>
      <c r="R38" s="77"/>
      <c r="S38" s="302"/>
      <c r="T38" s="639">
        <v>7904692.5433999998</v>
      </c>
      <c r="U38" s="342"/>
    </row>
    <row r="39" spans="1:21">
      <c r="A39" s="338">
        <f>+'Appendix A'!A10</f>
        <v>1</v>
      </c>
      <c r="B39" s="298"/>
      <c r="C39" s="355" t="s">
        <v>34</v>
      </c>
      <c r="D39" s="298"/>
      <c r="E39" s="365"/>
      <c r="F39" s="357" t="s">
        <v>180</v>
      </c>
      <c r="G39" s="298"/>
      <c r="H39" s="298"/>
      <c r="I39" s="298"/>
      <c r="J39" s="298"/>
      <c r="K39" s="298"/>
      <c r="L39" s="298"/>
      <c r="M39" s="298"/>
      <c r="N39" s="298"/>
      <c r="O39" s="298"/>
      <c r="P39" s="298"/>
      <c r="Q39" s="298"/>
      <c r="R39" s="77"/>
      <c r="S39" s="302"/>
      <c r="T39" s="639">
        <v>33000000</v>
      </c>
      <c r="U39" s="342"/>
    </row>
    <row r="40" spans="1:21" ht="15.75" thickBot="1">
      <c r="A40" s="366"/>
      <c r="B40" s="367"/>
      <c r="C40" s="368"/>
      <c r="D40" s="367"/>
      <c r="E40" s="369"/>
      <c r="F40" s="370"/>
      <c r="G40" s="170"/>
      <c r="H40" s="367"/>
      <c r="I40" s="367"/>
      <c r="J40" s="367"/>
      <c r="K40" s="367"/>
      <c r="L40" s="367"/>
      <c r="M40" s="367"/>
      <c r="N40" s="367"/>
      <c r="O40" s="367"/>
      <c r="P40" s="367"/>
      <c r="Q40" s="367"/>
      <c r="R40" s="367"/>
      <c r="S40" s="367"/>
      <c r="T40" s="367"/>
      <c r="U40" s="371"/>
    </row>
    <row r="41" spans="1:21">
      <c r="A41" s="315"/>
      <c r="B41" s="298"/>
      <c r="C41" s="355"/>
      <c r="D41" s="298"/>
      <c r="E41" s="356"/>
      <c r="F41" s="357"/>
      <c r="G41" s="77"/>
      <c r="H41" s="77"/>
      <c r="I41" s="77"/>
      <c r="J41" s="77"/>
      <c r="K41" s="77"/>
      <c r="L41" s="77"/>
      <c r="M41" s="77"/>
      <c r="N41" s="77"/>
      <c r="O41" s="77"/>
      <c r="P41" s="77"/>
      <c r="Q41" s="77"/>
      <c r="R41" s="77"/>
      <c r="S41" s="77"/>
      <c r="T41" s="77"/>
      <c r="U41" s="298"/>
    </row>
    <row r="42" spans="1:21">
      <c r="A42" s="315"/>
      <c r="B42" s="298"/>
      <c r="C42" s="355"/>
      <c r="D42" s="298"/>
      <c r="E42" s="356"/>
      <c r="F42" s="357"/>
      <c r="G42" s="77"/>
      <c r="H42" s="77"/>
      <c r="I42" s="77"/>
      <c r="J42" s="77"/>
      <c r="K42" s="77"/>
      <c r="L42" s="77"/>
      <c r="M42" s="77"/>
      <c r="N42" s="77"/>
      <c r="O42" s="77"/>
      <c r="P42" s="77"/>
      <c r="Q42" s="77"/>
      <c r="R42" s="77"/>
      <c r="S42" s="77"/>
      <c r="T42" s="77"/>
      <c r="U42" s="298"/>
    </row>
    <row r="43" spans="1:21" ht="16.5" thickBot="1">
      <c r="A43" s="318" t="s">
        <v>647</v>
      </c>
      <c r="G43" s="358"/>
    </row>
    <row r="44" spans="1:21" ht="32.25" thickBot="1">
      <c r="A44" s="322" t="s">
        <v>17</v>
      </c>
      <c r="B44" s="323" t="s">
        <v>18</v>
      </c>
      <c r="C44" s="323"/>
      <c r="D44" s="323"/>
      <c r="E44" s="324" t="s">
        <v>246</v>
      </c>
      <c r="F44" s="325" t="s">
        <v>19</v>
      </c>
      <c r="G44" s="359"/>
      <c r="H44" s="359"/>
      <c r="I44" s="359"/>
      <c r="J44" s="359"/>
      <c r="K44" s="359"/>
      <c r="L44" s="359"/>
      <c r="M44" s="359"/>
      <c r="N44" s="359"/>
      <c r="O44" s="359"/>
      <c r="P44" s="359"/>
      <c r="Q44" s="359"/>
      <c r="R44" s="372" t="s">
        <v>36</v>
      </c>
      <c r="S44" s="324" t="s">
        <v>362</v>
      </c>
      <c r="T44" s="372" t="s">
        <v>21</v>
      </c>
      <c r="U44" s="360"/>
    </row>
    <row r="45" spans="1:21" ht="15.75">
      <c r="A45" s="361"/>
      <c r="B45" s="301"/>
      <c r="C45" s="301"/>
      <c r="D45" s="301"/>
      <c r="E45" s="362"/>
      <c r="F45" s="363"/>
      <c r="G45" s="298"/>
      <c r="H45" s="298"/>
      <c r="I45" s="298"/>
      <c r="J45" s="302"/>
      <c r="K45" s="302"/>
      <c r="L45" s="302"/>
      <c r="M45" s="302"/>
      <c r="N45" s="302"/>
      <c r="O45" s="302"/>
      <c r="P45" s="302"/>
      <c r="Q45" s="77"/>
      <c r="R45" s="77"/>
      <c r="S45" s="77"/>
      <c r="T45" s="299"/>
      <c r="U45" s="364"/>
    </row>
    <row r="46" spans="1:21" ht="15.75">
      <c r="A46" s="373"/>
      <c r="B46" s="315"/>
      <c r="C46" s="345" t="s">
        <v>535</v>
      </c>
      <c r="D46" s="354"/>
      <c r="E46" s="319" t="str">
        <f>+'Appendix A'!E85</f>
        <v>(Note C &amp; Q)</v>
      </c>
      <c r="F46" s="339" t="s">
        <v>35</v>
      </c>
      <c r="G46" s="298"/>
      <c r="H46" s="298"/>
      <c r="I46" s="298"/>
      <c r="J46" s="298"/>
      <c r="K46" s="298"/>
      <c r="L46" s="298"/>
      <c r="M46" s="298"/>
      <c r="N46" s="298"/>
      <c r="O46" s="298"/>
      <c r="P46" s="298"/>
      <c r="Q46" s="296"/>
      <c r="R46" s="639">
        <v>20440107.42000002</v>
      </c>
      <c r="S46" s="639">
        <v>27940107.42000002</v>
      </c>
      <c r="T46" s="240">
        <f>+(S46+R46)/2</f>
        <v>24190107.42000002</v>
      </c>
      <c r="U46" s="342"/>
    </row>
    <row r="47" spans="1:21" ht="15.75">
      <c r="A47" s="338"/>
      <c r="B47" s="315"/>
      <c r="C47" s="345"/>
      <c r="D47" s="354"/>
      <c r="E47" s="319"/>
      <c r="F47" s="339"/>
      <c r="G47" s="298"/>
      <c r="H47" s="298"/>
      <c r="I47" s="298"/>
      <c r="J47" s="298"/>
      <c r="K47" s="298"/>
      <c r="L47" s="298"/>
      <c r="M47" s="298"/>
      <c r="N47" s="298"/>
      <c r="O47" s="298"/>
      <c r="P47" s="298"/>
      <c r="Q47" s="77"/>
      <c r="R47" s="77"/>
      <c r="S47" s="77"/>
      <c r="T47" s="77"/>
      <c r="U47" s="342"/>
    </row>
    <row r="48" spans="1:21">
      <c r="A48" s="338">
        <f>+'Appendix A'!A85</f>
        <v>46</v>
      </c>
      <c r="B48" s="315"/>
      <c r="C48" s="374" t="s">
        <v>536</v>
      </c>
      <c r="D48" s="354"/>
      <c r="E48" s="315"/>
      <c r="F48" s="339"/>
      <c r="G48" s="298"/>
      <c r="H48" s="298"/>
      <c r="I48" s="298"/>
      <c r="J48" s="298"/>
      <c r="K48" s="298"/>
      <c r="L48" s="298"/>
      <c r="M48" s="298"/>
      <c r="N48" s="298"/>
      <c r="O48" s="298"/>
      <c r="P48" s="302"/>
      <c r="Q48" s="77"/>
      <c r="R48" s="639">
        <v>18902478.220000003</v>
      </c>
      <c r="S48" s="639">
        <v>24205478.220000003</v>
      </c>
      <c r="T48" s="240">
        <f>+(S48+R48)/2</f>
        <v>21553978.220000003</v>
      </c>
      <c r="U48" s="342"/>
    </row>
    <row r="49" spans="1:21" ht="16.5" thickBot="1">
      <c r="A49" s="366"/>
      <c r="B49" s="375"/>
      <c r="C49" s="348"/>
      <c r="D49" s="352"/>
      <c r="E49" s="376"/>
      <c r="F49" s="349"/>
      <c r="G49" s="170"/>
      <c r="H49" s="170"/>
      <c r="I49" s="170"/>
      <c r="J49" s="367"/>
      <c r="K49" s="367"/>
      <c r="L49" s="367"/>
      <c r="M49" s="367"/>
      <c r="N49" s="367"/>
      <c r="O49" s="367"/>
      <c r="P49" s="367"/>
      <c r="Q49" s="170"/>
      <c r="R49" s="170"/>
      <c r="S49" s="170"/>
      <c r="T49" s="367"/>
      <c r="U49" s="371"/>
    </row>
    <row r="50" spans="1:21" ht="15.75">
      <c r="A50" s="315"/>
      <c r="B50" s="315"/>
      <c r="C50" s="345"/>
      <c r="D50" s="354"/>
      <c r="E50" s="319"/>
      <c r="F50" s="339"/>
      <c r="G50" s="77"/>
      <c r="H50" s="77"/>
      <c r="I50" s="77"/>
      <c r="J50" s="298"/>
      <c r="K50" s="298"/>
      <c r="L50" s="298"/>
      <c r="M50" s="298"/>
      <c r="N50" s="298"/>
      <c r="O50" s="298"/>
      <c r="P50" s="298"/>
      <c r="Q50" s="298"/>
      <c r="R50" s="298"/>
      <c r="S50" s="298"/>
      <c r="T50" s="298"/>
      <c r="U50" s="298"/>
    </row>
    <row r="51" spans="1:21" ht="15.75">
      <c r="A51" s="315"/>
      <c r="B51" s="315"/>
      <c r="C51" s="345"/>
      <c r="D51" s="354"/>
      <c r="E51" s="319"/>
      <c r="F51" s="339"/>
      <c r="G51" s="77"/>
      <c r="H51" s="77"/>
      <c r="I51" s="77"/>
      <c r="J51" s="298"/>
      <c r="K51" s="298"/>
      <c r="L51" s="298"/>
      <c r="M51" s="298"/>
      <c r="N51" s="298"/>
      <c r="O51" s="298"/>
      <c r="P51" s="298"/>
      <c r="Q51" s="298"/>
      <c r="R51" s="298"/>
      <c r="S51" s="298"/>
      <c r="T51" s="298"/>
      <c r="U51" s="298"/>
    </row>
    <row r="52" spans="1:21" ht="16.5" thickBot="1">
      <c r="A52" s="318" t="s">
        <v>139</v>
      </c>
    </row>
    <row r="53" spans="1:21" ht="32.25" thickBot="1">
      <c r="A53" s="322" t="s">
        <v>17</v>
      </c>
      <c r="B53" s="323" t="s">
        <v>18</v>
      </c>
      <c r="C53" s="323"/>
      <c r="D53" s="323"/>
      <c r="E53" s="324" t="s">
        <v>246</v>
      </c>
      <c r="F53" s="325" t="s">
        <v>19</v>
      </c>
      <c r="G53" s="324"/>
      <c r="H53" s="324"/>
      <c r="I53" s="324"/>
      <c r="J53" s="324"/>
      <c r="K53" s="324"/>
      <c r="L53" s="324"/>
      <c r="M53" s="324"/>
      <c r="N53" s="324"/>
      <c r="O53" s="324" t="s">
        <v>16</v>
      </c>
      <c r="P53" s="372" t="s">
        <v>123</v>
      </c>
      <c r="Q53" s="377" t="s">
        <v>124</v>
      </c>
      <c r="R53" s="372" t="s">
        <v>37</v>
      </c>
      <c r="S53" s="377" t="s">
        <v>339</v>
      </c>
      <c r="T53" s="378" t="s">
        <v>365</v>
      </c>
      <c r="U53" s="326"/>
    </row>
    <row r="54" spans="1:21" s="296" customFormat="1" ht="15.75">
      <c r="A54" s="379"/>
      <c r="B54" s="380" t="s">
        <v>139</v>
      </c>
      <c r="C54" s="381"/>
      <c r="D54" s="382"/>
      <c r="E54" s="383"/>
      <c r="F54" s="384"/>
      <c r="G54" s="382"/>
      <c r="H54" s="382"/>
      <c r="I54" s="382"/>
      <c r="J54" s="382"/>
      <c r="K54" s="382"/>
      <c r="L54" s="382"/>
      <c r="M54" s="385"/>
      <c r="N54" s="385"/>
      <c r="O54" s="382"/>
      <c r="P54" s="386"/>
      <c r="Q54" s="387"/>
      <c r="R54" s="382"/>
      <c r="S54" s="387"/>
      <c r="T54" s="384"/>
      <c r="U54" s="388"/>
    </row>
    <row r="55" spans="1:21" s="296" customFormat="1" ht="15.75">
      <c r="A55" s="389"/>
      <c r="B55" s="345"/>
      <c r="C55" s="390"/>
      <c r="D55" s="302"/>
      <c r="E55" s="300"/>
      <c r="F55" s="339"/>
      <c r="G55" s="302"/>
      <c r="H55" s="302"/>
      <c r="I55" s="302"/>
      <c r="J55" s="302"/>
      <c r="K55" s="302"/>
      <c r="L55" s="302"/>
      <c r="M55" s="391"/>
      <c r="N55" s="391"/>
      <c r="O55" s="302"/>
      <c r="P55" s="318"/>
      <c r="Q55" s="392"/>
      <c r="R55" s="302"/>
      <c r="S55" s="392"/>
      <c r="T55" s="339"/>
      <c r="U55" s="364"/>
    </row>
    <row r="56" spans="1:21" s="296" customFormat="1">
      <c r="A56" s="338">
        <f>+'Appendix A'!A88</f>
        <v>47</v>
      </c>
      <c r="B56" s="315"/>
      <c r="C56" s="302" t="s">
        <v>3</v>
      </c>
      <c r="D56" s="302"/>
      <c r="E56" s="300" t="str">
        <f>+'Appendix A'!E88</f>
        <v>(Note A &amp; Q)</v>
      </c>
      <c r="F56" s="339" t="s">
        <v>122</v>
      </c>
      <c r="G56" s="302"/>
      <c r="H56" s="302"/>
      <c r="I56" s="302"/>
      <c r="J56" s="302"/>
      <c r="K56" s="302"/>
      <c r="L56" s="302"/>
      <c r="M56" s="236"/>
      <c r="N56" s="236"/>
      <c r="O56" s="639">
        <v>1679231.5999999999</v>
      </c>
      <c r="P56" s="639">
        <v>1679231.5999999999</v>
      </c>
      <c r="Q56" s="639">
        <v>1679231.5999999999</v>
      </c>
      <c r="R56" s="240">
        <f>+(Q56+P56)/2</f>
        <v>1679231.5999999999</v>
      </c>
      <c r="S56" s="241">
        <f>'Appendix A'!H16</f>
        <v>0.16500000000000001</v>
      </c>
      <c r="T56" s="236">
        <f>R56*S56</f>
        <v>277073.21399999998</v>
      </c>
      <c r="U56" s="393"/>
    </row>
    <row r="57" spans="1:21" s="296" customFormat="1" ht="15.75">
      <c r="A57" s="338"/>
      <c r="B57" s="315"/>
      <c r="C57" s="302"/>
      <c r="D57" s="302"/>
      <c r="E57" s="300"/>
      <c r="F57" s="302"/>
      <c r="G57" s="232"/>
      <c r="H57" s="232"/>
      <c r="I57" s="232"/>
      <c r="J57" s="394"/>
      <c r="K57" s="236"/>
      <c r="L57" s="302"/>
      <c r="M57" s="236"/>
      <c r="N57" s="236"/>
      <c r="O57" s="236"/>
      <c r="P57" s="236"/>
      <c r="Q57" s="236"/>
      <c r="R57" s="77"/>
      <c r="S57" s="241"/>
      <c r="T57" s="242"/>
      <c r="U57" s="393"/>
    </row>
    <row r="58" spans="1:21" s="296" customFormat="1" ht="15.75" thickBot="1">
      <c r="A58" s="366"/>
      <c r="B58" s="375"/>
      <c r="C58" s="375"/>
      <c r="D58" s="375"/>
      <c r="E58" s="375"/>
      <c r="F58" s="375"/>
      <c r="G58" s="375"/>
      <c r="H58" s="375"/>
      <c r="I58" s="375"/>
      <c r="J58" s="375"/>
      <c r="K58" s="375"/>
      <c r="L58" s="375"/>
      <c r="M58" s="375"/>
      <c r="N58" s="375"/>
      <c r="O58" s="375"/>
      <c r="P58" s="375"/>
      <c r="Q58" s="375"/>
      <c r="R58" s="375" t="s">
        <v>104</v>
      </c>
      <c r="S58" s="350"/>
      <c r="T58" s="350"/>
      <c r="U58" s="353"/>
    </row>
    <row r="59" spans="1:21" s="296" customFormat="1">
      <c r="A59" s="315"/>
      <c r="B59" s="315"/>
      <c r="C59" s="315"/>
      <c r="D59" s="315"/>
      <c r="E59" s="315"/>
      <c r="F59" s="315"/>
      <c r="G59" s="315"/>
      <c r="H59" s="315"/>
      <c r="I59" s="315"/>
      <c r="J59" s="315"/>
      <c r="K59" s="315"/>
      <c r="L59" s="315"/>
      <c r="M59" s="315"/>
      <c r="N59" s="315"/>
      <c r="O59" s="315"/>
      <c r="P59" s="315"/>
      <c r="Q59" s="315"/>
      <c r="R59" s="315"/>
      <c r="S59" s="302"/>
      <c r="T59" s="302"/>
      <c r="U59" s="302"/>
    </row>
    <row r="60" spans="1:21">
      <c r="A60" s="315"/>
      <c r="B60" s="298"/>
      <c r="C60" s="355"/>
      <c r="D60" s="298"/>
      <c r="E60" s="356"/>
      <c r="F60" s="357"/>
      <c r="G60" s="77"/>
      <c r="H60" s="77"/>
      <c r="I60" s="77"/>
      <c r="J60" s="77"/>
      <c r="K60" s="77"/>
      <c r="L60" s="77"/>
      <c r="M60" s="77"/>
      <c r="N60" s="77"/>
      <c r="O60" s="77"/>
      <c r="P60" s="77"/>
      <c r="Q60" s="77"/>
      <c r="R60" s="77"/>
      <c r="S60" s="77"/>
      <c r="T60" s="77"/>
      <c r="U60" s="298"/>
    </row>
    <row r="61" spans="1:21" ht="16.5" thickBot="1">
      <c r="A61" s="318" t="s">
        <v>137</v>
      </c>
      <c r="B61" s="298"/>
      <c r="C61" s="298"/>
      <c r="D61" s="298"/>
      <c r="E61" s="356"/>
      <c r="F61" s="298"/>
      <c r="G61" s="358"/>
      <c r="H61" s="1418"/>
      <c r="I61" s="1418"/>
      <c r="J61" s="1418"/>
      <c r="K61" s="1418"/>
      <c r="L61" s="1418"/>
      <c r="M61" s="1418"/>
      <c r="N61" s="1418"/>
      <c r="O61" s="1418"/>
      <c r="P61" s="1418"/>
      <c r="Q61" s="1418"/>
      <c r="R61" s="1418"/>
      <c r="S61" s="1418"/>
      <c r="T61" s="298"/>
      <c r="U61" s="298"/>
    </row>
    <row r="62" spans="1:21" ht="32.25" thickBot="1">
      <c r="A62" s="322" t="s">
        <v>17</v>
      </c>
      <c r="B62" s="323" t="s">
        <v>18</v>
      </c>
      <c r="C62" s="323"/>
      <c r="D62" s="323"/>
      <c r="E62" s="324" t="s">
        <v>246</v>
      </c>
      <c r="F62" s="325" t="s">
        <v>19</v>
      </c>
      <c r="G62" s="359"/>
      <c r="H62" s="359"/>
      <c r="I62" s="359"/>
      <c r="J62" s="359"/>
      <c r="K62" s="359"/>
      <c r="L62" s="359"/>
      <c r="M62" s="359"/>
      <c r="N62" s="359"/>
      <c r="O62" s="359"/>
      <c r="P62" s="359"/>
      <c r="Q62" s="359"/>
      <c r="R62" s="372" t="s">
        <v>36</v>
      </c>
      <c r="S62" s="372" t="s">
        <v>659</v>
      </c>
      <c r="T62" s="372" t="s">
        <v>21</v>
      </c>
      <c r="U62" s="326"/>
    </row>
    <row r="63" spans="1:21" s="296" customFormat="1">
      <c r="A63" s="338"/>
      <c r="B63" s="302"/>
      <c r="C63" s="335"/>
      <c r="D63" s="302"/>
      <c r="E63" s="300"/>
      <c r="F63" s="343"/>
      <c r="G63" s="302"/>
      <c r="H63" s="302"/>
      <c r="I63" s="302"/>
      <c r="J63" s="302"/>
      <c r="K63" s="302"/>
      <c r="L63" s="302"/>
      <c r="M63" s="302"/>
      <c r="N63" s="302"/>
      <c r="O63" s="302"/>
      <c r="P63" s="302"/>
      <c r="Q63" s="302"/>
      <c r="R63" s="77"/>
      <c r="S63" s="61"/>
      <c r="T63" s="61"/>
      <c r="U63" s="364"/>
    </row>
    <row r="64" spans="1:21" s="296" customFormat="1" ht="15.75">
      <c r="A64" s="338"/>
      <c r="B64" s="345" t="s">
        <v>137</v>
      </c>
      <c r="C64" s="335"/>
      <c r="D64" s="302"/>
      <c r="E64" s="300"/>
      <c r="F64" s="343"/>
      <c r="G64" s="302"/>
      <c r="H64" s="302"/>
      <c r="I64" s="302"/>
      <c r="J64" s="302"/>
      <c r="K64" s="302"/>
      <c r="L64" s="302"/>
      <c r="M64" s="302"/>
      <c r="N64" s="302"/>
      <c r="O64" s="302"/>
      <c r="P64" s="302"/>
      <c r="Q64" s="302"/>
      <c r="R64" s="77"/>
      <c r="S64" s="61"/>
      <c r="T64" s="61"/>
      <c r="U64" s="364"/>
    </row>
    <row r="65" spans="1:21" s="296" customFormat="1">
      <c r="A65" s="338"/>
      <c r="B65" s="302"/>
      <c r="C65" s="335"/>
      <c r="D65" s="302"/>
      <c r="E65" s="300"/>
      <c r="F65" s="343"/>
      <c r="G65" s="302"/>
      <c r="H65" s="302"/>
      <c r="I65" s="302"/>
      <c r="J65" s="302"/>
      <c r="K65" s="302"/>
      <c r="L65" s="302"/>
      <c r="M65" s="302"/>
      <c r="N65" s="302"/>
      <c r="O65" s="302"/>
      <c r="P65" s="302"/>
      <c r="Q65" s="302"/>
      <c r="R65" s="77"/>
      <c r="S65" s="61"/>
      <c r="T65" s="61"/>
      <c r="U65" s="364"/>
    </row>
    <row r="66" spans="1:21">
      <c r="A66" s="344">
        <f>+'Appendix A'!A91</f>
        <v>48</v>
      </c>
      <c r="B66" s="302"/>
      <c r="C66" s="335" t="s">
        <v>118</v>
      </c>
      <c r="D66" s="354"/>
      <c r="E66" s="300" t="str">
        <f>+'Appendix A'!E91</f>
        <v>(Note  Q)</v>
      </c>
      <c r="F66" s="354" t="s">
        <v>119</v>
      </c>
      <c r="G66" s="298"/>
      <c r="H66" s="298"/>
      <c r="I66" s="298"/>
      <c r="J66" s="77"/>
      <c r="K66" s="298"/>
      <c r="L66" s="298"/>
      <c r="M66" s="298"/>
      <c r="N66" s="298"/>
      <c r="O66" s="298"/>
      <c r="P66" s="302"/>
      <c r="Q66" s="302"/>
      <c r="R66" s="639">
        <v>0</v>
      </c>
      <c r="S66" s="639">
        <v>0</v>
      </c>
      <c r="T66" s="240">
        <f>+(S66+R66)/2</f>
        <v>0</v>
      </c>
      <c r="U66" s="342"/>
    </row>
    <row r="67" spans="1:21">
      <c r="A67" s="344">
        <f>+'Appendix A'!A94</f>
        <v>51</v>
      </c>
      <c r="B67" s="302"/>
      <c r="C67" s="335" t="s">
        <v>114</v>
      </c>
      <c r="D67" s="354"/>
      <c r="E67" s="300" t="str">
        <f>+'Appendix A'!E94</f>
        <v>(Note  N &amp; Q))</v>
      </c>
      <c r="F67" s="354" t="s">
        <v>120</v>
      </c>
      <c r="G67" s="298"/>
      <c r="H67" s="298"/>
      <c r="I67" s="298"/>
      <c r="J67" s="77"/>
      <c r="K67" s="298"/>
      <c r="L67" s="298"/>
      <c r="M67" s="298"/>
      <c r="N67" s="298"/>
      <c r="O67" s="298"/>
      <c r="P67" s="302"/>
      <c r="Q67" s="302"/>
      <c r="R67" s="639">
        <v>29539554.530000001</v>
      </c>
      <c r="S67" s="639">
        <v>29539554.530000001</v>
      </c>
      <c r="T67" s="240">
        <f>+(S67+R67)/2</f>
        <v>29539554.530000001</v>
      </c>
      <c r="U67" s="342"/>
    </row>
    <row r="68" spans="1:21" ht="16.5" thickBot="1">
      <c r="A68" s="366"/>
      <c r="B68" s="375"/>
      <c r="C68" s="348"/>
      <c r="D68" s="375"/>
      <c r="E68" s="375"/>
      <c r="F68" s="349"/>
      <c r="G68" s="367"/>
      <c r="H68" s="367"/>
      <c r="I68" s="404"/>
      <c r="J68" s="349"/>
      <c r="K68" s="349"/>
      <c r="L68" s="349"/>
      <c r="M68" s="349"/>
      <c r="N68" s="349"/>
      <c r="O68" s="349"/>
      <c r="P68" s="349"/>
      <c r="Q68" s="349"/>
      <c r="R68" s="349"/>
      <c r="S68" s="367"/>
      <c r="T68" s="1419"/>
      <c r="U68" s="1420"/>
    </row>
    <row r="69" spans="1:21" s="298" customFormat="1" ht="15.75">
      <c r="A69" s="315"/>
      <c r="B69" s="334"/>
      <c r="C69" s="339"/>
      <c r="D69" s="354"/>
      <c r="E69" s="315"/>
      <c r="F69" s="314"/>
      <c r="G69" s="77"/>
      <c r="H69" s="77"/>
      <c r="I69" s="77"/>
      <c r="J69" s="77"/>
      <c r="K69" s="77"/>
      <c r="L69" s="77"/>
      <c r="M69" s="77"/>
      <c r="N69" s="77"/>
      <c r="O69" s="77"/>
      <c r="P69" s="77"/>
      <c r="Q69" s="77"/>
      <c r="R69" s="77"/>
      <c r="S69" s="77"/>
      <c r="T69" s="217"/>
      <c r="U69" s="396"/>
    </row>
    <row r="70" spans="1:21" s="298" customFormat="1" ht="15.75">
      <c r="A70" s="315"/>
      <c r="B70" s="334"/>
      <c r="C70" s="339"/>
      <c r="D70" s="354"/>
      <c r="E70" s="315"/>
      <c r="F70" s="314"/>
      <c r="G70" s="77"/>
      <c r="H70" s="77"/>
      <c r="I70" s="77"/>
      <c r="J70" s="77"/>
      <c r="K70" s="77"/>
      <c r="L70" s="77"/>
      <c r="M70" s="77"/>
      <c r="N70" s="77"/>
      <c r="O70" s="77"/>
      <c r="P70" s="77"/>
      <c r="Q70" s="77"/>
      <c r="R70" s="77"/>
      <c r="S70" s="77"/>
      <c r="T70" s="217"/>
      <c r="U70" s="396"/>
    </row>
    <row r="71" spans="1:21" ht="16.5" thickBot="1">
      <c r="A71" s="318" t="s">
        <v>652</v>
      </c>
    </row>
    <row r="72" spans="1:21" ht="32.25" thickBot="1">
      <c r="A72" s="322" t="s">
        <v>17</v>
      </c>
      <c r="B72" s="323" t="s">
        <v>18</v>
      </c>
      <c r="C72" s="323"/>
      <c r="D72" s="323"/>
      <c r="E72" s="324" t="s">
        <v>246</v>
      </c>
      <c r="F72" s="325" t="s">
        <v>19</v>
      </c>
      <c r="G72" s="324"/>
      <c r="H72" s="324"/>
      <c r="I72" s="324"/>
      <c r="J72" s="324"/>
      <c r="K72" s="324"/>
      <c r="L72" s="324"/>
      <c r="M72" s="324"/>
      <c r="N72" s="324"/>
      <c r="O72" s="324"/>
      <c r="P72" s="324"/>
      <c r="Q72" s="324"/>
      <c r="R72" s="372" t="s">
        <v>36</v>
      </c>
      <c r="S72" s="377" t="s">
        <v>659</v>
      </c>
      <c r="T72" s="372" t="s">
        <v>21</v>
      </c>
      <c r="U72" s="326"/>
    </row>
    <row r="73" spans="1:21" ht="15.75">
      <c r="A73" s="397"/>
      <c r="B73" s="380" t="s">
        <v>541</v>
      </c>
      <c r="C73" s="398"/>
      <c r="D73" s="399"/>
      <c r="E73" s="400"/>
      <c r="F73" s="401"/>
      <c r="G73" s="330"/>
      <c r="H73" s="330"/>
      <c r="I73" s="330"/>
      <c r="J73" s="401"/>
      <c r="K73" s="401"/>
      <c r="L73" s="401"/>
      <c r="M73" s="401"/>
      <c r="N73" s="401"/>
      <c r="O73" s="401"/>
      <c r="P73" s="401"/>
      <c r="Q73" s="401"/>
      <c r="R73" s="330"/>
      <c r="S73" s="330"/>
      <c r="T73" s="330"/>
      <c r="U73" s="332"/>
    </row>
    <row r="74" spans="1:21" ht="15.75">
      <c r="A74" s="373"/>
      <c r="B74" s="298"/>
      <c r="C74" s="298"/>
      <c r="D74" s="312"/>
      <c r="E74" s="356"/>
      <c r="F74" s="339"/>
      <c r="G74" s="298"/>
      <c r="H74" s="298"/>
      <c r="I74" s="298"/>
      <c r="J74" s="339"/>
      <c r="K74" s="339"/>
      <c r="L74" s="339"/>
      <c r="M74" s="339"/>
      <c r="N74" s="339"/>
      <c r="O74" s="339"/>
      <c r="P74" s="339"/>
      <c r="Q74" s="339"/>
      <c r="R74" s="298"/>
      <c r="S74" s="402"/>
      <c r="T74" s="298"/>
      <c r="U74" s="403"/>
    </row>
    <row r="75" spans="1:21" ht="15.75">
      <c r="A75" s="338">
        <f>+'Appendix A'!A103</f>
        <v>56</v>
      </c>
      <c r="B75" s="315"/>
      <c r="C75" s="345" t="s">
        <v>542</v>
      </c>
      <c r="D75" s="312"/>
      <c r="E75" s="315" t="str">
        <f>+'Appendix A'!E103</f>
        <v>(Note  N &amp; Q))</v>
      </c>
      <c r="F75" s="339" t="s">
        <v>38</v>
      </c>
      <c r="G75" s="298"/>
      <c r="H75" s="298"/>
      <c r="I75" s="298"/>
      <c r="J75" s="339"/>
      <c r="K75" s="339"/>
      <c r="L75" s="339"/>
      <c r="M75" s="339"/>
      <c r="N75" s="339"/>
      <c r="O75" s="339"/>
      <c r="P75" s="339"/>
      <c r="Q75" s="339"/>
      <c r="R75" s="639">
        <v>0</v>
      </c>
      <c r="S75" s="639">
        <v>0</v>
      </c>
      <c r="T75" s="235">
        <f>+R75+S75/2</f>
        <v>0</v>
      </c>
      <c r="U75" s="342"/>
    </row>
    <row r="76" spans="1:21" ht="16.5" thickBot="1">
      <c r="A76" s="366"/>
      <c r="B76" s="375"/>
      <c r="C76" s="348"/>
      <c r="D76" s="375"/>
      <c r="E76" s="375"/>
      <c r="F76" s="349"/>
      <c r="G76" s="367"/>
      <c r="H76" s="367"/>
      <c r="I76" s="404"/>
      <c r="J76" s="349"/>
      <c r="K76" s="349"/>
      <c r="L76" s="349"/>
      <c r="M76" s="349"/>
      <c r="N76" s="349"/>
      <c r="O76" s="349"/>
      <c r="P76" s="349"/>
      <c r="Q76" s="349"/>
      <c r="R76" s="349"/>
      <c r="S76" s="367"/>
      <c r="T76" s="1419"/>
      <c r="U76" s="1420"/>
    </row>
    <row r="77" spans="1:21" ht="15.75">
      <c r="A77" s="315"/>
      <c r="B77" s="315"/>
      <c r="C77" s="345"/>
      <c r="D77" s="315"/>
      <c r="E77" s="315"/>
      <c r="F77" s="339"/>
      <c r="G77" s="298"/>
      <c r="H77" s="298"/>
      <c r="I77" s="232"/>
      <c r="J77" s="339"/>
      <c r="K77" s="339"/>
      <c r="L77" s="339"/>
      <c r="M77" s="339"/>
      <c r="N77" s="339"/>
      <c r="O77" s="339"/>
      <c r="P77" s="339"/>
      <c r="Q77" s="339"/>
      <c r="R77" s="339"/>
      <c r="S77" s="298"/>
      <c r="T77" s="299"/>
      <c r="U77" s="299"/>
    </row>
    <row r="78" spans="1:21" s="298" customFormat="1" ht="15.75">
      <c r="A78" s="315"/>
      <c r="B78" s="334"/>
      <c r="C78" s="339"/>
      <c r="D78" s="354"/>
      <c r="E78" s="315"/>
      <c r="F78" s="314"/>
      <c r="G78" s="77"/>
      <c r="H78" s="77"/>
      <c r="I78" s="77"/>
      <c r="J78" s="77"/>
      <c r="K78" s="77"/>
      <c r="L78" s="77"/>
      <c r="M78" s="77"/>
      <c r="N78" s="77"/>
      <c r="O78" s="77"/>
      <c r="P78" s="77"/>
      <c r="Q78" s="77"/>
      <c r="R78" s="77"/>
      <c r="S78" s="77"/>
      <c r="T78" s="217"/>
      <c r="U78" s="396"/>
    </row>
    <row r="79" spans="1:21" ht="16.5" thickBot="1">
      <c r="A79" s="318" t="s">
        <v>29</v>
      </c>
      <c r="B79" s="298"/>
      <c r="C79" s="298"/>
      <c r="D79" s="298"/>
      <c r="E79" s="356"/>
      <c r="F79" s="298"/>
      <c r="G79" s="358"/>
    </row>
    <row r="80" spans="1:21" ht="32.25" thickBot="1">
      <c r="A80" s="322" t="s">
        <v>17</v>
      </c>
      <c r="B80" s="323" t="s">
        <v>18</v>
      </c>
      <c r="C80" s="323"/>
      <c r="D80" s="323"/>
      <c r="E80" s="324" t="s">
        <v>246</v>
      </c>
      <c r="F80" s="325" t="s">
        <v>19</v>
      </c>
      <c r="G80" s="359"/>
      <c r="H80" s="359"/>
      <c r="I80" s="359"/>
      <c r="J80" s="359"/>
      <c r="K80" s="359"/>
      <c r="L80" s="359"/>
      <c r="M80" s="359"/>
      <c r="N80" s="359"/>
      <c r="O80" s="359"/>
      <c r="P80" s="359"/>
      <c r="Q80" s="359"/>
      <c r="R80" s="359"/>
      <c r="S80" s="359"/>
      <c r="T80" s="324" t="s">
        <v>362</v>
      </c>
      <c r="U80" s="360"/>
    </row>
    <row r="81" spans="1:21">
      <c r="A81" s="338">
        <f>+'Appendix A'!A112</f>
        <v>59</v>
      </c>
      <c r="B81" s="298"/>
      <c r="C81" s="355" t="s">
        <v>211</v>
      </c>
      <c r="D81" s="298"/>
      <c r="E81" s="319" t="str">
        <f>+'Appendix A'!E112</f>
        <v>(Note  O)</v>
      </c>
      <c r="F81" s="449" t="s">
        <v>121</v>
      </c>
      <c r="G81" s="298"/>
      <c r="H81" s="298"/>
      <c r="I81" s="298"/>
      <c r="J81" s="298"/>
      <c r="K81" s="298"/>
      <c r="L81" s="298"/>
      <c r="M81" s="298"/>
      <c r="N81" s="298"/>
      <c r="O81" s="298"/>
      <c r="P81" s="298"/>
      <c r="Q81" s="298"/>
      <c r="R81" s="77"/>
      <c r="S81" s="1315"/>
      <c r="T81" s="336">
        <v>110528262.07000002</v>
      </c>
      <c r="U81" s="342"/>
    </row>
    <row r="82" spans="1:21">
      <c r="A82" s="338">
        <f>+'Appendix A'!A113</f>
        <v>60</v>
      </c>
      <c r="B82" s="298"/>
      <c r="C82" s="355" t="s">
        <v>601</v>
      </c>
      <c r="D82" s="298"/>
      <c r="E82" s="356"/>
      <c r="F82" s="357" t="s">
        <v>30</v>
      </c>
      <c r="G82" s="298"/>
      <c r="H82" s="298"/>
      <c r="I82" s="298"/>
      <c r="J82" s="298"/>
      <c r="K82" s="298"/>
      <c r="L82" s="298"/>
      <c r="M82" s="298"/>
      <c r="N82" s="298"/>
      <c r="O82" s="298"/>
      <c r="P82" s="298"/>
      <c r="Q82" s="298"/>
      <c r="R82" s="298"/>
      <c r="S82" s="298"/>
      <c r="T82" s="1269">
        <v>0</v>
      </c>
      <c r="U82" s="342"/>
    </row>
    <row r="83" spans="1:21" ht="15.75" thickBot="1">
      <c r="A83" s="366"/>
      <c r="B83" s="367"/>
      <c r="C83" s="368"/>
      <c r="D83" s="367"/>
      <c r="E83" s="369"/>
      <c r="F83" s="370"/>
      <c r="G83" s="170"/>
      <c r="H83" s="170"/>
      <c r="I83" s="170"/>
      <c r="J83" s="170"/>
      <c r="K83" s="170"/>
      <c r="L83" s="170"/>
      <c r="M83" s="170"/>
      <c r="N83" s="170"/>
      <c r="O83" s="170"/>
      <c r="P83" s="170"/>
      <c r="Q83" s="170"/>
      <c r="R83" s="170"/>
      <c r="S83" s="170"/>
      <c r="T83" s="170"/>
      <c r="U83" s="371"/>
    </row>
    <row r="84" spans="1:21">
      <c r="A84" s="315"/>
      <c r="B84" s="298"/>
      <c r="C84" s="355"/>
      <c r="D84" s="298"/>
      <c r="E84" s="356"/>
      <c r="F84" s="357"/>
      <c r="G84" s="77"/>
      <c r="H84" s="77"/>
      <c r="I84" s="77"/>
      <c r="J84" s="77"/>
      <c r="K84" s="77"/>
      <c r="L84" s="77"/>
      <c r="M84" s="77"/>
      <c r="N84" s="77"/>
      <c r="O84" s="77"/>
      <c r="P84" s="77"/>
      <c r="Q84" s="77"/>
      <c r="R84" s="77"/>
      <c r="S84" s="77"/>
      <c r="T84" s="77"/>
      <c r="U84" s="298"/>
    </row>
    <row r="85" spans="1:21">
      <c r="A85" s="315"/>
      <c r="B85" s="298"/>
      <c r="C85" s="355"/>
      <c r="D85" s="298"/>
      <c r="E85" s="356"/>
      <c r="F85" s="357"/>
      <c r="G85" s="77"/>
      <c r="H85" s="77"/>
      <c r="I85" s="77"/>
      <c r="J85" s="77"/>
      <c r="K85" s="77"/>
      <c r="L85" s="77"/>
      <c r="M85" s="77"/>
      <c r="N85" s="77"/>
      <c r="O85" s="77"/>
      <c r="P85" s="77"/>
      <c r="Q85" s="77"/>
      <c r="R85" s="77"/>
      <c r="S85" s="77"/>
      <c r="T85" s="77"/>
      <c r="U85" s="298"/>
    </row>
    <row r="86" spans="1:21" s="298" customFormat="1" ht="16.5" thickBot="1">
      <c r="A86" s="318" t="s">
        <v>363</v>
      </c>
      <c r="E86" s="356"/>
      <c r="G86" s="358"/>
      <c r="H86" s="77"/>
      <c r="I86" s="77"/>
      <c r="J86" s="77"/>
      <c r="K86" s="77"/>
      <c r="L86" s="77"/>
      <c r="M86" s="77"/>
      <c r="N86" s="77"/>
      <c r="O86" s="77"/>
      <c r="P86" s="77"/>
      <c r="Q86" s="77"/>
      <c r="R86" s="77"/>
      <c r="S86" s="77"/>
      <c r="T86" s="217"/>
      <c r="U86" s="396"/>
    </row>
    <row r="87" spans="1:21" s="298" customFormat="1" ht="32.25" thickBot="1">
      <c r="A87" s="322" t="s">
        <v>17</v>
      </c>
      <c r="B87" s="323" t="s">
        <v>18</v>
      </c>
      <c r="C87" s="323"/>
      <c r="D87" s="323"/>
      <c r="E87" s="324" t="s">
        <v>246</v>
      </c>
      <c r="F87" s="325" t="s">
        <v>19</v>
      </c>
      <c r="G87" s="359"/>
      <c r="H87" s="238"/>
      <c r="I87" s="238"/>
      <c r="J87" s="238"/>
      <c r="K87" s="238"/>
      <c r="L87" s="238"/>
      <c r="M87" s="238"/>
      <c r="N87" s="238"/>
      <c r="O87" s="238"/>
      <c r="P87" s="238"/>
      <c r="Q87" s="238"/>
      <c r="R87" s="238"/>
      <c r="S87" s="238"/>
      <c r="T87" s="324" t="s">
        <v>362</v>
      </c>
      <c r="U87" s="326"/>
    </row>
    <row r="88" spans="1:21" s="298" customFormat="1">
      <c r="A88" s="333"/>
      <c r="C88" s="346"/>
      <c r="D88" s="320"/>
      <c r="E88" s="356"/>
      <c r="F88" s="320"/>
      <c r="H88" s="77"/>
      <c r="I88" s="77"/>
      <c r="J88" s="77"/>
      <c r="K88" s="77"/>
      <c r="L88" s="77"/>
      <c r="M88" s="77"/>
      <c r="N88" s="77"/>
      <c r="O88" s="77"/>
      <c r="P88" s="77"/>
      <c r="Q88" s="77"/>
      <c r="R88" s="77"/>
      <c r="S88" s="77"/>
      <c r="T88" s="354"/>
      <c r="U88" s="410"/>
    </row>
    <row r="89" spans="1:21" s="298" customFormat="1" ht="15.75">
      <c r="A89" s="333"/>
      <c r="B89" s="411"/>
      <c r="C89" s="346"/>
      <c r="D89" s="320"/>
      <c r="E89" s="356"/>
      <c r="F89" s="320"/>
      <c r="H89" s="77"/>
      <c r="I89" s="77"/>
      <c r="J89" s="77"/>
      <c r="K89" s="77"/>
      <c r="L89" s="77"/>
      <c r="M89" s="77"/>
      <c r="N89" s="77"/>
      <c r="O89" s="77"/>
      <c r="P89" s="77"/>
      <c r="Q89" s="77"/>
      <c r="R89" s="77"/>
      <c r="S89" s="77"/>
      <c r="T89" s="354"/>
      <c r="U89" s="410"/>
    </row>
    <row r="90" spans="1:21" s="298" customFormat="1" ht="15.75">
      <c r="A90" s="333">
        <f>+'Appendix A'!A120</f>
        <v>65</v>
      </c>
      <c r="B90" s="411"/>
      <c r="C90" s="346" t="s">
        <v>364</v>
      </c>
      <c r="D90" s="320"/>
      <c r="E90" s="319" t="s">
        <v>461</v>
      </c>
      <c r="F90" s="320" t="s">
        <v>181</v>
      </c>
      <c r="H90" s="77"/>
      <c r="I90" s="77"/>
      <c r="J90" s="77"/>
      <c r="K90" s="77"/>
      <c r="L90" s="77"/>
      <c r="M90" s="77"/>
      <c r="N90" s="77"/>
      <c r="O90" s="77"/>
      <c r="P90" s="77"/>
      <c r="Q90" s="77"/>
      <c r="R90" s="77"/>
      <c r="S90" s="77"/>
      <c r="T90" s="336">
        <v>3877140.0485136006</v>
      </c>
      <c r="U90" s="410"/>
    </row>
    <row r="91" spans="1:21" s="298" customFormat="1" ht="16.5" thickBot="1">
      <c r="A91" s="366"/>
      <c r="B91" s="395"/>
      <c r="C91" s="349"/>
      <c r="D91" s="352"/>
      <c r="E91" s="375"/>
      <c r="F91" s="412"/>
      <c r="G91" s="170"/>
      <c r="H91" s="170"/>
      <c r="I91" s="170"/>
      <c r="J91" s="170"/>
      <c r="K91" s="170"/>
      <c r="L91" s="170"/>
      <c r="M91" s="170"/>
      <c r="N91" s="170"/>
      <c r="O91" s="170"/>
      <c r="P91" s="170"/>
      <c r="Q91" s="170"/>
      <c r="R91" s="170"/>
      <c r="S91" s="170"/>
      <c r="T91" s="239"/>
      <c r="U91" s="413"/>
    </row>
    <row r="92" spans="1:21" ht="15.75">
      <c r="A92" s="315"/>
      <c r="B92" s="315"/>
      <c r="C92" s="345"/>
      <c r="D92" s="315"/>
      <c r="E92" s="315"/>
      <c r="F92" s="339"/>
      <c r="G92" s="298"/>
      <c r="H92" s="298"/>
      <c r="I92" s="232"/>
      <c r="J92" s="339"/>
      <c r="K92" s="339"/>
      <c r="L92" s="339"/>
      <c r="M92" s="339"/>
      <c r="N92" s="339"/>
      <c r="O92" s="339"/>
      <c r="P92" s="339"/>
      <c r="Q92" s="339"/>
      <c r="R92" s="339"/>
      <c r="S92" s="298"/>
      <c r="T92" s="864"/>
      <c r="U92" s="864" t="s">
        <v>722</v>
      </c>
    </row>
    <row r="93" spans="1:21" ht="16.5" thickBot="1">
      <c r="A93" s="318" t="s">
        <v>668</v>
      </c>
      <c r="R93" s="1239"/>
    </row>
    <row r="94" spans="1:21" ht="32.25" thickBot="1">
      <c r="A94" s="322" t="s">
        <v>17</v>
      </c>
      <c r="B94" s="323" t="s">
        <v>18</v>
      </c>
      <c r="C94" s="323"/>
      <c r="D94" s="323"/>
      <c r="E94" s="324" t="s">
        <v>246</v>
      </c>
      <c r="F94" s="325" t="s">
        <v>19</v>
      </c>
      <c r="G94" s="324"/>
      <c r="H94" s="324"/>
      <c r="I94" s="324"/>
      <c r="J94" s="324"/>
      <c r="K94" s="324"/>
      <c r="L94" s="324"/>
      <c r="M94" s="324"/>
      <c r="N94" s="324"/>
      <c r="O94" s="324"/>
      <c r="P94" s="324"/>
      <c r="Q94" s="324"/>
      <c r="R94" s="324"/>
      <c r="S94" s="372" t="s">
        <v>362</v>
      </c>
      <c r="T94" s="1411"/>
      <c r="U94" s="1412"/>
    </row>
    <row r="95" spans="1:21" ht="15.75">
      <c r="A95" s="338"/>
      <c r="B95" s="345"/>
      <c r="C95" s="315"/>
      <c r="D95" s="315"/>
      <c r="E95" s="315"/>
      <c r="F95" s="315"/>
      <c r="G95" s="315"/>
      <c r="H95" s="315"/>
      <c r="I95" s="315"/>
      <c r="J95" s="315"/>
      <c r="K95" s="315"/>
      <c r="L95" s="315"/>
      <c r="M95" s="315"/>
      <c r="N95" s="315"/>
      <c r="O95" s="315"/>
      <c r="P95" s="315"/>
      <c r="Q95" s="315"/>
      <c r="R95" s="315"/>
      <c r="S95" s="298"/>
      <c r="T95" s="298"/>
      <c r="U95" s="342"/>
    </row>
    <row r="96" spans="1:21" s="1288" customFormat="1" ht="15.75">
      <c r="A96" s="338">
        <f>+'Appendix A'!A117</f>
        <v>62</v>
      </c>
      <c r="B96" s="315"/>
      <c r="C96" s="339" t="s">
        <v>874</v>
      </c>
      <c r="D96" s="315"/>
      <c r="E96" s="315"/>
      <c r="F96" s="339" t="s">
        <v>39</v>
      </c>
      <c r="G96" s="1287"/>
      <c r="H96" s="1287"/>
      <c r="I96" s="1287"/>
      <c r="J96" s="1287"/>
      <c r="K96" s="1287"/>
      <c r="L96" s="1287"/>
      <c r="M96" s="1287"/>
      <c r="N96" s="1287"/>
      <c r="O96" s="1287"/>
      <c r="P96" s="1287"/>
      <c r="Q96" s="1287"/>
      <c r="R96" s="77"/>
      <c r="S96" s="336">
        <v>116449462.49306069</v>
      </c>
      <c r="T96" s="1421"/>
      <c r="U96" s="1422"/>
    </row>
    <row r="97" spans="1:21" ht="15.75">
      <c r="A97" s="338"/>
      <c r="B97" s="315"/>
      <c r="C97" s="339"/>
      <c r="D97" s="315"/>
      <c r="E97" s="315"/>
      <c r="F97" s="339"/>
      <c r="G97" s="339"/>
      <c r="H97" s="339"/>
      <c r="I97" s="339"/>
      <c r="J97" s="339"/>
      <c r="K97" s="339"/>
      <c r="L97" s="339"/>
      <c r="M97" s="339"/>
      <c r="N97" s="339"/>
      <c r="O97" s="339"/>
      <c r="P97" s="339"/>
      <c r="Q97" s="339"/>
      <c r="R97" s="77"/>
      <c r="S97" s="336">
        <v>0</v>
      </c>
      <c r="T97" s="299"/>
      <c r="U97" s="393"/>
    </row>
    <row r="98" spans="1:21" ht="15.75">
      <c r="A98" s="338">
        <f>+'Appendix A'!A118</f>
        <v>63</v>
      </c>
      <c r="B98" s="315"/>
      <c r="C98" s="314" t="s">
        <v>308</v>
      </c>
      <c r="D98" s="77"/>
      <c r="E98" s="315" t="s">
        <v>462</v>
      </c>
      <c r="F98" s="339" t="s">
        <v>177</v>
      </c>
      <c r="G98" s="339"/>
      <c r="H98" s="339"/>
      <c r="I98" s="339"/>
      <c r="J98" s="339"/>
      <c r="K98" s="339"/>
      <c r="L98" s="339"/>
      <c r="M98" s="339"/>
      <c r="N98" s="339"/>
      <c r="O98" s="339"/>
      <c r="P98" s="339"/>
      <c r="Q98" s="339"/>
      <c r="R98" s="77"/>
      <c r="S98" s="336">
        <v>32322615.449999996</v>
      </c>
      <c r="T98" s="1413"/>
      <c r="U98" s="1414"/>
    </row>
    <row r="99" spans="1:21" ht="15.75">
      <c r="A99" s="338">
        <f>+'Appendix A'!A119</f>
        <v>64</v>
      </c>
      <c r="B99" s="315"/>
      <c r="C99" s="314" t="s">
        <v>308</v>
      </c>
      <c r="D99" s="77"/>
      <c r="E99" s="315" t="s">
        <v>461</v>
      </c>
      <c r="F99" s="339" t="s">
        <v>177</v>
      </c>
      <c r="G99" s="315"/>
      <c r="H99" s="315"/>
      <c r="I99" s="315"/>
      <c r="J99" s="315"/>
      <c r="K99" s="315"/>
      <c r="L99" s="315"/>
      <c r="M99" s="315"/>
      <c r="N99" s="315"/>
      <c r="O99" s="315"/>
      <c r="P99" s="315"/>
      <c r="Q99" s="315"/>
      <c r="R99" s="77"/>
      <c r="S99" s="336">
        <v>32322615.449999996</v>
      </c>
      <c r="T99" s="1229"/>
      <c r="U99" s="393"/>
    </row>
    <row r="100" spans="1:21" ht="15.75" thickBot="1">
      <c r="A100" s="366"/>
      <c r="B100" s="375"/>
      <c r="C100" s="375"/>
      <c r="D100" s="375"/>
      <c r="E100" s="375"/>
      <c r="F100" s="375"/>
      <c r="G100" s="375"/>
      <c r="H100" s="375"/>
      <c r="I100" s="375"/>
      <c r="J100" s="375"/>
      <c r="K100" s="375"/>
      <c r="L100" s="375"/>
      <c r="M100" s="375"/>
      <c r="N100" s="375"/>
      <c r="O100" s="375"/>
      <c r="P100" s="375"/>
      <c r="Q100" s="375"/>
      <c r="R100" s="375"/>
      <c r="S100" s="367"/>
      <c r="T100" s="367"/>
      <c r="U100" s="371"/>
    </row>
    <row r="103" spans="1:21" ht="16.5" thickBot="1">
      <c r="A103" s="318" t="s">
        <v>648</v>
      </c>
    </row>
    <row r="104" spans="1:21" ht="32.25" thickBot="1">
      <c r="A104" s="322" t="s">
        <v>17</v>
      </c>
      <c r="B104" s="323" t="s">
        <v>18</v>
      </c>
      <c r="C104" s="323"/>
      <c r="D104" s="323"/>
      <c r="E104" s="324" t="s">
        <v>246</v>
      </c>
      <c r="F104" s="325" t="s">
        <v>19</v>
      </c>
      <c r="G104" s="324"/>
      <c r="H104" s="324"/>
      <c r="I104" s="324"/>
      <c r="J104" s="324"/>
      <c r="K104" s="324"/>
      <c r="L104" s="324"/>
      <c r="M104" s="324"/>
      <c r="N104" s="324"/>
      <c r="O104" s="324"/>
      <c r="P104" s="324"/>
      <c r="Q104" s="324"/>
      <c r="R104" s="324"/>
      <c r="S104" s="372" t="s">
        <v>362</v>
      </c>
      <c r="T104" s="372" t="s">
        <v>563</v>
      </c>
      <c r="U104" s="326"/>
    </row>
    <row r="105" spans="1:21" s="296" customFormat="1" ht="15.75">
      <c r="A105" s="414"/>
      <c r="B105" s="415"/>
      <c r="C105" s="415"/>
      <c r="D105" s="415"/>
      <c r="E105" s="416"/>
      <c r="F105" s="417"/>
      <c r="G105" s="416"/>
      <c r="H105" s="416"/>
      <c r="I105" s="416"/>
      <c r="J105" s="416"/>
      <c r="K105" s="416"/>
      <c r="L105" s="416"/>
      <c r="M105" s="416"/>
      <c r="N105" s="416"/>
      <c r="O105" s="416"/>
      <c r="P105" s="416"/>
      <c r="Q105" s="416"/>
      <c r="R105" s="416"/>
      <c r="S105" s="418"/>
      <c r="T105" s="418"/>
      <c r="U105" s="419"/>
    </row>
    <row r="106" spans="1:21" ht="15.75">
      <c r="A106" s="338"/>
      <c r="B106" s="334" t="s">
        <v>116</v>
      </c>
      <c r="C106" s="354"/>
      <c r="D106" s="354"/>
      <c r="E106" s="340"/>
      <c r="F106" s="354"/>
      <c r="G106" s="354"/>
      <c r="H106" s="354"/>
      <c r="I106" s="354"/>
      <c r="J106" s="354"/>
      <c r="K106" s="354"/>
      <c r="L106" s="354"/>
      <c r="M106" s="354"/>
      <c r="N106" s="354"/>
      <c r="O106" s="354"/>
      <c r="P106" s="354"/>
      <c r="Q106" s="354"/>
      <c r="R106" s="354"/>
      <c r="S106" s="298"/>
      <c r="T106" s="298"/>
      <c r="U106" s="342"/>
    </row>
    <row r="107" spans="1:21" ht="15.75">
      <c r="A107" s="338"/>
      <c r="B107" s="334"/>
      <c r="C107" s="354"/>
      <c r="D107" s="354"/>
      <c r="E107" s="340"/>
      <c r="F107" s="354"/>
      <c r="G107" s="354"/>
      <c r="H107" s="354"/>
      <c r="I107" s="354"/>
      <c r="J107" s="354"/>
      <c r="K107" s="354"/>
      <c r="L107" s="354"/>
      <c r="M107" s="354"/>
      <c r="N107" s="354"/>
      <c r="O107" s="354"/>
      <c r="P107" s="354"/>
      <c r="Q107" s="354"/>
      <c r="R107" s="354"/>
      <c r="S107" s="298"/>
      <c r="T107" s="302"/>
      <c r="U107" s="364"/>
    </row>
    <row r="108" spans="1:21">
      <c r="A108" s="338">
        <f>+'Appendix A'!A121</f>
        <v>66</v>
      </c>
      <c r="B108" s="315"/>
      <c r="C108" s="339" t="s">
        <v>258</v>
      </c>
      <c r="D108" s="343"/>
      <c r="E108" s="315" t="str">
        <f>+'Appendix A'!E121</f>
        <v>(Note E &amp; O)</v>
      </c>
      <c r="F108" s="339" t="s">
        <v>294</v>
      </c>
      <c r="G108" s="339"/>
      <c r="H108" s="339"/>
      <c r="I108" s="339"/>
      <c r="J108" s="339"/>
      <c r="K108" s="339"/>
      <c r="L108" s="339"/>
      <c r="M108" s="339"/>
      <c r="N108" s="339"/>
      <c r="O108" s="339"/>
      <c r="P108" s="339"/>
      <c r="Q108" s="339"/>
      <c r="R108" s="77"/>
      <c r="S108" s="336">
        <v>10559682.550000003</v>
      </c>
      <c r="T108" s="336">
        <v>0</v>
      </c>
      <c r="U108" s="420"/>
    </row>
    <row r="109" spans="1:21" ht="15.75">
      <c r="A109" s="338"/>
      <c r="B109" s="315"/>
      <c r="C109" s="339"/>
      <c r="D109" s="343"/>
      <c r="E109" s="315"/>
      <c r="F109" s="339"/>
      <c r="G109" s="339"/>
      <c r="H109" s="339"/>
      <c r="I109" s="339"/>
      <c r="J109" s="339"/>
      <c r="K109" s="339"/>
      <c r="L109" s="339"/>
      <c r="M109" s="339"/>
      <c r="N109" s="339"/>
      <c r="O109" s="339"/>
      <c r="P109" s="339"/>
      <c r="Q109" s="339"/>
      <c r="R109" s="77"/>
      <c r="S109" s="469"/>
      <c r="T109" s="362"/>
      <c r="U109" s="420"/>
    </row>
    <row r="110" spans="1:21" ht="15.75">
      <c r="A110" s="338"/>
      <c r="B110" s="334" t="s">
        <v>115</v>
      </c>
      <c r="C110" s="335"/>
      <c r="D110" s="354"/>
      <c r="E110" s="396"/>
      <c r="F110" s="346"/>
      <c r="G110" s="346"/>
      <c r="H110" s="346"/>
      <c r="I110" s="346"/>
      <c r="J110" s="346"/>
      <c r="K110" s="346"/>
      <c r="L110" s="346"/>
      <c r="M110" s="346"/>
      <c r="N110" s="346"/>
      <c r="O110" s="346"/>
      <c r="P110" s="346"/>
      <c r="Q110" s="346"/>
      <c r="R110" s="77"/>
      <c r="S110" s="321"/>
      <c r="T110" s="321"/>
      <c r="U110" s="421"/>
    </row>
    <row r="111" spans="1:21" ht="15.75">
      <c r="A111" s="338"/>
      <c r="B111" s="334"/>
      <c r="C111" s="335"/>
      <c r="D111" s="354"/>
      <c r="E111" s="396"/>
      <c r="F111" s="346"/>
      <c r="G111" s="346"/>
      <c r="H111" s="346"/>
      <c r="I111" s="346"/>
      <c r="J111" s="346"/>
      <c r="K111" s="346"/>
      <c r="L111" s="346"/>
      <c r="M111" s="346"/>
      <c r="N111" s="346"/>
      <c r="O111" s="346"/>
      <c r="P111" s="346"/>
      <c r="Q111" s="346"/>
      <c r="R111" s="77"/>
      <c r="S111" s="321"/>
      <c r="T111" s="321"/>
      <c r="U111" s="421"/>
    </row>
    <row r="112" spans="1:21">
      <c r="A112" s="338">
        <f>+'Appendix A'!A129</f>
        <v>72</v>
      </c>
      <c r="B112" s="315"/>
      <c r="C112" s="339" t="str">
        <f>+'Appendix A'!C129</f>
        <v>Regulatory Commission Exp Account 928</v>
      </c>
      <c r="D112" s="300"/>
      <c r="E112" s="315" t="str">
        <f>+'Appendix A'!E129</f>
        <v>(Note G &amp; O)</v>
      </c>
      <c r="F112" s="339" t="s">
        <v>587</v>
      </c>
      <c r="G112" s="339"/>
      <c r="H112" s="339"/>
      <c r="I112" s="339"/>
      <c r="J112" s="339"/>
      <c r="K112" s="339"/>
      <c r="L112" s="339"/>
      <c r="M112" s="339"/>
      <c r="N112" s="339"/>
      <c r="O112" s="339"/>
      <c r="P112" s="339"/>
      <c r="Q112" s="339"/>
      <c r="R112" s="77"/>
      <c r="S112" s="336">
        <v>755557.55</v>
      </c>
      <c r="T112" s="336">
        <v>755557.55</v>
      </c>
      <c r="U112" s="422"/>
    </row>
    <row r="113" spans="1:21" ht="15.75" thickBot="1">
      <c r="A113" s="423"/>
      <c r="B113" s="367"/>
      <c r="C113" s="367"/>
      <c r="D113" s="367"/>
      <c r="E113" s="369"/>
      <c r="F113" s="367"/>
      <c r="G113" s="367"/>
      <c r="H113" s="367"/>
      <c r="I113" s="367"/>
      <c r="J113" s="367"/>
      <c r="K113" s="367"/>
      <c r="L113" s="367"/>
      <c r="M113" s="367"/>
      <c r="N113" s="367"/>
      <c r="O113" s="367"/>
      <c r="P113" s="367"/>
      <c r="Q113" s="367"/>
      <c r="R113" s="367"/>
      <c r="S113" s="367"/>
      <c r="T113" s="367"/>
      <c r="U113" s="371"/>
    </row>
    <row r="114" spans="1:21">
      <c r="A114" s="298"/>
      <c r="B114" s="298"/>
      <c r="C114" s="298"/>
      <c r="D114" s="298"/>
      <c r="E114" s="356"/>
      <c r="F114" s="298"/>
      <c r="G114" s="298"/>
      <c r="H114" s="298"/>
      <c r="I114" s="298"/>
      <c r="J114" s="298"/>
      <c r="K114" s="298"/>
      <c r="L114" s="298"/>
      <c r="M114" s="298"/>
      <c r="N114" s="298"/>
      <c r="O114" s="298"/>
      <c r="P114" s="298"/>
      <c r="Q114" s="298"/>
      <c r="R114" s="298"/>
      <c r="S114" s="298"/>
      <c r="T114" s="298"/>
      <c r="U114" s="298"/>
    </row>
    <row r="115" spans="1:21">
      <c r="A115" s="298"/>
      <c r="B115" s="298"/>
      <c r="C115" s="298"/>
      <c r="D115" s="298"/>
      <c r="E115" s="356"/>
      <c r="F115" s="298"/>
      <c r="G115" s="298"/>
      <c r="H115" s="298"/>
      <c r="I115" s="298"/>
      <c r="J115" s="298"/>
      <c r="K115" s="298"/>
      <c r="L115" s="298"/>
      <c r="M115" s="298"/>
      <c r="N115" s="298"/>
      <c r="O115" s="298"/>
      <c r="P115" s="298"/>
      <c r="Q115" s="298"/>
      <c r="R115" s="298"/>
      <c r="S115" s="298"/>
      <c r="T115" s="298"/>
      <c r="U115" s="298"/>
    </row>
    <row r="116" spans="1:21" s="298" customFormat="1" ht="16.5" thickBot="1">
      <c r="A116" s="424" t="s">
        <v>504</v>
      </c>
      <c r="E116" s="356"/>
      <c r="F116" s="339"/>
    </row>
    <row r="117" spans="1:21" ht="32.25" thickBot="1">
      <c r="A117" s="322" t="s">
        <v>17</v>
      </c>
      <c r="B117" s="323" t="s">
        <v>18</v>
      </c>
      <c r="C117" s="323"/>
      <c r="D117" s="323"/>
      <c r="E117" s="324" t="s">
        <v>246</v>
      </c>
      <c r="F117" s="325" t="s">
        <v>19</v>
      </c>
      <c r="G117" s="324"/>
      <c r="H117" s="324"/>
      <c r="I117" s="324"/>
      <c r="J117" s="324"/>
      <c r="K117" s="324"/>
      <c r="L117" s="324"/>
      <c r="M117" s="324"/>
      <c r="N117" s="324"/>
      <c r="O117" s="324"/>
      <c r="P117" s="324"/>
      <c r="Q117" s="324"/>
      <c r="R117" s="324"/>
      <c r="S117" s="372" t="s">
        <v>362</v>
      </c>
      <c r="T117" s="372" t="s">
        <v>555</v>
      </c>
      <c r="U117" s="326"/>
    </row>
    <row r="118" spans="1:21" s="296" customFormat="1" ht="15.75">
      <c r="A118" s="361"/>
      <c r="B118" s="301"/>
      <c r="C118" s="301"/>
      <c r="D118" s="301"/>
      <c r="E118" s="362"/>
      <c r="F118" s="363"/>
      <c r="G118" s="362"/>
      <c r="H118" s="362"/>
      <c r="I118" s="362"/>
      <c r="J118" s="362"/>
      <c r="K118" s="362"/>
      <c r="L118" s="362"/>
      <c r="M118" s="362"/>
      <c r="N118" s="362"/>
      <c r="O118" s="362"/>
      <c r="P118" s="362"/>
      <c r="Q118" s="469"/>
      <c r="R118" s="469"/>
      <c r="S118" s="299"/>
      <c r="T118" s="299"/>
      <c r="U118" s="403"/>
    </row>
    <row r="119" spans="1:21" ht="15.75">
      <c r="A119" s="338"/>
      <c r="B119" s="334"/>
      <c r="C119" s="354"/>
      <c r="D119" s="354"/>
      <c r="E119" s="340"/>
      <c r="F119" s="354"/>
      <c r="G119" s="354"/>
      <c r="H119" s="354"/>
      <c r="I119" s="354"/>
      <c r="J119" s="354"/>
      <c r="K119" s="354"/>
      <c r="L119" s="354"/>
      <c r="M119" s="354"/>
      <c r="N119" s="354"/>
      <c r="O119" s="354"/>
      <c r="P119" s="354"/>
      <c r="Q119" s="354"/>
      <c r="R119" s="354"/>
      <c r="S119" s="299"/>
      <c r="T119" s="298"/>
      <c r="U119" s="342"/>
    </row>
    <row r="120" spans="1:21">
      <c r="A120" s="338">
        <f>+'Appendix A'!A123</f>
        <v>68</v>
      </c>
      <c r="B120" s="315"/>
      <c r="C120" s="339" t="str">
        <f>+'Appendix A'!C123</f>
        <v xml:space="preserve">    Less EPRI Dues</v>
      </c>
      <c r="D120" s="298"/>
      <c r="E120" s="396" t="str">
        <f>+'Appendix A'!E123</f>
        <v>(Note D &amp; O)</v>
      </c>
      <c r="F120" s="357" t="s">
        <v>295</v>
      </c>
      <c r="G120" s="339"/>
      <c r="H120" s="339"/>
      <c r="I120" s="339"/>
      <c r="J120" s="339"/>
      <c r="K120" s="339"/>
      <c r="L120" s="339"/>
      <c r="M120" s="339"/>
      <c r="N120" s="339"/>
      <c r="O120" s="339"/>
      <c r="P120" s="339"/>
      <c r="Q120" s="339"/>
      <c r="R120" s="339"/>
      <c r="S120" s="1269">
        <v>0</v>
      </c>
      <c r="T120" s="1269">
        <v>0</v>
      </c>
      <c r="U120" s="425"/>
    </row>
    <row r="121" spans="1:21" ht="15.75" thickBot="1">
      <c r="A121" s="366"/>
      <c r="B121" s="375"/>
      <c r="C121" s="349"/>
      <c r="D121" s="367"/>
      <c r="E121" s="376"/>
      <c r="F121" s="370"/>
      <c r="G121" s="349"/>
      <c r="H121" s="349"/>
      <c r="I121" s="349"/>
      <c r="J121" s="349"/>
      <c r="K121" s="349"/>
      <c r="L121" s="349"/>
      <c r="M121" s="349"/>
      <c r="N121" s="349"/>
      <c r="O121" s="349"/>
      <c r="P121" s="349"/>
      <c r="Q121" s="349"/>
      <c r="R121" s="349"/>
      <c r="S121" s="170"/>
      <c r="T121" s="426"/>
      <c r="U121" s="427"/>
    </row>
    <row r="122" spans="1:21">
      <c r="F122" s="298"/>
      <c r="G122" s="298"/>
      <c r="H122" s="298"/>
      <c r="I122" s="298"/>
      <c r="J122" s="298"/>
      <c r="K122" s="298"/>
      <c r="L122" s="298"/>
      <c r="M122" s="298"/>
      <c r="N122" s="298"/>
      <c r="O122" s="298"/>
      <c r="P122" s="298"/>
      <c r="Q122" s="298"/>
      <c r="R122" s="298"/>
      <c r="S122" s="298"/>
      <c r="T122" s="298"/>
      <c r="U122" s="342"/>
    </row>
    <row r="123" spans="1:21">
      <c r="F123" s="298"/>
      <c r="G123" s="298"/>
      <c r="H123" s="298"/>
      <c r="I123" s="298"/>
      <c r="J123" s="298"/>
      <c r="K123" s="298"/>
      <c r="L123" s="298"/>
      <c r="M123" s="298"/>
      <c r="N123" s="298"/>
      <c r="O123" s="298"/>
      <c r="P123" s="298"/>
      <c r="Q123" s="298"/>
      <c r="R123" s="298"/>
      <c r="S123" s="298"/>
      <c r="T123" s="298"/>
      <c r="U123" s="342"/>
    </row>
    <row r="124" spans="1:21" ht="16.5" thickBot="1">
      <c r="A124" s="318" t="s">
        <v>649</v>
      </c>
      <c r="F124" s="298"/>
      <c r="G124" s="298"/>
      <c r="H124" s="298"/>
      <c r="I124" s="298"/>
      <c r="J124" s="298"/>
      <c r="K124" s="298"/>
      <c r="L124" s="298"/>
      <c r="M124" s="298"/>
      <c r="N124" s="298"/>
      <c r="O124" s="298"/>
      <c r="P124" s="298"/>
      <c r="Q124" s="298"/>
      <c r="R124" s="298"/>
      <c r="S124" s="298"/>
      <c r="T124" s="298"/>
      <c r="U124" s="342"/>
    </row>
    <row r="125" spans="1:21" ht="32.25" thickBot="1">
      <c r="A125" s="322" t="s">
        <v>17</v>
      </c>
      <c r="B125" s="323" t="s">
        <v>18</v>
      </c>
      <c r="C125" s="323"/>
      <c r="D125" s="323"/>
      <c r="E125" s="324" t="s">
        <v>246</v>
      </c>
      <c r="F125" s="325" t="s">
        <v>19</v>
      </c>
      <c r="G125" s="324"/>
      <c r="H125" s="324"/>
      <c r="I125" s="324"/>
      <c r="J125" s="324"/>
      <c r="K125" s="324"/>
      <c r="L125" s="324"/>
      <c r="M125" s="324"/>
      <c r="N125" s="324"/>
      <c r="O125" s="324"/>
      <c r="P125" s="324"/>
      <c r="Q125" s="324"/>
      <c r="R125" s="324"/>
      <c r="S125" s="372" t="s">
        <v>362</v>
      </c>
      <c r="T125" s="372" t="s">
        <v>564</v>
      </c>
      <c r="U125" s="326" t="s">
        <v>629</v>
      </c>
    </row>
    <row r="126" spans="1:21" s="296" customFormat="1" ht="15.75">
      <c r="A126" s="361"/>
      <c r="B126" s="301"/>
      <c r="C126" s="301"/>
      <c r="D126" s="301"/>
      <c r="E126" s="362"/>
      <c r="F126" s="363"/>
      <c r="G126" s="362"/>
      <c r="H126" s="362"/>
      <c r="I126" s="362"/>
      <c r="J126" s="362"/>
      <c r="K126" s="362"/>
      <c r="L126" s="362"/>
      <c r="M126" s="362"/>
      <c r="N126" s="362"/>
      <c r="O126" s="362"/>
      <c r="P126" s="362"/>
      <c r="Q126" s="469"/>
      <c r="R126" s="469"/>
      <c r="S126" s="299"/>
      <c r="T126" s="299"/>
      <c r="U126" s="403"/>
    </row>
    <row r="127" spans="1:21" ht="15.75">
      <c r="A127" s="338"/>
      <c r="B127" s="334" t="s">
        <v>115</v>
      </c>
      <c r="C127" s="302"/>
      <c r="D127" s="354"/>
      <c r="E127" s="396"/>
      <c r="F127" s="320"/>
      <c r="G127" s="320"/>
      <c r="H127" s="320"/>
      <c r="I127" s="320"/>
      <c r="J127" s="320"/>
      <c r="K127" s="320"/>
      <c r="L127" s="320"/>
      <c r="M127" s="320"/>
      <c r="N127" s="320"/>
      <c r="O127" s="320"/>
      <c r="P127" s="320"/>
      <c r="Q127" s="320"/>
      <c r="R127" s="320"/>
      <c r="S127" s="298"/>
      <c r="T127" s="298"/>
      <c r="U127" s="342"/>
    </row>
    <row r="128" spans="1:21" ht="15.75">
      <c r="A128" s="338"/>
      <c r="B128" s="334"/>
      <c r="C128" s="302"/>
      <c r="D128" s="354"/>
      <c r="E128" s="396"/>
      <c r="F128" s="320"/>
      <c r="G128" s="320"/>
      <c r="H128" s="320"/>
      <c r="I128" s="320"/>
      <c r="J128" s="320"/>
      <c r="K128" s="320"/>
      <c r="L128" s="320"/>
      <c r="M128" s="320"/>
      <c r="N128" s="320"/>
      <c r="O128" s="320"/>
      <c r="P128" s="320"/>
      <c r="Q128" s="320"/>
      <c r="R128" s="320"/>
      <c r="S128" s="298"/>
      <c r="T128" s="298"/>
      <c r="U128" s="342"/>
    </row>
    <row r="129" spans="1:21">
      <c r="A129" s="428">
        <f>+'Appendix A'!A130</f>
        <v>73</v>
      </c>
      <c r="B129" s="429"/>
      <c r="C129" s="319" t="s">
        <v>259</v>
      </c>
      <c r="D129" s="354"/>
      <c r="E129" s="319" t="str">
        <f>+'Appendix A'!E130</f>
        <v>(Note K &amp; O)</v>
      </c>
      <c r="F129" s="339" t="s">
        <v>188</v>
      </c>
      <c r="G129" s="355"/>
      <c r="H129" s="355"/>
      <c r="I129" s="355"/>
      <c r="J129" s="355"/>
      <c r="K129" s="355"/>
      <c r="L129" s="355"/>
      <c r="M129" s="355"/>
      <c r="N129" s="355"/>
      <c r="O129" s="355"/>
      <c r="P129" s="355"/>
      <c r="Q129" s="355"/>
      <c r="R129" s="77"/>
      <c r="S129" s="336">
        <v>3492891.0498000002</v>
      </c>
      <c r="T129" s="336">
        <v>0</v>
      </c>
      <c r="U129" s="430">
        <f>+S129-T129</f>
        <v>3492891.0498000002</v>
      </c>
    </row>
    <row r="130" spans="1:21" ht="16.5" thickBot="1">
      <c r="A130" s="431"/>
      <c r="B130" s="432"/>
      <c r="C130" s="349"/>
      <c r="D130" s="352"/>
      <c r="E130" s="351"/>
      <c r="F130" s="349"/>
      <c r="G130" s="349"/>
      <c r="H130" s="349"/>
      <c r="I130" s="349"/>
      <c r="J130" s="349"/>
      <c r="K130" s="349"/>
      <c r="L130" s="349"/>
      <c r="M130" s="349"/>
      <c r="N130" s="349"/>
      <c r="O130" s="349"/>
      <c r="P130" s="349"/>
      <c r="Q130" s="349"/>
      <c r="R130" s="349"/>
      <c r="S130" s="433"/>
      <c r="T130" s="433"/>
      <c r="U130" s="434"/>
    </row>
    <row r="131" spans="1:21">
      <c r="Q131" s="1239"/>
      <c r="R131" s="1239"/>
    </row>
    <row r="132" spans="1:21" ht="16.5" thickBot="1">
      <c r="A132" s="318" t="s">
        <v>650</v>
      </c>
      <c r="Q132" s="1239"/>
      <c r="R132" s="1239"/>
    </row>
    <row r="133" spans="1:21" ht="32.25" thickBot="1">
      <c r="A133" s="322" t="s">
        <v>17</v>
      </c>
      <c r="B133" s="323" t="s">
        <v>18</v>
      </c>
      <c r="C133" s="323"/>
      <c r="D133" s="323"/>
      <c r="E133" s="324" t="s">
        <v>246</v>
      </c>
      <c r="F133" s="325" t="s">
        <v>19</v>
      </c>
      <c r="G133" s="324"/>
      <c r="H133" s="324"/>
      <c r="I133" s="324"/>
      <c r="J133" s="324"/>
      <c r="K133" s="324"/>
      <c r="L133" s="324"/>
      <c r="M133" s="324"/>
      <c r="N133" s="324"/>
      <c r="O133" s="324"/>
      <c r="P133" s="324"/>
      <c r="Q133" s="324"/>
      <c r="R133" s="324"/>
      <c r="S133" s="372" t="s">
        <v>362</v>
      </c>
      <c r="T133" s="372" t="s">
        <v>568</v>
      </c>
      <c r="U133" s="326" t="s">
        <v>569</v>
      </c>
    </row>
    <row r="134" spans="1:21" s="296" customFormat="1" ht="15.75">
      <c r="A134" s="361"/>
      <c r="B134" s="301"/>
      <c r="C134" s="301"/>
      <c r="D134" s="301"/>
      <c r="E134" s="362"/>
      <c r="F134" s="363"/>
      <c r="G134" s="362"/>
      <c r="H134" s="362"/>
      <c r="I134" s="362"/>
      <c r="J134" s="362"/>
      <c r="K134" s="362"/>
      <c r="L134" s="362"/>
      <c r="M134" s="362"/>
      <c r="N134" s="362"/>
      <c r="O134" s="362"/>
      <c r="P134" s="362"/>
      <c r="Q134" s="469"/>
      <c r="R134" s="469"/>
      <c r="S134" s="299"/>
      <c r="T134" s="299"/>
      <c r="U134" s="403"/>
    </row>
    <row r="135" spans="1:21" ht="15.75">
      <c r="A135" s="338"/>
      <c r="B135" s="334" t="s">
        <v>115</v>
      </c>
      <c r="C135" s="302"/>
      <c r="D135" s="354"/>
      <c r="E135" s="396"/>
      <c r="F135" s="320"/>
      <c r="G135" s="320"/>
      <c r="H135" s="320"/>
      <c r="I135" s="320"/>
      <c r="J135" s="320"/>
      <c r="K135" s="320"/>
      <c r="L135" s="320"/>
      <c r="M135" s="320"/>
      <c r="N135" s="320"/>
      <c r="O135" s="320"/>
      <c r="P135" s="320"/>
      <c r="Q135" s="320"/>
      <c r="R135" s="320"/>
      <c r="S135" s="298"/>
      <c r="T135" s="298"/>
      <c r="U135" s="342"/>
    </row>
    <row r="136" spans="1:21" ht="15.75">
      <c r="A136" s="338"/>
      <c r="B136" s="334"/>
      <c r="C136" s="302"/>
      <c r="D136" s="354"/>
      <c r="E136" s="340"/>
      <c r="F136" s="354"/>
      <c r="G136" s="320"/>
      <c r="H136" s="320"/>
      <c r="I136" s="320"/>
      <c r="J136" s="320"/>
      <c r="K136" s="320"/>
      <c r="L136" s="320"/>
      <c r="M136" s="320"/>
      <c r="N136" s="320"/>
      <c r="O136" s="320"/>
      <c r="P136" s="320"/>
      <c r="Q136" s="320"/>
      <c r="R136" s="320"/>
      <c r="S136" s="298"/>
      <c r="T136" s="298"/>
      <c r="U136" s="342"/>
    </row>
    <row r="137" spans="1:21">
      <c r="A137" s="428">
        <f>+'Appendix A'!A134</f>
        <v>76</v>
      </c>
      <c r="B137" s="429"/>
      <c r="C137" s="355" t="str">
        <f>+'Appendix A'!C134</f>
        <v>General Advertising Exp Account 930.1</v>
      </c>
      <c r="D137" s="354"/>
      <c r="E137" s="319" t="str">
        <f>+'Appendix A'!E130</f>
        <v>(Note K &amp; O)</v>
      </c>
      <c r="F137" s="355" t="s">
        <v>188</v>
      </c>
      <c r="G137" s="355"/>
      <c r="H137" s="355"/>
      <c r="I137" s="355"/>
      <c r="J137" s="355"/>
      <c r="K137" s="355"/>
      <c r="L137" s="355"/>
      <c r="M137" s="355"/>
      <c r="N137" s="355"/>
      <c r="O137" s="355"/>
      <c r="P137" s="355"/>
      <c r="Q137" s="355"/>
      <c r="R137" s="77"/>
      <c r="S137" s="336">
        <v>3492891.0498000002</v>
      </c>
      <c r="T137" s="336">
        <v>0</v>
      </c>
      <c r="U137" s="435">
        <f>+S137-T137</f>
        <v>3492891.0498000002</v>
      </c>
    </row>
    <row r="138" spans="1:21" ht="15.75" thickBot="1">
      <c r="A138" s="423"/>
      <c r="B138" s="367"/>
      <c r="C138" s="367"/>
      <c r="D138" s="367"/>
      <c r="E138" s="369"/>
      <c r="F138" s="367"/>
      <c r="G138" s="367"/>
      <c r="H138" s="367"/>
      <c r="I138" s="367"/>
      <c r="J138" s="367"/>
      <c r="K138" s="367"/>
      <c r="L138" s="367"/>
      <c r="M138" s="367"/>
      <c r="N138" s="367"/>
      <c r="O138" s="367"/>
      <c r="P138" s="367"/>
      <c r="Q138" s="367"/>
      <c r="R138" s="367"/>
      <c r="S138" s="367"/>
      <c r="T138" s="367"/>
      <c r="U138" s="371"/>
    </row>
    <row r="139" spans="1:21">
      <c r="A139" s="298"/>
      <c r="B139" s="298"/>
      <c r="C139" s="298"/>
      <c r="D139" s="298"/>
      <c r="E139" s="356"/>
      <c r="F139" s="298"/>
      <c r="G139" s="298"/>
      <c r="H139" s="298"/>
      <c r="I139" s="298"/>
      <c r="J139" s="298"/>
      <c r="K139" s="298"/>
      <c r="L139" s="298"/>
      <c r="M139" s="298"/>
      <c r="N139" s="298"/>
      <c r="O139" s="298"/>
      <c r="P139" s="298"/>
      <c r="Q139" s="298"/>
      <c r="R139" s="298"/>
      <c r="S139" s="298"/>
      <c r="T139" s="298"/>
      <c r="U139" s="298"/>
    </row>
    <row r="140" spans="1:21" s="298" customFormat="1" ht="15.75">
      <c r="A140" s="315"/>
      <c r="B140" s="334"/>
      <c r="C140" s="339"/>
      <c r="D140" s="354"/>
      <c r="E140" s="315"/>
      <c r="F140" s="314"/>
      <c r="G140" s="77"/>
      <c r="H140" s="77"/>
      <c r="I140" s="77"/>
      <c r="J140" s="77"/>
      <c r="K140" s="77"/>
      <c r="L140" s="77"/>
      <c r="M140" s="77"/>
      <c r="N140" s="77"/>
      <c r="O140" s="77"/>
      <c r="P140" s="77"/>
      <c r="Q140" s="77"/>
      <c r="R140" s="77"/>
      <c r="S140" s="77"/>
      <c r="T140" s="217"/>
      <c r="U140" s="396"/>
    </row>
    <row r="141" spans="1:21" s="298" customFormat="1" ht="16.5" thickBot="1">
      <c r="A141" s="318" t="s">
        <v>99</v>
      </c>
      <c r="E141" s="356"/>
      <c r="G141" s="358"/>
      <c r="H141" s="295"/>
      <c r="I141" s="295"/>
      <c r="J141" s="295"/>
      <c r="K141" s="295"/>
      <c r="L141" s="295"/>
      <c r="M141" s="295"/>
      <c r="N141" s="295"/>
      <c r="O141" s="295"/>
      <c r="P141" s="295"/>
      <c r="Q141" s="295"/>
      <c r="R141" s="295"/>
      <c r="S141" s="295"/>
      <c r="T141" s="295"/>
      <c r="U141" s="295"/>
    </row>
    <row r="142" spans="1:21" s="298" customFormat="1" ht="32.25" thickBot="1">
      <c r="A142" s="322" t="s">
        <v>17</v>
      </c>
      <c r="B142" s="323" t="s">
        <v>18</v>
      </c>
      <c r="C142" s="323"/>
      <c r="D142" s="323"/>
      <c r="E142" s="324" t="s">
        <v>246</v>
      </c>
      <c r="F142" s="325" t="s">
        <v>19</v>
      </c>
      <c r="G142" s="359"/>
      <c r="H142" s="359"/>
      <c r="I142" s="359"/>
      <c r="J142" s="359"/>
      <c r="K142" s="359"/>
      <c r="L142" s="359"/>
      <c r="M142" s="359"/>
      <c r="N142" s="359"/>
      <c r="O142" s="359"/>
      <c r="P142" s="359"/>
      <c r="Q142" s="359"/>
      <c r="R142" s="359"/>
      <c r="S142" s="359"/>
      <c r="T142" s="324" t="s">
        <v>362</v>
      </c>
      <c r="U142" s="360"/>
    </row>
    <row r="143" spans="1:21">
      <c r="A143" s="327"/>
      <c r="B143" s="330"/>
      <c r="C143" s="466"/>
      <c r="D143" s="329"/>
      <c r="E143" s="331"/>
      <c r="F143" s="329"/>
      <c r="G143" s="330"/>
      <c r="H143" s="330"/>
      <c r="I143" s="330"/>
      <c r="J143" s="330"/>
      <c r="K143" s="330"/>
      <c r="L143" s="330"/>
      <c r="M143" s="330"/>
      <c r="N143" s="330"/>
      <c r="O143" s="330"/>
      <c r="P143" s="330"/>
      <c r="Q143" s="330"/>
      <c r="R143" s="330"/>
      <c r="S143" s="330"/>
      <c r="T143" s="436"/>
      <c r="U143" s="332"/>
    </row>
    <row r="144" spans="1:21" ht="15.75">
      <c r="A144" s="333"/>
      <c r="B144" s="411" t="s">
        <v>99</v>
      </c>
      <c r="C144" s="346"/>
      <c r="D144" s="320"/>
      <c r="E144" s="356"/>
      <c r="F144" s="320"/>
      <c r="G144" s="298"/>
      <c r="H144" s="298"/>
      <c r="I144" s="298"/>
      <c r="J144" s="298"/>
      <c r="K144" s="298"/>
      <c r="L144" s="298"/>
      <c r="M144" s="298"/>
      <c r="N144" s="298"/>
      <c r="O144" s="298"/>
      <c r="P144" s="298"/>
      <c r="Q144" s="298"/>
      <c r="R144" s="298"/>
      <c r="S144" s="302"/>
      <c r="T144" s="354"/>
      <c r="U144" s="342"/>
    </row>
    <row r="145" spans="1:21" ht="15.75">
      <c r="A145" s="333"/>
      <c r="B145" s="411"/>
      <c r="C145" s="346"/>
      <c r="D145" s="320"/>
      <c r="E145" s="356"/>
      <c r="F145" s="320"/>
      <c r="G145" s="298"/>
      <c r="H145" s="298"/>
      <c r="I145" s="298"/>
      <c r="J145" s="298"/>
      <c r="K145" s="298"/>
      <c r="L145" s="298"/>
      <c r="M145" s="298"/>
      <c r="N145" s="298"/>
      <c r="O145" s="298"/>
      <c r="P145" s="298"/>
      <c r="Q145" s="298"/>
      <c r="R145" s="298"/>
      <c r="S145" s="302"/>
      <c r="T145" s="354"/>
      <c r="U145" s="342"/>
    </row>
    <row r="146" spans="1:21" s="296" customFormat="1" ht="15.75">
      <c r="A146" s="344">
        <f>+'Appendix A'!A144</f>
        <v>81</v>
      </c>
      <c r="B146" s="345"/>
      <c r="C146" s="335" t="s">
        <v>26</v>
      </c>
      <c r="D146" s="354"/>
      <c r="E146" s="315" t="str">
        <f>+'Appendix A'!E144</f>
        <v>(Note J &amp; O)</v>
      </c>
      <c r="F146" s="354" t="s">
        <v>182</v>
      </c>
      <c r="G146" s="302"/>
      <c r="H146" s="302"/>
      <c r="I146" s="302"/>
      <c r="J146" s="302"/>
      <c r="K146" s="302"/>
      <c r="L146" s="302"/>
      <c r="M146" s="302"/>
      <c r="N146" s="302"/>
      <c r="O146" s="302"/>
      <c r="P146" s="302"/>
      <c r="Q146" s="302"/>
      <c r="R146" s="77"/>
      <c r="S146" s="77"/>
      <c r="T146" s="336">
        <v>291319276.30167389</v>
      </c>
      <c r="U146" s="364"/>
    </row>
    <row r="147" spans="1:21" s="296" customFormat="1" ht="15.75">
      <c r="A147" s="344">
        <f>+'Appendix A'!A146</f>
        <v>82</v>
      </c>
      <c r="B147" s="345"/>
      <c r="C147" s="335" t="s">
        <v>599</v>
      </c>
      <c r="D147" s="354"/>
      <c r="E147" s="315" t="str">
        <f>+'Appendix A'!E146</f>
        <v>(Note J &amp; O)</v>
      </c>
      <c r="F147" s="354" t="s">
        <v>183</v>
      </c>
      <c r="G147" s="302"/>
      <c r="H147" s="302"/>
      <c r="I147" s="302"/>
      <c r="J147" s="302"/>
      <c r="K147" s="302"/>
      <c r="L147" s="302"/>
      <c r="M147" s="302"/>
      <c r="N147" s="302"/>
      <c r="O147" s="302"/>
      <c r="P147" s="302"/>
      <c r="Q147" s="302"/>
      <c r="R147" s="77"/>
      <c r="S147" s="77"/>
      <c r="T147" s="336">
        <v>28572416.806457173</v>
      </c>
      <c r="U147" s="1195"/>
    </row>
    <row r="148" spans="1:21" ht="15.75">
      <c r="A148" s="333">
        <f>+'Appendix A'!A147</f>
        <v>83</v>
      </c>
      <c r="B148" s="411"/>
      <c r="C148" s="346" t="s">
        <v>600</v>
      </c>
      <c r="D148" s="320"/>
      <c r="E148" s="319" t="str">
        <f>+'Appendix A'!E147</f>
        <v>(Note J &amp; O)</v>
      </c>
      <c r="F148" s="354" t="s">
        <v>177</v>
      </c>
      <c r="G148" s="298"/>
      <c r="H148" s="298"/>
      <c r="I148" s="298"/>
      <c r="J148" s="298"/>
      <c r="K148" s="298"/>
      <c r="L148" s="298"/>
      <c r="M148" s="298"/>
      <c r="N148" s="298"/>
      <c r="O148" s="298"/>
      <c r="P148" s="298"/>
      <c r="Q148" s="298"/>
      <c r="R148" s="77"/>
      <c r="S148" s="77"/>
      <c r="T148" s="336">
        <v>4771699.6322437078</v>
      </c>
      <c r="U148" s="342"/>
    </row>
    <row r="149" spans="1:21">
      <c r="A149" s="333">
        <f>+'Appendix A'!A149</f>
        <v>85</v>
      </c>
      <c r="B149" s="437"/>
      <c r="C149" s="355" t="s">
        <v>28</v>
      </c>
      <c r="D149" s="354"/>
      <c r="E149" s="319" t="str">
        <f>+'Appendix A'!E149</f>
        <v>(Note A &amp; O)</v>
      </c>
      <c r="F149" s="354" t="s">
        <v>184</v>
      </c>
      <c r="G149" s="298"/>
      <c r="H149" s="298"/>
      <c r="I149" s="298"/>
      <c r="J149" s="298"/>
      <c r="K149" s="298"/>
      <c r="L149" s="298"/>
      <c r="M149" s="298"/>
      <c r="N149" s="298"/>
      <c r="O149" s="298"/>
      <c r="P149" s="298"/>
      <c r="Q149" s="298"/>
      <c r="R149" s="77"/>
      <c r="S149" s="77"/>
      <c r="T149" s="336">
        <v>11230054.681896564</v>
      </c>
      <c r="U149" s="342"/>
    </row>
    <row r="150" spans="1:21">
      <c r="A150" s="333">
        <f>+'Appendix A'!A153</f>
        <v>89</v>
      </c>
      <c r="B150" s="437"/>
      <c r="C150" s="355" t="s">
        <v>125</v>
      </c>
      <c r="D150" s="354"/>
      <c r="E150" s="319" t="str">
        <f>+'Appendix A'!E153</f>
        <v>(Note J &amp; O)</v>
      </c>
      <c r="F150" s="354" t="s">
        <v>177</v>
      </c>
      <c r="G150" s="298"/>
      <c r="H150" s="298"/>
      <c r="I150" s="298"/>
      <c r="J150" s="298"/>
      <c r="K150" s="298"/>
      <c r="L150" s="298"/>
      <c r="M150" s="298"/>
      <c r="N150" s="298"/>
      <c r="O150" s="298"/>
      <c r="P150" s="298"/>
      <c r="Q150" s="298"/>
      <c r="R150" s="77"/>
      <c r="S150" s="77"/>
      <c r="T150" s="336">
        <v>1132353.2330615344</v>
      </c>
      <c r="U150" s="342"/>
    </row>
    <row r="151" spans="1:21" ht="15.75" thickBot="1">
      <c r="A151" s="366"/>
      <c r="B151" s="432"/>
      <c r="C151" s="349"/>
      <c r="D151" s="352"/>
      <c r="E151" s="375"/>
      <c r="F151" s="412"/>
      <c r="G151" s="412"/>
      <c r="H151" s="367"/>
      <c r="I151" s="367"/>
      <c r="J151" s="367"/>
      <c r="K151" s="367"/>
      <c r="L151" s="367"/>
      <c r="M151" s="367"/>
      <c r="N151" s="367"/>
      <c r="O151" s="367"/>
      <c r="P151" s="367"/>
      <c r="Q151" s="367"/>
      <c r="R151" s="367"/>
      <c r="S151" s="367"/>
      <c r="T151" s="367"/>
      <c r="U151" s="371"/>
    </row>
    <row r="152" spans="1:21">
      <c r="A152" s="315"/>
      <c r="B152" s="429"/>
      <c r="C152" s="339"/>
      <c r="D152" s="354"/>
      <c r="E152" s="315"/>
      <c r="F152" s="314"/>
      <c r="G152" s="314"/>
      <c r="H152" s="314"/>
      <c r="I152" s="314"/>
      <c r="J152" s="314"/>
      <c r="K152" s="314"/>
      <c r="L152" s="314"/>
      <c r="M152" s="314"/>
      <c r="N152" s="314"/>
      <c r="O152" s="314"/>
      <c r="P152" s="314"/>
      <c r="Q152" s="314"/>
      <c r="R152" s="314"/>
      <c r="S152" s="396"/>
      <c r="T152" s="340"/>
      <c r="U152" s="396"/>
    </row>
    <row r="153" spans="1:21">
      <c r="A153" s="315"/>
      <c r="B153" s="429"/>
      <c r="C153" s="339"/>
      <c r="D153" s="354"/>
      <c r="E153" s="315"/>
      <c r="F153" s="314"/>
      <c r="G153" s="314"/>
      <c r="H153" s="314"/>
      <c r="I153" s="314"/>
      <c r="J153" s="314"/>
      <c r="K153" s="314"/>
      <c r="L153" s="314"/>
      <c r="M153" s="314"/>
      <c r="N153" s="314"/>
      <c r="O153" s="314"/>
      <c r="P153" s="314"/>
      <c r="Q153" s="314"/>
      <c r="R153" s="314"/>
      <c r="S153" s="396"/>
      <c r="T153" s="340"/>
      <c r="U153" s="396"/>
    </row>
    <row r="154" spans="1:21" ht="16.5" thickBot="1">
      <c r="A154" s="318" t="s">
        <v>127</v>
      </c>
    </row>
    <row r="155" spans="1:21" ht="32.25" thickBot="1">
      <c r="A155" s="322" t="s">
        <v>17</v>
      </c>
      <c r="B155" s="323" t="s">
        <v>18</v>
      </c>
      <c r="C155" s="323"/>
      <c r="D155" s="323"/>
      <c r="E155" s="324" t="s">
        <v>246</v>
      </c>
      <c r="F155" s="325" t="s">
        <v>19</v>
      </c>
      <c r="G155" s="324"/>
      <c r="H155" s="324"/>
      <c r="I155" s="324"/>
      <c r="J155" s="324"/>
      <c r="K155" s="324"/>
      <c r="L155" s="324"/>
      <c r="M155" s="324"/>
      <c r="N155" s="324"/>
      <c r="O155" s="324"/>
      <c r="P155" s="324"/>
      <c r="Q155" s="324"/>
      <c r="R155" s="324"/>
      <c r="S155" s="372" t="s">
        <v>362</v>
      </c>
      <c r="T155" s="372" t="s">
        <v>563</v>
      </c>
      <c r="U155" s="326" t="s">
        <v>602</v>
      </c>
    </row>
    <row r="156" spans="1:21">
      <c r="A156" s="409">
        <f>+'Appendix A'!A161</f>
        <v>92</v>
      </c>
      <c r="B156" s="438"/>
      <c r="C156" s="384" t="s">
        <v>126</v>
      </c>
      <c r="D156" s="438"/>
      <c r="E156" s="438"/>
      <c r="F156" s="384" t="s">
        <v>687</v>
      </c>
      <c r="G156" s="384"/>
      <c r="H156" s="384"/>
      <c r="I156" s="384"/>
      <c r="J156" s="384"/>
      <c r="K156" s="384"/>
      <c r="L156" s="384"/>
      <c r="M156" s="384"/>
      <c r="N156" s="384"/>
      <c r="O156" s="330"/>
      <c r="P156" s="384"/>
      <c r="Q156" s="439"/>
      <c r="R156" s="302"/>
      <c r="S156" s="336">
        <v>22188000</v>
      </c>
      <c r="T156" s="336">
        <v>8848000</v>
      </c>
      <c r="U156" s="440">
        <f>S156-T156</f>
        <v>13340000</v>
      </c>
    </row>
    <row r="157" spans="1:21">
      <c r="A157" s="338"/>
      <c r="B157" s="315"/>
      <c r="C157" s="339"/>
      <c r="D157" s="315"/>
      <c r="E157" s="315"/>
      <c r="F157" s="339"/>
      <c r="G157" s="339"/>
      <c r="H157" s="339"/>
      <c r="I157" s="339"/>
      <c r="J157" s="339"/>
      <c r="K157" s="339"/>
      <c r="L157" s="339"/>
      <c r="M157" s="339"/>
      <c r="N157" s="339"/>
      <c r="O157" s="298"/>
      <c r="P157" s="339"/>
      <c r="Q157" s="441"/>
      <c r="R157" s="339"/>
      <c r="S157" s="77"/>
      <c r="T157" s="298"/>
      <c r="U157" s="442"/>
    </row>
    <row r="158" spans="1:21" ht="15.75">
      <c r="A158" s="443" t="s">
        <v>675</v>
      </c>
      <c r="B158" s="315"/>
      <c r="C158" s="339"/>
      <c r="D158" s="315"/>
      <c r="E158" s="315"/>
      <c r="F158" s="339"/>
      <c r="G158" s="339"/>
      <c r="H158" s="339"/>
      <c r="I158" s="339"/>
      <c r="J158" s="339"/>
      <c r="K158" s="339"/>
      <c r="L158" s="362"/>
      <c r="M158" s="362"/>
      <c r="N158" s="362"/>
      <c r="O158" s="362"/>
      <c r="P158" s="362"/>
      <c r="Q158" s="362"/>
      <c r="R158" s="362"/>
      <c r="S158" s="77"/>
      <c r="T158" s="77"/>
      <c r="U158" s="442"/>
    </row>
    <row r="159" spans="1:21" ht="15.75" thickBot="1">
      <c r="A159" s="423" t="s">
        <v>676</v>
      </c>
      <c r="B159" s="367"/>
      <c r="C159" s="367"/>
      <c r="D159" s="367"/>
      <c r="E159" s="369"/>
      <c r="F159" s="367"/>
      <c r="G159" s="367"/>
      <c r="H159" s="367"/>
      <c r="I159" s="367"/>
      <c r="J159" s="367"/>
      <c r="K159" s="367"/>
      <c r="L159" s="367"/>
      <c r="M159" s="367"/>
      <c r="N159" s="367"/>
      <c r="O159" s="367"/>
      <c r="P159" s="367"/>
      <c r="Q159" s="367"/>
      <c r="R159" s="367"/>
      <c r="S159" s="367"/>
      <c r="T159" s="367"/>
      <c r="U159" s="371"/>
    </row>
    <row r="161" spans="1:21">
      <c r="U161" s="864" t="s">
        <v>723</v>
      </c>
    </row>
    <row r="162" spans="1:21" ht="16.5" thickBot="1">
      <c r="A162" s="444" t="s">
        <v>172</v>
      </c>
    </row>
    <row r="163" spans="1:21" ht="32.25" thickBot="1">
      <c r="A163" s="322" t="s">
        <v>17</v>
      </c>
      <c r="B163" s="323" t="s">
        <v>18</v>
      </c>
      <c r="C163" s="323"/>
      <c r="D163" s="323"/>
      <c r="E163" s="324" t="s">
        <v>246</v>
      </c>
      <c r="F163" s="325" t="s">
        <v>19</v>
      </c>
      <c r="G163" s="359"/>
      <c r="H163" s="359"/>
      <c r="I163" s="359"/>
      <c r="J163" s="324"/>
      <c r="K163" s="324"/>
      <c r="L163" s="324"/>
      <c r="M163" s="324"/>
      <c r="N163" s="324"/>
      <c r="O163" s="324"/>
      <c r="P163" s="324"/>
      <c r="Q163" s="324"/>
      <c r="R163" s="877" t="s">
        <v>823</v>
      </c>
      <c r="S163" s="377" t="s">
        <v>856</v>
      </c>
      <c r="T163" s="372" t="s">
        <v>21</v>
      </c>
      <c r="U163" s="326"/>
    </row>
    <row r="164" spans="1:21" ht="15.75">
      <c r="A164" s="472"/>
      <c r="B164" s="380"/>
      <c r="C164" s="330"/>
      <c r="D164" s="330"/>
      <c r="E164" s="331"/>
      <c r="F164" s="384"/>
      <c r="G164" s="330"/>
      <c r="H164" s="330"/>
      <c r="I164" s="330"/>
      <c r="J164" s="400"/>
      <c r="K164" s="474"/>
      <c r="L164" s="330"/>
      <c r="M164" s="474"/>
      <c r="N164" s="474"/>
      <c r="O164" s="474"/>
      <c r="P164" s="475"/>
      <c r="Q164" s="475"/>
      <c r="R164" s="382"/>
      <c r="S164" s="382"/>
      <c r="T164" s="330"/>
      <c r="U164" s="332"/>
    </row>
    <row r="165" spans="1:21" s="296" customFormat="1">
      <c r="A165" s="338">
        <f>+'Appendix A'!A172</f>
        <v>96</v>
      </c>
      <c r="B165" s="315"/>
      <c r="C165" s="337" t="s">
        <v>232</v>
      </c>
      <c r="D165" s="302"/>
      <c r="E165" s="356" t="str">
        <f>+'Appendix A'!E172</f>
        <v>(Note P)</v>
      </c>
      <c r="F165" s="341" t="s">
        <v>170</v>
      </c>
      <c r="G165" s="302"/>
      <c r="H165" s="302"/>
      <c r="I165" s="302"/>
      <c r="J165" s="302"/>
      <c r="K165" s="402"/>
      <c r="L165" s="339"/>
      <c r="M165" s="236"/>
      <c r="N165" s="236"/>
      <c r="O165" s="236"/>
      <c r="P165" s="302"/>
      <c r="Q165" s="236"/>
      <c r="R165" s="336">
        <v>8774388796</v>
      </c>
      <c r="S165" s="336">
        <v>9903935472</v>
      </c>
      <c r="T165" s="240">
        <f t="shared" ref="T165:T166" si="2">+(R165+S165)/2</f>
        <v>9339162134</v>
      </c>
      <c r="U165" s="393"/>
    </row>
    <row r="166" spans="1:21" s="296" customFormat="1" ht="15.75">
      <c r="A166" s="338">
        <f>+'Appendix A'!A173</f>
        <v>97</v>
      </c>
      <c r="B166" s="315"/>
      <c r="C166" s="337" t="s">
        <v>169</v>
      </c>
      <c r="D166" s="302"/>
      <c r="E166" s="356" t="str">
        <f>+'Appendix A'!E173</f>
        <v>(Note P )</v>
      </c>
      <c r="F166" s="341" t="s">
        <v>171</v>
      </c>
      <c r="G166" s="302"/>
      <c r="H166" s="302"/>
      <c r="I166" s="302"/>
      <c r="J166" s="302"/>
      <c r="K166" s="241"/>
      <c r="L166" s="236"/>
      <c r="M166" s="445"/>
      <c r="N166" s="445"/>
      <c r="O166" s="445"/>
      <c r="P166" s="302"/>
      <c r="Q166" s="445"/>
      <c r="R166" s="336">
        <v>816474</v>
      </c>
      <c r="S166" s="336">
        <v>499494</v>
      </c>
      <c r="T166" s="240">
        <f t="shared" si="2"/>
        <v>657984</v>
      </c>
      <c r="U166" s="393"/>
    </row>
    <row r="167" spans="1:21" ht="15.75">
      <c r="A167" s="338">
        <f>+'Appendix A'!A175</f>
        <v>99</v>
      </c>
      <c r="B167" s="315"/>
      <c r="C167" s="337" t="s">
        <v>130</v>
      </c>
      <c r="D167" s="302"/>
      <c r="E167" s="356" t="str">
        <f>+'Appendix A'!E175</f>
        <v>(Note P)</v>
      </c>
      <c r="F167" s="341" t="s">
        <v>185</v>
      </c>
      <c r="G167" s="298"/>
      <c r="H167" s="298"/>
      <c r="I167" s="298"/>
      <c r="J167" s="298"/>
      <c r="K167" s="394"/>
      <c r="L167" s="236"/>
      <c r="M167" s="298"/>
      <c r="N167" s="298"/>
      <c r="O167" s="298"/>
      <c r="P167" s="302"/>
      <c r="Q167" s="298"/>
      <c r="R167" s="336">
        <v>3187722</v>
      </c>
      <c r="S167" s="336">
        <v>422555</v>
      </c>
      <c r="T167" s="240">
        <f>+(R167+S167)/2</f>
        <v>1805138.5</v>
      </c>
      <c r="U167" s="342"/>
    </row>
    <row r="168" spans="1:21">
      <c r="A168" s="338">
        <v>101</v>
      </c>
      <c r="B168" s="315"/>
      <c r="C168" s="337" t="s">
        <v>98</v>
      </c>
      <c r="D168" s="302"/>
      <c r="E168" s="356" t="str">
        <f>+'Appendix A'!E173</f>
        <v>(Note P )</v>
      </c>
      <c r="F168" s="341" t="s">
        <v>75</v>
      </c>
      <c r="G168" s="298"/>
      <c r="H168" s="298"/>
      <c r="I168" s="298"/>
      <c r="J168" s="298"/>
      <c r="K168" s="298"/>
      <c r="L168" s="298"/>
      <c r="M168" s="298"/>
      <c r="N168" s="298"/>
      <c r="O168" s="298"/>
      <c r="P168" s="302"/>
      <c r="Q168" s="298"/>
      <c r="R168" s="336">
        <v>7862697345</v>
      </c>
      <c r="S168" s="336">
        <v>8637804639</v>
      </c>
      <c r="T168" s="240">
        <f t="shared" ref="T168:T169" si="3">+(R168+S168)/2</f>
        <v>8250250992</v>
      </c>
      <c r="U168" s="342"/>
    </row>
    <row r="169" spans="1:21">
      <c r="A169" s="338">
        <v>102</v>
      </c>
      <c r="B169" s="315"/>
      <c r="C169" s="337" t="s">
        <v>173</v>
      </c>
      <c r="D169" s="302"/>
      <c r="E169" s="356" t="str">
        <f>+'Appendix A'!E180</f>
        <v>(Note P)</v>
      </c>
      <c r="F169" s="341" t="s">
        <v>174</v>
      </c>
      <c r="G169" s="298"/>
      <c r="H169" s="298"/>
      <c r="I169" s="298"/>
      <c r="J169" s="298"/>
      <c r="K169" s="298"/>
      <c r="L169" s="298"/>
      <c r="M169" s="298"/>
      <c r="N169" s="298"/>
      <c r="O169" s="298"/>
      <c r="P169" s="302"/>
      <c r="Q169" s="298"/>
      <c r="R169" s="336">
        <v>61094172</v>
      </c>
      <c r="S169" s="336">
        <v>54827487</v>
      </c>
      <c r="T169" s="240">
        <f t="shared" si="3"/>
        <v>57960829.5</v>
      </c>
      <c r="U169" s="342"/>
    </row>
    <row r="170" spans="1:21">
      <c r="A170" s="338">
        <v>103</v>
      </c>
      <c r="B170" s="315"/>
      <c r="C170" s="337" t="s">
        <v>192</v>
      </c>
      <c r="D170" s="302"/>
      <c r="E170" s="356" t="str">
        <f>+'Appendix A'!E181</f>
        <v>(Note P)</v>
      </c>
      <c r="F170" s="341" t="s">
        <v>193</v>
      </c>
      <c r="G170" s="298"/>
      <c r="H170" s="298"/>
      <c r="I170" s="298"/>
      <c r="J170" s="298"/>
      <c r="K170" s="298"/>
      <c r="L170" s="298"/>
      <c r="M170" s="298"/>
      <c r="N170" s="298"/>
      <c r="O170" s="298"/>
      <c r="P170" s="302"/>
      <c r="Q170" s="298"/>
      <c r="R170" s="1269">
        <v>0</v>
      </c>
      <c r="S170" s="1269">
        <v>0</v>
      </c>
      <c r="T170" s="240">
        <f>+(R170+S170)/2</f>
        <v>0</v>
      </c>
      <c r="U170" s="342"/>
    </row>
    <row r="171" spans="1:21">
      <c r="A171" s="338">
        <v>104</v>
      </c>
      <c r="B171" s="315"/>
      <c r="C171" s="337" t="s">
        <v>251</v>
      </c>
      <c r="D171" s="302"/>
      <c r="E171" s="356" t="str">
        <f>+'Appendix A'!E182</f>
        <v>(Note P)</v>
      </c>
      <c r="F171" s="341" t="s">
        <v>320</v>
      </c>
      <c r="G171" s="298"/>
      <c r="H171" s="298"/>
      <c r="I171" s="298"/>
      <c r="J171" s="298"/>
      <c r="K171" s="298"/>
      <c r="L171" s="298"/>
      <c r="M171" s="298"/>
      <c r="N171" s="298"/>
      <c r="O171" s="298"/>
      <c r="P171" s="302"/>
      <c r="Q171" s="298"/>
      <c r="R171" s="336">
        <v>16982115</v>
      </c>
      <c r="S171" s="336">
        <v>11868556.550000001</v>
      </c>
      <c r="T171" s="240">
        <f>+(R171+S171)/2</f>
        <v>14425335.775</v>
      </c>
      <c r="U171" s="342"/>
    </row>
    <row r="172" spans="1:21" ht="15.75" thickBot="1">
      <c r="A172" s="366">
        <f>+'Appendix A'!A184</f>
        <v>106</v>
      </c>
      <c r="B172" s="375"/>
      <c r="C172" s="446" t="s">
        <v>109</v>
      </c>
      <c r="D172" s="350"/>
      <c r="E172" s="369" t="str">
        <f>+'Appendix A'!E181</f>
        <v>(Note P)</v>
      </c>
      <c r="F172" s="447" t="s">
        <v>175</v>
      </c>
      <c r="G172" s="367"/>
      <c r="H172" s="367"/>
      <c r="I172" s="367"/>
      <c r="J172" s="367"/>
      <c r="K172" s="367"/>
      <c r="L172" s="367"/>
      <c r="M172" s="367"/>
      <c r="N172" s="367"/>
      <c r="O172" s="367"/>
      <c r="P172" s="367"/>
      <c r="Q172" s="367"/>
      <c r="R172" s="1354">
        <v>0</v>
      </c>
      <c r="S172" s="1354">
        <v>0</v>
      </c>
      <c r="T172" s="367">
        <f>+(R172+S172)/2</f>
        <v>0</v>
      </c>
      <c r="U172" s="371"/>
    </row>
    <row r="173" spans="1:21">
      <c r="S173" s="296"/>
      <c r="T173" s="296"/>
      <c r="U173" s="296"/>
    </row>
    <row r="174" spans="1:21" ht="15.75">
      <c r="A174" s="334"/>
      <c r="S174" s="296"/>
      <c r="T174" s="296"/>
      <c r="U174" s="296"/>
    </row>
    <row r="175" spans="1:21" ht="16.5" thickBot="1">
      <c r="A175" s="318" t="s">
        <v>562</v>
      </c>
    </row>
    <row r="176" spans="1:21" ht="32.25" thickBot="1">
      <c r="A176" s="322" t="s">
        <v>17</v>
      </c>
      <c r="B176" s="323" t="s">
        <v>18</v>
      </c>
      <c r="C176" s="323"/>
      <c r="D176" s="323"/>
      <c r="E176" s="324" t="s">
        <v>246</v>
      </c>
      <c r="F176" s="325" t="s">
        <v>19</v>
      </c>
      <c r="G176" s="324"/>
      <c r="H176" s="324"/>
      <c r="I176" s="324"/>
      <c r="J176" s="324"/>
      <c r="K176" s="324"/>
      <c r="L176" s="324"/>
      <c r="M176" s="324"/>
      <c r="N176" s="324"/>
      <c r="O176" s="324"/>
      <c r="P176" s="324"/>
      <c r="Q176" s="324"/>
      <c r="R176" s="324"/>
      <c r="S176" s="372" t="s">
        <v>565</v>
      </c>
      <c r="T176" s="372" t="s">
        <v>566</v>
      </c>
      <c r="U176" s="326" t="s">
        <v>567</v>
      </c>
    </row>
    <row r="177" spans="1:21" s="296" customFormat="1" ht="15.75">
      <c r="A177" s="361"/>
      <c r="B177" s="301"/>
      <c r="C177" s="301"/>
      <c r="D177" s="301"/>
      <c r="E177" s="362"/>
      <c r="F177" s="363"/>
      <c r="G177" s="362"/>
      <c r="H177" s="362"/>
      <c r="I177" s="362"/>
      <c r="J177" s="362"/>
      <c r="K177" s="362"/>
      <c r="L177" s="362"/>
      <c r="M177" s="362"/>
      <c r="N177" s="362"/>
      <c r="O177" s="362"/>
      <c r="P177" s="362"/>
      <c r="Q177" s="362"/>
      <c r="R177" s="362"/>
      <c r="S177" s="299"/>
      <c r="T177" s="299"/>
      <c r="U177" s="403"/>
    </row>
    <row r="178" spans="1:21" ht="15.75">
      <c r="A178" s="428" t="s">
        <v>104</v>
      </c>
      <c r="B178" s="448" t="s">
        <v>201</v>
      </c>
      <c r="C178" s="320"/>
      <c r="D178" s="320"/>
      <c r="E178" s="396"/>
      <c r="F178" s="449"/>
      <c r="G178" s="298"/>
      <c r="H178" s="298"/>
      <c r="I178" s="298"/>
      <c r="J178" s="298"/>
      <c r="K178" s="298"/>
      <c r="L178" s="298"/>
      <c r="M178" s="298"/>
      <c r="N178" s="298"/>
      <c r="O178" s="298"/>
      <c r="P178" s="298"/>
      <c r="Q178" s="298"/>
      <c r="R178" s="298"/>
      <c r="S178" s="298"/>
      <c r="T178" s="298"/>
      <c r="U178" s="342"/>
    </row>
    <row r="179" spans="1:21" ht="15.75">
      <c r="A179" s="428"/>
      <c r="B179" s="448"/>
      <c r="C179" s="320"/>
      <c r="D179" s="320"/>
      <c r="E179" s="396"/>
      <c r="F179" s="449"/>
      <c r="G179" s="449"/>
      <c r="H179" s="449"/>
      <c r="I179" s="449"/>
      <c r="J179" s="449"/>
      <c r="K179" s="449"/>
      <c r="L179" s="449"/>
      <c r="M179" s="449"/>
      <c r="N179" s="449"/>
      <c r="O179" s="449"/>
      <c r="P179" s="449"/>
      <c r="Q179" s="449"/>
      <c r="R179" s="449"/>
      <c r="S179" s="321" t="s">
        <v>385</v>
      </c>
      <c r="T179" s="321"/>
      <c r="U179" s="421"/>
    </row>
    <row r="180" spans="1:21">
      <c r="A180" s="428">
        <f>+'Appendix A'!A207</f>
        <v>121</v>
      </c>
      <c r="B180" s="319"/>
      <c r="C180" s="355" t="str">
        <f>+'Appendix A'!C207</f>
        <v>SIT=State Income Tax Rate or Composite</v>
      </c>
      <c r="D180" s="450"/>
      <c r="E180" s="319" t="str">
        <f>+'Appendix A'!E206</f>
        <v>(Note I)</v>
      </c>
      <c r="F180" s="355"/>
      <c r="G180" s="355"/>
      <c r="H180" s="355"/>
      <c r="I180" s="355"/>
      <c r="J180" s="355"/>
      <c r="K180" s="355"/>
      <c r="L180" s="355"/>
      <c r="M180" s="355"/>
      <c r="N180" s="355"/>
      <c r="O180" s="355"/>
      <c r="P180" s="355"/>
      <c r="Q180" s="355"/>
      <c r="R180" s="355"/>
      <c r="S180" s="1223">
        <v>0.09</v>
      </c>
      <c r="T180" s="451"/>
      <c r="U180" s="452"/>
    </row>
    <row r="181" spans="1:21" ht="15.75" thickBot="1">
      <c r="A181" s="423"/>
      <c r="B181" s="367"/>
      <c r="C181" s="367"/>
      <c r="D181" s="367"/>
      <c r="E181" s="369"/>
      <c r="F181" s="367"/>
      <c r="G181" s="367"/>
      <c r="H181" s="367"/>
      <c r="I181" s="367"/>
      <c r="J181" s="367"/>
      <c r="K181" s="367"/>
      <c r="L181" s="367"/>
      <c r="M181" s="367"/>
      <c r="N181" s="367"/>
      <c r="O181" s="367"/>
      <c r="P181" s="367"/>
      <c r="Q181" s="367"/>
      <c r="R181" s="367"/>
      <c r="S181" s="367"/>
      <c r="T181" s="367"/>
      <c r="U181" s="371"/>
    </row>
    <row r="184" spans="1:21" s="296" customFormat="1" ht="16.5" thickBot="1">
      <c r="A184" s="318" t="s">
        <v>234</v>
      </c>
      <c r="E184" s="453"/>
    </row>
    <row r="185" spans="1:21" s="296" customFormat="1" ht="32.25" thickBot="1">
      <c r="A185" s="322" t="s">
        <v>17</v>
      </c>
      <c r="B185" s="323" t="s">
        <v>18</v>
      </c>
      <c r="C185" s="323"/>
      <c r="D185" s="323"/>
      <c r="E185" s="324" t="s">
        <v>246</v>
      </c>
      <c r="F185" s="325" t="s">
        <v>19</v>
      </c>
      <c r="G185" s="359"/>
      <c r="H185" s="324"/>
      <c r="I185" s="324"/>
      <c r="J185" s="324"/>
      <c r="K185" s="324"/>
      <c r="L185" s="324"/>
      <c r="M185" s="324"/>
      <c r="N185" s="324"/>
      <c r="O185" s="324"/>
      <c r="P185" s="324"/>
      <c r="Q185" s="324"/>
      <c r="R185" s="324"/>
      <c r="S185" s="377" t="s">
        <v>362</v>
      </c>
      <c r="T185" s="1411"/>
      <c r="U185" s="1412"/>
    </row>
    <row r="186" spans="1:21" s="296" customFormat="1" ht="15.75">
      <c r="A186" s="338"/>
      <c r="B186" s="345"/>
      <c r="C186" s="315"/>
      <c r="D186" s="315"/>
      <c r="E186" s="315"/>
      <c r="F186" s="315"/>
      <c r="G186" s="302"/>
      <c r="H186" s="315"/>
      <c r="I186" s="315"/>
      <c r="J186" s="315"/>
      <c r="K186" s="315"/>
      <c r="L186" s="315"/>
      <c r="M186" s="315"/>
      <c r="N186" s="315"/>
      <c r="O186" s="315"/>
      <c r="P186" s="315"/>
      <c r="Q186" s="315"/>
      <c r="R186" s="315"/>
      <c r="S186" s="1355"/>
      <c r="T186" s="302"/>
      <c r="U186" s="364"/>
    </row>
    <row r="187" spans="1:21" s="296" customFormat="1" ht="15.75">
      <c r="A187" s="338">
        <f>+'Appendix A'!A213</f>
        <v>125</v>
      </c>
      <c r="B187" s="315"/>
      <c r="C187" s="339" t="str">
        <f>+'Appendix A'!C213</f>
        <v>Amortized Investment Tax Credit</v>
      </c>
      <c r="D187" s="315"/>
      <c r="E187" s="315" t="str">
        <f>+'Appendix A'!E213</f>
        <v>(Note O)</v>
      </c>
      <c r="F187" s="454" t="s">
        <v>528</v>
      </c>
      <c r="G187" s="302"/>
      <c r="H187" s="339"/>
      <c r="I187" s="339"/>
      <c r="J187" s="339"/>
      <c r="K187" s="339"/>
      <c r="L187" s="339"/>
      <c r="M187" s="339"/>
      <c r="N187" s="339"/>
      <c r="O187" s="339"/>
      <c r="P187" s="339"/>
      <c r="Q187" s="339"/>
      <c r="R187" s="339"/>
      <c r="S187" s="1269">
        <v>716424</v>
      </c>
      <c r="T187" s="1413"/>
      <c r="U187" s="1414"/>
    </row>
    <row r="188" spans="1:21" s="296" customFormat="1" ht="15.75" thickBot="1">
      <c r="A188" s="366"/>
      <c r="B188" s="375"/>
      <c r="C188" s="375"/>
      <c r="D188" s="375"/>
      <c r="E188" s="375"/>
      <c r="F188" s="375"/>
      <c r="G188" s="375"/>
      <c r="H188" s="375"/>
      <c r="I188" s="375"/>
      <c r="J188" s="375"/>
      <c r="K188" s="375"/>
      <c r="L188" s="375"/>
      <c r="M188" s="375"/>
      <c r="N188" s="375"/>
      <c r="O188" s="375"/>
      <c r="P188" s="375"/>
      <c r="Q188" s="375"/>
      <c r="R188" s="375"/>
      <c r="S188" s="375"/>
      <c r="T188" s="350"/>
      <c r="U188" s="353"/>
    </row>
    <row r="189" spans="1:21" ht="15.75">
      <c r="A189" s="315"/>
      <c r="B189" s="315"/>
      <c r="C189" s="312"/>
      <c r="D189" s="315"/>
      <c r="E189" s="315"/>
      <c r="F189" s="315"/>
      <c r="G189" s="315"/>
      <c r="H189" s="315"/>
      <c r="I189" s="315"/>
      <c r="J189" s="315"/>
      <c r="K189" s="315"/>
      <c r="L189" s="315"/>
      <c r="M189" s="315"/>
      <c r="N189" s="315"/>
      <c r="O189" s="315"/>
      <c r="P189" s="315"/>
      <c r="Q189" s="315"/>
      <c r="R189" s="315"/>
      <c r="S189" s="298"/>
      <c r="T189" s="298"/>
      <c r="U189" s="298"/>
    </row>
    <row r="190" spans="1:21" ht="16.5" thickBot="1">
      <c r="A190" s="411" t="s">
        <v>289</v>
      </c>
    </row>
    <row r="191" spans="1:21" ht="32.25" thickBot="1">
      <c r="A191" s="405" t="s">
        <v>17</v>
      </c>
      <c r="B191" s="406" t="s">
        <v>18</v>
      </c>
      <c r="C191" s="406"/>
      <c r="D191" s="406"/>
      <c r="E191" s="407" t="s">
        <v>246</v>
      </c>
      <c r="F191" s="408" t="s">
        <v>19</v>
      </c>
      <c r="G191" s="407" t="s">
        <v>20</v>
      </c>
      <c r="H191" s="407" t="s">
        <v>533</v>
      </c>
      <c r="I191" s="407" t="s">
        <v>616</v>
      </c>
      <c r="J191" s="407" t="s">
        <v>617</v>
      </c>
      <c r="K191" s="407" t="s">
        <v>618</v>
      </c>
      <c r="L191" s="407" t="s">
        <v>614</v>
      </c>
      <c r="M191" s="407" t="s">
        <v>619</v>
      </c>
      <c r="N191" s="407" t="s">
        <v>620</v>
      </c>
      <c r="O191" s="407" t="s">
        <v>621</v>
      </c>
      <c r="P191" s="407" t="s">
        <v>622</v>
      </c>
      <c r="Q191" s="407" t="s">
        <v>623</v>
      </c>
      <c r="R191" s="407" t="s">
        <v>624</v>
      </c>
      <c r="S191" s="455" t="s">
        <v>534</v>
      </c>
      <c r="T191" s="455" t="s">
        <v>21</v>
      </c>
      <c r="U191" s="456"/>
    </row>
    <row r="192" spans="1:21" s="296" customFormat="1" ht="15.75">
      <c r="A192" s="414"/>
      <c r="B192" s="415"/>
      <c r="C192" s="415"/>
      <c r="D192" s="415"/>
      <c r="E192" s="416"/>
      <c r="F192" s="417"/>
      <c r="G192" s="416"/>
      <c r="H192" s="416"/>
      <c r="I192" s="416"/>
      <c r="J192" s="416"/>
      <c r="K192" s="416"/>
      <c r="L192" s="416"/>
      <c r="M192" s="416"/>
      <c r="N192" s="416"/>
      <c r="O192" s="416"/>
      <c r="P192" s="416"/>
      <c r="Q192" s="416"/>
      <c r="R192" s="416"/>
      <c r="S192" s="418"/>
      <c r="T192" s="418"/>
      <c r="U192" s="457"/>
    </row>
    <row r="193" spans="1:21" s="298" customFormat="1">
      <c r="A193" s="333">
        <f>+'Appendix A'!A240</f>
        <v>141</v>
      </c>
      <c r="C193" s="298" t="str">
        <f>+'Appendix A'!C240</f>
        <v>Excluded Transmission Facilities</v>
      </c>
      <c r="E193" s="356" t="str">
        <f>+'Appendix A'!E240</f>
        <v>(Note B &amp; M)</v>
      </c>
      <c r="G193" s="1269">
        <v>0</v>
      </c>
      <c r="H193" s="1269">
        <v>0</v>
      </c>
      <c r="I193" s="1269">
        <v>0</v>
      </c>
      <c r="J193" s="1269">
        <v>0</v>
      </c>
      <c r="K193" s="1269">
        <v>0</v>
      </c>
      <c r="L193" s="1269">
        <v>0</v>
      </c>
      <c r="M193" s="1269">
        <v>0</v>
      </c>
      <c r="N193" s="1269">
        <v>0</v>
      </c>
      <c r="O193" s="1269">
        <v>0</v>
      </c>
      <c r="P193" s="1269">
        <v>0</v>
      </c>
      <c r="Q193" s="1269">
        <v>0</v>
      </c>
      <c r="R193" s="1269">
        <v>0</v>
      </c>
      <c r="S193" s="1269">
        <v>0</v>
      </c>
      <c r="T193" s="240">
        <f>+(R193+S193)/2</f>
        <v>0</v>
      </c>
      <c r="U193" s="342"/>
    </row>
    <row r="194" spans="1:21" s="298" customFormat="1" ht="15.75" thickBot="1">
      <c r="A194" s="423"/>
      <c r="B194" s="367"/>
      <c r="C194" s="367"/>
      <c r="D194" s="367"/>
      <c r="E194" s="369"/>
      <c r="F194" s="367"/>
      <c r="G194" s="367"/>
      <c r="H194" s="367"/>
      <c r="I194" s="367"/>
      <c r="J194" s="367"/>
      <c r="K194" s="367"/>
      <c r="L194" s="367"/>
      <c r="M194" s="367"/>
      <c r="N194" s="367"/>
      <c r="O194" s="367"/>
      <c r="P194" s="367"/>
      <c r="Q194" s="367"/>
      <c r="R194" s="367"/>
      <c r="S194" s="367"/>
      <c r="T194" s="367"/>
      <c r="U194" s="371"/>
    </row>
    <row r="195" spans="1:21" s="298" customFormat="1">
      <c r="E195" s="356"/>
    </row>
    <row r="196" spans="1:21" s="298" customFormat="1">
      <c r="E196" s="356"/>
    </row>
    <row r="197" spans="1:21" ht="16.5" thickBot="1">
      <c r="A197" s="318" t="s">
        <v>653</v>
      </c>
    </row>
    <row r="198" spans="1:21" ht="32.25" thickBot="1">
      <c r="A198" s="322" t="s">
        <v>17</v>
      </c>
      <c r="B198" s="323" t="s">
        <v>18</v>
      </c>
      <c r="C198" s="323"/>
      <c r="D198" s="323"/>
      <c r="E198" s="324" t="s">
        <v>246</v>
      </c>
      <c r="F198" s="325" t="s">
        <v>19</v>
      </c>
      <c r="G198" s="324"/>
      <c r="H198" s="324"/>
      <c r="I198" s="324"/>
      <c r="J198" s="324"/>
      <c r="K198" s="324"/>
      <c r="L198" s="324"/>
      <c r="M198" s="324"/>
      <c r="N198" s="324"/>
      <c r="O198" s="324"/>
      <c r="P198" s="324"/>
      <c r="Q198" s="324"/>
      <c r="R198" s="324"/>
      <c r="S198" s="372" t="s">
        <v>362</v>
      </c>
      <c r="T198" s="1411"/>
      <c r="U198" s="1412"/>
    </row>
    <row r="199" spans="1:21" ht="15.75">
      <c r="A199" s="409"/>
      <c r="B199" s="380"/>
      <c r="C199" s="438"/>
      <c r="D199" s="438"/>
      <c r="E199" s="438"/>
      <c r="F199" s="438"/>
      <c r="G199" s="438"/>
      <c r="H199" s="438"/>
      <c r="I199" s="438"/>
      <c r="J199" s="438"/>
      <c r="K199" s="438"/>
      <c r="L199" s="438"/>
      <c r="M199" s="438"/>
      <c r="N199" s="438"/>
      <c r="O199" s="438"/>
      <c r="P199" s="438"/>
      <c r="Q199" s="438"/>
      <c r="R199" s="438"/>
      <c r="S199" s="330"/>
      <c r="T199" s="330"/>
      <c r="U199" s="332"/>
    </row>
    <row r="200" spans="1:21" ht="15.75">
      <c r="A200" s="338">
        <f>+'Appendix A'!A248</f>
        <v>147</v>
      </c>
      <c r="B200" s="315"/>
      <c r="C200" s="339" t="str">
        <f>+'Appendix A'!C248</f>
        <v>Interest on Network Credits</v>
      </c>
      <c r="D200" s="315"/>
      <c r="E200" s="315" t="str">
        <f>+'Appendix A'!E248</f>
        <v>(Note N &amp; O)</v>
      </c>
      <c r="F200" s="339"/>
      <c r="G200" s="339"/>
      <c r="H200" s="339"/>
      <c r="I200" s="339"/>
      <c r="J200" s="339"/>
      <c r="K200" s="339"/>
      <c r="L200" s="339"/>
      <c r="M200" s="339"/>
      <c r="N200" s="339"/>
      <c r="O200" s="339"/>
      <c r="P200" s="339"/>
      <c r="Q200" s="339"/>
      <c r="R200" s="339"/>
      <c r="S200" s="1269">
        <v>0</v>
      </c>
      <c r="T200" s="1413"/>
      <c r="U200" s="1414"/>
    </row>
    <row r="201" spans="1:21" ht="15.75" thickBot="1">
      <c r="A201" s="366"/>
      <c r="B201" s="375"/>
      <c r="C201" s="375"/>
      <c r="D201" s="375"/>
      <c r="E201" s="375"/>
      <c r="F201" s="375"/>
      <c r="G201" s="375"/>
      <c r="H201" s="375"/>
      <c r="I201" s="375"/>
      <c r="J201" s="375"/>
      <c r="K201" s="375"/>
      <c r="L201" s="375"/>
      <c r="M201" s="375"/>
      <c r="N201" s="375"/>
      <c r="O201" s="375"/>
      <c r="P201" s="375"/>
      <c r="Q201" s="375"/>
      <c r="R201" s="375"/>
      <c r="S201" s="367"/>
      <c r="T201" s="367"/>
      <c r="U201" s="371"/>
    </row>
    <row r="202" spans="1:21">
      <c r="A202" s="315"/>
      <c r="B202" s="315"/>
      <c r="C202" s="315"/>
      <c r="D202" s="315"/>
      <c r="E202" s="315"/>
      <c r="F202" s="315"/>
      <c r="G202" s="315"/>
      <c r="H202" s="315"/>
      <c r="I202" s="315"/>
      <c r="J202" s="315"/>
      <c r="K202" s="315"/>
      <c r="L202" s="315"/>
      <c r="M202" s="315"/>
      <c r="N202" s="315"/>
      <c r="O202" s="315"/>
      <c r="P202" s="315"/>
      <c r="Q202" s="315"/>
      <c r="R202" s="315"/>
      <c r="S202" s="298"/>
      <c r="T202" s="298"/>
      <c r="U202" s="298"/>
    </row>
    <row r="203" spans="1:21">
      <c r="A203" s="315"/>
      <c r="B203" s="315"/>
      <c r="C203" s="315"/>
      <c r="D203" s="315"/>
      <c r="E203" s="315"/>
      <c r="F203" s="315"/>
      <c r="G203" s="315"/>
      <c r="H203" s="315"/>
      <c r="I203" s="315"/>
      <c r="J203" s="315"/>
      <c r="K203" s="315"/>
      <c r="L203" s="315"/>
      <c r="M203" s="315"/>
      <c r="N203" s="315"/>
      <c r="O203" s="315"/>
      <c r="P203" s="315"/>
      <c r="Q203" s="315"/>
      <c r="R203" s="315"/>
      <c r="S203" s="298"/>
      <c r="T203" s="298"/>
      <c r="U203" s="298"/>
    </row>
    <row r="204" spans="1:21" ht="16.5" thickBot="1">
      <c r="A204" s="318" t="s">
        <v>194</v>
      </c>
    </row>
    <row r="205" spans="1:21" ht="32.25" thickBot="1">
      <c r="A205" s="405" t="s">
        <v>17</v>
      </c>
      <c r="B205" s="406" t="s">
        <v>18</v>
      </c>
      <c r="C205" s="406"/>
      <c r="D205" s="406"/>
      <c r="E205" s="407" t="s">
        <v>246</v>
      </c>
      <c r="F205" s="408" t="s">
        <v>19</v>
      </c>
      <c r="G205" s="407"/>
      <c r="H205" s="407"/>
      <c r="I205" s="407"/>
      <c r="J205" s="407"/>
      <c r="K205" s="407"/>
      <c r="L205" s="407"/>
      <c r="M205" s="407"/>
      <c r="N205" s="407"/>
      <c r="O205" s="407"/>
      <c r="P205" s="407"/>
      <c r="Q205" s="407"/>
      <c r="R205" s="407"/>
      <c r="S205" s="455" t="s">
        <v>362</v>
      </c>
      <c r="T205" s="1423"/>
      <c r="U205" s="1424"/>
    </row>
    <row r="206" spans="1:21" s="296" customFormat="1" ht="15.75">
      <c r="A206" s="414"/>
      <c r="B206" s="415"/>
      <c r="C206" s="415"/>
      <c r="D206" s="415"/>
      <c r="E206" s="416"/>
      <c r="F206" s="417"/>
      <c r="G206" s="416"/>
      <c r="H206" s="416"/>
      <c r="I206" s="416"/>
      <c r="J206" s="416"/>
      <c r="K206" s="416"/>
      <c r="L206" s="416"/>
      <c r="M206" s="416"/>
      <c r="N206" s="416"/>
      <c r="O206" s="416"/>
      <c r="P206" s="416"/>
      <c r="Q206" s="416"/>
      <c r="R206" s="416"/>
      <c r="S206" s="418"/>
      <c r="T206" s="418"/>
      <c r="U206" s="419"/>
    </row>
    <row r="207" spans="1:21" ht="15.75">
      <c r="A207" s="338"/>
      <c r="B207" s="411" t="s">
        <v>375</v>
      </c>
      <c r="C207" s="302"/>
      <c r="D207" s="302"/>
      <c r="E207" s="356"/>
      <c r="F207" s="320"/>
      <c r="G207" s="320"/>
      <c r="H207" s="320"/>
      <c r="I207" s="320"/>
      <c r="J207" s="320"/>
      <c r="K207" s="320"/>
      <c r="L207" s="320"/>
      <c r="M207" s="320"/>
      <c r="N207" s="320"/>
      <c r="O207" s="320"/>
      <c r="P207" s="320"/>
      <c r="Q207" s="320"/>
      <c r="R207" s="320"/>
      <c r="S207" s="298"/>
      <c r="T207" s="298"/>
      <c r="U207" s="342"/>
    </row>
    <row r="208" spans="1:21" ht="15.75">
      <c r="A208" s="338">
        <f>+'Appendix A'!A270</f>
        <v>163</v>
      </c>
      <c r="B208" s="319"/>
      <c r="C208" s="339" t="str">
        <f>+'Appendix A'!C270</f>
        <v xml:space="preserve">Facility Credits under Section 30.9 of the PJM OATT </v>
      </c>
      <c r="D208" s="354"/>
      <c r="E208" s="315"/>
      <c r="F208" s="315"/>
      <c r="G208" s="315"/>
      <c r="H208" s="315"/>
      <c r="I208" s="315"/>
      <c r="J208" s="315"/>
      <c r="K208" s="315"/>
      <c r="L208" s="315"/>
      <c r="M208" s="315"/>
      <c r="N208" s="315"/>
      <c r="O208" s="315"/>
      <c r="P208" s="315"/>
      <c r="Q208" s="315"/>
      <c r="R208" s="315"/>
      <c r="S208" s="1269">
        <v>0</v>
      </c>
      <c r="T208" s="1413"/>
      <c r="U208" s="1414"/>
    </row>
    <row r="209" spans="1:21" ht="15.75" thickBot="1">
      <c r="A209" s="366"/>
      <c r="B209" s="375"/>
      <c r="C209" s="375"/>
      <c r="D209" s="375"/>
      <c r="E209" s="375"/>
      <c r="F209" s="375"/>
      <c r="G209" s="375"/>
      <c r="H209" s="375"/>
      <c r="I209" s="375"/>
      <c r="J209" s="375"/>
      <c r="K209" s="375"/>
      <c r="L209" s="375"/>
      <c r="M209" s="375"/>
      <c r="N209" s="375"/>
      <c r="O209" s="375"/>
      <c r="P209" s="375"/>
      <c r="Q209" s="375"/>
      <c r="R209" s="375"/>
      <c r="S209" s="367"/>
      <c r="T209" s="367"/>
      <c r="U209" s="371"/>
    </row>
    <row r="212" spans="1:21" ht="16.5" thickBot="1">
      <c r="A212" s="318" t="s">
        <v>651</v>
      </c>
    </row>
    <row r="213" spans="1:21" ht="32.25" thickBot="1">
      <c r="A213" s="405" t="s">
        <v>17</v>
      </c>
      <c r="B213" s="406" t="s">
        <v>18</v>
      </c>
      <c r="C213" s="406"/>
      <c r="D213" s="406"/>
      <c r="E213" s="407" t="s">
        <v>246</v>
      </c>
      <c r="F213" s="408" t="s">
        <v>19</v>
      </c>
      <c r="G213" s="407"/>
      <c r="H213" s="407"/>
      <c r="I213" s="407"/>
      <c r="J213" s="407"/>
      <c r="K213" s="407"/>
      <c r="L213" s="407"/>
      <c r="M213" s="407"/>
      <c r="N213" s="407"/>
      <c r="O213" s="407"/>
      <c r="P213" s="407"/>
      <c r="Q213" s="407"/>
      <c r="R213" s="407"/>
      <c r="S213" s="455" t="s">
        <v>204</v>
      </c>
      <c r="T213" s="1411"/>
      <c r="U213" s="1412"/>
    </row>
    <row r="214" spans="1:21" s="296" customFormat="1" ht="15.75">
      <c r="A214" s="414"/>
      <c r="B214" s="415"/>
      <c r="C214" s="415"/>
      <c r="D214" s="415"/>
      <c r="E214" s="416"/>
      <c r="F214" s="417"/>
      <c r="G214" s="416"/>
      <c r="H214" s="416"/>
      <c r="I214" s="416"/>
      <c r="J214" s="416"/>
      <c r="K214" s="416"/>
      <c r="L214" s="416"/>
      <c r="M214" s="416"/>
      <c r="N214" s="416"/>
      <c r="O214" s="416"/>
      <c r="P214" s="416"/>
      <c r="Q214" s="416"/>
      <c r="R214" s="416"/>
      <c r="S214" s="418"/>
      <c r="T214" s="418"/>
      <c r="U214" s="419"/>
    </row>
    <row r="215" spans="1:21" ht="15.75">
      <c r="A215" s="338"/>
      <c r="B215" s="411" t="s">
        <v>552</v>
      </c>
      <c r="C215" s="302"/>
      <c r="D215" s="302"/>
      <c r="E215" s="356"/>
      <c r="F215" s="320"/>
      <c r="G215" s="320"/>
      <c r="H215" s="320"/>
      <c r="I215" s="320"/>
      <c r="J215" s="320"/>
      <c r="K215" s="320"/>
      <c r="L215" s="320"/>
      <c r="M215" s="320"/>
      <c r="N215" s="320"/>
      <c r="O215" s="320"/>
      <c r="P215" s="320"/>
      <c r="Q215" s="320"/>
      <c r="R215" s="320"/>
      <c r="S215" s="298"/>
      <c r="T215" s="298"/>
      <c r="U215" s="342"/>
    </row>
    <row r="216" spans="1:21" ht="15.75">
      <c r="A216" s="338">
        <f>+'Appendix A'!A274</f>
        <v>165</v>
      </c>
      <c r="B216" s="319"/>
      <c r="C216" s="339" t="str">
        <f>+'Appendix A'!C274</f>
        <v>1 CP Peak</v>
      </c>
      <c r="D216" s="339"/>
      <c r="E216" s="315" t="str">
        <f>+'Appendix A'!E274</f>
        <v>(Note L)</v>
      </c>
      <c r="F216" s="339" t="s">
        <v>189</v>
      </c>
      <c r="G216" s="339"/>
      <c r="H216" s="339"/>
      <c r="I216" s="339"/>
      <c r="J216" s="339"/>
      <c r="K216" s="339"/>
      <c r="L216" s="339"/>
      <c r="M216" s="339"/>
      <c r="N216" s="339"/>
      <c r="O216" s="339"/>
      <c r="P216" s="339"/>
      <c r="Q216" s="339"/>
      <c r="R216" s="339"/>
      <c r="S216" s="1225">
        <v>9978.2829999999994</v>
      </c>
      <c r="T216" s="1413"/>
      <c r="U216" s="1414"/>
    </row>
    <row r="217" spans="1:21" ht="15.75" thickBot="1">
      <c r="A217" s="423"/>
      <c r="B217" s="367"/>
      <c r="C217" s="367"/>
      <c r="D217" s="367"/>
      <c r="E217" s="369"/>
      <c r="F217" s="367"/>
      <c r="G217" s="367"/>
      <c r="H217" s="367"/>
      <c r="I217" s="367"/>
      <c r="J217" s="367"/>
      <c r="K217" s="367"/>
      <c r="L217" s="367"/>
      <c r="M217" s="367"/>
      <c r="N217" s="367"/>
      <c r="O217" s="367"/>
      <c r="P217" s="367"/>
      <c r="Q217" s="367"/>
      <c r="R217" s="367"/>
      <c r="S217" s="367"/>
      <c r="T217" s="367"/>
      <c r="U217" s="371"/>
    </row>
    <row r="218" spans="1:21">
      <c r="A218" s="298"/>
      <c r="B218" s="298"/>
      <c r="C218" s="298"/>
      <c r="D218" s="458"/>
      <c r="E218" s="356"/>
      <c r="F218" s="298"/>
      <c r="G218" s="298"/>
      <c r="H218" s="298"/>
      <c r="I218" s="298"/>
      <c r="J218" s="298"/>
      <c r="K218" s="298"/>
      <c r="L218" s="298"/>
      <c r="M218" s="298"/>
      <c r="N218" s="298"/>
      <c r="O218" s="298"/>
      <c r="P218" s="298"/>
      <c r="Q218" s="298"/>
      <c r="R218" s="298"/>
      <c r="S218" s="298"/>
      <c r="T218" s="298"/>
      <c r="U218" s="298"/>
    </row>
    <row r="219" spans="1:21" ht="15.75">
      <c r="A219" s="318"/>
    </row>
    <row r="220" spans="1:21" s="296" customFormat="1" ht="16.5" thickBot="1">
      <c r="A220" s="262" t="s">
        <v>468</v>
      </c>
      <c r="B220" s="260"/>
      <c r="C220" s="260"/>
      <c r="D220" s="260"/>
      <c r="E220" s="260"/>
      <c r="F220" s="260"/>
      <c r="G220" s="260"/>
      <c r="H220" s="260"/>
      <c r="I220" s="260"/>
      <c r="J220" s="260"/>
      <c r="K220" s="280"/>
      <c r="L220" s="280"/>
      <c r="M220" s="280"/>
      <c r="N220" s="280"/>
      <c r="O220" s="280"/>
      <c r="P220" s="280"/>
      <c r="Q220" s="280"/>
      <c r="R220" s="280"/>
      <c r="S220" s="245"/>
      <c r="T220" s="245"/>
      <c r="U220" s="245"/>
    </row>
    <row r="221" spans="1:21" ht="16.5" thickBot="1">
      <c r="A221" s="322" t="s">
        <v>17</v>
      </c>
      <c r="B221" s="323" t="s">
        <v>18</v>
      </c>
      <c r="C221" s="323"/>
      <c r="D221" s="323"/>
      <c r="E221" s="324"/>
      <c r="F221" s="325"/>
      <c r="G221" s="324"/>
      <c r="H221" s="324" t="s">
        <v>613</v>
      </c>
      <c r="I221" s="324" t="s">
        <v>475</v>
      </c>
      <c r="J221" s="324" t="s">
        <v>476</v>
      </c>
      <c r="K221" s="324"/>
      <c r="L221" s="324"/>
      <c r="M221" s="324"/>
      <c r="N221" s="324"/>
      <c r="O221" s="324"/>
      <c r="P221" s="324"/>
      <c r="Q221" s="324"/>
      <c r="R221" s="324"/>
      <c r="S221" s="372"/>
      <c r="T221" s="1411"/>
      <c r="U221" s="1412"/>
    </row>
    <row r="222" spans="1:21">
      <c r="A222" s="256"/>
      <c r="B222" s="254"/>
      <c r="C222" s="254"/>
      <c r="D222" s="254"/>
      <c r="E222" s="255"/>
      <c r="F222" s="261"/>
      <c r="G222" s="254"/>
      <c r="H222" s="255"/>
      <c r="I222" s="255"/>
      <c r="J222" s="255"/>
      <c r="K222" s="251"/>
      <c r="L222" s="251"/>
      <c r="M222" s="251"/>
      <c r="N222" s="251"/>
      <c r="O222" s="251"/>
      <c r="P222" s="251"/>
      <c r="Q222" s="251"/>
      <c r="R222" s="251"/>
      <c r="S222" s="244"/>
      <c r="T222" s="252"/>
      <c r="U222" s="253"/>
    </row>
    <row r="223" spans="1:21" ht="15.75">
      <c r="A223" s="256"/>
      <c r="B223" s="260" t="s">
        <v>477</v>
      </c>
      <c r="C223" s="260" t="s">
        <v>478</v>
      </c>
      <c r="D223" s="254"/>
      <c r="E223" s="255"/>
      <c r="F223" s="260" t="s">
        <v>479</v>
      </c>
      <c r="G223" s="254"/>
      <c r="H223" s="459">
        <v>0</v>
      </c>
      <c r="I223" s="459">
        <v>0</v>
      </c>
      <c r="J223" s="459">
        <v>0</v>
      </c>
      <c r="K223" s="266"/>
      <c r="L223" s="266"/>
      <c r="M223" s="266"/>
      <c r="N223" s="266"/>
      <c r="O223" s="266"/>
      <c r="P223" s="266"/>
      <c r="Q223" s="266"/>
      <c r="R223" s="266"/>
      <c r="S223" s="267"/>
      <c r="T223" s="268"/>
      <c r="U223" s="270"/>
    </row>
    <row r="224" spans="1:21" ht="15.75">
      <c r="A224" s="271" t="s">
        <v>582</v>
      </c>
      <c r="B224" s="260" t="s">
        <v>480</v>
      </c>
      <c r="C224" s="260" t="s">
        <v>481</v>
      </c>
      <c r="D224" s="255"/>
      <c r="E224" s="260"/>
      <c r="F224" s="260" t="str">
        <f>+F223</f>
        <v>Per FERC Order</v>
      </c>
      <c r="G224" s="254"/>
      <c r="H224" s="459">
        <v>0</v>
      </c>
      <c r="I224" s="459">
        <v>0</v>
      </c>
      <c r="J224" s="459">
        <v>0</v>
      </c>
      <c r="K224" s="266"/>
      <c r="L224" s="266"/>
      <c r="M224" s="266"/>
      <c r="N224" s="266"/>
      <c r="O224" s="266"/>
      <c r="P224" s="266"/>
      <c r="Q224" s="266"/>
      <c r="R224" s="266"/>
      <c r="S224" s="267"/>
      <c r="T224" s="268"/>
      <c r="U224" s="270"/>
    </row>
    <row r="225" spans="1:21" ht="15.75">
      <c r="A225" s="271">
        <v>81</v>
      </c>
      <c r="B225" s="260" t="s">
        <v>482</v>
      </c>
      <c r="C225" s="260" t="s">
        <v>572</v>
      </c>
      <c r="D225" s="255"/>
      <c r="E225" s="260"/>
      <c r="F225" s="260" t="s">
        <v>483</v>
      </c>
      <c r="G225" s="254"/>
      <c r="H225" s="477">
        <v>0</v>
      </c>
      <c r="I225" s="281">
        <v>0</v>
      </c>
      <c r="J225" s="281">
        <v>0</v>
      </c>
      <c r="K225" s="266"/>
      <c r="L225" s="266"/>
      <c r="M225" s="266"/>
      <c r="N225" s="266"/>
      <c r="O225" s="266"/>
      <c r="P225" s="266"/>
      <c r="Q225" s="266"/>
      <c r="R225" s="266"/>
      <c r="S225" s="267"/>
      <c r="T225" s="268"/>
      <c r="U225" s="270"/>
    </row>
    <row r="226" spans="1:21" ht="15.75">
      <c r="A226" s="271"/>
      <c r="B226" s="260"/>
      <c r="C226" s="260"/>
      <c r="D226" s="255"/>
      <c r="E226" s="260"/>
      <c r="F226" s="260"/>
      <c r="G226" s="254"/>
      <c r="H226" s="264"/>
      <c r="I226" s="264"/>
      <c r="J226" s="264"/>
      <c r="K226" s="266"/>
      <c r="L226" s="266"/>
      <c r="M226" s="266"/>
      <c r="N226" s="266"/>
      <c r="O226" s="266"/>
      <c r="P226" s="266"/>
      <c r="Q226" s="266"/>
      <c r="R226" s="266"/>
      <c r="S226" s="267"/>
      <c r="T226" s="268"/>
      <c r="U226" s="270"/>
    </row>
    <row r="227" spans="1:21" ht="15.75">
      <c r="A227" s="271"/>
      <c r="B227" s="260" t="s">
        <v>484</v>
      </c>
      <c r="C227" s="260" t="s">
        <v>485</v>
      </c>
      <c r="D227" s="255"/>
      <c r="E227" s="260"/>
      <c r="F227" s="260" t="s">
        <v>486</v>
      </c>
      <c r="G227" s="257"/>
      <c r="H227" s="574">
        <f>+H223-H225</f>
        <v>0</v>
      </c>
      <c r="I227" s="263">
        <f>+I223-I225</f>
        <v>0</v>
      </c>
      <c r="J227" s="263">
        <f>+J223-J225</f>
        <v>0</v>
      </c>
      <c r="K227" s="266"/>
      <c r="L227" s="266"/>
      <c r="M227" s="266"/>
      <c r="N227" s="266"/>
      <c r="O227" s="266"/>
      <c r="P227" s="266"/>
      <c r="Q227" s="266"/>
      <c r="R227" s="266"/>
      <c r="S227" s="267"/>
      <c r="T227" s="268"/>
      <c r="U227" s="270"/>
    </row>
    <row r="228" spans="1:21" ht="15.75">
      <c r="A228" s="271"/>
      <c r="B228" s="260" t="s">
        <v>487</v>
      </c>
      <c r="C228" s="260" t="s">
        <v>488</v>
      </c>
      <c r="D228" s="255"/>
      <c r="E228" s="260"/>
      <c r="F228" s="260" t="s">
        <v>489</v>
      </c>
      <c r="G228" s="254"/>
      <c r="H228" s="575">
        <f>+H223/2+H227/2</f>
        <v>0</v>
      </c>
      <c r="I228" s="263">
        <f>+I223/2+I227/2</f>
        <v>0</v>
      </c>
      <c r="J228" s="263">
        <f>+J223/2+J227/2</f>
        <v>0</v>
      </c>
      <c r="K228" s="266"/>
      <c r="L228" s="266"/>
      <c r="M228" s="266"/>
      <c r="N228" s="266"/>
      <c r="O228" s="266"/>
      <c r="P228" s="266"/>
      <c r="Q228" s="266"/>
      <c r="R228" s="266"/>
      <c r="S228" s="267"/>
      <c r="T228" s="268"/>
      <c r="U228" s="270"/>
    </row>
    <row r="229" spans="1:21" ht="15.75">
      <c r="A229" s="271"/>
      <c r="B229" s="260"/>
      <c r="C229" s="260"/>
      <c r="D229" s="255"/>
      <c r="E229" s="260"/>
      <c r="F229" s="260"/>
      <c r="G229" s="254"/>
      <c r="H229" s="576"/>
      <c r="I229" s="264"/>
      <c r="J229" s="264"/>
      <c r="K229" s="266"/>
      <c r="L229" s="266"/>
      <c r="M229" s="266"/>
      <c r="N229" s="266"/>
      <c r="O229" s="266"/>
      <c r="P229" s="266"/>
      <c r="Q229" s="266"/>
      <c r="R229" s="266"/>
      <c r="S229" s="267"/>
      <c r="T229" s="268"/>
      <c r="U229" s="270"/>
    </row>
    <row r="230" spans="1:21" ht="17.25">
      <c r="A230" s="271"/>
      <c r="B230" s="260" t="s">
        <v>490</v>
      </c>
      <c r="C230" s="260" t="s">
        <v>491</v>
      </c>
      <c r="D230" s="255"/>
      <c r="E230" s="260"/>
      <c r="F230" s="260" t="s">
        <v>492</v>
      </c>
      <c r="G230" s="258"/>
      <c r="H230" s="574">
        <v>0</v>
      </c>
      <c r="I230" s="263">
        <v>0</v>
      </c>
      <c r="J230" s="263">
        <v>0</v>
      </c>
      <c r="K230" s="269"/>
      <c r="L230" s="269"/>
      <c r="M230" s="269"/>
      <c r="N230" s="269"/>
      <c r="O230" s="269"/>
      <c r="P230" s="269"/>
      <c r="Q230" s="269"/>
      <c r="R230" s="269"/>
      <c r="S230" s="260"/>
      <c r="T230" s="245"/>
      <c r="U230" s="272"/>
    </row>
    <row r="231" spans="1:21" ht="17.25">
      <c r="A231" s="271"/>
      <c r="B231" s="260" t="s">
        <v>493</v>
      </c>
      <c r="C231" s="260" t="s">
        <v>223</v>
      </c>
      <c r="D231" s="255"/>
      <c r="E231" s="260"/>
      <c r="F231" s="260" t="s">
        <v>494</v>
      </c>
      <c r="G231" s="258"/>
      <c r="H231" s="575">
        <v>0</v>
      </c>
      <c r="I231" s="263">
        <v>0</v>
      </c>
      <c r="J231" s="263">
        <v>0</v>
      </c>
      <c r="K231" s="269"/>
      <c r="L231" s="269"/>
      <c r="M231" s="269"/>
      <c r="N231" s="269"/>
      <c r="O231" s="269"/>
      <c r="P231" s="269"/>
      <c r="Q231" s="269"/>
      <c r="R231" s="269"/>
      <c r="S231" s="260"/>
      <c r="T231" s="245"/>
      <c r="U231" s="272"/>
    </row>
    <row r="232" spans="1:21" ht="17.25">
      <c r="A232" s="271" t="s">
        <v>582</v>
      </c>
      <c r="B232" s="260" t="s">
        <v>495</v>
      </c>
      <c r="C232" s="260" t="s">
        <v>491</v>
      </c>
      <c r="D232" s="255"/>
      <c r="E232" s="260"/>
      <c r="F232" s="260" t="s">
        <v>496</v>
      </c>
      <c r="G232" s="258"/>
      <c r="H232" s="577">
        <v>0</v>
      </c>
      <c r="I232" s="265">
        <v>0</v>
      </c>
      <c r="J232" s="265">
        <v>0</v>
      </c>
      <c r="K232" s="269"/>
      <c r="L232" s="269"/>
      <c r="M232" s="269"/>
      <c r="N232" s="269"/>
      <c r="O232" s="269"/>
      <c r="P232" s="269"/>
      <c r="Q232" s="269"/>
      <c r="R232" s="269"/>
      <c r="S232" s="260"/>
      <c r="T232" s="245"/>
      <c r="U232" s="272"/>
    </row>
    <row r="233" spans="1:21">
      <c r="A233" s="271"/>
      <c r="B233" s="260"/>
      <c r="C233" s="254"/>
      <c r="D233" s="255"/>
      <c r="E233" s="260"/>
      <c r="F233" s="260"/>
      <c r="G233" s="254"/>
      <c r="H233" s="254"/>
      <c r="I233" s="254"/>
      <c r="J233" s="254"/>
      <c r="K233" s="269"/>
      <c r="L233" s="269"/>
      <c r="M233" s="269"/>
      <c r="N233" s="269"/>
      <c r="O233" s="269"/>
      <c r="P233" s="269"/>
      <c r="Q233" s="269"/>
      <c r="R233" s="269"/>
      <c r="S233" s="260"/>
      <c r="T233" s="245"/>
      <c r="U233" s="272"/>
    </row>
    <row r="234" spans="1:21" ht="15.75" thickBot="1">
      <c r="A234" s="273"/>
      <c r="B234" s="274"/>
      <c r="C234" s="274" t="s">
        <v>694</v>
      </c>
      <c r="D234" s="275"/>
      <c r="E234" s="274"/>
      <c r="F234" s="274"/>
      <c r="G234" s="259"/>
      <c r="H234" s="275" t="s">
        <v>696</v>
      </c>
      <c r="I234" s="259" t="s">
        <v>497</v>
      </c>
      <c r="J234" s="276" t="s">
        <v>497</v>
      </c>
      <c r="K234" s="277"/>
      <c r="L234" s="277"/>
      <c r="M234" s="278"/>
      <c r="N234" s="278"/>
      <c r="O234" s="278"/>
      <c r="P234" s="278"/>
      <c r="Q234" s="278"/>
      <c r="R234" s="278"/>
      <c r="S234" s="259"/>
      <c r="T234" s="259"/>
      <c r="U234" s="279"/>
    </row>
    <row r="235" spans="1:21">
      <c r="K235" s="302"/>
      <c r="L235" s="302"/>
      <c r="M235" s="302"/>
      <c r="N235" s="302"/>
      <c r="O235" s="302"/>
      <c r="P235" s="302"/>
      <c r="Q235" s="302"/>
      <c r="R235" s="302"/>
      <c r="S235" s="302"/>
      <c r="T235" s="302"/>
      <c r="U235" s="302"/>
    </row>
    <row r="236" spans="1:21">
      <c r="K236" s="302"/>
      <c r="L236" s="302"/>
      <c r="M236" s="302"/>
      <c r="N236" s="302"/>
      <c r="O236" s="302"/>
      <c r="P236" s="302"/>
      <c r="Q236" s="302"/>
      <c r="R236" s="302"/>
      <c r="S236" s="302"/>
      <c r="T236" s="302"/>
      <c r="U236" s="302"/>
    </row>
    <row r="237" spans="1:21">
      <c r="K237" s="302"/>
      <c r="L237" s="302"/>
      <c r="M237" s="302"/>
      <c r="N237" s="302"/>
      <c r="O237" s="302"/>
      <c r="P237" s="302"/>
      <c r="Q237" s="302"/>
      <c r="R237" s="302"/>
      <c r="S237" s="302"/>
      <c r="T237" s="302"/>
      <c r="U237" s="302"/>
    </row>
    <row r="238" spans="1:21">
      <c r="K238" s="302"/>
      <c r="L238" s="302"/>
      <c r="M238" s="302"/>
      <c r="N238" s="302"/>
      <c r="O238" s="302"/>
      <c r="P238" s="302"/>
      <c r="Q238" s="302"/>
      <c r="R238" s="302"/>
      <c r="S238" s="302"/>
      <c r="T238" s="302"/>
      <c r="U238" s="302"/>
    </row>
    <row r="239" spans="1:21">
      <c r="K239" s="302"/>
      <c r="L239" s="302"/>
      <c r="M239" s="302"/>
      <c r="N239" s="302"/>
      <c r="O239" s="302"/>
      <c r="P239" s="302"/>
      <c r="Q239" s="302"/>
      <c r="R239" s="302"/>
      <c r="S239" s="302"/>
      <c r="T239" s="302"/>
      <c r="U239" s="302"/>
    </row>
    <row r="240" spans="1:21">
      <c r="E240" s="295"/>
      <c r="K240" s="302"/>
      <c r="L240" s="302"/>
      <c r="M240" s="302"/>
      <c r="N240" s="302"/>
      <c r="O240" s="302"/>
      <c r="P240" s="302"/>
      <c r="Q240" s="302"/>
      <c r="R240" s="302"/>
      <c r="S240" s="302"/>
      <c r="T240" s="302"/>
      <c r="U240" s="302"/>
    </row>
    <row r="241" spans="5:21">
      <c r="E241" s="295"/>
      <c r="K241" s="302"/>
      <c r="L241" s="302"/>
      <c r="M241" s="302"/>
      <c r="N241" s="302"/>
      <c r="O241" s="302"/>
      <c r="P241" s="302"/>
      <c r="Q241" s="302"/>
      <c r="R241" s="302"/>
      <c r="S241" s="302"/>
      <c r="T241" s="302"/>
      <c r="U241" s="302"/>
    </row>
    <row r="242" spans="5:21">
      <c r="E242" s="295"/>
      <c r="K242" s="302"/>
      <c r="L242" s="302"/>
      <c r="M242" s="302"/>
      <c r="N242" s="302"/>
      <c r="O242" s="302"/>
      <c r="P242" s="302"/>
      <c r="Q242" s="302"/>
      <c r="R242" s="302"/>
      <c r="S242" s="302"/>
      <c r="T242" s="302"/>
      <c r="U242" s="302"/>
    </row>
    <row r="243" spans="5:21">
      <c r="E243" s="295"/>
      <c r="K243" s="302"/>
      <c r="L243" s="302"/>
      <c r="M243" s="302"/>
      <c r="N243" s="302"/>
      <c r="O243" s="302"/>
      <c r="P243" s="302"/>
      <c r="Q243" s="302"/>
      <c r="R243" s="302"/>
      <c r="S243" s="302"/>
      <c r="T243" s="302"/>
      <c r="U243" s="302"/>
    </row>
    <row r="244" spans="5:21">
      <c r="E244" s="295"/>
      <c r="K244" s="302"/>
      <c r="L244" s="302"/>
      <c r="M244" s="302"/>
      <c r="N244" s="302"/>
      <c r="O244" s="302"/>
      <c r="P244" s="302"/>
      <c r="Q244" s="302"/>
      <c r="R244" s="302"/>
      <c r="S244" s="302"/>
      <c r="T244" s="302"/>
      <c r="U244" s="302"/>
    </row>
    <row r="245" spans="5:21">
      <c r="E245" s="295"/>
      <c r="K245" s="302"/>
      <c r="L245" s="302"/>
      <c r="M245" s="302"/>
      <c r="N245" s="302"/>
      <c r="O245" s="302"/>
      <c r="P245" s="302"/>
      <c r="Q245" s="302"/>
      <c r="R245" s="302"/>
      <c r="S245" s="302"/>
      <c r="T245" s="302"/>
      <c r="U245" s="302"/>
    </row>
    <row r="246" spans="5:21">
      <c r="E246" s="295"/>
      <c r="K246" s="302"/>
      <c r="L246" s="302"/>
      <c r="M246" s="302"/>
      <c r="N246" s="302"/>
      <c r="O246" s="302"/>
      <c r="P246" s="302"/>
      <c r="Q246" s="302"/>
      <c r="R246" s="302"/>
      <c r="S246" s="302"/>
      <c r="T246" s="302"/>
      <c r="U246" s="302"/>
    </row>
  </sheetData>
  <customSheetViews>
    <customSheetView guid="{416404B7-8533-4A12-ABD0-58CFDEB49D80}" scale="75" topLeftCell="I105">
      <selection activeCell="F45" sqref="F45"/>
      <rowBreaks count="1" manualBreakCount="1">
        <brk id="91" max="16383" man="1"/>
      </rowBreaks>
      <pageMargins left="0.45" right="0.21" top="5.5555555555555601E-3" bottom="1.46" header="0.45" footer="0.3"/>
      <printOptions horizontalCentered="1"/>
      <pageSetup scale="31" fitToHeight="4" orientation="landscape" r:id="rId1"/>
    </customSheetView>
  </customSheetViews>
  <mergeCells count="19">
    <mergeCell ref="A1:U1"/>
    <mergeCell ref="T205:U205"/>
    <mergeCell ref="T208:U208"/>
    <mergeCell ref="T213:U213"/>
    <mergeCell ref="T216:U216"/>
    <mergeCell ref="T221:U221"/>
    <mergeCell ref="T200:U200"/>
    <mergeCell ref="A2:U2"/>
    <mergeCell ref="A3:U3"/>
    <mergeCell ref="H6:S6"/>
    <mergeCell ref="H61:S61"/>
    <mergeCell ref="T76:U76"/>
    <mergeCell ref="T94:U94"/>
    <mergeCell ref="T96:U96"/>
    <mergeCell ref="T185:U185"/>
    <mergeCell ref="T187:U187"/>
    <mergeCell ref="T198:U198"/>
    <mergeCell ref="T68:U68"/>
    <mergeCell ref="T98:U98"/>
  </mergeCells>
  <printOptions horizontalCentered="1"/>
  <pageMargins left="0.45" right="0.21" top="5.5555555555555601E-3" bottom="1.46" header="0.45" footer="0.3"/>
  <pageSetup scale="29" fitToHeight="4" orientation="landscape" r:id="rId2"/>
  <rowBreaks count="2" manualBreakCount="2">
    <brk id="91" max="16383" man="1"/>
    <brk id="160" max="16383" man="1"/>
  </rowBreaks>
  <ignoredErrors>
    <ignoredError sqref="E167 E17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2:Y95"/>
  <sheetViews>
    <sheetView showGridLines="0" zoomScale="75" zoomScaleNormal="75" workbookViewId="0"/>
  </sheetViews>
  <sheetFormatPr defaultRowHeight="12.75"/>
  <cols>
    <col min="1" max="1" width="14.140625" style="846" customWidth="1"/>
    <col min="2" max="2" width="31.140625" style="846" customWidth="1"/>
    <col min="3" max="3" width="8" style="846" customWidth="1"/>
    <col min="4" max="4" width="12" style="846" bestFit="1" customWidth="1"/>
    <col min="5" max="5" width="12.140625" style="846" customWidth="1"/>
    <col min="6" max="6" width="57.7109375" style="846" customWidth="1"/>
    <col min="7" max="7" width="21" style="846" bestFit="1" customWidth="1"/>
    <col min="8" max="8" width="14.140625" style="846" bestFit="1" customWidth="1"/>
    <col min="9" max="9" width="14.7109375" style="846" customWidth="1"/>
    <col min="10" max="11" width="9.140625" style="846"/>
    <col min="12" max="12" width="10.140625" style="846" customWidth="1"/>
    <col min="13" max="23" width="9.140625" style="846"/>
    <col min="24" max="24" width="4.5703125" style="846" customWidth="1"/>
    <col min="25" max="25" width="21" style="846" customWidth="1"/>
    <col min="26" max="16384" width="9.140625" style="846"/>
  </cols>
  <sheetData>
    <row r="2" spans="1:12" ht="18">
      <c r="A2" s="1395" t="s">
        <v>366</v>
      </c>
      <c r="B2" s="1395"/>
      <c r="C2" s="1395"/>
      <c r="D2" s="1395"/>
      <c r="E2" s="1395"/>
      <c r="F2" s="1395"/>
      <c r="G2" s="1395"/>
      <c r="H2" s="1395"/>
      <c r="I2" s="1395"/>
      <c r="J2" s="1395"/>
      <c r="K2" s="1395"/>
    </row>
    <row r="3" spans="1:12" ht="18">
      <c r="A3" s="1395" t="s">
        <v>367</v>
      </c>
      <c r="B3" s="1395"/>
      <c r="C3" s="1395"/>
      <c r="D3" s="1395"/>
      <c r="E3" s="1395"/>
      <c r="F3" s="1395"/>
      <c r="G3" s="1395"/>
      <c r="H3" s="1395"/>
      <c r="I3" s="1395"/>
      <c r="J3" s="1200"/>
      <c r="K3" s="1200"/>
    </row>
    <row r="4" spans="1:12" ht="18">
      <c r="A4" s="1395" t="s">
        <v>891</v>
      </c>
      <c r="B4" s="1395"/>
      <c r="C4" s="1395"/>
      <c r="D4" s="1395"/>
      <c r="E4" s="1395"/>
      <c r="F4" s="1395"/>
      <c r="G4" s="1395"/>
      <c r="H4" s="1395"/>
      <c r="I4" s="1395"/>
      <c r="J4" s="1395"/>
      <c r="K4" s="1395"/>
    </row>
    <row r="5" spans="1:12" ht="15.75">
      <c r="A5" s="856"/>
      <c r="B5" s="856"/>
      <c r="C5" s="856"/>
      <c r="D5" s="856"/>
      <c r="E5" s="856"/>
      <c r="F5" s="856"/>
      <c r="G5" s="856"/>
      <c r="H5" s="856"/>
      <c r="I5" s="856"/>
      <c r="J5" s="856"/>
      <c r="K5" s="856"/>
    </row>
    <row r="6" spans="1:12" ht="15">
      <c r="B6" s="295"/>
      <c r="C6" s="295"/>
      <c r="D6" s="295"/>
      <c r="E6" s="295"/>
      <c r="F6" s="295"/>
      <c r="G6" s="296"/>
      <c r="H6" s="296"/>
      <c r="I6" s="1201"/>
      <c r="J6" s="1201"/>
      <c r="K6" s="1201"/>
      <c r="L6" s="1201"/>
    </row>
    <row r="7" spans="1:12" ht="15">
      <c r="A7" s="295" t="s">
        <v>41</v>
      </c>
      <c r="B7" s="295"/>
      <c r="D7" s="295"/>
      <c r="E7" s="295"/>
      <c r="F7" s="295"/>
      <c r="G7" s="295"/>
      <c r="H7" s="295"/>
      <c r="I7" s="1201"/>
      <c r="J7" s="1201"/>
      <c r="K7" s="1201"/>
      <c r="L7" s="1201"/>
    </row>
    <row r="8" spans="1:12" ht="15">
      <c r="A8" s="295" t="s">
        <v>42</v>
      </c>
      <c r="B8" s="1202"/>
      <c r="E8" s="295"/>
      <c r="F8" s="295"/>
      <c r="G8" s="295"/>
      <c r="H8" s="295"/>
      <c r="I8" s="296"/>
      <c r="J8" s="295"/>
      <c r="K8" s="295"/>
    </row>
    <row r="9" spans="1:12" ht="15">
      <c r="A9" s="295"/>
      <c r="B9" s="295"/>
      <c r="D9" s="295"/>
      <c r="E9" s="295"/>
      <c r="F9" s="295"/>
      <c r="G9" s="295"/>
      <c r="H9" s="295"/>
      <c r="I9" s="295"/>
      <c r="J9" s="295"/>
      <c r="K9" s="295"/>
    </row>
    <row r="10" spans="1:12" ht="15">
      <c r="A10" s="295" t="s">
        <v>43</v>
      </c>
      <c r="B10" s="295" t="s">
        <v>369</v>
      </c>
      <c r="D10" s="295"/>
      <c r="E10" s="295"/>
      <c r="F10" s="295"/>
      <c r="G10" s="295"/>
      <c r="H10" s="295"/>
      <c r="I10" s="295"/>
      <c r="J10" s="295"/>
      <c r="K10" s="295"/>
    </row>
    <row r="11" spans="1:12" ht="15">
      <c r="A11" s="295"/>
      <c r="B11" s="295" t="s">
        <v>44</v>
      </c>
      <c r="D11" s="295"/>
      <c r="E11" s="295"/>
      <c r="F11" s="295"/>
      <c r="G11" s="295"/>
      <c r="H11" s="295"/>
      <c r="I11" s="295"/>
      <c r="J11" s="295"/>
      <c r="K11" s="295"/>
    </row>
    <row r="12" spans="1:12" ht="19.5">
      <c r="A12" s="295"/>
      <c r="B12" s="295" t="s">
        <v>514</v>
      </c>
      <c r="D12" s="295"/>
      <c r="E12" s="295"/>
      <c r="F12" s="295"/>
      <c r="G12" s="1203"/>
      <c r="I12" s="295"/>
      <c r="J12" s="295"/>
      <c r="K12" s="295"/>
    </row>
    <row r="13" spans="1:12" ht="15">
      <c r="A13" s="295"/>
      <c r="B13" s="295"/>
      <c r="D13" s="295"/>
      <c r="E13" s="295"/>
      <c r="F13" s="295"/>
      <c r="G13" s="295"/>
      <c r="H13" s="295"/>
      <c r="I13" s="295"/>
      <c r="J13" s="295"/>
      <c r="K13" s="295"/>
    </row>
    <row r="14" spans="1:12" ht="15">
      <c r="A14" s="295" t="s">
        <v>45</v>
      </c>
      <c r="B14" s="295" t="s">
        <v>368</v>
      </c>
      <c r="D14" s="295"/>
      <c r="E14" s="295"/>
      <c r="F14" s="295"/>
      <c r="G14" s="295"/>
      <c r="H14" s="295"/>
      <c r="I14" s="295"/>
      <c r="J14" s="295"/>
      <c r="K14" s="295"/>
    </row>
    <row r="15" spans="1:12" ht="15">
      <c r="A15" s="295"/>
      <c r="B15" s="295" t="s">
        <v>46</v>
      </c>
      <c r="D15" s="295"/>
      <c r="E15" s="295"/>
      <c r="F15" s="295"/>
      <c r="G15" s="295"/>
      <c r="H15" s="295"/>
      <c r="I15" s="295"/>
      <c r="J15" s="295"/>
      <c r="K15" s="295"/>
    </row>
    <row r="16" spans="1:12" ht="15">
      <c r="A16" s="295"/>
      <c r="B16" s="295" t="s">
        <v>47</v>
      </c>
      <c r="D16" s="295"/>
      <c r="E16" s="295"/>
      <c r="F16" s="295"/>
      <c r="G16" s="295"/>
      <c r="H16" s="295"/>
      <c r="I16" s="295"/>
      <c r="J16" s="295"/>
      <c r="K16" s="295"/>
    </row>
    <row r="17" spans="1:11" ht="15">
      <c r="A17" s="295"/>
      <c r="B17" s="295"/>
      <c r="D17" s="295"/>
      <c r="E17" s="295"/>
      <c r="F17" s="295"/>
      <c r="G17" s="295"/>
      <c r="H17" s="295"/>
      <c r="I17" s="295"/>
      <c r="J17" s="295"/>
      <c r="K17" s="295"/>
    </row>
    <row r="18" spans="1:11" ht="15">
      <c r="A18" s="295" t="s">
        <v>48</v>
      </c>
      <c r="B18" s="295" t="s">
        <v>49</v>
      </c>
      <c r="D18" s="295"/>
      <c r="E18" s="295"/>
      <c r="F18" s="295"/>
      <c r="G18" s="295"/>
      <c r="H18" s="295"/>
      <c r="I18" s="295"/>
      <c r="J18" s="295"/>
      <c r="K18" s="295"/>
    </row>
    <row r="19" spans="1:11" ht="15">
      <c r="A19" s="295"/>
      <c r="B19" s="295"/>
      <c r="D19" s="295"/>
      <c r="E19" s="295"/>
      <c r="F19" s="295"/>
      <c r="G19" s="295"/>
      <c r="H19" s="295"/>
      <c r="I19" s="295"/>
      <c r="K19" s="295"/>
    </row>
    <row r="20" spans="1:11" ht="15">
      <c r="B20" s="295" t="s">
        <v>50</v>
      </c>
      <c r="C20" s="295"/>
      <c r="E20" s="295"/>
      <c r="F20" s="295"/>
      <c r="G20" s="295"/>
      <c r="H20" s="295"/>
      <c r="I20" s="295"/>
      <c r="J20" s="1204"/>
      <c r="K20" s="295"/>
    </row>
    <row r="21" spans="1:11" ht="15">
      <c r="C21" s="295"/>
      <c r="E21" s="295"/>
      <c r="F21" s="295"/>
      <c r="G21" s="295"/>
      <c r="H21" s="295"/>
      <c r="I21" s="295"/>
      <c r="J21" s="295"/>
      <c r="K21" s="295"/>
    </row>
    <row r="22" spans="1:11" ht="15">
      <c r="B22" s="295" t="s">
        <v>51</v>
      </c>
      <c r="C22" s="297" t="s">
        <v>52</v>
      </c>
      <c r="D22" s="295" t="s">
        <v>546</v>
      </c>
      <c r="F22" s="295"/>
      <c r="G22" s="295"/>
      <c r="H22" s="295"/>
      <c r="I22" s="295"/>
      <c r="J22" s="295"/>
      <c r="K22" s="295"/>
    </row>
    <row r="23" spans="1:11" ht="15">
      <c r="D23" s="295" t="s">
        <v>76</v>
      </c>
      <c r="E23" s="295"/>
      <c r="F23" s="295"/>
      <c r="G23" s="295"/>
      <c r="H23" s="295"/>
      <c r="I23" s="295"/>
      <c r="J23" s="1205"/>
      <c r="K23" s="295"/>
    </row>
    <row r="24" spans="1:11" ht="15">
      <c r="E24" s="295"/>
      <c r="F24" s="295"/>
      <c r="G24" s="295"/>
      <c r="H24" s="295"/>
      <c r="I24" s="295"/>
      <c r="J24" s="295"/>
      <c r="K24" s="295"/>
    </row>
    <row r="25" spans="1:11" ht="15">
      <c r="D25" s="295"/>
      <c r="H25" s="295"/>
      <c r="I25" s="295"/>
      <c r="J25" s="295"/>
      <c r="K25" s="295"/>
    </row>
    <row r="26" spans="1:11" ht="15">
      <c r="A26" s="295"/>
      <c r="D26" s="295"/>
      <c r="F26" s="295"/>
      <c r="G26" s="295"/>
      <c r="H26" s="295"/>
      <c r="I26" s="295"/>
      <c r="J26" s="295"/>
      <c r="K26" s="295"/>
    </row>
    <row r="27" spans="1:11" ht="15">
      <c r="C27" s="295"/>
      <c r="F27" s="295"/>
      <c r="G27" s="1206"/>
      <c r="H27" s="295"/>
      <c r="I27" s="295"/>
      <c r="J27" s="295"/>
      <c r="K27" s="295"/>
    </row>
    <row r="28" spans="1:11" ht="15">
      <c r="A28" s="1206" t="s">
        <v>53</v>
      </c>
      <c r="B28" s="1207"/>
      <c r="C28" s="1207"/>
      <c r="D28" s="1206"/>
      <c r="E28" s="1206"/>
      <c r="F28" s="1206"/>
      <c r="H28" s="1206"/>
      <c r="I28" s="295"/>
      <c r="J28" s="295"/>
      <c r="K28" s="295"/>
    </row>
    <row r="29" spans="1:11">
      <c r="G29" s="870"/>
    </row>
    <row r="30" spans="1:11" ht="15">
      <c r="A30" s="870"/>
      <c r="B30" s="870"/>
      <c r="C30" s="870"/>
      <c r="D30" s="870"/>
      <c r="E30" s="870"/>
      <c r="F30" s="870"/>
      <c r="G30" s="296"/>
      <c r="H30" s="870"/>
      <c r="I30" s="870"/>
      <c r="J30" s="870"/>
      <c r="K30" s="870"/>
    </row>
    <row r="31" spans="1:11" ht="15">
      <c r="A31" s="296" t="s">
        <v>609</v>
      </c>
      <c r="B31" s="296" t="s">
        <v>610</v>
      </c>
      <c r="C31" s="296" t="s">
        <v>611</v>
      </c>
      <c r="D31" s="870"/>
      <c r="E31" s="296"/>
      <c r="F31" s="296"/>
      <c r="G31" s="296"/>
      <c r="H31" s="296"/>
      <c r="I31" s="870"/>
      <c r="J31" s="870"/>
      <c r="K31" s="870"/>
    </row>
    <row r="32" spans="1:11" ht="15">
      <c r="A32" s="296"/>
      <c r="B32" s="296"/>
      <c r="C32" s="296"/>
      <c r="D32" s="870"/>
      <c r="E32" s="296"/>
      <c r="F32" s="296"/>
      <c r="G32" s="296"/>
      <c r="H32" s="296"/>
      <c r="I32" s="870"/>
      <c r="J32" s="870"/>
      <c r="K32" s="870"/>
    </row>
    <row r="33" spans="1:11" ht="15">
      <c r="A33" s="453" t="s">
        <v>639</v>
      </c>
      <c r="B33" s="453">
        <v>2008</v>
      </c>
      <c r="C33" s="296" t="s">
        <v>54</v>
      </c>
      <c r="D33" s="870"/>
      <c r="E33" s="296"/>
      <c r="F33" s="296"/>
      <c r="G33" s="296"/>
      <c r="H33" s="296"/>
      <c r="I33" s="870"/>
      <c r="J33" s="870"/>
      <c r="K33" s="870"/>
    </row>
    <row r="34" spans="1:11" ht="15">
      <c r="A34" s="453" t="s">
        <v>370</v>
      </c>
      <c r="B34" s="453">
        <v>2008</v>
      </c>
      <c r="C34" s="296" t="s">
        <v>55</v>
      </c>
      <c r="D34" s="870"/>
      <c r="E34" s="296"/>
      <c r="F34" s="296"/>
      <c r="G34" s="296"/>
      <c r="H34" s="296"/>
      <c r="I34" s="870"/>
      <c r="J34" s="870"/>
      <c r="K34" s="870"/>
    </row>
    <row r="35" spans="1:11" ht="15">
      <c r="A35" s="453" t="s">
        <v>615</v>
      </c>
      <c r="B35" s="453">
        <v>2009</v>
      </c>
      <c r="C35" s="296" t="s">
        <v>56</v>
      </c>
      <c r="D35" s="870"/>
      <c r="E35" s="296"/>
      <c r="F35" s="296"/>
      <c r="G35" s="296"/>
      <c r="H35" s="296"/>
      <c r="I35" s="870"/>
      <c r="J35" s="870"/>
      <c r="K35" s="870"/>
    </row>
    <row r="36" spans="1:11" ht="15">
      <c r="A36" s="453" t="s">
        <v>370</v>
      </c>
      <c r="B36" s="453">
        <v>2009</v>
      </c>
      <c r="C36" s="296" t="s">
        <v>57</v>
      </c>
      <c r="D36" s="870"/>
      <c r="E36" s="296"/>
      <c r="F36" s="296"/>
      <c r="G36" s="296"/>
      <c r="H36" s="296"/>
      <c r="I36" s="870"/>
      <c r="J36" s="870"/>
      <c r="K36" s="870"/>
    </row>
    <row r="37" spans="1:11" ht="15">
      <c r="A37" s="453" t="s">
        <v>370</v>
      </c>
      <c r="B37" s="453">
        <f>+B36</f>
        <v>2009</v>
      </c>
      <c r="C37" s="296" t="s">
        <v>58</v>
      </c>
      <c r="D37" s="870"/>
      <c r="E37" s="296"/>
      <c r="F37" s="296"/>
      <c r="G37" s="296"/>
      <c r="H37" s="296"/>
      <c r="I37" s="870"/>
      <c r="J37" s="870"/>
      <c r="K37" s="870"/>
    </row>
    <row r="38" spans="1:11" ht="15">
      <c r="A38" s="453" t="s">
        <v>615</v>
      </c>
      <c r="B38" s="453">
        <v>2010</v>
      </c>
      <c r="C38" s="296" t="s">
        <v>59</v>
      </c>
      <c r="D38" s="870"/>
      <c r="E38" s="296"/>
      <c r="F38" s="296"/>
      <c r="G38" s="296"/>
      <c r="H38" s="296"/>
      <c r="I38" s="870"/>
      <c r="J38" s="870"/>
      <c r="K38" s="870"/>
    </row>
    <row r="39" spans="1:11" ht="15">
      <c r="A39" s="453" t="s">
        <v>370</v>
      </c>
      <c r="B39" s="453">
        <v>2010</v>
      </c>
      <c r="C39" s="296" t="s">
        <v>60</v>
      </c>
      <c r="D39" s="870"/>
      <c r="E39" s="296"/>
      <c r="F39" s="296"/>
      <c r="G39" s="296"/>
      <c r="H39" s="296"/>
      <c r="I39" s="870"/>
      <c r="J39" s="870"/>
      <c r="K39" s="870"/>
    </row>
    <row r="40" spans="1:11" ht="15">
      <c r="A40" s="453" t="str">
        <f>+A39</f>
        <v>October</v>
      </c>
      <c r="B40" s="453">
        <v>2010</v>
      </c>
      <c r="C40" s="296" t="s">
        <v>61</v>
      </c>
      <c r="D40" s="870"/>
      <c r="E40" s="296"/>
      <c r="F40" s="296"/>
      <c r="G40" s="296"/>
      <c r="H40" s="296"/>
      <c r="I40" s="870"/>
      <c r="J40" s="870"/>
      <c r="K40" s="870"/>
    </row>
    <row r="41" spans="1:11" ht="15">
      <c r="A41" s="453" t="s">
        <v>615</v>
      </c>
      <c r="B41" s="453" t="s">
        <v>977</v>
      </c>
      <c r="C41" s="296" t="s">
        <v>979</v>
      </c>
      <c r="D41" s="870"/>
      <c r="E41" s="296"/>
      <c r="F41" s="296"/>
      <c r="G41" s="296"/>
      <c r="H41" s="296"/>
      <c r="I41" s="870"/>
      <c r="J41" s="870"/>
      <c r="K41" s="870"/>
    </row>
    <row r="42" spans="1:11" ht="15">
      <c r="A42" s="453" t="s">
        <v>370</v>
      </c>
      <c r="B42" s="453" t="s">
        <v>977</v>
      </c>
      <c r="C42" s="296" t="s">
        <v>978</v>
      </c>
      <c r="D42" s="870"/>
      <c r="E42" s="296"/>
      <c r="F42" s="296"/>
      <c r="G42" s="296"/>
      <c r="H42" s="296"/>
      <c r="I42" s="870"/>
      <c r="J42" s="870"/>
      <c r="K42" s="870"/>
    </row>
    <row r="43" spans="1:11" ht="15">
      <c r="A43" s="453" t="str">
        <f>+A42</f>
        <v>October</v>
      </c>
      <c r="B43" s="453" t="s">
        <v>977</v>
      </c>
      <c r="C43" s="296" t="s">
        <v>980</v>
      </c>
      <c r="D43" s="870"/>
      <c r="E43" s="296"/>
      <c r="F43" s="296"/>
      <c r="G43" s="296"/>
      <c r="H43" s="296"/>
      <c r="I43" s="870"/>
      <c r="J43" s="870"/>
      <c r="K43" s="870"/>
    </row>
    <row r="44" spans="1:11" ht="15">
      <c r="A44" s="453"/>
      <c r="B44" s="453"/>
      <c r="C44" s="296"/>
      <c r="D44" s="870"/>
      <c r="E44" s="296"/>
      <c r="F44" s="296"/>
      <c r="G44" s="296"/>
      <c r="H44" s="296"/>
      <c r="I44" s="870"/>
      <c r="J44" s="870"/>
      <c r="K44" s="870"/>
    </row>
    <row r="45" spans="1:11" ht="15">
      <c r="A45" s="453"/>
      <c r="B45" s="453"/>
      <c r="C45" s="296"/>
      <c r="D45" s="870"/>
      <c r="E45" s="296"/>
      <c r="F45" s="296"/>
      <c r="G45" s="296"/>
      <c r="H45" s="296"/>
      <c r="I45" s="870"/>
      <c r="J45" s="870"/>
      <c r="K45" s="870"/>
    </row>
    <row r="46" spans="1:11" ht="15">
      <c r="A46" s="453">
        <v>1</v>
      </c>
      <c r="B46" s="1239" t="s">
        <v>981</v>
      </c>
      <c r="C46" s="296"/>
      <c r="D46" s="870"/>
      <c r="E46" s="296"/>
      <c r="F46" s="296"/>
      <c r="G46" s="296"/>
      <c r="H46" s="296"/>
      <c r="I46" s="870"/>
      <c r="J46" s="870"/>
      <c r="K46" s="870"/>
    </row>
    <row r="47" spans="1:11" ht="16.5">
      <c r="A47" s="1208"/>
      <c r="B47" s="295" t="s">
        <v>62</v>
      </c>
      <c r="C47" s="295"/>
      <c r="G47" s="295"/>
      <c r="H47" s="295"/>
    </row>
    <row r="48" spans="1:11" ht="16.5">
      <c r="A48" s="1208"/>
      <c r="B48" s="295"/>
      <c r="G48" s="295"/>
      <c r="H48" s="295"/>
    </row>
    <row r="49" spans="1:25" ht="21.75" customHeight="1">
      <c r="A49" s="453">
        <v>2</v>
      </c>
      <c r="B49" s="295" t="s">
        <v>65</v>
      </c>
      <c r="E49" s="295"/>
      <c r="F49" s="295"/>
      <c r="G49" s="295"/>
      <c r="H49" s="295"/>
    </row>
    <row r="50" spans="1:25" ht="15">
      <c r="A50" s="295"/>
      <c r="B50" s="295" t="s">
        <v>66</v>
      </c>
      <c r="E50" s="295"/>
      <c r="F50" s="295"/>
      <c r="H50" s="295"/>
    </row>
    <row r="51" spans="1:25" ht="15">
      <c r="A51" s="295"/>
      <c r="B51" s="295" t="s">
        <v>463</v>
      </c>
      <c r="E51" s="295"/>
      <c r="F51" s="295"/>
      <c r="L51" s="285"/>
    </row>
    <row r="52" spans="1:25" ht="15">
      <c r="A52" s="295"/>
      <c r="B52" s="295" t="s">
        <v>67</v>
      </c>
      <c r="E52" s="295"/>
      <c r="F52" s="295"/>
    </row>
    <row r="53" spans="1:25" ht="15">
      <c r="A53" s="295"/>
      <c r="B53" s="295" t="s">
        <v>68</v>
      </c>
    </row>
    <row r="54" spans="1:25" ht="15">
      <c r="A54" s="295"/>
      <c r="B54" s="295" t="s">
        <v>69</v>
      </c>
      <c r="G54" s="295"/>
      <c r="L54" s="285"/>
    </row>
    <row r="55" spans="1:25" ht="15">
      <c r="G55" s="295"/>
      <c r="H55" s="295"/>
      <c r="I55" s="295"/>
      <c r="J55" s="295"/>
    </row>
    <row r="56" spans="1:25" ht="15">
      <c r="G56" s="295"/>
      <c r="H56" s="295"/>
      <c r="I56" s="295"/>
      <c r="J56" s="295"/>
    </row>
    <row r="57" spans="1:25" ht="15">
      <c r="B57" s="295" t="s">
        <v>70</v>
      </c>
      <c r="C57" s="297"/>
      <c r="D57" s="296" t="s">
        <v>74</v>
      </c>
      <c r="E57" s="295"/>
      <c r="F57" s="295"/>
      <c r="H57" s="295"/>
      <c r="I57" s="295"/>
      <c r="J57" s="295"/>
    </row>
    <row r="58" spans="1:25" ht="15">
      <c r="B58" s="295"/>
      <c r="C58" s="297"/>
      <c r="D58" s="296"/>
      <c r="E58" s="295"/>
      <c r="F58" s="295"/>
      <c r="H58" s="870"/>
      <c r="I58" s="870"/>
      <c r="J58" s="870"/>
      <c r="K58" s="870"/>
      <c r="L58" s="870"/>
    </row>
    <row r="59" spans="1:25" ht="15">
      <c r="B59" s="295"/>
      <c r="C59" s="297"/>
      <c r="D59" s="295"/>
      <c r="E59" s="295"/>
      <c r="F59" s="295"/>
      <c r="H59" s="870"/>
      <c r="I59" s="870"/>
      <c r="J59" s="870"/>
      <c r="K59" s="870"/>
      <c r="L59" s="870"/>
    </row>
    <row r="60" spans="1:25" ht="15">
      <c r="A60" s="846" t="s">
        <v>106</v>
      </c>
      <c r="B60" s="295" t="s">
        <v>71</v>
      </c>
      <c r="C60" s="297"/>
      <c r="D60" s="295"/>
      <c r="E60" s="295"/>
      <c r="F60" s="295"/>
      <c r="G60" s="228">
        <v>1211730992.6526179</v>
      </c>
      <c r="H60" s="296"/>
      <c r="J60" s="1318"/>
      <c r="K60" s="870"/>
      <c r="L60" s="869"/>
    </row>
    <row r="61" spans="1:25" ht="15">
      <c r="A61" s="846" t="s">
        <v>231</v>
      </c>
      <c r="B61" s="295" t="s">
        <v>72</v>
      </c>
      <c r="C61" s="297"/>
      <c r="D61" s="295"/>
      <c r="E61" s="295"/>
      <c r="F61" s="295"/>
      <c r="G61" s="1209">
        <v>1185164918.4369736</v>
      </c>
      <c r="H61" s="296"/>
      <c r="I61" s="296"/>
      <c r="J61" s="1318"/>
      <c r="K61" s="870"/>
      <c r="L61" s="285"/>
    </row>
    <row r="62" spans="1:25" ht="15">
      <c r="A62" s="846" t="s">
        <v>91</v>
      </c>
      <c r="B62" s="295" t="s">
        <v>547</v>
      </c>
      <c r="C62" s="297"/>
      <c r="D62" s="295"/>
      <c r="E62" s="295"/>
      <c r="F62" s="295"/>
      <c r="G62" s="1210">
        <f>+G60-G61</f>
        <v>26566074.21564436</v>
      </c>
      <c r="H62" s="870" t="s">
        <v>383</v>
      </c>
      <c r="I62" s="295"/>
      <c r="J62" s="295"/>
      <c r="Y62" s="1303"/>
    </row>
    <row r="63" spans="1:25" ht="15">
      <c r="A63" s="846" t="s">
        <v>107</v>
      </c>
      <c r="B63" s="295" t="s">
        <v>548</v>
      </c>
      <c r="C63" s="297"/>
      <c r="D63" s="295"/>
      <c r="E63" s="295"/>
      <c r="F63" s="295"/>
      <c r="G63" s="219">
        <f>1*(1+D93)^24</f>
        <v>1.0401113347254756</v>
      </c>
      <c r="H63" s="870" t="s">
        <v>384</v>
      </c>
      <c r="I63" s="295"/>
      <c r="J63" s="295"/>
    </row>
    <row r="64" spans="1:25" ht="15">
      <c r="A64" s="846" t="s">
        <v>105</v>
      </c>
      <c r="B64" s="295" t="s">
        <v>549</v>
      </c>
      <c r="C64" s="297"/>
      <c r="D64" s="295"/>
      <c r="E64" s="295"/>
      <c r="F64" s="295"/>
      <c r="G64" s="1210">
        <f>+G62*G63</f>
        <v>27631674.910849895</v>
      </c>
      <c r="H64" s="870" t="s">
        <v>386</v>
      </c>
      <c r="I64" s="295"/>
      <c r="J64" s="295"/>
      <c r="L64" s="285"/>
    </row>
    <row r="65" spans="1:25" ht="15">
      <c r="B65" s="295"/>
      <c r="C65" s="297"/>
      <c r="D65" s="295"/>
      <c r="E65" s="295"/>
      <c r="F65" s="295"/>
      <c r="G65" s="1210"/>
      <c r="H65" s="870" t="s">
        <v>387</v>
      </c>
      <c r="I65" s="295"/>
      <c r="J65" s="295"/>
    </row>
    <row r="66" spans="1:25" ht="15">
      <c r="B66" s="295"/>
      <c r="C66" s="297"/>
      <c r="D66" s="295"/>
      <c r="E66" s="295"/>
      <c r="F66" s="295"/>
      <c r="G66" s="295"/>
      <c r="H66" s="870"/>
      <c r="I66" s="295"/>
      <c r="J66" s="295"/>
    </row>
    <row r="67" spans="1:25" ht="15">
      <c r="B67" s="295" t="s">
        <v>73</v>
      </c>
      <c r="C67" s="295"/>
      <c r="D67" s="295"/>
      <c r="E67" s="295"/>
      <c r="F67" s="295"/>
      <c r="G67" s="166"/>
    </row>
    <row r="68" spans="1:25" ht="15">
      <c r="B68" s="295" t="s">
        <v>78</v>
      </c>
      <c r="C68" s="295"/>
      <c r="D68" s="295"/>
      <c r="E68" s="295"/>
      <c r="F68" s="295"/>
      <c r="G68" s="850"/>
      <c r="H68" s="479"/>
      <c r="I68" s="1211"/>
      <c r="J68" s="870"/>
      <c r="K68" s="870"/>
      <c r="L68" s="870"/>
    </row>
    <row r="69" spans="1:25" ht="15">
      <c r="B69" s="295"/>
      <c r="C69" s="295"/>
      <c r="D69" s="295"/>
      <c r="E69" s="295"/>
      <c r="F69" s="295"/>
      <c r="G69" s="462"/>
      <c r="H69" s="843"/>
      <c r="I69" s="843"/>
      <c r="J69" s="843"/>
      <c r="K69" s="870"/>
      <c r="L69" s="870"/>
      <c r="Y69" s="1304"/>
    </row>
    <row r="70" spans="1:25" ht="20.25">
      <c r="A70" s="1212" t="s">
        <v>626</v>
      </c>
      <c r="B70" s="297"/>
      <c r="C70" s="295"/>
      <c r="D70" s="295"/>
      <c r="G70" s="247"/>
      <c r="H70" s="462"/>
      <c r="I70" s="166"/>
      <c r="J70" s="1213"/>
      <c r="K70" s="870"/>
      <c r="L70" s="870"/>
    </row>
    <row r="71" spans="1:25" ht="15">
      <c r="A71" s="1214" t="s">
        <v>609</v>
      </c>
      <c r="B71" s="297" t="s">
        <v>627</v>
      </c>
      <c r="C71" s="295"/>
      <c r="D71" s="297" t="s">
        <v>609</v>
      </c>
      <c r="E71" s="297"/>
      <c r="G71" s="492"/>
      <c r="H71" s="1211"/>
      <c r="I71" s="1215"/>
      <c r="J71" s="1213"/>
      <c r="K71" s="870"/>
      <c r="L71" s="870"/>
    </row>
    <row r="72" spans="1:25" ht="15">
      <c r="A72" s="295" t="s">
        <v>636</v>
      </c>
      <c r="B72" s="297" t="s">
        <v>584</v>
      </c>
      <c r="C72" s="295"/>
      <c r="D72" s="1216"/>
      <c r="G72" s="1268"/>
      <c r="H72" s="295"/>
      <c r="I72" s="297"/>
      <c r="J72" s="1213"/>
      <c r="K72" s="870"/>
    </row>
    <row r="73" spans="1:25" ht="15">
      <c r="A73" s="295" t="s">
        <v>637</v>
      </c>
      <c r="B73" s="297" t="s">
        <v>584</v>
      </c>
      <c r="C73" s="295"/>
      <c r="D73" s="1216"/>
      <c r="F73" s="1214"/>
      <c r="G73" s="297"/>
      <c r="H73" s="295"/>
      <c r="I73" s="297"/>
      <c r="J73" s="1217"/>
    </row>
    <row r="74" spans="1:25" ht="15">
      <c r="A74" s="295" t="s">
        <v>638</v>
      </c>
      <c r="B74" s="297" t="s">
        <v>584</v>
      </c>
      <c r="C74" s="295"/>
      <c r="D74" s="1216"/>
      <c r="F74" s="295"/>
      <c r="G74" s="297"/>
      <c r="H74" s="295"/>
      <c r="I74" s="297"/>
      <c r="J74" s="1217"/>
    </row>
    <row r="75" spans="1:25" ht="15">
      <c r="A75" s="295" t="s">
        <v>612</v>
      </c>
      <c r="B75" s="297" t="s">
        <v>584</v>
      </c>
      <c r="C75" s="295"/>
      <c r="D75" s="1216"/>
      <c r="F75" s="295"/>
      <c r="G75" s="297"/>
      <c r="H75" s="295"/>
      <c r="I75" s="297"/>
      <c r="J75" s="1217"/>
    </row>
    <row r="76" spans="1:25" ht="15">
      <c r="A76" s="295" t="s">
        <v>614</v>
      </c>
      <c r="B76" s="297" t="s">
        <v>584</v>
      </c>
      <c r="C76" s="295"/>
      <c r="D76" s="1216">
        <v>1E-3</v>
      </c>
      <c r="E76" s="1388"/>
      <c r="F76" s="1317"/>
      <c r="G76" s="297"/>
      <c r="H76" s="295"/>
      <c r="I76" s="297"/>
      <c r="J76" s="1217"/>
    </row>
    <row r="77" spans="1:25" ht="15">
      <c r="A77" s="295" t="s">
        <v>615</v>
      </c>
      <c r="B77" s="297" t="s">
        <v>584</v>
      </c>
      <c r="C77" s="295"/>
      <c r="D77" s="1216"/>
      <c r="E77" s="1388"/>
      <c r="F77" s="295"/>
      <c r="G77" s="297"/>
      <c r="H77" s="295"/>
      <c r="I77" s="297"/>
      <c r="J77" s="1217"/>
    </row>
    <row r="78" spans="1:25" ht="15">
      <c r="A78" s="295" t="s">
        <v>639</v>
      </c>
      <c r="B78" s="297" t="s">
        <v>584</v>
      </c>
      <c r="C78" s="295"/>
      <c r="D78" s="1216"/>
      <c r="E78" s="1388"/>
      <c r="F78" s="295"/>
      <c r="G78" s="297"/>
      <c r="H78" s="295"/>
      <c r="I78" s="297"/>
      <c r="J78" s="1217"/>
    </row>
    <row r="79" spans="1:25" ht="15">
      <c r="A79" s="295" t="s">
        <v>640</v>
      </c>
      <c r="B79" s="297" t="s">
        <v>584</v>
      </c>
      <c r="C79" s="295"/>
      <c r="D79" s="1216"/>
      <c r="E79" s="1388"/>
      <c r="F79" s="295"/>
      <c r="G79" s="297"/>
      <c r="H79" s="295"/>
      <c r="I79" s="297"/>
      <c r="J79" s="1217"/>
    </row>
    <row r="80" spans="1:25" ht="15">
      <c r="A80" s="295" t="s">
        <v>641</v>
      </c>
      <c r="B80" s="297" t="s">
        <v>584</v>
      </c>
      <c r="C80" s="295"/>
      <c r="D80" s="1216"/>
      <c r="E80" s="1388"/>
      <c r="F80" s="295"/>
      <c r="G80" s="297"/>
      <c r="H80" s="295"/>
      <c r="I80" s="297"/>
      <c r="J80" s="1217"/>
    </row>
    <row r="81" spans="1:10" ht="15">
      <c r="A81" s="295" t="s">
        <v>370</v>
      </c>
      <c r="B81" s="297" t="s">
        <v>584</v>
      </c>
      <c r="C81" s="295"/>
      <c r="D81" s="1216"/>
      <c r="E81" s="1388"/>
      <c r="F81" s="295"/>
      <c r="G81" s="297"/>
      <c r="H81" s="295"/>
      <c r="I81" s="297"/>
      <c r="J81" s="1217"/>
    </row>
    <row r="82" spans="1:10" ht="15">
      <c r="A82" s="295" t="s">
        <v>642</v>
      </c>
      <c r="B82" s="297" t="s">
        <v>584</v>
      </c>
      <c r="C82" s="295"/>
      <c r="D82" s="1216">
        <v>1.1999999999999999E-3</v>
      </c>
      <c r="E82" s="1388"/>
      <c r="F82" s="1317"/>
      <c r="G82" s="297"/>
      <c r="H82" s="295"/>
      <c r="I82" s="297"/>
      <c r="J82" s="1217"/>
    </row>
    <row r="83" spans="1:10" ht="15">
      <c r="A83" s="295" t="s">
        <v>643</v>
      </c>
      <c r="B83" s="297" t="s">
        <v>584</v>
      </c>
      <c r="C83" s="295"/>
      <c r="D83" s="1216"/>
      <c r="E83" s="1388"/>
      <c r="F83" s="295"/>
      <c r="G83" s="1381"/>
      <c r="H83" s="295"/>
      <c r="I83" s="297"/>
      <c r="J83" s="1217"/>
    </row>
    <row r="84" spans="1:10" ht="15">
      <c r="A84" s="295" t="s">
        <v>636</v>
      </c>
      <c r="B84" s="297" t="s">
        <v>607</v>
      </c>
      <c r="C84" s="295"/>
      <c r="D84" s="1216"/>
      <c r="E84" s="1388"/>
      <c r="F84" s="295"/>
      <c r="G84" s="297"/>
      <c r="H84" s="295"/>
      <c r="I84" s="297"/>
      <c r="J84" s="1217"/>
    </row>
    <row r="85" spans="1:10" ht="15">
      <c r="A85" s="295" t="s">
        <v>637</v>
      </c>
      <c r="B85" s="297" t="s">
        <v>607</v>
      </c>
      <c r="C85" s="295"/>
      <c r="D85" s="1216">
        <v>1.2999999999999999E-3</v>
      </c>
      <c r="E85" s="1388"/>
      <c r="F85" s="1239"/>
      <c r="G85" s="297"/>
      <c r="H85" s="295"/>
      <c r="I85" s="297"/>
      <c r="J85" s="1217"/>
    </row>
    <row r="86" spans="1:10" ht="15">
      <c r="A86" s="295" t="s">
        <v>638</v>
      </c>
      <c r="B86" s="297" t="s">
        <v>607</v>
      </c>
      <c r="C86" s="295"/>
      <c r="D86" s="1216">
        <v>1.9E-3</v>
      </c>
      <c r="E86" s="1388"/>
      <c r="F86" s="1317"/>
      <c r="G86" s="297"/>
      <c r="H86" s="295"/>
      <c r="I86" s="297"/>
      <c r="J86" s="1217"/>
    </row>
    <row r="87" spans="1:10" ht="15">
      <c r="A87" s="295" t="s">
        <v>612</v>
      </c>
      <c r="B87" s="297" t="s">
        <v>607</v>
      </c>
      <c r="C87" s="295"/>
      <c r="D87" s="1216">
        <v>1.9E-3</v>
      </c>
      <c r="E87" s="1388"/>
      <c r="F87" s="1317"/>
      <c r="G87" s="297"/>
      <c r="H87" s="295"/>
      <c r="I87" s="297"/>
      <c r="J87" s="1217"/>
    </row>
    <row r="88" spans="1:10" ht="15">
      <c r="A88" s="295" t="s">
        <v>614</v>
      </c>
      <c r="B88" s="297" t="s">
        <v>607</v>
      </c>
      <c r="C88" s="295"/>
      <c r="D88" s="1216">
        <v>1.8E-3</v>
      </c>
      <c r="E88" s="1388"/>
      <c r="F88" s="1317"/>
      <c r="G88" s="297"/>
      <c r="H88" s="295"/>
      <c r="I88" s="297"/>
      <c r="J88" s="1217"/>
    </row>
    <row r="89" spans="1:10" ht="15">
      <c r="A89" s="295" t="s">
        <v>615</v>
      </c>
      <c r="B89" s="297" t="s">
        <v>607</v>
      </c>
      <c r="C89" s="295"/>
      <c r="D89" s="1216">
        <v>1.8E-3</v>
      </c>
      <c r="E89" s="1388"/>
      <c r="F89" s="1317"/>
      <c r="G89" s="297"/>
      <c r="H89" s="295"/>
      <c r="I89" s="297"/>
      <c r="J89" s="1217"/>
    </row>
    <row r="90" spans="1:10" ht="15">
      <c r="A90" s="295" t="s">
        <v>639</v>
      </c>
      <c r="B90" s="297" t="s">
        <v>607</v>
      </c>
      <c r="C90" s="295"/>
      <c r="D90" s="1216">
        <v>1.9E-3</v>
      </c>
      <c r="E90" s="1388"/>
      <c r="F90" s="1317"/>
      <c r="G90" s="297"/>
      <c r="H90" s="295"/>
      <c r="I90" s="297"/>
      <c r="J90" s="1217"/>
    </row>
    <row r="91" spans="1:10" ht="15">
      <c r="A91" s="295" t="s">
        <v>640</v>
      </c>
      <c r="B91" s="297" t="s">
        <v>607</v>
      </c>
      <c r="C91" s="295"/>
      <c r="D91" s="1216">
        <v>1.8E-3</v>
      </c>
      <c r="E91" s="1388"/>
      <c r="F91" s="1317"/>
      <c r="G91" s="297"/>
      <c r="H91" s="295"/>
      <c r="I91" s="297"/>
    </row>
    <row r="92" spans="1:10" ht="15">
      <c r="A92" s="295" t="s">
        <v>641</v>
      </c>
      <c r="B92" s="297" t="s">
        <v>607</v>
      </c>
      <c r="C92" s="295"/>
      <c r="D92" s="1216">
        <v>1.8E-3</v>
      </c>
      <c r="E92" s="1388"/>
      <c r="F92" s="1317"/>
      <c r="G92" s="297"/>
      <c r="H92" s="295"/>
      <c r="I92" s="297"/>
    </row>
    <row r="93" spans="1:10" ht="15">
      <c r="A93" s="296" t="s">
        <v>77</v>
      </c>
      <c r="B93" s="296"/>
      <c r="C93" s="296"/>
      <c r="D93" s="1218">
        <f>AVERAGE(D72:D92)</f>
        <v>1.6399999999999997E-3</v>
      </c>
      <c r="F93" s="1317"/>
      <c r="G93" s="297"/>
      <c r="H93" s="295"/>
      <c r="I93" s="297"/>
    </row>
    <row r="94" spans="1:10" ht="15">
      <c r="F94" s="295"/>
      <c r="G94" s="297"/>
      <c r="H94" s="295"/>
      <c r="I94" s="297"/>
    </row>
    <row r="95" spans="1:10" ht="15">
      <c r="A95" s="1212"/>
      <c r="F95" s="296"/>
      <c r="G95" s="296"/>
      <c r="H95" s="296"/>
      <c r="I95" s="1218"/>
    </row>
  </sheetData>
  <customSheetViews>
    <customSheetView guid="{416404B7-8533-4A12-ABD0-58CFDEB49D80}" scale="75" fitToPage="1">
      <selection activeCell="F45" sqref="F45"/>
      <pageMargins left="0.75" right="0.75" top="1" bottom="1" header="0.5" footer="0.5"/>
      <printOptions horizontalCentered="1"/>
      <pageSetup scale="44" orientation="portrait" r:id="rId1"/>
      <headerFooter alignWithMargins="0">
        <oddFooter>&amp;L&amp;P</oddFooter>
      </headerFooter>
    </customSheetView>
  </customSheetViews>
  <mergeCells count="5">
    <mergeCell ref="A2:I2"/>
    <mergeCell ref="J2:K2"/>
    <mergeCell ref="A4:I4"/>
    <mergeCell ref="J4:K4"/>
    <mergeCell ref="A3:I3"/>
  </mergeCells>
  <phoneticPr fontId="35" type="noConversion"/>
  <printOptions horizontalCentered="1"/>
  <pageMargins left="0.75" right="0.75" top="1" bottom="1" header="0.5" footer="0.5"/>
  <pageSetup scale="44" orientation="portrait" r:id="rId2"/>
  <headerFooter alignWithMargins="0">
    <oddFooter>&amp;L&amp;P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F82"/>
  <sheetViews>
    <sheetView showGridLines="0" zoomScale="50" zoomScaleNormal="50" zoomScaleSheetLayoutView="50" workbookViewId="0"/>
  </sheetViews>
  <sheetFormatPr defaultColWidth="15.28515625" defaultRowHeight="23.25"/>
  <cols>
    <col min="1" max="1" width="12.42578125" style="1340" customWidth="1"/>
    <col min="2" max="2" width="28.85546875" style="79" customWidth="1"/>
    <col min="3" max="3" width="22.140625" style="44" customWidth="1"/>
    <col min="4" max="4" width="21" style="44" customWidth="1"/>
    <col min="5" max="5" width="20.5703125" style="44" customWidth="1"/>
    <col min="6" max="6" width="22" style="44" customWidth="1"/>
    <col min="7" max="7" width="21.85546875" style="44" customWidth="1"/>
    <col min="8" max="9" width="22.140625" style="44" customWidth="1"/>
    <col min="10" max="10" width="27.7109375" style="44" customWidth="1"/>
    <col min="11" max="11" width="26" style="44" customWidth="1"/>
    <col min="12" max="12" width="21" style="44" customWidth="1"/>
    <col min="13" max="13" width="22.140625" style="44" customWidth="1"/>
    <col min="14" max="14" width="20.28515625" style="44" customWidth="1"/>
    <col min="15" max="15" width="20.42578125" style="44" customWidth="1"/>
    <col min="16" max="16" width="20.7109375" style="44" customWidth="1"/>
    <col min="17" max="17" width="20.5703125" style="44" customWidth="1"/>
    <col min="18" max="18" width="22.7109375" style="44" customWidth="1"/>
    <col min="19" max="19" width="21.140625" style="44" customWidth="1"/>
    <col min="20" max="20" width="22" style="44" customWidth="1"/>
    <col min="21" max="23" width="21.85546875" style="82" customWidth="1"/>
    <col min="24" max="24" width="28.7109375" style="82" bestFit="1" customWidth="1"/>
    <col min="25" max="25" width="21.5703125" style="82" customWidth="1"/>
    <col min="26" max="26" width="22" style="82" customWidth="1"/>
    <col min="27" max="27" width="24.140625" style="82" customWidth="1"/>
    <col min="28" max="28" width="21.42578125" style="82" customWidth="1"/>
    <col min="29" max="29" width="29.5703125" style="82" customWidth="1"/>
    <col min="30" max="30" width="26" style="82" customWidth="1"/>
    <col min="31" max="31" width="21.85546875" style="82" customWidth="1"/>
    <col min="32" max="32" width="26.42578125" style="82" customWidth="1"/>
    <col min="33" max="33" width="24.85546875" style="82" customWidth="1"/>
    <col min="34" max="34" width="22.42578125" style="82" customWidth="1"/>
    <col min="35" max="35" width="21.85546875" style="82" customWidth="1"/>
    <col min="36" max="36" width="21.28515625" style="82" customWidth="1"/>
    <col min="37" max="37" width="24.28515625" style="82" customWidth="1"/>
    <col min="38" max="39" width="19.7109375" style="82" customWidth="1"/>
    <col min="40" max="40" width="23.42578125" style="82" customWidth="1"/>
    <col min="41" max="41" width="21" style="82" customWidth="1"/>
    <col min="42" max="43" width="22.140625" style="82" customWidth="1"/>
    <col min="44" max="44" width="24.7109375" style="82" customWidth="1"/>
    <col min="45" max="46" width="24.140625" style="82" customWidth="1"/>
    <col min="47" max="47" width="23.85546875" style="82" customWidth="1"/>
    <col min="48" max="48" width="25.7109375" style="82" customWidth="1"/>
    <col min="49" max="49" width="21.140625" style="82" customWidth="1"/>
    <col min="50" max="50" width="21.28515625" style="82" customWidth="1"/>
    <col min="51" max="51" width="25" style="82" customWidth="1"/>
    <col min="52" max="52" width="30.5703125" style="82" customWidth="1"/>
    <col min="53" max="53" width="23.42578125" style="82" customWidth="1"/>
    <col min="54" max="54" width="23.28515625" style="82" customWidth="1"/>
    <col min="55" max="55" width="24.85546875" style="82" customWidth="1"/>
    <col min="56" max="57" width="25.42578125" style="82" customWidth="1"/>
    <col min="58" max="58" width="33.28515625" style="82" customWidth="1"/>
    <col min="59" max="59" width="24.28515625" style="82" customWidth="1"/>
    <col min="60" max="60" width="24.42578125" style="82" customWidth="1"/>
    <col min="61" max="61" width="24" style="82" customWidth="1"/>
    <col min="62" max="62" width="24" style="44" customWidth="1"/>
    <col min="63" max="63" width="23.7109375" style="44" bestFit="1" customWidth="1"/>
    <col min="64" max="64" width="28.42578125" style="44" bestFit="1" customWidth="1"/>
    <col min="65" max="65" width="24" style="44" customWidth="1"/>
    <col min="66" max="66" width="24.7109375" style="44" customWidth="1"/>
    <col min="67" max="67" width="25.42578125" style="44" customWidth="1"/>
    <col min="68" max="68" width="22.42578125" style="44" customWidth="1"/>
    <col min="69" max="69" width="25.42578125" style="44" bestFit="1" customWidth="1"/>
    <col min="70" max="70" width="26" style="44" customWidth="1"/>
    <col min="71" max="71" width="25.140625" style="44" customWidth="1"/>
    <col min="72" max="72" width="24.85546875" style="44" bestFit="1" customWidth="1"/>
    <col min="73" max="73" width="25.42578125" style="44" bestFit="1" customWidth="1"/>
    <col min="74" max="74" width="27.140625" style="44" bestFit="1" customWidth="1"/>
    <col min="75" max="75" width="26.7109375" style="44" bestFit="1" customWidth="1"/>
    <col min="76" max="76" width="27.140625" style="44" customWidth="1"/>
    <col min="77" max="78" width="25" style="44" bestFit="1" customWidth="1"/>
    <col min="79" max="79" width="24.42578125" style="44" bestFit="1" customWidth="1"/>
    <col min="80" max="80" width="25" style="44" customWidth="1"/>
    <col min="81" max="81" width="27.42578125" style="44" customWidth="1"/>
    <col min="82" max="82" width="21.5703125" style="44" customWidth="1"/>
    <col min="83" max="16384" width="15.28515625" style="44"/>
  </cols>
  <sheetData>
    <row r="1" spans="1:84" s="1290" customFormat="1">
      <c r="A1" s="1325"/>
      <c r="AZ1" s="1347"/>
      <c r="BA1" s="1347"/>
      <c r="BB1" s="1347"/>
      <c r="BC1" s="1347"/>
      <c r="BD1" s="1347"/>
      <c r="BE1" s="1347"/>
      <c r="BF1" s="1347"/>
      <c r="BG1" s="1347"/>
      <c r="BH1" s="1347"/>
      <c r="BI1" s="1347"/>
      <c r="BJ1" s="1347"/>
      <c r="BK1" s="1347"/>
      <c r="BL1" s="1347"/>
      <c r="BM1" s="1347"/>
      <c r="BN1" s="1347"/>
      <c r="BO1" s="1347"/>
      <c r="BP1" s="1347"/>
      <c r="BQ1" s="1347"/>
      <c r="BR1" s="1347"/>
      <c r="BS1" s="1347"/>
      <c r="BT1" s="1347"/>
      <c r="BU1" s="1347"/>
      <c r="BV1" s="1347"/>
      <c r="BW1" s="1347"/>
      <c r="BX1" s="1347"/>
      <c r="BY1" s="1347"/>
      <c r="BZ1" s="1347"/>
      <c r="CA1" s="1347"/>
      <c r="CB1" s="1347"/>
      <c r="CC1" s="1347"/>
    </row>
    <row r="2" spans="1:84" s="846" customFormat="1" ht="18">
      <c r="A2" s="1425" t="s">
        <v>366</v>
      </c>
      <c r="B2" s="1425"/>
      <c r="C2" s="1425"/>
      <c r="D2" s="1425"/>
      <c r="E2" s="1425"/>
      <c r="F2" s="1425"/>
      <c r="G2" s="1425"/>
      <c r="H2" s="1425"/>
      <c r="I2" s="1425"/>
      <c r="J2" s="1425"/>
      <c r="K2" s="1425"/>
      <c r="L2" s="1425"/>
      <c r="M2" s="1425"/>
      <c r="N2" s="1425"/>
      <c r="O2" s="1425"/>
      <c r="P2" s="1425"/>
      <c r="Q2" s="1425"/>
      <c r="R2" s="1395" t="s">
        <v>366</v>
      </c>
      <c r="S2" s="1395"/>
      <c r="T2" s="1395"/>
      <c r="U2" s="1395"/>
      <c r="V2" s="1395"/>
      <c r="W2" s="1395"/>
      <c r="X2" s="1395"/>
      <c r="Y2" s="1395"/>
      <c r="Z2" s="1395"/>
      <c r="AA2" s="1395"/>
      <c r="AB2" s="1395"/>
      <c r="AC2" s="1395"/>
      <c r="AD2" s="1395"/>
      <c r="AE2" s="1395"/>
      <c r="AF2" s="1395"/>
      <c r="AG2" s="1395"/>
      <c r="AH2" s="1395" t="s">
        <v>366</v>
      </c>
      <c r="AI2" s="1395"/>
      <c r="AJ2" s="1395"/>
      <c r="AK2" s="1395"/>
      <c r="AL2" s="1395"/>
      <c r="AM2" s="1395"/>
      <c r="AN2" s="1395"/>
      <c r="AO2" s="1395"/>
      <c r="AP2" s="1395"/>
      <c r="AQ2" s="1395"/>
      <c r="AR2" s="1395"/>
      <c r="AS2" s="1395"/>
      <c r="AT2" s="1395"/>
      <c r="AU2" s="1395"/>
      <c r="AV2" s="1395"/>
      <c r="AW2" s="1395"/>
      <c r="AX2" s="1395" t="s">
        <v>366</v>
      </c>
      <c r="AY2" s="1395"/>
      <c r="AZ2" s="1395"/>
      <c r="BA2" s="1395"/>
      <c r="BB2" s="1395"/>
      <c r="BC2" s="1395"/>
      <c r="BD2" s="1395"/>
      <c r="BE2" s="1395"/>
      <c r="BF2" s="1395"/>
      <c r="BG2" s="1395"/>
      <c r="BH2" s="1395"/>
      <c r="BI2" s="1395"/>
      <c r="BJ2" s="1395"/>
      <c r="BK2" s="1395"/>
      <c r="BL2" s="1395"/>
      <c r="BM2" s="1395"/>
      <c r="BN2" s="1395" t="s">
        <v>366</v>
      </c>
      <c r="BO2" s="1395"/>
      <c r="BP2" s="1395"/>
      <c r="BQ2" s="1395"/>
      <c r="BR2" s="1395"/>
      <c r="BS2" s="1395"/>
      <c r="BT2" s="1395"/>
      <c r="BU2" s="1395"/>
      <c r="BV2" s="1395"/>
      <c r="BW2" s="1395"/>
      <c r="BX2" s="1395"/>
      <c r="BY2" s="1395"/>
      <c r="BZ2" s="1395"/>
      <c r="CA2" s="1395"/>
      <c r="CB2" s="1395"/>
      <c r="CC2" s="1395"/>
      <c r="CD2" s="1293"/>
      <c r="CE2" s="1293"/>
      <c r="CF2" s="1293"/>
    </row>
    <row r="3" spans="1:84" s="846" customFormat="1" ht="19.5" customHeight="1">
      <c r="A3" s="1395" t="s">
        <v>367</v>
      </c>
      <c r="B3" s="1395"/>
      <c r="C3" s="1395"/>
      <c r="D3" s="1395"/>
      <c r="E3" s="1395"/>
      <c r="F3" s="1395"/>
      <c r="G3" s="1395"/>
      <c r="H3" s="1395"/>
      <c r="I3" s="1395"/>
      <c r="J3" s="1395"/>
      <c r="K3" s="1395"/>
      <c r="L3" s="1395"/>
      <c r="M3" s="1395"/>
      <c r="N3" s="1395"/>
      <c r="O3" s="1395"/>
      <c r="P3" s="1395"/>
      <c r="Q3" s="1395"/>
      <c r="R3" s="1395" t="s">
        <v>367</v>
      </c>
      <c r="S3" s="1395"/>
      <c r="T3" s="1395"/>
      <c r="U3" s="1395"/>
      <c r="V3" s="1395"/>
      <c r="W3" s="1395"/>
      <c r="X3" s="1395"/>
      <c r="Y3" s="1395"/>
      <c r="Z3" s="1395"/>
      <c r="AA3" s="1395"/>
      <c r="AB3" s="1395"/>
      <c r="AC3" s="1395"/>
      <c r="AD3" s="1395"/>
      <c r="AE3" s="1395"/>
      <c r="AF3" s="1395"/>
      <c r="AG3" s="1395"/>
      <c r="AH3" s="1395" t="s">
        <v>367</v>
      </c>
      <c r="AI3" s="1395"/>
      <c r="AJ3" s="1395"/>
      <c r="AK3" s="1395"/>
      <c r="AL3" s="1395"/>
      <c r="AM3" s="1395"/>
      <c r="AN3" s="1395"/>
      <c r="AO3" s="1395"/>
      <c r="AP3" s="1395"/>
      <c r="AQ3" s="1395"/>
      <c r="AR3" s="1395"/>
      <c r="AS3" s="1395"/>
      <c r="AT3" s="1395"/>
      <c r="AU3" s="1395"/>
      <c r="AV3" s="1395"/>
      <c r="AW3" s="1395"/>
      <c r="AX3" s="1395" t="s">
        <v>367</v>
      </c>
      <c r="AY3" s="1395"/>
      <c r="AZ3" s="1395"/>
      <c r="BA3" s="1395"/>
      <c r="BB3" s="1395"/>
      <c r="BC3" s="1395"/>
      <c r="BD3" s="1395"/>
      <c r="BE3" s="1395"/>
      <c r="BF3" s="1395"/>
      <c r="BG3" s="1395"/>
      <c r="BH3" s="1395"/>
      <c r="BI3" s="1395"/>
      <c r="BJ3" s="1395"/>
      <c r="BK3" s="1395"/>
      <c r="BL3" s="1395"/>
      <c r="BM3" s="1395"/>
      <c r="BN3" s="1395" t="s">
        <v>367</v>
      </c>
      <c r="BO3" s="1395"/>
      <c r="BP3" s="1395"/>
      <c r="BQ3" s="1395"/>
      <c r="BR3" s="1395"/>
      <c r="BS3" s="1395"/>
      <c r="BT3" s="1395"/>
      <c r="BU3" s="1395"/>
      <c r="BV3" s="1395"/>
      <c r="BW3" s="1395"/>
      <c r="BX3" s="1395"/>
      <c r="BY3" s="1395"/>
      <c r="BZ3" s="1395"/>
      <c r="CA3" s="1395"/>
      <c r="CB3" s="1395"/>
      <c r="CC3" s="1395"/>
      <c r="CD3" s="1293"/>
      <c r="CE3" s="1293"/>
      <c r="CF3" s="1293"/>
    </row>
    <row r="4" spans="1:84" s="846" customFormat="1" ht="18">
      <c r="A4" s="1395" t="s">
        <v>883</v>
      </c>
      <c r="B4" s="1395"/>
      <c r="C4" s="1395"/>
      <c r="D4" s="1395"/>
      <c r="E4" s="1395"/>
      <c r="F4" s="1395"/>
      <c r="G4" s="1395"/>
      <c r="H4" s="1395"/>
      <c r="I4" s="1395"/>
      <c r="J4" s="1395"/>
      <c r="K4" s="1395"/>
      <c r="L4" s="1395"/>
      <c r="M4" s="1395"/>
      <c r="N4" s="1395"/>
      <c r="O4" s="1395"/>
      <c r="P4" s="1395"/>
      <c r="Q4" s="1395"/>
      <c r="R4" s="1395" t="s">
        <v>883</v>
      </c>
      <c r="S4" s="1395"/>
      <c r="T4" s="1395"/>
      <c r="U4" s="1395"/>
      <c r="V4" s="1395"/>
      <c r="W4" s="1395"/>
      <c r="X4" s="1395"/>
      <c r="Y4" s="1395"/>
      <c r="Z4" s="1395"/>
      <c r="AA4" s="1395"/>
      <c r="AB4" s="1395"/>
      <c r="AC4" s="1395"/>
      <c r="AD4" s="1395"/>
      <c r="AE4" s="1395"/>
      <c r="AF4" s="1395"/>
      <c r="AG4" s="1395"/>
      <c r="AH4" s="1395" t="s">
        <v>883</v>
      </c>
      <c r="AI4" s="1395"/>
      <c r="AJ4" s="1395"/>
      <c r="AK4" s="1395"/>
      <c r="AL4" s="1395"/>
      <c r="AM4" s="1395"/>
      <c r="AN4" s="1395"/>
      <c r="AO4" s="1395"/>
      <c r="AP4" s="1395"/>
      <c r="AQ4" s="1395"/>
      <c r="AR4" s="1395"/>
      <c r="AS4" s="1395"/>
      <c r="AT4" s="1395"/>
      <c r="AU4" s="1395"/>
      <c r="AV4" s="1395"/>
      <c r="AW4" s="1395"/>
      <c r="AX4" s="1395" t="s">
        <v>883</v>
      </c>
      <c r="AY4" s="1395"/>
      <c r="AZ4" s="1395"/>
      <c r="BA4" s="1395"/>
      <c r="BB4" s="1395"/>
      <c r="BC4" s="1395"/>
      <c r="BD4" s="1395"/>
      <c r="BE4" s="1395"/>
      <c r="BF4" s="1395"/>
      <c r="BG4" s="1395"/>
      <c r="BH4" s="1395"/>
      <c r="BI4" s="1395"/>
      <c r="BJ4" s="1395"/>
      <c r="BK4" s="1395"/>
      <c r="BL4" s="1395"/>
      <c r="BM4" s="1395"/>
      <c r="BN4" s="1395" t="s">
        <v>883</v>
      </c>
      <c r="BO4" s="1395"/>
      <c r="BP4" s="1395"/>
      <c r="BQ4" s="1395"/>
      <c r="BR4" s="1395"/>
      <c r="BS4" s="1395"/>
      <c r="BT4" s="1395"/>
      <c r="BU4" s="1395"/>
      <c r="BV4" s="1395"/>
      <c r="BW4" s="1395"/>
      <c r="BX4" s="1395"/>
      <c r="BY4" s="1395"/>
      <c r="BZ4" s="1395"/>
      <c r="CA4" s="1395"/>
      <c r="CB4" s="1395"/>
      <c r="CC4" s="1395"/>
      <c r="CD4" s="1293"/>
      <c r="CE4" s="1293"/>
      <c r="CF4" s="1293"/>
    </row>
    <row r="5" spans="1:84" s="282" customFormat="1" ht="19.5" customHeight="1">
      <c r="A5" s="1326"/>
      <c r="B5" s="557"/>
      <c r="C5" s="654"/>
      <c r="D5" s="828"/>
      <c r="E5" s="828"/>
      <c r="F5" s="828"/>
      <c r="G5" s="828"/>
      <c r="H5" s="828"/>
      <c r="I5" s="828"/>
      <c r="J5" s="557"/>
      <c r="K5" s="557"/>
      <c r="L5" s="557"/>
      <c r="O5" s="557"/>
      <c r="P5" s="557"/>
      <c r="R5" s="557"/>
      <c r="S5" s="557"/>
      <c r="T5" s="557"/>
      <c r="U5" s="557"/>
      <c r="V5" s="557"/>
      <c r="W5" s="557"/>
      <c r="X5" s="557"/>
      <c r="Y5" s="557"/>
      <c r="AA5" s="654"/>
      <c r="AC5" s="654"/>
      <c r="AD5" s="654"/>
      <c r="AE5" s="654"/>
      <c r="AF5" s="654"/>
      <c r="AG5" s="1191"/>
      <c r="AH5" s="1191"/>
      <c r="AI5" s="1191"/>
      <c r="AJ5" s="1191"/>
      <c r="AK5" s="1191"/>
      <c r="AL5" s="1191"/>
      <c r="AN5" s="1191"/>
      <c r="AO5" s="654"/>
      <c r="AQ5" s="654"/>
      <c r="AR5" s="654"/>
      <c r="AS5" s="654"/>
      <c r="AT5" s="654"/>
      <c r="AU5" s="654"/>
      <c r="AV5" s="654"/>
      <c r="AY5" s="1293"/>
      <c r="AZ5" s="1293"/>
      <c r="BA5" s="1293"/>
      <c r="BB5" s="1293"/>
      <c r="BC5" s="1293"/>
      <c r="BD5" s="1293"/>
      <c r="BE5" s="1293"/>
      <c r="BF5" s="1293"/>
      <c r="BG5" s="1293"/>
      <c r="BH5" s="1293"/>
      <c r="BJ5" s="1293"/>
      <c r="BK5" s="1293"/>
      <c r="BL5" s="1293"/>
      <c r="BM5" s="1350"/>
      <c r="BO5" s="1293"/>
      <c r="BP5" s="1293"/>
      <c r="BQ5" s="1293"/>
      <c r="BR5" s="1293"/>
      <c r="BS5" s="1293"/>
      <c r="BT5" s="1293"/>
      <c r="BU5" s="1293"/>
      <c r="BV5" s="1293"/>
      <c r="BW5" s="1293"/>
      <c r="BX5" s="1293"/>
      <c r="BY5" s="1293"/>
      <c r="BZ5" s="1293"/>
      <c r="CA5" s="1293"/>
      <c r="CB5" s="1293"/>
      <c r="CC5" s="1293"/>
      <c r="CD5" s="1293"/>
    </row>
    <row r="6" spans="1:84" s="37" customFormat="1" ht="24" thickBot="1">
      <c r="A6" s="1327"/>
      <c r="B6" s="878"/>
      <c r="C6" s="878"/>
      <c r="D6" s="878"/>
      <c r="E6" s="832"/>
      <c r="F6" s="832"/>
      <c r="G6" s="832"/>
      <c r="H6" s="832"/>
      <c r="I6" s="832"/>
      <c r="J6" s="832"/>
      <c r="K6" s="832"/>
      <c r="L6" s="557"/>
      <c r="M6" s="832"/>
      <c r="N6" s="832"/>
      <c r="O6" s="832"/>
      <c r="P6" s="832"/>
      <c r="Q6" s="1350" t="s">
        <v>1017</v>
      </c>
      <c r="R6" s="832"/>
      <c r="S6" s="832"/>
      <c r="T6" s="832"/>
      <c r="U6" s="832"/>
      <c r="V6" s="832"/>
      <c r="W6" s="832"/>
      <c r="X6" s="1348"/>
      <c r="Y6" s="832"/>
      <c r="Z6" s="832"/>
      <c r="AA6" s="832"/>
      <c r="AB6" s="832"/>
      <c r="AC6" s="832"/>
      <c r="AD6" s="832"/>
      <c r="AE6" s="832"/>
      <c r="AF6" s="832"/>
      <c r="AG6" s="1350"/>
      <c r="AH6" s="832"/>
      <c r="AI6" s="832"/>
      <c r="AJ6" s="1316"/>
      <c r="AK6" s="832"/>
      <c r="AL6" s="832"/>
      <c r="AM6" s="832"/>
      <c r="AN6" s="832"/>
      <c r="AO6" s="832"/>
      <c r="AP6" s="832"/>
      <c r="AQ6" s="832"/>
      <c r="AR6" s="832"/>
      <c r="AS6" s="832"/>
      <c r="AT6" s="832"/>
      <c r="AU6" s="832"/>
      <c r="AV6" s="1348"/>
      <c r="AW6" s="1350"/>
      <c r="AX6" s="832"/>
      <c r="AY6" s="216"/>
      <c r="AZ6" s="216"/>
      <c r="BA6" s="216"/>
      <c r="BB6" s="216"/>
      <c r="BC6" s="216"/>
      <c r="BD6" s="216"/>
      <c r="BE6" s="216"/>
      <c r="BF6" s="216"/>
      <c r="BG6" s="216"/>
      <c r="BH6" s="1348"/>
      <c r="BI6" s="216"/>
      <c r="BJ6" s="1345"/>
      <c r="BM6" s="1350"/>
      <c r="BT6" s="1348"/>
      <c r="BV6" s="1345"/>
      <c r="BZ6" s="1345"/>
      <c r="CC6" s="1350"/>
    </row>
    <row r="7" spans="1:84" s="870" customFormat="1" ht="24.95" customHeight="1" thickBot="1">
      <c r="A7" s="874"/>
      <c r="B7" s="1426" t="s">
        <v>990</v>
      </c>
      <c r="C7" s="1427"/>
      <c r="D7" s="1427"/>
      <c r="E7" s="1427"/>
      <c r="F7" s="1427"/>
      <c r="G7" s="1427"/>
      <c r="H7" s="1427"/>
      <c r="I7" s="1427"/>
      <c r="J7" s="1427"/>
      <c r="K7" s="1427"/>
      <c r="L7" s="1427"/>
      <c r="M7" s="1427"/>
      <c r="N7" s="1427"/>
      <c r="O7" s="1427"/>
      <c r="P7" s="1427"/>
      <c r="Q7" s="1427"/>
    </row>
    <row r="8" spans="1:84" s="873" customFormat="1" ht="18.75" thickBot="1">
      <c r="A8" s="661"/>
      <c r="B8" s="863" t="s">
        <v>727</v>
      </c>
      <c r="C8" s="863" t="s">
        <v>1</v>
      </c>
      <c r="D8" s="863" t="s">
        <v>728</v>
      </c>
      <c r="E8" s="863" t="s">
        <v>454</v>
      </c>
      <c r="F8" s="863" t="s">
        <v>455</v>
      </c>
      <c r="G8" s="863" t="s">
        <v>456</v>
      </c>
      <c r="H8" s="863" t="s">
        <v>322</v>
      </c>
      <c r="I8" s="863" t="s">
        <v>323</v>
      </c>
      <c r="J8" s="863" t="s">
        <v>324</v>
      </c>
      <c r="K8" s="863" t="s">
        <v>325</v>
      </c>
      <c r="L8" s="863" t="s">
        <v>326</v>
      </c>
      <c r="M8" s="863" t="s">
        <v>691</v>
      </c>
      <c r="N8" s="863" t="s">
        <v>327</v>
      </c>
      <c r="O8" s="863" t="s">
        <v>328</v>
      </c>
      <c r="P8" s="863" t="s">
        <v>329</v>
      </c>
      <c r="Q8" s="863" t="s">
        <v>330</v>
      </c>
    </row>
    <row r="9" spans="1:84" s="1248" customFormat="1" ht="277.5" customHeight="1" thickBot="1">
      <c r="A9" s="1186"/>
      <c r="B9" s="862" t="s">
        <v>812</v>
      </c>
      <c r="C9" s="1346"/>
      <c r="D9" s="1346"/>
      <c r="E9" s="1346"/>
      <c r="F9" s="1346"/>
      <c r="G9" s="1346"/>
      <c r="H9" s="1346"/>
      <c r="I9" s="849"/>
      <c r="J9" s="1346"/>
      <c r="K9" s="862" t="s">
        <v>812</v>
      </c>
      <c r="L9" s="1346"/>
      <c r="M9" s="1346"/>
      <c r="N9" s="1346"/>
      <c r="O9" s="1346"/>
      <c r="P9" s="1346"/>
      <c r="Q9" s="1346"/>
    </row>
    <row r="10" spans="1:84" s="304" customFormat="1" ht="18.75" thickBot="1">
      <c r="B10" s="861"/>
      <c r="C10" s="861"/>
      <c r="D10" s="861"/>
      <c r="E10" s="861"/>
      <c r="F10" s="861"/>
      <c r="G10" s="861"/>
      <c r="H10" s="861"/>
      <c r="I10" s="870"/>
      <c r="J10" s="1198"/>
      <c r="K10" s="862"/>
      <c r="L10" s="862"/>
      <c r="M10" s="862"/>
      <c r="N10" s="862"/>
      <c r="O10" s="862"/>
      <c r="P10" s="862"/>
      <c r="Q10" s="862"/>
    </row>
    <row r="11" spans="1:84" s="567" customFormat="1" ht="18">
      <c r="A11" s="845">
        <v>43435</v>
      </c>
      <c r="B11" s="1353">
        <v>11976476248.852665</v>
      </c>
      <c r="C11" s="1270">
        <v>0</v>
      </c>
      <c r="D11" s="1270">
        <v>0</v>
      </c>
      <c r="E11" s="1270">
        <v>0</v>
      </c>
      <c r="F11" s="1270">
        <v>0</v>
      </c>
      <c r="G11" s="1270">
        <v>0</v>
      </c>
      <c r="H11" s="1270">
        <v>0</v>
      </c>
      <c r="I11" s="849"/>
      <c r="J11" s="845">
        <v>43435</v>
      </c>
      <c r="K11" s="1199">
        <f t="shared" ref="K11:Q11" si="0">+B11</f>
        <v>11976476248.852665</v>
      </c>
      <c r="L11" s="1270">
        <f t="shared" si="0"/>
        <v>0</v>
      </c>
      <c r="M11" s="1270">
        <f t="shared" si="0"/>
        <v>0</v>
      </c>
      <c r="N11" s="1270">
        <f t="shared" si="0"/>
        <v>0</v>
      </c>
      <c r="O11" s="1270">
        <f t="shared" si="0"/>
        <v>0</v>
      </c>
      <c r="P11" s="1270">
        <f t="shared" si="0"/>
        <v>0</v>
      </c>
      <c r="Q11" s="1270">
        <f t="shared" si="0"/>
        <v>0</v>
      </c>
    </row>
    <row r="12" spans="1:84" s="567" customFormat="1" ht="18">
      <c r="A12" s="851" t="s">
        <v>218</v>
      </c>
      <c r="B12" s="1197">
        <v>7443332.9999980927</v>
      </c>
      <c r="C12" s="1270">
        <v>0</v>
      </c>
      <c r="D12" s="1270">
        <v>0</v>
      </c>
      <c r="E12" s="1270">
        <v>0</v>
      </c>
      <c r="F12" s="1270">
        <v>0</v>
      </c>
      <c r="G12" s="1270">
        <v>0</v>
      </c>
      <c r="H12" s="1270">
        <v>0</v>
      </c>
      <c r="I12" s="849"/>
      <c r="J12" s="1188" t="s">
        <v>218</v>
      </c>
      <c r="K12" s="1199">
        <f t="shared" ref="K12:K23" si="1">+B12</f>
        <v>7443332.9999980927</v>
      </c>
      <c r="L12" s="1270">
        <f t="shared" ref="L12:L23" si="2">+L11+C12</f>
        <v>0</v>
      </c>
      <c r="M12" s="1270">
        <f t="shared" ref="M12:M23" si="3">+M11+D12</f>
        <v>0</v>
      </c>
      <c r="N12" s="1270">
        <f t="shared" ref="N12:N23" si="4">+N11+E12</f>
        <v>0</v>
      </c>
      <c r="O12" s="1270">
        <f t="shared" ref="O12:O23" si="5">+O11+F12</f>
        <v>0</v>
      </c>
      <c r="P12" s="1270">
        <f t="shared" ref="P12:P23" si="6">+P11+G12</f>
        <v>0</v>
      </c>
      <c r="Q12" s="1270">
        <f t="shared" ref="Q12:Q23" si="7">+Q11+H12</f>
        <v>0</v>
      </c>
    </row>
    <row r="13" spans="1:84" s="567" customFormat="1" ht="18">
      <c r="A13" s="851" t="s">
        <v>616</v>
      </c>
      <c r="B13" s="1197">
        <v>8862333</v>
      </c>
      <c r="C13" s="1270">
        <v>0</v>
      </c>
      <c r="D13" s="1270">
        <v>0</v>
      </c>
      <c r="E13" s="1270">
        <v>0</v>
      </c>
      <c r="F13" s="1270">
        <v>0</v>
      </c>
      <c r="G13" s="1270">
        <v>0</v>
      </c>
      <c r="H13" s="1270">
        <v>0</v>
      </c>
      <c r="I13" s="849"/>
      <c r="J13" s="1188" t="s">
        <v>616</v>
      </c>
      <c r="K13" s="1199">
        <f t="shared" si="1"/>
        <v>8862333</v>
      </c>
      <c r="L13" s="1270">
        <f t="shared" si="2"/>
        <v>0</v>
      </c>
      <c r="M13" s="1270">
        <f t="shared" si="3"/>
        <v>0</v>
      </c>
      <c r="N13" s="1270">
        <f t="shared" si="4"/>
        <v>0</v>
      </c>
      <c r="O13" s="1270">
        <f t="shared" si="5"/>
        <v>0</v>
      </c>
      <c r="P13" s="1270">
        <f t="shared" si="6"/>
        <v>0</v>
      </c>
      <c r="Q13" s="1270">
        <f t="shared" si="7"/>
        <v>0</v>
      </c>
    </row>
    <row r="14" spans="1:84" s="567" customFormat="1" ht="18">
      <c r="A14" s="851" t="s">
        <v>617</v>
      </c>
      <c r="B14" s="1197">
        <v>38673333.000001907</v>
      </c>
      <c r="C14" s="1270">
        <v>0</v>
      </c>
      <c r="D14" s="1270">
        <v>0</v>
      </c>
      <c r="E14" s="1270">
        <v>0</v>
      </c>
      <c r="F14" s="1270">
        <v>0</v>
      </c>
      <c r="G14" s="1270">
        <v>0</v>
      </c>
      <c r="H14" s="1270">
        <v>0</v>
      </c>
      <c r="I14" s="849"/>
      <c r="J14" s="1188" t="s">
        <v>617</v>
      </c>
      <c r="K14" s="1199">
        <f t="shared" si="1"/>
        <v>38673333.000001907</v>
      </c>
      <c r="L14" s="1270">
        <f t="shared" si="2"/>
        <v>0</v>
      </c>
      <c r="M14" s="1270">
        <f t="shared" si="3"/>
        <v>0</v>
      </c>
      <c r="N14" s="1270">
        <f t="shared" si="4"/>
        <v>0</v>
      </c>
      <c r="O14" s="1270">
        <f t="shared" si="5"/>
        <v>0</v>
      </c>
      <c r="P14" s="1270">
        <f t="shared" si="6"/>
        <v>0</v>
      </c>
      <c r="Q14" s="1270">
        <f t="shared" si="7"/>
        <v>0</v>
      </c>
    </row>
    <row r="15" spans="1:84" s="567" customFormat="1" ht="18">
      <c r="A15" s="851" t="s">
        <v>618</v>
      </c>
      <c r="B15" s="1197">
        <v>41721332.999998093</v>
      </c>
      <c r="C15" s="1270">
        <v>0</v>
      </c>
      <c r="D15" s="1270">
        <v>0</v>
      </c>
      <c r="E15" s="1270">
        <v>0</v>
      </c>
      <c r="F15" s="1270">
        <v>0</v>
      </c>
      <c r="G15" s="1270">
        <v>0</v>
      </c>
      <c r="H15" s="1270">
        <v>0</v>
      </c>
      <c r="I15" s="849"/>
      <c r="J15" s="1188" t="s">
        <v>618</v>
      </c>
      <c r="K15" s="1199">
        <f t="shared" si="1"/>
        <v>41721332.999998093</v>
      </c>
      <c r="L15" s="1270">
        <f t="shared" si="2"/>
        <v>0</v>
      </c>
      <c r="M15" s="1270">
        <f t="shared" si="3"/>
        <v>0</v>
      </c>
      <c r="N15" s="1270">
        <f t="shared" si="4"/>
        <v>0</v>
      </c>
      <c r="O15" s="1270">
        <f t="shared" si="5"/>
        <v>0</v>
      </c>
      <c r="P15" s="1270">
        <f t="shared" si="6"/>
        <v>0</v>
      </c>
      <c r="Q15" s="1270">
        <f t="shared" si="7"/>
        <v>0</v>
      </c>
    </row>
    <row r="16" spans="1:84" s="567" customFormat="1" ht="18">
      <c r="A16" s="851" t="s">
        <v>614</v>
      </c>
      <c r="B16" s="1197">
        <v>103376333</v>
      </c>
      <c r="C16" s="1270">
        <v>0</v>
      </c>
      <c r="D16" s="1270">
        <v>0</v>
      </c>
      <c r="E16" s="1270">
        <v>0</v>
      </c>
      <c r="F16" s="1270">
        <v>0</v>
      </c>
      <c r="G16" s="1270">
        <v>0</v>
      </c>
      <c r="H16" s="1270">
        <v>0</v>
      </c>
      <c r="I16" s="849"/>
      <c r="J16" s="1188" t="s">
        <v>614</v>
      </c>
      <c r="K16" s="1199">
        <f t="shared" si="1"/>
        <v>103376333</v>
      </c>
      <c r="L16" s="1270">
        <f t="shared" si="2"/>
        <v>0</v>
      </c>
      <c r="M16" s="1270">
        <f t="shared" si="3"/>
        <v>0</v>
      </c>
      <c r="N16" s="1270">
        <f t="shared" si="4"/>
        <v>0</v>
      </c>
      <c r="O16" s="1270">
        <f t="shared" si="5"/>
        <v>0</v>
      </c>
      <c r="P16" s="1270">
        <f t="shared" si="6"/>
        <v>0</v>
      </c>
      <c r="Q16" s="1270">
        <f t="shared" si="7"/>
        <v>0</v>
      </c>
    </row>
    <row r="17" spans="1:82" s="567" customFormat="1" ht="18">
      <c r="A17" s="851" t="s">
        <v>619</v>
      </c>
      <c r="B17" s="1197">
        <v>198112333.00000191</v>
      </c>
      <c r="C17" s="1270">
        <v>0</v>
      </c>
      <c r="D17" s="1270">
        <v>0</v>
      </c>
      <c r="E17" s="1270">
        <v>0</v>
      </c>
      <c r="F17" s="1270">
        <v>0</v>
      </c>
      <c r="G17" s="1270">
        <v>0</v>
      </c>
      <c r="H17" s="1270">
        <v>0</v>
      </c>
      <c r="I17" s="849"/>
      <c r="J17" s="1188" t="s">
        <v>619</v>
      </c>
      <c r="K17" s="1199">
        <f t="shared" si="1"/>
        <v>198112333.00000191</v>
      </c>
      <c r="L17" s="1270">
        <f t="shared" si="2"/>
        <v>0</v>
      </c>
      <c r="M17" s="1270">
        <f t="shared" si="3"/>
        <v>0</v>
      </c>
      <c r="N17" s="1270">
        <f t="shared" si="4"/>
        <v>0</v>
      </c>
      <c r="O17" s="1270">
        <f t="shared" si="5"/>
        <v>0</v>
      </c>
      <c r="P17" s="1270">
        <f t="shared" si="6"/>
        <v>0</v>
      </c>
      <c r="Q17" s="1270">
        <f t="shared" si="7"/>
        <v>0</v>
      </c>
    </row>
    <row r="18" spans="1:82" s="567" customFormat="1" ht="18">
      <c r="A18" s="851" t="s">
        <v>620</v>
      </c>
      <c r="B18" s="1197">
        <v>2612332.9999980927</v>
      </c>
      <c r="C18" s="1270">
        <v>0</v>
      </c>
      <c r="D18" s="1270">
        <v>0</v>
      </c>
      <c r="E18" s="1270">
        <v>0</v>
      </c>
      <c r="F18" s="1270">
        <v>0</v>
      </c>
      <c r="G18" s="1270">
        <v>0</v>
      </c>
      <c r="H18" s="1270">
        <v>0</v>
      </c>
      <c r="I18" s="849"/>
      <c r="J18" s="1188" t="s">
        <v>620</v>
      </c>
      <c r="K18" s="1199">
        <f t="shared" si="1"/>
        <v>2612332.9999980927</v>
      </c>
      <c r="L18" s="1270">
        <f t="shared" si="2"/>
        <v>0</v>
      </c>
      <c r="M18" s="1270">
        <f t="shared" si="3"/>
        <v>0</v>
      </c>
      <c r="N18" s="1270">
        <f t="shared" si="4"/>
        <v>0</v>
      </c>
      <c r="O18" s="1270">
        <f t="shared" si="5"/>
        <v>0</v>
      </c>
      <c r="P18" s="1270">
        <f t="shared" si="6"/>
        <v>0</v>
      </c>
      <c r="Q18" s="1270">
        <f t="shared" si="7"/>
        <v>0</v>
      </c>
    </row>
    <row r="19" spans="1:82" s="567" customFormat="1" ht="18">
      <c r="A19" s="851" t="s">
        <v>621</v>
      </c>
      <c r="B19" s="1197">
        <v>4465333</v>
      </c>
      <c r="C19" s="1270">
        <v>0</v>
      </c>
      <c r="D19" s="1270">
        <v>0</v>
      </c>
      <c r="E19" s="1270">
        <v>0</v>
      </c>
      <c r="F19" s="1270">
        <v>0</v>
      </c>
      <c r="G19" s="1270">
        <v>0</v>
      </c>
      <c r="H19" s="1270">
        <v>0</v>
      </c>
      <c r="I19" s="849"/>
      <c r="J19" s="1188" t="s">
        <v>621</v>
      </c>
      <c r="K19" s="1199">
        <f t="shared" si="1"/>
        <v>4465333</v>
      </c>
      <c r="L19" s="1270">
        <f t="shared" si="2"/>
        <v>0</v>
      </c>
      <c r="M19" s="1270">
        <f t="shared" si="3"/>
        <v>0</v>
      </c>
      <c r="N19" s="1270">
        <f t="shared" si="4"/>
        <v>0</v>
      </c>
      <c r="O19" s="1270">
        <f t="shared" si="5"/>
        <v>0</v>
      </c>
      <c r="P19" s="1270">
        <f t="shared" si="6"/>
        <v>0</v>
      </c>
      <c r="Q19" s="1270">
        <f t="shared" si="7"/>
        <v>0</v>
      </c>
    </row>
    <row r="20" spans="1:82" s="567" customFormat="1" ht="18">
      <c r="A20" s="851" t="s">
        <v>622</v>
      </c>
      <c r="B20" s="1197">
        <v>14588333.000001907</v>
      </c>
      <c r="C20" s="1270">
        <v>0</v>
      </c>
      <c r="D20" s="1270">
        <v>0</v>
      </c>
      <c r="E20" s="1270">
        <v>0</v>
      </c>
      <c r="F20" s="1270">
        <v>0</v>
      </c>
      <c r="G20" s="1270">
        <v>0</v>
      </c>
      <c r="H20" s="1270">
        <v>0</v>
      </c>
      <c r="I20" s="849"/>
      <c r="J20" s="1188" t="s">
        <v>622</v>
      </c>
      <c r="K20" s="1199">
        <f t="shared" si="1"/>
        <v>14588333.000001907</v>
      </c>
      <c r="L20" s="1270">
        <f t="shared" si="2"/>
        <v>0</v>
      </c>
      <c r="M20" s="1270">
        <f t="shared" si="3"/>
        <v>0</v>
      </c>
      <c r="N20" s="1270">
        <f t="shared" si="4"/>
        <v>0</v>
      </c>
      <c r="O20" s="1270">
        <f t="shared" si="5"/>
        <v>0</v>
      </c>
      <c r="P20" s="1270">
        <f t="shared" si="6"/>
        <v>0</v>
      </c>
      <c r="Q20" s="1270">
        <f t="shared" si="7"/>
        <v>0</v>
      </c>
    </row>
    <row r="21" spans="1:82" s="567" customFormat="1" ht="18">
      <c r="A21" s="851" t="s">
        <v>623</v>
      </c>
      <c r="B21" s="1197">
        <v>13788333</v>
      </c>
      <c r="C21" s="1270">
        <v>0</v>
      </c>
      <c r="D21" s="1270">
        <v>0</v>
      </c>
      <c r="E21" s="1270">
        <v>0</v>
      </c>
      <c r="F21" s="1270">
        <v>0</v>
      </c>
      <c r="G21" s="1270">
        <v>0</v>
      </c>
      <c r="H21" s="1270">
        <v>0</v>
      </c>
      <c r="I21" s="849"/>
      <c r="J21" s="1188" t="s">
        <v>623</v>
      </c>
      <c r="K21" s="1199">
        <f t="shared" si="1"/>
        <v>13788333</v>
      </c>
      <c r="L21" s="1270">
        <f t="shared" si="2"/>
        <v>0</v>
      </c>
      <c r="M21" s="1270">
        <f t="shared" si="3"/>
        <v>0</v>
      </c>
      <c r="N21" s="1270">
        <f t="shared" si="4"/>
        <v>0</v>
      </c>
      <c r="O21" s="1270">
        <f t="shared" si="5"/>
        <v>0</v>
      </c>
      <c r="P21" s="1270">
        <f t="shared" si="6"/>
        <v>0</v>
      </c>
      <c r="Q21" s="1270">
        <f t="shared" si="7"/>
        <v>0</v>
      </c>
    </row>
    <row r="22" spans="1:82" s="567" customFormat="1" ht="18">
      <c r="A22" s="851" t="s">
        <v>624</v>
      </c>
      <c r="B22" s="1197">
        <v>18356332.999998093</v>
      </c>
      <c r="C22" s="1270">
        <v>0</v>
      </c>
      <c r="D22" s="1270">
        <v>0</v>
      </c>
      <c r="E22" s="1270">
        <v>0</v>
      </c>
      <c r="F22" s="1270">
        <v>0</v>
      </c>
      <c r="G22" s="1270">
        <v>0</v>
      </c>
      <c r="H22" s="1270">
        <v>0</v>
      </c>
      <c r="I22" s="849"/>
      <c r="J22" s="1188" t="s">
        <v>624</v>
      </c>
      <c r="K22" s="1199">
        <f t="shared" si="1"/>
        <v>18356332.999998093</v>
      </c>
      <c r="L22" s="1270">
        <f t="shared" si="2"/>
        <v>0</v>
      </c>
      <c r="M22" s="1270">
        <f t="shared" si="3"/>
        <v>0</v>
      </c>
      <c r="N22" s="1270">
        <f t="shared" si="4"/>
        <v>0</v>
      </c>
      <c r="O22" s="1270">
        <f t="shared" si="5"/>
        <v>0</v>
      </c>
      <c r="P22" s="1270">
        <f t="shared" si="6"/>
        <v>0</v>
      </c>
      <c r="Q22" s="1270">
        <f t="shared" si="7"/>
        <v>0</v>
      </c>
    </row>
    <row r="23" spans="1:82" s="567" customFormat="1" ht="18.75" thickBot="1">
      <c r="A23" s="852" t="s">
        <v>625</v>
      </c>
      <c r="B23" s="1270">
        <v>329914333</v>
      </c>
      <c r="C23" s="1270">
        <v>0</v>
      </c>
      <c r="D23" s="1270">
        <v>0</v>
      </c>
      <c r="E23" s="1270">
        <v>0</v>
      </c>
      <c r="F23" s="1270">
        <v>0</v>
      </c>
      <c r="G23" s="1270">
        <v>0</v>
      </c>
      <c r="H23" s="1270">
        <v>0</v>
      </c>
      <c r="I23" s="849"/>
      <c r="J23" s="1190" t="s">
        <v>625</v>
      </c>
      <c r="K23" s="1199">
        <f t="shared" si="1"/>
        <v>329914333</v>
      </c>
      <c r="L23" s="1363">
        <f t="shared" si="2"/>
        <v>0</v>
      </c>
      <c r="M23" s="1270">
        <f t="shared" si="3"/>
        <v>0</v>
      </c>
      <c r="N23" s="1270">
        <f t="shared" si="4"/>
        <v>0</v>
      </c>
      <c r="O23" s="1270">
        <f t="shared" si="5"/>
        <v>0</v>
      </c>
      <c r="P23" s="1270">
        <f t="shared" si="6"/>
        <v>0</v>
      </c>
      <c r="Q23" s="1270">
        <f t="shared" si="7"/>
        <v>0</v>
      </c>
    </row>
    <row r="24" spans="1:82" s="304" customFormat="1" ht="26.25" customHeight="1" thickBot="1">
      <c r="A24" s="867" t="s">
        <v>230</v>
      </c>
      <c r="B24" s="1364">
        <f>SUM(B11:B23)</f>
        <v>12758390244.852663</v>
      </c>
      <c r="C24" s="1364">
        <f>SUM(C11:C23)</f>
        <v>0</v>
      </c>
      <c r="D24" s="1364">
        <f>SUM(D11:D23)</f>
        <v>0</v>
      </c>
      <c r="E24" s="1364">
        <f t="shared" ref="E24:H24" si="8">SUM(E11:E23)</f>
        <v>0</v>
      </c>
      <c r="F24" s="1364">
        <f t="shared" si="8"/>
        <v>0</v>
      </c>
      <c r="G24" s="1364">
        <f t="shared" si="8"/>
        <v>0</v>
      </c>
      <c r="H24" s="1364">
        <f t="shared" si="8"/>
        <v>0</v>
      </c>
      <c r="I24" s="868"/>
      <c r="J24" s="1189" t="s">
        <v>230</v>
      </c>
      <c r="K24" s="858">
        <f>SUM(K11:K23)</f>
        <v>12758390244.852663</v>
      </c>
      <c r="L24" s="1364">
        <f t="shared" ref="L24:Q24" si="9">SUM(L11:L23)</f>
        <v>0</v>
      </c>
      <c r="M24" s="1364">
        <f t="shared" si="9"/>
        <v>0</v>
      </c>
      <c r="N24" s="1364">
        <f t="shared" si="9"/>
        <v>0</v>
      </c>
      <c r="O24" s="1364">
        <f t="shared" si="9"/>
        <v>0</v>
      </c>
      <c r="P24" s="1364">
        <f t="shared" si="9"/>
        <v>0</v>
      </c>
      <c r="Q24" s="1364">
        <f t="shared" si="9"/>
        <v>0</v>
      </c>
    </row>
    <row r="25" spans="1:82" s="304" customFormat="1" ht="36.75" thickBot="1">
      <c r="A25" s="871"/>
      <c r="B25" s="871"/>
      <c r="C25" s="871"/>
      <c r="D25" s="871"/>
      <c r="E25" s="871"/>
      <c r="F25" s="871"/>
      <c r="G25" s="871"/>
      <c r="H25" s="871"/>
      <c r="I25" s="868"/>
      <c r="J25" s="1255" t="s">
        <v>847</v>
      </c>
      <c r="K25" s="1389">
        <f t="shared" ref="K25" si="10">K24/13</f>
        <v>981414634.21943557</v>
      </c>
      <c r="L25" s="1364">
        <f t="shared" ref="L25:Q25" si="11">L24/13</f>
        <v>0</v>
      </c>
      <c r="M25" s="1364">
        <f t="shared" si="11"/>
        <v>0</v>
      </c>
      <c r="N25" s="1364">
        <f t="shared" si="11"/>
        <v>0</v>
      </c>
      <c r="O25" s="1364">
        <f t="shared" si="11"/>
        <v>0</v>
      </c>
      <c r="P25" s="1364">
        <f t="shared" si="11"/>
        <v>0</v>
      </c>
      <c r="Q25" s="1364">
        <f t="shared" si="11"/>
        <v>0</v>
      </c>
    </row>
    <row r="26" spans="1:82" s="304" customFormat="1" ht="36.75" thickBot="1">
      <c r="A26" s="871"/>
      <c r="B26" s="871"/>
      <c r="C26" s="871"/>
      <c r="D26" s="871"/>
      <c r="E26" s="871"/>
      <c r="F26" s="871"/>
      <c r="G26" s="871"/>
      <c r="H26" s="871"/>
      <c r="I26" s="868"/>
      <c r="J26" s="1256" t="s">
        <v>848</v>
      </c>
      <c r="K26" s="1257"/>
      <c r="L26" s="1257"/>
      <c r="M26" s="1257"/>
      <c r="N26" s="1257"/>
      <c r="O26" s="1257"/>
      <c r="P26" s="1257"/>
      <c r="Q26" s="1257"/>
    </row>
    <row r="27" spans="1:82" s="304" customFormat="1" ht="54.75" thickBot="1">
      <c r="A27" s="871"/>
      <c r="B27" s="871"/>
      <c r="C27" s="871"/>
      <c r="D27" s="871"/>
      <c r="E27" s="871"/>
      <c r="F27" s="871"/>
      <c r="G27" s="871"/>
      <c r="H27" s="871"/>
      <c r="I27" s="868"/>
      <c r="J27" s="1256" t="s">
        <v>298</v>
      </c>
      <c r="K27" s="1256"/>
      <c r="L27" s="1256"/>
      <c r="M27" s="1256"/>
      <c r="N27" s="1256"/>
      <c r="O27" s="1256"/>
      <c r="P27" s="1256"/>
      <c r="Q27" s="1256"/>
    </row>
    <row r="28" spans="1:82" s="304" customFormat="1" ht="18">
      <c r="A28" s="871"/>
      <c r="B28" s="871"/>
      <c r="C28" s="871"/>
      <c r="D28" s="871"/>
      <c r="E28" s="871"/>
      <c r="F28" s="871"/>
      <c r="G28" s="871"/>
      <c r="H28" s="871"/>
      <c r="I28" s="868"/>
      <c r="J28" s="842"/>
      <c r="K28" s="842"/>
      <c r="L28" s="842"/>
      <c r="M28" s="842"/>
      <c r="N28" s="842"/>
      <c r="O28" s="842"/>
      <c r="P28" s="842"/>
      <c r="Q28" s="842"/>
    </row>
    <row r="29" spans="1:82" s="304" customFormat="1">
      <c r="A29" s="1328"/>
      <c r="B29" s="849"/>
      <c r="C29" s="849"/>
      <c r="D29" s="849"/>
      <c r="E29" s="849"/>
      <c r="F29" s="849"/>
      <c r="G29" s="849"/>
      <c r="H29" s="849"/>
      <c r="I29" s="849"/>
      <c r="J29" s="849"/>
      <c r="K29" s="849"/>
      <c r="L29" s="849"/>
      <c r="M29" s="849"/>
      <c r="N29" s="849"/>
      <c r="O29" s="849"/>
      <c r="P29" s="849"/>
      <c r="Q29" s="849"/>
      <c r="R29" s="849"/>
      <c r="S29" s="849"/>
      <c r="T29" s="849"/>
      <c r="U29" s="849"/>
      <c r="V29" s="849"/>
      <c r="W29" s="849"/>
      <c r="X29" s="303"/>
      <c r="Y29" s="303"/>
      <c r="Z29" s="303"/>
      <c r="AA29" s="303"/>
      <c r="AB29" s="303"/>
      <c r="AC29" s="303"/>
      <c r="AD29" s="303"/>
      <c r="AE29" s="303"/>
      <c r="AF29" s="659"/>
      <c r="AG29" s="659"/>
      <c r="AH29" s="659"/>
      <c r="AI29" s="659"/>
      <c r="AJ29" s="659"/>
      <c r="AK29" s="659"/>
      <c r="AL29" s="659"/>
      <c r="AM29" s="659"/>
      <c r="AN29" s="659"/>
      <c r="AO29" s="659"/>
      <c r="AP29" s="659"/>
      <c r="AQ29" s="659"/>
      <c r="AR29" s="659"/>
      <c r="AS29" s="659"/>
      <c r="AT29" s="659"/>
      <c r="AU29" s="659"/>
    </row>
    <row r="30" spans="1:82" s="37" customFormat="1">
      <c r="A30" s="1327"/>
      <c r="B30" s="878"/>
      <c r="C30" s="878"/>
      <c r="D30" s="878"/>
      <c r="E30" s="832"/>
      <c r="F30" s="832"/>
      <c r="G30" s="832"/>
      <c r="H30" s="832"/>
      <c r="I30" s="832"/>
      <c r="J30" s="832"/>
      <c r="K30" s="832"/>
      <c r="L30" s="1350"/>
      <c r="M30" s="832"/>
      <c r="N30" s="832"/>
      <c r="O30" s="832"/>
      <c r="P30" s="832"/>
      <c r="Q30" s="1350" t="s">
        <v>1022</v>
      </c>
      <c r="R30" s="832"/>
      <c r="S30" s="832"/>
      <c r="T30" s="832"/>
      <c r="U30" s="832"/>
      <c r="V30" s="832"/>
      <c r="W30" s="832"/>
      <c r="X30" s="1350"/>
      <c r="Y30" s="832"/>
      <c r="Z30" s="832"/>
      <c r="AA30" s="832"/>
      <c r="AB30" s="832"/>
      <c r="AC30" s="832"/>
      <c r="AD30" s="832"/>
      <c r="AE30" s="832"/>
      <c r="AF30" s="832"/>
      <c r="AG30" s="1350" t="s">
        <v>1021</v>
      </c>
      <c r="AH30" s="832"/>
      <c r="AI30" s="832"/>
      <c r="AJ30" s="1350"/>
      <c r="AK30" s="832"/>
      <c r="AL30" s="832"/>
      <c r="AM30" s="832"/>
      <c r="AN30" s="832"/>
      <c r="AO30" s="832"/>
      <c r="AP30" s="832"/>
      <c r="AQ30" s="832"/>
      <c r="AR30" s="832"/>
      <c r="AS30" s="832"/>
      <c r="AT30" s="832"/>
      <c r="AU30" s="832"/>
      <c r="AV30" s="1350"/>
      <c r="AW30" s="1350" t="s">
        <v>1020</v>
      </c>
      <c r="AX30" s="832"/>
      <c r="AY30" s="216"/>
      <c r="AZ30" s="216"/>
      <c r="BA30" s="216"/>
      <c r="BB30" s="216"/>
      <c r="BC30" s="216"/>
      <c r="BD30" s="216"/>
      <c r="BE30" s="216"/>
      <c r="BF30" s="216"/>
      <c r="BG30" s="216"/>
      <c r="BH30" s="1350"/>
      <c r="BI30" s="216"/>
      <c r="BJ30" s="1352"/>
      <c r="BM30" s="1350" t="s">
        <v>1019</v>
      </c>
      <c r="BT30" s="1350"/>
      <c r="BV30" s="1352"/>
      <c r="BZ30" s="1352"/>
      <c r="CC30" s="1350" t="s">
        <v>1018</v>
      </c>
    </row>
    <row r="31" spans="1:82" s="37" customFormat="1" ht="24" thickBot="1">
      <c r="A31" s="1327"/>
      <c r="B31" s="878"/>
      <c r="C31" s="878"/>
      <c r="D31" s="878"/>
      <c r="E31" s="832"/>
      <c r="F31" s="832"/>
      <c r="G31" s="832"/>
      <c r="H31" s="832"/>
      <c r="I31" s="832"/>
      <c r="J31" s="832"/>
      <c r="K31" s="832"/>
      <c r="L31" s="1348"/>
      <c r="M31" s="832"/>
      <c r="N31" s="832"/>
      <c r="O31" s="832"/>
      <c r="P31" s="832"/>
      <c r="Q31" s="832"/>
      <c r="R31" s="832"/>
      <c r="S31" s="832"/>
      <c r="T31" s="832"/>
      <c r="U31" s="832"/>
      <c r="V31" s="832"/>
      <c r="W31" s="832"/>
      <c r="X31" s="1348"/>
      <c r="Y31" s="832"/>
      <c r="Z31" s="832"/>
      <c r="AA31" s="832"/>
      <c r="AB31" s="832"/>
      <c r="AC31" s="832"/>
      <c r="AD31" s="832"/>
      <c r="AE31" s="832"/>
      <c r="AF31" s="832"/>
      <c r="AG31" s="832"/>
      <c r="AH31" s="832"/>
      <c r="AI31" s="832"/>
      <c r="AJ31" s="1348"/>
      <c r="AK31" s="832"/>
      <c r="AL31" s="832"/>
      <c r="AM31" s="832"/>
      <c r="AN31" s="832"/>
      <c r="AO31" s="832"/>
      <c r="AP31" s="832"/>
      <c r="AQ31" s="832"/>
      <c r="AR31" s="832"/>
      <c r="AS31" s="832"/>
      <c r="AT31" s="832"/>
      <c r="AU31" s="832"/>
      <c r="AV31" s="1348"/>
      <c r="AW31" s="832"/>
      <c r="AX31" s="832"/>
      <c r="AY31" s="216"/>
      <c r="AZ31" s="216"/>
      <c r="BA31" s="216"/>
      <c r="BB31" s="216"/>
      <c r="BC31" s="216"/>
      <c r="BD31" s="216"/>
      <c r="BE31" s="216"/>
      <c r="BF31" s="216"/>
      <c r="BG31" s="216"/>
      <c r="BH31" s="1348"/>
      <c r="BI31" s="216"/>
      <c r="BJ31" s="1349"/>
      <c r="BT31" s="1348"/>
      <c r="BV31" s="1349"/>
      <c r="BZ31" s="1349"/>
      <c r="CC31" s="1349"/>
      <c r="CD31" s="1348"/>
    </row>
    <row r="32" spans="1:82" s="873" customFormat="1" ht="24" customHeight="1" thickBot="1">
      <c r="A32" s="1329"/>
      <c r="B32" s="1426" t="s">
        <v>886</v>
      </c>
      <c r="C32" s="1427"/>
      <c r="D32" s="1427"/>
      <c r="E32" s="1427"/>
      <c r="F32" s="1427"/>
      <c r="G32" s="1427"/>
      <c r="H32" s="1427"/>
      <c r="I32" s="1427"/>
      <c r="J32" s="1427"/>
      <c r="K32" s="1427"/>
      <c r="L32" s="1427"/>
      <c r="M32" s="1427"/>
      <c r="N32" s="1427"/>
      <c r="O32" s="1427"/>
      <c r="P32" s="1427"/>
      <c r="Q32" s="1427"/>
      <c r="R32" s="1427" t="s">
        <v>886</v>
      </c>
      <c r="S32" s="1427"/>
      <c r="T32" s="1427"/>
      <c r="U32" s="1427"/>
      <c r="V32" s="1427"/>
      <c r="W32" s="1427"/>
      <c r="X32" s="1427"/>
      <c r="Y32" s="1427"/>
      <c r="Z32" s="1427"/>
      <c r="AA32" s="1427"/>
      <c r="AB32" s="1427"/>
      <c r="AC32" s="1427"/>
      <c r="AD32" s="1427"/>
      <c r="AE32" s="1427"/>
      <c r="AF32" s="1427"/>
      <c r="AG32" s="1427"/>
      <c r="AH32" s="1427" t="s">
        <v>886</v>
      </c>
      <c r="AI32" s="1427"/>
      <c r="AJ32" s="1427"/>
      <c r="AK32" s="1427"/>
      <c r="AL32" s="1427"/>
      <c r="AM32" s="1427"/>
      <c r="AN32" s="1427"/>
      <c r="AO32" s="1427"/>
      <c r="AP32" s="1427"/>
      <c r="AQ32" s="1427"/>
      <c r="AR32" s="1427"/>
      <c r="AS32" s="1427"/>
      <c r="AT32" s="1427"/>
      <c r="AU32" s="1427"/>
      <c r="AV32" s="1427"/>
      <c r="AW32" s="1427"/>
      <c r="AX32" s="1427" t="s">
        <v>886</v>
      </c>
      <c r="AY32" s="1427"/>
      <c r="AZ32" s="1427"/>
      <c r="BA32" s="1427"/>
      <c r="BB32" s="1427"/>
      <c r="BC32" s="1427"/>
      <c r="BD32" s="1427"/>
      <c r="BE32" s="1427"/>
      <c r="BF32" s="1427"/>
      <c r="BG32" s="1427"/>
      <c r="BH32" s="1427"/>
      <c r="BI32" s="1427"/>
      <c r="BJ32" s="1427"/>
      <c r="BK32" s="1427"/>
      <c r="BL32" s="1427"/>
      <c r="BM32" s="1427"/>
      <c r="BN32" s="1427" t="s">
        <v>886</v>
      </c>
      <c r="BO32" s="1427"/>
      <c r="BP32" s="1427"/>
      <c r="BQ32" s="1427"/>
      <c r="BR32" s="1427"/>
      <c r="BS32" s="1427"/>
      <c r="BT32" s="1427"/>
      <c r="BU32" s="1427"/>
      <c r="BV32" s="1427"/>
      <c r="BW32" s="1427"/>
      <c r="BX32" s="1427"/>
      <c r="BY32" s="1427"/>
      <c r="BZ32" s="1427"/>
      <c r="CA32" s="1427"/>
      <c r="CB32" s="1427"/>
      <c r="CC32" s="1427"/>
    </row>
    <row r="33" spans="1:81" s="873" customFormat="1" ht="218.25" thickBot="1">
      <c r="A33" s="1330"/>
      <c r="B33" s="872" t="s">
        <v>334</v>
      </c>
      <c r="C33" s="872" t="s">
        <v>351</v>
      </c>
      <c r="D33" s="872" t="s">
        <v>403</v>
      </c>
      <c r="E33" s="872" t="s">
        <v>352</v>
      </c>
      <c r="F33" s="872" t="s">
        <v>353</v>
      </c>
      <c r="G33" s="872" t="s">
        <v>354</v>
      </c>
      <c r="H33" s="872" t="s">
        <v>228</v>
      </c>
      <c r="I33" s="872" t="s">
        <v>402</v>
      </c>
      <c r="J33" s="872" t="s">
        <v>165</v>
      </c>
      <c r="K33" s="872" t="s">
        <v>439</v>
      </c>
      <c r="L33" s="872" t="s">
        <v>63</v>
      </c>
      <c r="M33" s="872" t="s">
        <v>64</v>
      </c>
      <c r="N33" s="872" t="s">
        <v>335</v>
      </c>
      <c r="O33" s="872" t="s">
        <v>715</v>
      </c>
      <c r="P33" s="872" t="s">
        <v>338</v>
      </c>
      <c r="Q33" s="872" t="s">
        <v>575</v>
      </c>
      <c r="R33" s="872" t="s">
        <v>317</v>
      </c>
      <c r="S33" s="872" t="s">
        <v>318</v>
      </c>
      <c r="T33" s="872" t="s">
        <v>710</v>
      </c>
      <c r="U33" s="872" t="s">
        <v>573</v>
      </c>
      <c r="V33" s="872" t="s">
        <v>688</v>
      </c>
      <c r="W33" s="872" t="s">
        <v>751</v>
      </c>
      <c r="X33" s="872" t="s">
        <v>709</v>
      </c>
      <c r="Y33" s="872" t="s">
        <v>714</v>
      </c>
      <c r="Z33" s="872" t="s">
        <v>692</v>
      </c>
      <c r="AA33" s="872" t="s">
        <v>576</v>
      </c>
      <c r="AB33" s="872" t="s">
        <v>693</v>
      </c>
      <c r="AC33" s="872" t="s">
        <v>574</v>
      </c>
      <c r="AD33" s="872" t="s">
        <v>695</v>
      </c>
      <c r="AE33" s="872" t="s">
        <v>779</v>
      </c>
      <c r="AF33" s="872" t="s">
        <v>690</v>
      </c>
      <c r="AG33" s="872" t="s">
        <v>729</v>
      </c>
      <c r="AH33" s="872" t="s">
        <v>724</v>
      </c>
      <c r="AI33" s="872" t="s">
        <v>804</v>
      </c>
      <c r="AJ33" s="872" t="s">
        <v>803</v>
      </c>
      <c r="AK33" s="872" t="s">
        <v>785</v>
      </c>
      <c r="AL33" s="872" t="s">
        <v>807</v>
      </c>
      <c r="AM33" s="872" t="s">
        <v>810</v>
      </c>
      <c r="AN33" s="872" t="s">
        <v>780</v>
      </c>
      <c r="AO33" s="872" t="s">
        <v>730</v>
      </c>
      <c r="AP33" s="872" t="s">
        <v>731</v>
      </c>
      <c r="AQ33" s="872" t="s">
        <v>733</v>
      </c>
      <c r="AR33" s="872" t="s">
        <v>781</v>
      </c>
      <c r="AS33" s="872" t="s">
        <v>782</v>
      </c>
      <c r="AT33" s="872" t="s">
        <v>805</v>
      </c>
      <c r="AU33" s="872" t="s">
        <v>813</v>
      </c>
      <c r="AV33" s="872" t="s">
        <v>732</v>
      </c>
      <c r="AW33" s="872" t="s">
        <v>806</v>
      </c>
      <c r="AX33" s="872" t="s">
        <v>783</v>
      </c>
      <c r="AY33" s="872" t="s">
        <v>784</v>
      </c>
      <c r="AZ33" s="872" t="s">
        <v>734</v>
      </c>
      <c r="BA33" s="872" t="s">
        <v>817</v>
      </c>
      <c r="BB33" s="872" t="s">
        <v>749</v>
      </c>
      <c r="BC33" s="872" t="s">
        <v>753</v>
      </c>
      <c r="BD33" s="872" t="s">
        <v>726</v>
      </c>
      <c r="BE33" s="872" t="s">
        <v>748</v>
      </c>
      <c r="BF33" s="872" t="s">
        <v>815</v>
      </c>
      <c r="BG33" s="872" t="s">
        <v>819</v>
      </c>
      <c r="BH33" s="872" t="s">
        <v>820</v>
      </c>
      <c r="BI33" s="872" t="s">
        <v>821</v>
      </c>
      <c r="BJ33" s="872" t="s">
        <v>738</v>
      </c>
      <c r="BK33" s="872" t="s">
        <v>853</v>
      </c>
      <c r="BL33" s="872" t="s">
        <v>852</v>
      </c>
      <c r="BM33" s="872" t="s">
        <v>739</v>
      </c>
      <c r="BN33" s="872" t="s">
        <v>740</v>
      </c>
      <c r="BO33" s="872" t="s">
        <v>741</v>
      </c>
      <c r="BP33" s="872" t="s">
        <v>742</v>
      </c>
      <c r="BQ33" s="872" t="s">
        <v>743</v>
      </c>
      <c r="BR33" s="872" t="s">
        <v>849</v>
      </c>
      <c r="BS33" s="872" t="s">
        <v>854</v>
      </c>
      <c r="BT33" s="872" t="s">
        <v>750</v>
      </c>
      <c r="BU33" s="872" t="s">
        <v>850</v>
      </c>
      <c r="BV33" s="872" t="s">
        <v>744</v>
      </c>
      <c r="BW33" s="872" t="s">
        <v>745</v>
      </c>
      <c r="BX33" s="872" t="s">
        <v>747</v>
      </c>
      <c r="BY33" s="872" t="s">
        <v>814</v>
      </c>
      <c r="BZ33" s="872" t="s">
        <v>746</v>
      </c>
      <c r="CA33" s="872" t="s">
        <v>736</v>
      </c>
      <c r="CB33" s="872" t="s">
        <v>737</v>
      </c>
      <c r="CC33" s="872" t="s">
        <v>855</v>
      </c>
    </row>
    <row r="34" spans="1:81" s="873" customFormat="1" ht="31.5" customHeight="1" thickBot="1">
      <c r="A34" s="1326"/>
      <c r="B34" s="651">
        <f>SUM(C34:CC34)</f>
        <v>553557617.74032581</v>
      </c>
      <c r="C34" s="858">
        <f>'7 -TEC'!G67</f>
        <v>1834361.8910489252</v>
      </c>
      <c r="D34" s="858">
        <f>'7 -TEC'!J67</f>
        <v>745930.32259320631</v>
      </c>
      <c r="E34" s="858">
        <f>'7 -TEC'!M67</f>
        <v>7991547.4875639826</v>
      </c>
      <c r="F34" s="858">
        <f>'7 -TEC'!P67</f>
        <v>2026323.015081367</v>
      </c>
      <c r="G34" s="858">
        <f>'7 -TEC'!S67</f>
        <v>2573965.7259314014</v>
      </c>
      <c r="H34" s="858">
        <f>'7 -TEC'!V67</f>
        <v>2481329.3577368241</v>
      </c>
      <c r="I34" s="858">
        <f>'7 -TEC'!Y67</f>
        <v>1517398.3585465117</v>
      </c>
      <c r="J34" s="858">
        <f>'7 -TEC'!AB67</f>
        <v>663287.21655320539</v>
      </c>
      <c r="K34" s="858">
        <f>'7 -TEC'!AE67</f>
        <v>2030550.1981594984</v>
      </c>
      <c r="L34" s="858">
        <f>'7 -TEC'!AH67</f>
        <v>2603.1104025718651</v>
      </c>
      <c r="M34" s="858">
        <f>'7 -TEC'!AK67</f>
        <v>915148.52205877821</v>
      </c>
      <c r="N34" s="858">
        <f>'7 -TEC'!AN67</f>
        <v>2082989.906240643</v>
      </c>
      <c r="O34" s="858">
        <f>'7 -TEC'!AQ67</f>
        <v>2163352.1203476344</v>
      </c>
      <c r="P34" s="858">
        <f>'7 -TEC'!AT67</f>
        <v>7953309.5286372136</v>
      </c>
      <c r="Q34" s="858">
        <f>'7 -TEC'!AW67</f>
        <v>1486908.6280584398</v>
      </c>
      <c r="R34" s="858">
        <f>'7 -TEC'!AZ67</f>
        <v>1922456.2649978849</v>
      </c>
      <c r="S34" s="858">
        <f>'7 -TEC'!BC67</f>
        <v>663072.55718707386</v>
      </c>
      <c r="T34" s="858">
        <f>'7 -TEC'!BF67</f>
        <v>4804942.4199573202</v>
      </c>
      <c r="U34" s="858">
        <f>'7 -TEC'!BI67</f>
        <v>1674114.4199244818</v>
      </c>
      <c r="V34" s="858">
        <f>'7 -TEC'!BL67</f>
        <v>2297665.2694037124</v>
      </c>
      <c r="W34" s="858">
        <f>'7 -TEC'!BO67</f>
        <v>6708528.9201840041</v>
      </c>
      <c r="X34" s="858">
        <f>'7 -TEC'!BR67</f>
        <v>7844304.1394386664</v>
      </c>
      <c r="Y34" s="858">
        <f>'7 -TEC'!BU67</f>
        <v>1226765.4102546275</v>
      </c>
      <c r="Z34" s="858">
        <f>'7 -TEC'!BX67</f>
        <v>621948.3036042148</v>
      </c>
      <c r="AA34" s="858">
        <f>'7 -TEC'!CA67</f>
        <v>4565860.7458742103</v>
      </c>
      <c r="AB34" s="858">
        <f>'7 -TEC'!CD67</f>
        <v>82379786.727565557</v>
      </c>
      <c r="AC34" s="858">
        <f>'7 -TEC'!CG67</f>
        <v>37992122.99909097</v>
      </c>
      <c r="AD34" s="858">
        <f>'7 -TEC'!CJ67</f>
        <v>48125248.097489685</v>
      </c>
      <c r="AE34" s="858">
        <f>'7 -TEC'!CM67</f>
        <v>39055893.080549695</v>
      </c>
      <c r="AF34" s="858">
        <f>'7 -TEC'!CP67</f>
        <v>69638353.713087097</v>
      </c>
      <c r="AG34" s="858">
        <f>'7 -TEC'!CS67</f>
        <v>40340555.193823628</v>
      </c>
      <c r="AH34" s="858">
        <f>'7 -TEC'!CV67</f>
        <v>20259634.148140255</v>
      </c>
      <c r="AI34" s="858">
        <f>'7 -TEC'!CY67</f>
        <v>7333080.4006077116</v>
      </c>
      <c r="AJ34" s="858">
        <f>'7 -TEC'!DB67</f>
        <v>5418466.7558676265</v>
      </c>
      <c r="AK34" s="858">
        <f>'7 -TEC'!DE67</f>
        <v>19099824.079670999</v>
      </c>
      <c r="AL34" s="858">
        <f>'7 -TEC'!DH67</f>
        <v>14512271.092966847</v>
      </c>
      <c r="AM34" s="858">
        <f>'7 -TEC'!DK67</f>
        <v>7651848.3611325845</v>
      </c>
      <c r="AN34" s="858">
        <f>'7 -TEC'!DN67</f>
        <v>5614480.0517770806</v>
      </c>
      <c r="AO34" s="858">
        <f>'7 -TEC'!DQ67</f>
        <v>10287503.639614645</v>
      </c>
      <c r="AP34" s="858">
        <f>'7 -TEC'!DT67</f>
        <v>5653720.2921349695</v>
      </c>
      <c r="AQ34" s="858">
        <f>'7 -TEC'!DW67</f>
        <v>5653720.2921349695</v>
      </c>
      <c r="AR34" s="858">
        <f>'7 -TEC'!DZ67</f>
        <v>5335765.4599595629</v>
      </c>
      <c r="AS34" s="858">
        <f>'7 -TEC'!EC67</f>
        <v>5498421.3067287905</v>
      </c>
      <c r="AT34" s="858">
        <f>'7 -TEC'!EF67</f>
        <v>3578724.6601283308</v>
      </c>
      <c r="AU34" s="858">
        <f>'7 -TEC'!EI67</f>
        <v>2808568.0425846102</v>
      </c>
      <c r="AV34" s="858">
        <f>'7 -TEC'!EL67</f>
        <v>3125434.3154399218</v>
      </c>
      <c r="AW34" s="858">
        <f>'7 -TEC'!EO67</f>
        <v>3125434.3154399218</v>
      </c>
      <c r="AX34" s="858">
        <f>'7 -TEC'!ER67</f>
        <v>1813204.4310761213</v>
      </c>
      <c r="AY34" s="858">
        <f>'7 -TEC'!EU67</f>
        <v>1813178.1958626658</v>
      </c>
      <c r="AZ34" s="858">
        <f>'7 -TEC'!EX67</f>
        <v>2408461.0904712565</v>
      </c>
      <c r="BA34" s="858">
        <f>'7 -TEC'!FA67</f>
        <v>1615108.1162522514</v>
      </c>
      <c r="BB34" s="858">
        <f>'7 -TEC'!FD67</f>
        <v>1324569.9080528556</v>
      </c>
      <c r="BC34" s="858">
        <f>'7 -TEC'!FG67</f>
        <v>2124521.3522879891</v>
      </c>
      <c r="BD34" s="858">
        <f>'7 -TEC'!FJ67</f>
        <v>4937888.8968362361</v>
      </c>
      <c r="BE34" s="858">
        <f>'7 -TEC'!FM67</f>
        <v>3547715.3915772848</v>
      </c>
      <c r="BF34" s="858">
        <f>'7 -TEC'!FS67</f>
        <v>123362.42811220983</v>
      </c>
      <c r="BG34" s="858">
        <f>'7 -TEC'!FV67</f>
        <v>2592047.35123262</v>
      </c>
      <c r="BH34" s="858">
        <f>'7 -TEC'!FY67</f>
        <v>17362580.527021326</v>
      </c>
      <c r="BI34" s="858">
        <f>'7 -TEC'!GB67</f>
        <v>2607459.185821129</v>
      </c>
      <c r="BJ34" s="1364">
        <f>'7 -TEC'!HF67</f>
        <v>0</v>
      </c>
      <c r="BK34" s="1364">
        <f>'7 -TEC'!HI67</f>
        <v>0</v>
      </c>
      <c r="BL34" s="1364">
        <f>'7 -TEC'!HL67</f>
        <v>0</v>
      </c>
      <c r="BM34" s="1364">
        <f>'7 -TEC'!HO67</f>
        <v>0</v>
      </c>
      <c r="BN34" s="1364">
        <f>'7 -TEC'!HR67</f>
        <v>0</v>
      </c>
      <c r="BO34" s="1364">
        <f>'7 -TEC'!HU67</f>
        <v>0</v>
      </c>
      <c r="BP34" s="1364">
        <f>'7 -TEC'!HX67</f>
        <v>0</v>
      </c>
      <c r="BQ34" s="1364">
        <f>'7 -TEC'!IA67</f>
        <v>0</v>
      </c>
      <c r="BR34" s="1364">
        <f>'7 -TEC'!ID67</f>
        <v>0</v>
      </c>
      <c r="BS34" s="1364">
        <f>'7 -TEC'!IG67</f>
        <v>0</v>
      </c>
      <c r="BT34" s="1364">
        <f>'7 -TEC'!IJ67</f>
        <v>0</v>
      </c>
      <c r="BU34" s="1364">
        <f>'7 -TEC'!IM67</f>
        <v>0</v>
      </c>
      <c r="BV34" s="1364">
        <f>'7 -TEC'!IP67</f>
        <v>0</v>
      </c>
      <c r="BW34" s="1364">
        <f>'7 -TEC'!IS67</f>
        <v>0</v>
      </c>
      <c r="BX34" s="1364">
        <f>'7 -TEC'!IV67</f>
        <v>0</v>
      </c>
      <c r="BY34" s="1364">
        <f>'7 -TEC'!IY67</f>
        <v>0</v>
      </c>
      <c r="BZ34" s="1364">
        <f>'7 -TEC'!JB67</f>
        <v>0</v>
      </c>
      <c r="CA34" s="1364">
        <f>'7 -TEC'!JE67</f>
        <v>0</v>
      </c>
      <c r="CB34" s="1364">
        <f>'7 -TEC'!JH67</f>
        <v>0</v>
      </c>
      <c r="CC34" s="1364">
        <f>'7 -TEC'!JK67</f>
        <v>0</v>
      </c>
    </row>
    <row r="35" spans="1:81" s="873" customFormat="1">
      <c r="A35" s="1326"/>
      <c r="B35" s="656"/>
      <c r="C35" s="871"/>
      <c r="D35" s="871"/>
      <c r="E35" s="871"/>
      <c r="F35" s="871"/>
      <c r="G35" s="871"/>
      <c r="H35" s="871"/>
      <c r="I35" s="871"/>
      <c r="J35" s="871"/>
      <c r="K35" s="871"/>
      <c r="L35" s="871"/>
      <c r="M35" s="871"/>
      <c r="N35" s="871"/>
      <c r="O35" s="871"/>
      <c r="P35" s="871"/>
      <c r="Q35" s="871"/>
      <c r="R35" s="871"/>
      <c r="S35" s="871"/>
      <c r="T35" s="871"/>
      <c r="U35" s="871"/>
      <c r="V35" s="871"/>
      <c r="W35" s="871"/>
      <c r="X35" s="871"/>
      <c r="Y35" s="871"/>
      <c r="Z35" s="871"/>
      <c r="AA35" s="871"/>
      <c r="AB35" s="871"/>
      <c r="AC35" s="871"/>
      <c r="AD35" s="871"/>
      <c r="AE35" s="871"/>
      <c r="AF35" s="871"/>
      <c r="AG35" s="871"/>
      <c r="AH35" s="871"/>
      <c r="AI35" s="871"/>
      <c r="AJ35" s="871"/>
      <c r="AK35" s="871"/>
      <c r="AL35" s="871"/>
      <c r="AM35" s="871"/>
      <c r="AN35" s="871"/>
      <c r="AO35" s="871"/>
      <c r="AP35" s="871"/>
      <c r="AQ35" s="871"/>
      <c r="AR35" s="871"/>
      <c r="AS35" s="871"/>
      <c r="AT35" s="871"/>
      <c r="AU35" s="871"/>
      <c r="AV35" s="871"/>
      <c r="AW35" s="871"/>
      <c r="AX35" s="871"/>
      <c r="AY35" s="871"/>
      <c r="AZ35" s="871"/>
      <c r="BA35" s="871"/>
      <c r="BB35" s="871"/>
      <c r="BC35" s="871"/>
      <c r="BD35" s="871"/>
      <c r="BE35" s="871"/>
      <c r="BF35" s="871"/>
      <c r="BG35" s="871"/>
      <c r="BH35" s="871"/>
      <c r="BI35" s="871"/>
      <c r="BJ35" s="871"/>
      <c r="BK35" s="871"/>
      <c r="BL35" s="871"/>
      <c r="BM35" s="871"/>
      <c r="BN35" s="871"/>
      <c r="BO35" s="871"/>
      <c r="BP35" s="871"/>
      <c r="BQ35" s="871"/>
      <c r="BR35" s="871"/>
      <c r="BS35" s="871"/>
      <c r="BT35" s="871"/>
      <c r="BU35" s="871"/>
      <c r="BV35" s="871"/>
      <c r="BW35" s="871"/>
      <c r="BX35" s="871"/>
      <c r="BY35" s="871"/>
      <c r="BZ35" s="871"/>
      <c r="CA35" s="871"/>
      <c r="CB35" s="871"/>
      <c r="CC35" s="871"/>
    </row>
    <row r="36" spans="1:81" s="873" customFormat="1" ht="18" customHeight="1">
      <c r="A36" s="1331"/>
      <c r="B36" s="656"/>
      <c r="C36" s="871"/>
      <c r="D36" s="871"/>
      <c r="E36" s="871"/>
      <c r="F36" s="871"/>
      <c r="G36" s="871"/>
      <c r="H36" s="871"/>
      <c r="I36" s="871"/>
      <c r="J36" s="871"/>
      <c r="K36" s="871"/>
      <c r="L36" s="871"/>
      <c r="M36" s="871"/>
      <c r="N36" s="871"/>
      <c r="O36" s="871"/>
      <c r="P36" s="871"/>
      <c r="Q36" s="871"/>
      <c r="R36" s="871"/>
      <c r="S36" s="871"/>
      <c r="T36" s="871"/>
      <c r="U36" s="871"/>
      <c r="V36" s="871"/>
      <c r="W36" s="871"/>
      <c r="Y36" s="871"/>
      <c r="Z36" s="871"/>
      <c r="AA36" s="871"/>
      <c r="AB36" s="871"/>
      <c r="AC36" s="871"/>
      <c r="AD36" s="871"/>
      <c r="AE36" s="871"/>
      <c r="AF36" s="871"/>
      <c r="AG36" s="871"/>
      <c r="AH36" s="871"/>
      <c r="AI36" s="871"/>
      <c r="AJ36" s="871"/>
      <c r="AK36" s="871"/>
      <c r="AL36" s="871"/>
      <c r="AM36" s="871"/>
      <c r="AN36" s="871"/>
      <c r="AO36" s="871"/>
      <c r="AP36" s="871"/>
      <c r="AQ36" s="871"/>
      <c r="AR36" s="871"/>
      <c r="AS36" s="871"/>
      <c r="AT36" s="871"/>
      <c r="AU36" s="871"/>
      <c r="AV36" s="871"/>
      <c r="AW36" s="871"/>
      <c r="AX36" s="871"/>
      <c r="AY36" s="871"/>
      <c r="AZ36" s="871"/>
      <c r="BA36" s="871"/>
      <c r="BB36" s="871"/>
      <c r="BC36" s="871"/>
      <c r="BD36" s="871"/>
      <c r="BE36" s="871"/>
      <c r="BF36" s="871"/>
      <c r="BG36" s="871"/>
      <c r="BH36" s="871"/>
      <c r="BI36" s="871"/>
      <c r="BJ36" s="871"/>
      <c r="BK36" s="871"/>
      <c r="BL36" s="871"/>
      <c r="BM36" s="871"/>
      <c r="BN36" s="871"/>
      <c r="BO36" s="871"/>
      <c r="BP36" s="871"/>
      <c r="BQ36" s="871"/>
      <c r="BR36" s="871"/>
      <c r="BS36" s="871"/>
      <c r="BT36" s="871"/>
      <c r="BU36" s="871"/>
      <c r="BV36" s="871"/>
      <c r="BW36" s="871"/>
      <c r="BX36" s="871"/>
      <c r="BY36" s="871"/>
      <c r="BZ36" s="871"/>
      <c r="CA36" s="871"/>
      <c r="CB36" s="871"/>
      <c r="CC36" s="871"/>
    </row>
    <row r="37" spans="1:81" s="873" customFormat="1" ht="18" customHeight="1" thickBot="1">
      <c r="A37" s="1332"/>
      <c r="B37" s="656"/>
      <c r="C37" s="656"/>
      <c r="D37" s="656"/>
      <c r="E37" s="656"/>
      <c r="F37" s="656"/>
      <c r="G37" s="656"/>
      <c r="H37" s="656"/>
      <c r="I37" s="656"/>
      <c r="J37" s="656"/>
      <c r="K37" s="656"/>
      <c r="L37" s="656"/>
      <c r="M37" s="656"/>
      <c r="N37" s="656"/>
      <c r="O37" s="656"/>
      <c r="P37" s="656"/>
      <c r="Q37" s="656"/>
      <c r="R37" s="656"/>
      <c r="S37" s="656"/>
      <c r="T37" s="656"/>
      <c r="U37" s="656"/>
      <c r="V37" s="656"/>
      <c r="W37" s="656"/>
      <c r="X37" s="656"/>
      <c r="Y37" s="656"/>
      <c r="Z37" s="656"/>
      <c r="AA37" s="656"/>
      <c r="AB37" s="656"/>
      <c r="AC37" s="656"/>
      <c r="AD37" s="656"/>
      <c r="AE37" s="656"/>
      <c r="AF37" s="656"/>
      <c r="AG37" s="656"/>
      <c r="AH37" s="656"/>
      <c r="AI37" s="656"/>
      <c r="AJ37" s="656"/>
      <c r="AK37" s="656"/>
      <c r="AL37" s="656"/>
      <c r="AM37" s="656"/>
      <c r="AN37" s="656"/>
      <c r="AO37" s="656"/>
      <c r="AP37" s="656"/>
      <c r="AQ37" s="656"/>
      <c r="AR37" s="656"/>
      <c r="AS37" s="656"/>
      <c r="AT37" s="656"/>
      <c r="AU37" s="656"/>
      <c r="AV37" s="656"/>
      <c r="AW37" s="656"/>
      <c r="AX37" s="656"/>
      <c r="AY37" s="656"/>
      <c r="AZ37" s="656"/>
      <c r="BA37" s="656"/>
      <c r="BB37" s="656"/>
      <c r="BC37" s="656"/>
      <c r="BD37" s="656"/>
      <c r="BE37" s="656"/>
      <c r="BF37" s="656"/>
      <c r="BG37" s="656"/>
      <c r="BH37" s="656"/>
      <c r="BI37" s="656"/>
      <c r="BJ37" s="656"/>
      <c r="BK37" s="656"/>
      <c r="BL37" s="656"/>
      <c r="BM37" s="656"/>
      <c r="BN37" s="656"/>
      <c r="BO37" s="656"/>
      <c r="BP37" s="656"/>
      <c r="BQ37" s="656"/>
      <c r="BR37" s="656"/>
      <c r="BS37" s="656"/>
      <c r="BT37" s="656"/>
      <c r="BU37" s="656"/>
      <c r="BV37" s="656"/>
      <c r="BW37" s="656"/>
      <c r="BX37" s="656"/>
      <c r="BY37" s="656"/>
      <c r="BZ37" s="656"/>
      <c r="CA37" s="656"/>
      <c r="CB37" s="656"/>
      <c r="CC37" s="656"/>
    </row>
    <row r="38" spans="1:81" s="873" customFormat="1" ht="24" customHeight="1" thickBot="1">
      <c r="A38" s="1329"/>
      <c r="B38" s="1426" t="s">
        <v>851</v>
      </c>
      <c r="C38" s="1427"/>
      <c r="D38" s="1427"/>
      <c r="E38" s="1427"/>
      <c r="F38" s="1427"/>
      <c r="G38" s="1427"/>
      <c r="H38" s="1427"/>
      <c r="I38" s="1427"/>
      <c r="J38" s="1427"/>
      <c r="K38" s="1427"/>
      <c r="L38" s="1427"/>
      <c r="M38" s="1427"/>
      <c r="N38" s="1427"/>
      <c r="O38" s="1427"/>
      <c r="P38" s="1427"/>
      <c r="Q38" s="1427"/>
      <c r="R38" s="1427" t="s">
        <v>857</v>
      </c>
      <c r="S38" s="1427"/>
      <c r="T38" s="1427"/>
      <c r="U38" s="1427"/>
      <c r="V38" s="1427"/>
      <c r="W38" s="1427"/>
      <c r="X38" s="1427"/>
      <c r="Y38" s="1427"/>
      <c r="Z38" s="1427"/>
      <c r="AA38" s="1427"/>
      <c r="AB38" s="1427"/>
      <c r="AC38" s="1427"/>
      <c r="AD38" s="1427"/>
      <c r="AE38" s="1427"/>
      <c r="AF38" s="1427"/>
      <c r="AG38" s="1427"/>
      <c r="AH38" s="1427" t="s">
        <v>877</v>
      </c>
      <c r="AI38" s="1427"/>
      <c r="AJ38" s="1427"/>
      <c r="AK38" s="1427"/>
      <c r="AL38" s="1427"/>
      <c r="AM38" s="1427"/>
      <c r="AN38" s="1427"/>
      <c r="AO38" s="1427"/>
      <c r="AP38" s="1427"/>
      <c r="AQ38" s="1427"/>
      <c r="AR38" s="1427"/>
      <c r="AS38" s="1427"/>
      <c r="AT38" s="1427"/>
      <c r="AU38" s="1427"/>
      <c r="AV38" s="1427"/>
      <c r="AW38" s="1427"/>
      <c r="AX38" s="1427" t="s">
        <v>857</v>
      </c>
      <c r="AY38" s="1427"/>
      <c r="AZ38" s="1427"/>
      <c r="BA38" s="1427"/>
      <c r="BB38" s="1427"/>
      <c r="BC38" s="1427"/>
      <c r="BD38" s="1427"/>
      <c r="BE38" s="1427"/>
      <c r="BF38" s="1427"/>
      <c r="BG38" s="1427"/>
      <c r="BH38" s="1427"/>
      <c r="BI38" s="1427"/>
      <c r="BJ38" s="1427"/>
      <c r="BK38" s="1427"/>
      <c r="BL38" s="1427"/>
      <c r="BM38" s="1427"/>
      <c r="BN38" s="1427" t="s">
        <v>857</v>
      </c>
      <c r="BO38" s="1427"/>
      <c r="BP38" s="1427"/>
      <c r="BQ38" s="1427"/>
      <c r="BR38" s="1427"/>
      <c r="BS38" s="1427"/>
      <c r="BT38" s="1427"/>
      <c r="BU38" s="1427"/>
      <c r="BV38" s="1427"/>
      <c r="BW38" s="1427"/>
      <c r="BX38" s="1427"/>
      <c r="BY38" s="1427"/>
      <c r="BZ38" s="1427"/>
      <c r="CA38" s="1427"/>
      <c r="CB38" s="1427"/>
      <c r="CC38" s="1427"/>
    </row>
    <row r="39" spans="1:81" s="873" customFormat="1" ht="218.25" thickBot="1">
      <c r="A39" s="1330"/>
      <c r="B39" s="872" t="s">
        <v>334</v>
      </c>
      <c r="C39" s="872" t="s">
        <v>351</v>
      </c>
      <c r="D39" s="872" t="s">
        <v>403</v>
      </c>
      <c r="E39" s="872" t="s">
        <v>352</v>
      </c>
      <c r="F39" s="872" t="s">
        <v>353</v>
      </c>
      <c r="G39" s="872" t="s">
        <v>354</v>
      </c>
      <c r="H39" s="872" t="s">
        <v>228</v>
      </c>
      <c r="I39" s="872" t="s">
        <v>402</v>
      </c>
      <c r="J39" s="872" t="s">
        <v>165</v>
      </c>
      <c r="K39" s="872" t="s">
        <v>439</v>
      </c>
      <c r="L39" s="872" t="s">
        <v>63</v>
      </c>
      <c r="M39" s="872" t="s">
        <v>64</v>
      </c>
      <c r="N39" s="872" t="s">
        <v>335</v>
      </c>
      <c r="O39" s="872" t="s">
        <v>715</v>
      </c>
      <c r="P39" s="872" t="s">
        <v>338</v>
      </c>
      <c r="Q39" s="872" t="s">
        <v>575</v>
      </c>
      <c r="R39" s="872" t="s">
        <v>317</v>
      </c>
      <c r="S39" s="872" t="s">
        <v>318</v>
      </c>
      <c r="T39" s="872" t="s">
        <v>710</v>
      </c>
      <c r="U39" s="872" t="s">
        <v>573</v>
      </c>
      <c r="V39" s="872" t="s">
        <v>688</v>
      </c>
      <c r="W39" s="872" t="s">
        <v>751</v>
      </c>
      <c r="X39" s="872" t="s">
        <v>709</v>
      </c>
      <c r="Y39" s="872" t="s">
        <v>714</v>
      </c>
      <c r="Z39" s="872" t="s">
        <v>692</v>
      </c>
      <c r="AA39" s="872" t="s">
        <v>576</v>
      </c>
      <c r="AB39" s="872" t="s">
        <v>693</v>
      </c>
      <c r="AC39" s="872" t="s">
        <v>574</v>
      </c>
      <c r="AD39" s="872" t="s">
        <v>695</v>
      </c>
      <c r="AE39" s="872" t="s">
        <v>779</v>
      </c>
      <c r="AF39" s="872" t="s">
        <v>690</v>
      </c>
      <c r="AG39" s="872" t="s">
        <v>729</v>
      </c>
      <c r="AH39" s="872" t="s">
        <v>724</v>
      </c>
      <c r="AI39" s="872" t="s">
        <v>804</v>
      </c>
      <c r="AJ39" s="872" t="s">
        <v>803</v>
      </c>
      <c r="AK39" s="872" t="s">
        <v>785</v>
      </c>
      <c r="AL39" s="872" t="s">
        <v>807</v>
      </c>
      <c r="AM39" s="872" t="s">
        <v>810</v>
      </c>
      <c r="AN39" s="872" t="s">
        <v>780</v>
      </c>
      <c r="AO39" s="872" t="s">
        <v>730</v>
      </c>
      <c r="AP39" s="872" t="s">
        <v>731</v>
      </c>
      <c r="AQ39" s="872" t="s">
        <v>733</v>
      </c>
      <c r="AR39" s="872" t="s">
        <v>781</v>
      </c>
      <c r="AS39" s="872" t="s">
        <v>782</v>
      </c>
      <c r="AT39" s="872" t="s">
        <v>805</v>
      </c>
      <c r="AU39" s="872" t="s">
        <v>813</v>
      </c>
      <c r="AV39" s="872" t="s">
        <v>732</v>
      </c>
      <c r="AW39" s="872" t="s">
        <v>806</v>
      </c>
      <c r="AX39" s="872" t="s">
        <v>783</v>
      </c>
      <c r="AY39" s="872" t="s">
        <v>784</v>
      </c>
      <c r="AZ39" s="872" t="s">
        <v>734</v>
      </c>
      <c r="BA39" s="872" t="s">
        <v>817</v>
      </c>
      <c r="BB39" s="872" t="s">
        <v>749</v>
      </c>
      <c r="BC39" s="872" t="s">
        <v>753</v>
      </c>
      <c r="BD39" s="872" t="s">
        <v>726</v>
      </c>
      <c r="BE39" s="872" t="s">
        <v>748</v>
      </c>
      <c r="BF39" s="872" t="s">
        <v>815</v>
      </c>
      <c r="BG39" s="872" t="s">
        <v>819</v>
      </c>
      <c r="BH39" s="872" t="s">
        <v>820</v>
      </c>
      <c r="BI39" s="872" t="s">
        <v>821</v>
      </c>
      <c r="BJ39" s="872" t="s">
        <v>738</v>
      </c>
      <c r="BK39" s="872" t="s">
        <v>853</v>
      </c>
      <c r="BL39" s="872" t="s">
        <v>852</v>
      </c>
      <c r="BM39" s="872" t="s">
        <v>739</v>
      </c>
      <c r="BN39" s="872" t="s">
        <v>740</v>
      </c>
      <c r="BO39" s="872" t="s">
        <v>741</v>
      </c>
      <c r="BP39" s="872" t="s">
        <v>742</v>
      </c>
      <c r="BQ39" s="872" t="s">
        <v>743</v>
      </c>
      <c r="BR39" s="872" t="s">
        <v>849</v>
      </c>
      <c r="BS39" s="872" t="s">
        <v>854</v>
      </c>
      <c r="BT39" s="872" t="s">
        <v>750</v>
      </c>
      <c r="BU39" s="872" t="s">
        <v>850</v>
      </c>
      <c r="BV39" s="872" t="s">
        <v>744</v>
      </c>
      <c r="BW39" s="872" t="s">
        <v>745</v>
      </c>
      <c r="BX39" s="872" t="s">
        <v>747</v>
      </c>
      <c r="BY39" s="872" t="s">
        <v>814</v>
      </c>
      <c r="BZ39" s="872" t="s">
        <v>746</v>
      </c>
      <c r="CA39" s="872" t="s">
        <v>736</v>
      </c>
      <c r="CB39" s="872" t="s">
        <v>737</v>
      </c>
      <c r="CC39" s="872" t="s">
        <v>855</v>
      </c>
    </row>
    <row r="40" spans="1:81" s="873" customFormat="1" ht="24" thickBot="1">
      <c r="A40" s="1326"/>
      <c r="B40" s="1365">
        <f>SUM(C40:CC40)</f>
        <v>586633835.13411331</v>
      </c>
      <c r="C40" s="858">
        <v>2199534.7434641235</v>
      </c>
      <c r="D40" s="858">
        <v>894157.53357600281</v>
      </c>
      <c r="E40" s="858">
        <v>9579600.6903862748</v>
      </c>
      <c r="F40" s="858">
        <v>2429203.8479290274</v>
      </c>
      <c r="G40" s="858">
        <v>3084762.3850609493</v>
      </c>
      <c r="H40" s="858">
        <v>2973431.7388519356</v>
      </c>
      <c r="I40" s="858">
        <v>1818367.3695676127</v>
      </c>
      <c r="J40" s="858">
        <v>794916.8464845937</v>
      </c>
      <c r="K40" s="858">
        <v>2433270.007297046</v>
      </c>
      <c r="L40" s="858">
        <v>3120.2464277733607</v>
      </c>
      <c r="M40" s="858">
        <v>1096394.2547801284</v>
      </c>
      <c r="N40" s="858">
        <v>2495347.0028364491</v>
      </c>
      <c r="O40" s="858">
        <v>2591410.8826459451</v>
      </c>
      <c r="P40" s="858">
        <v>9526625.7150780801</v>
      </c>
      <c r="Q40" s="858">
        <v>1781001.0271184524</v>
      </c>
      <c r="R40" s="858">
        <v>2302727.9852053784</v>
      </c>
      <c r="S40" s="858">
        <v>794192.9082343867</v>
      </c>
      <c r="T40" s="858">
        <v>5754880.1052241763</v>
      </c>
      <c r="U40" s="858">
        <v>2004944.0883486518</v>
      </c>
      <c r="V40" s="858">
        <v>2751686.9044154189</v>
      </c>
      <c r="W40" s="858">
        <v>8033707.8184251022</v>
      </c>
      <c r="X40" s="858">
        <v>9393424.5063174944</v>
      </c>
      <c r="Y40" s="858">
        <v>1468905.476270006</v>
      </c>
      <c r="Z40" s="858">
        <v>747839.52196054359</v>
      </c>
      <c r="AA40" s="858">
        <v>5487093.411129877</v>
      </c>
      <c r="AB40" s="858">
        <v>98979323.768822044</v>
      </c>
      <c r="AC40" s="858">
        <v>45496881.864985019</v>
      </c>
      <c r="AD40" s="858">
        <v>57628493.821215108</v>
      </c>
      <c r="AE40" s="858">
        <v>46773815.079627372</v>
      </c>
      <c r="AF40" s="858">
        <v>83447127.639171571</v>
      </c>
      <c r="AG40" s="858">
        <v>47372469.91100312</v>
      </c>
      <c r="AH40" s="858">
        <v>23733008.57882911</v>
      </c>
      <c r="AI40" s="858">
        <v>5198757.6236358145</v>
      </c>
      <c r="AJ40" s="858">
        <v>3294965.4128599311</v>
      </c>
      <c r="AK40" s="858">
        <v>1226915.8235382573</v>
      </c>
      <c r="AL40" s="858">
        <v>0</v>
      </c>
      <c r="AM40" s="858">
        <v>0</v>
      </c>
      <c r="AN40" s="858">
        <v>1226915.8235382573</v>
      </c>
      <c r="AO40" s="858">
        <v>1226915.8235382573</v>
      </c>
      <c r="AP40" s="858">
        <v>2658611.3706837599</v>
      </c>
      <c r="AQ40" s="858">
        <v>2658611.3706837599</v>
      </c>
      <c r="AR40" s="858">
        <v>3723870.2049739398</v>
      </c>
      <c r="AS40" s="858">
        <v>3723870.2049739398</v>
      </c>
      <c r="AT40" s="858">
        <v>3942807.1776431915</v>
      </c>
      <c r="AU40" s="858">
        <v>3294965.4128599311</v>
      </c>
      <c r="AV40" s="858">
        <v>3685670.3953424199</v>
      </c>
      <c r="AW40" s="858">
        <v>3685670.3953424199</v>
      </c>
      <c r="AX40" s="858">
        <v>1227172.28101752</v>
      </c>
      <c r="AY40" s="858">
        <v>1227153.1811473062</v>
      </c>
      <c r="AZ40" s="858">
        <v>1684076.9396550285</v>
      </c>
      <c r="BA40" s="1364">
        <v>0</v>
      </c>
      <c r="BB40" s="858">
        <v>1586838.886134726</v>
      </c>
      <c r="BC40" s="858">
        <v>2542905.7414992382</v>
      </c>
      <c r="BD40" s="858">
        <v>1582248.2897298164</v>
      </c>
      <c r="BE40" s="858">
        <v>4250524.97597491</v>
      </c>
      <c r="BF40" s="858">
        <v>147690.59576269958</v>
      </c>
      <c r="BG40" s="858">
        <v>21554.176443304998</v>
      </c>
      <c r="BH40" s="858">
        <v>2475231.3714582101</v>
      </c>
      <c r="BI40" s="1364">
        <v>0</v>
      </c>
      <c r="BJ40" s="858">
        <v>43159.45053431124</v>
      </c>
      <c r="BK40" s="858">
        <v>1723268.0090538624</v>
      </c>
      <c r="BL40" s="858">
        <v>829189.78552181111</v>
      </c>
      <c r="BM40" s="858">
        <v>11692331.704690196</v>
      </c>
      <c r="BN40" s="858">
        <v>9031609.96961434</v>
      </c>
      <c r="BO40" s="858">
        <v>4902693.9179030294</v>
      </c>
      <c r="BP40" s="858">
        <v>2000777.9110833432</v>
      </c>
      <c r="BQ40" s="858">
        <v>5839023.8285946753</v>
      </c>
      <c r="BR40" s="858">
        <v>752917.64240199456</v>
      </c>
      <c r="BS40" s="858">
        <v>752917.64240199456</v>
      </c>
      <c r="BT40" s="858">
        <v>1072331.5113679816</v>
      </c>
      <c r="BU40" s="858">
        <v>1072331.5113679816</v>
      </c>
      <c r="BV40" s="858">
        <v>91333.337124809128</v>
      </c>
      <c r="BW40" s="858">
        <v>2823.0060477418974</v>
      </c>
      <c r="BX40" s="858">
        <v>23661.172274809003</v>
      </c>
      <c r="BY40" s="858">
        <v>10803.246811819352</v>
      </c>
      <c r="BZ40" s="858">
        <v>456262.76888142515</v>
      </c>
      <c r="CA40" s="858">
        <v>455980.24995203275</v>
      </c>
      <c r="CB40" s="858">
        <v>2983143.7302060956</v>
      </c>
      <c r="CC40" s="1366">
        <v>731663.57915305637</v>
      </c>
    </row>
    <row r="41" spans="1:81" s="873" customFormat="1">
      <c r="A41" s="1326"/>
      <c r="B41" s="656"/>
      <c r="C41" s="871"/>
      <c r="D41" s="871"/>
      <c r="E41" s="871"/>
      <c r="F41" s="871"/>
      <c r="G41" s="871"/>
      <c r="H41" s="871"/>
      <c r="I41" s="871"/>
      <c r="J41" s="871"/>
      <c r="K41" s="871"/>
      <c r="L41" s="871"/>
      <c r="M41" s="871"/>
      <c r="N41" s="871"/>
      <c r="O41" s="871"/>
      <c r="P41" s="871"/>
      <c r="Q41" s="871"/>
      <c r="R41" s="871"/>
      <c r="S41" s="871"/>
      <c r="T41" s="871"/>
      <c r="U41" s="871"/>
      <c r="V41" s="871"/>
      <c r="W41" s="871"/>
      <c r="X41" s="871"/>
      <c r="Y41" s="871"/>
      <c r="Z41" s="871"/>
      <c r="AA41" s="871"/>
      <c r="AB41" s="871"/>
      <c r="AC41" s="871"/>
      <c r="AD41" s="871"/>
      <c r="AE41" s="871"/>
      <c r="AF41" s="871"/>
      <c r="AG41" s="871"/>
      <c r="AH41" s="871"/>
      <c r="AI41" s="871"/>
      <c r="AJ41" s="871"/>
      <c r="AK41" s="871"/>
      <c r="AL41" s="871"/>
      <c r="AM41" s="871"/>
      <c r="AN41" s="871"/>
      <c r="AO41" s="871"/>
      <c r="AP41" s="871"/>
      <c r="AQ41" s="871"/>
      <c r="AR41" s="871"/>
      <c r="AS41" s="871"/>
      <c r="AT41" s="871"/>
      <c r="AU41" s="871"/>
      <c r="AV41" s="871"/>
      <c r="AW41" s="871"/>
      <c r="AX41" s="871"/>
      <c r="AY41" s="871"/>
      <c r="AZ41" s="871"/>
      <c r="BA41" s="871"/>
      <c r="BB41" s="871"/>
      <c r="BC41" s="871"/>
      <c r="BD41" s="871"/>
      <c r="BE41" s="871"/>
      <c r="BF41" s="871"/>
      <c r="BG41" s="871"/>
      <c r="BH41" s="871"/>
      <c r="BI41" s="871"/>
      <c r="BJ41" s="871"/>
      <c r="BK41" s="871"/>
      <c r="BL41" s="871"/>
      <c r="BM41" s="871"/>
      <c r="BN41" s="871"/>
      <c r="BO41" s="871"/>
      <c r="BP41" s="871"/>
      <c r="BQ41" s="871"/>
      <c r="BR41" s="871"/>
      <c r="BS41" s="871"/>
      <c r="BT41" s="871"/>
      <c r="BU41" s="871"/>
      <c r="BV41" s="871"/>
      <c r="BW41" s="871"/>
      <c r="BX41" s="871"/>
      <c r="BY41" s="871"/>
      <c r="BZ41" s="871"/>
      <c r="CA41" s="871"/>
      <c r="CB41" s="871"/>
      <c r="CC41" s="871"/>
    </row>
    <row r="42" spans="1:81" s="873" customFormat="1" ht="55.5" customHeight="1">
      <c r="A42" s="1326"/>
      <c r="B42" s="1300"/>
      <c r="C42" s="1299"/>
      <c r="D42" s="1299"/>
      <c r="E42" s="1299"/>
      <c r="F42" s="1299"/>
      <c r="G42" s="1299"/>
      <c r="H42" s="1299"/>
      <c r="I42" s="1299"/>
      <c r="J42" s="1299"/>
      <c r="K42" s="1299"/>
      <c r="L42" s="1299"/>
      <c r="M42" s="1299"/>
      <c r="N42" s="1299"/>
      <c r="O42" s="1299"/>
      <c r="P42" s="1299"/>
      <c r="Q42" s="1299"/>
      <c r="R42" s="1299"/>
      <c r="S42" s="1299"/>
      <c r="T42" s="1299"/>
      <c r="U42" s="1299"/>
      <c r="V42" s="1299"/>
      <c r="W42" s="1299"/>
      <c r="X42" s="1299"/>
      <c r="Y42" s="1299"/>
      <c r="Z42" s="1299"/>
      <c r="AA42" s="1299"/>
      <c r="AB42" s="1299"/>
      <c r="AC42" s="1299"/>
      <c r="AD42" s="1299"/>
      <c r="AE42" s="1299"/>
      <c r="AF42" s="1299"/>
      <c r="AG42" s="1299"/>
      <c r="AH42" s="1299"/>
      <c r="AI42" s="1299"/>
      <c r="AJ42" s="1299"/>
      <c r="AK42" s="1299"/>
      <c r="AL42" s="1299"/>
      <c r="AM42" s="1299"/>
      <c r="AN42" s="1299"/>
      <c r="AO42" s="1299"/>
      <c r="AP42" s="1299"/>
      <c r="AQ42" s="1299"/>
      <c r="AR42" s="1299"/>
      <c r="AS42" s="1299"/>
      <c r="AT42" s="1299"/>
      <c r="AU42" s="1299"/>
      <c r="AV42" s="1299"/>
      <c r="AW42" s="1299"/>
      <c r="AX42" s="1299"/>
      <c r="AY42" s="1299"/>
      <c r="AZ42" s="1299"/>
      <c r="BA42" s="1299"/>
      <c r="BB42" s="1299"/>
      <c r="BC42" s="1299"/>
      <c r="BD42" s="1299"/>
      <c r="BE42" s="1299"/>
      <c r="BF42" s="1299"/>
      <c r="BG42" s="1299"/>
      <c r="BH42" s="1299"/>
      <c r="BI42" s="1299"/>
      <c r="BJ42" s="1299"/>
      <c r="BK42" s="1299"/>
      <c r="BL42" s="1299"/>
      <c r="BM42" s="1299"/>
      <c r="BN42" s="1299"/>
      <c r="BO42" s="1299"/>
      <c r="BP42" s="1299"/>
      <c r="BQ42" s="1299"/>
      <c r="BR42" s="1299"/>
      <c r="BS42" s="1299"/>
      <c r="BT42" s="1299"/>
      <c r="BU42" s="1299"/>
      <c r="BV42" s="1299"/>
      <c r="BW42" s="1299"/>
      <c r="BX42" s="1299"/>
      <c r="BY42" s="1299"/>
      <c r="BZ42" s="1299"/>
      <c r="CA42" s="1299"/>
      <c r="CB42" s="1299"/>
      <c r="CC42" s="1299"/>
    </row>
    <row r="43" spans="1:81" s="37" customFormat="1">
      <c r="A43" s="1327"/>
      <c r="B43" s="878"/>
      <c r="C43" s="878"/>
      <c r="D43" s="878"/>
      <c r="E43" s="832"/>
      <c r="F43" s="832"/>
      <c r="G43" s="832"/>
      <c r="H43" s="832"/>
      <c r="I43" s="832"/>
      <c r="J43" s="832"/>
      <c r="K43" s="832"/>
      <c r="L43" s="1350"/>
      <c r="M43" s="832"/>
      <c r="N43" s="832"/>
      <c r="O43" s="832"/>
      <c r="P43" s="832"/>
      <c r="Q43" s="1350" t="s">
        <v>1023</v>
      </c>
      <c r="R43" s="832"/>
      <c r="S43" s="832"/>
      <c r="T43" s="832"/>
      <c r="U43" s="832"/>
      <c r="V43" s="832"/>
      <c r="W43" s="832"/>
      <c r="X43" s="1350"/>
      <c r="Y43" s="832"/>
      <c r="Z43" s="832"/>
      <c r="AA43" s="832"/>
      <c r="AB43" s="832"/>
      <c r="AC43" s="832"/>
      <c r="AD43" s="832"/>
      <c r="AE43" s="832"/>
      <c r="AF43" s="832"/>
      <c r="AG43" s="1350" t="s">
        <v>1024</v>
      </c>
      <c r="AH43" s="832"/>
      <c r="AI43" s="832"/>
      <c r="AJ43" s="1350"/>
      <c r="AK43" s="832"/>
      <c r="AL43" s="832"/>
      <c r="AM43" s="832"/>
      <c r="AN43" s="832"/>
      <c r="AO43" s="832"/>
      <c r="AP43" s="832"/>
      <c r="AQ43" s="832"/>
      <c r="AR43" s="832"/>
      <c r="AS43" s="832"/>
      <c r="AT43" s="832"/>
      <c r="AU43" s="832"/>
      <c r="AV43" s="1350"/>
      <c r="AW43" s="1350" t="s">
        <v>1025</v>
      </c>
      <c r="AX43" s="832"/>
      <c r="AY43" s="216"/>
      <c r="AZ43" s="216"/>
      <c r="BA43" s="216"/>
      <c r="BB43" s="216"/>
      <c r="BC43" s="216"/>
      <c r="BD43" s="216"/>
      <c r="BE43" s="216"/>
      <c r="BF43" s="216"/>
      <c r="BG43" s="216"/>
      <c r="BH43" s="1350"/>
      <c r="BI43" s="216"/>
      <c r="BJ43" s="1352"/>
      <c r="BM43" s="1350" t="s">
        <v>1026</v>
      </c>
      <c r="BT43" s="1350"/>
      <c r="BV43" s="1352"/>
      <c r="BZ43" s="1352"/>
      <c r="CC43" s="1350" t="s">
        <v>1027</v>
      </c>
    </row>
    <row r="44" spans="1:81" s="873" customFormat="1" ht="18" customHeight="1" thickBot="1">
      <c r="A44" s="1333"/>
      <c r="B44" s="656"/>
      <c r="C44" s="656"/>
      <c r="D44" s="656"/>
      <c r="E44" s="656"/>
      <c r="F44" s="656"/>
      <c r="G44" s="656"/>
      <c r="H44" s="656"/>
      <c r="I44" s="656"/>
      <c r="J44" s="656"/>
      <c r="K44" s="656"/>
      <c r="L44" s="656"/>
      <c r="M44" s="656"/>
      <c r="N44" s="656"/>
      <c r="O44" s="656"/>
      <c r="P44" s="656"/>
      <c r="Q44" s="656"/>
      <c r="R44" s="656"/>
      <c r="S44" s="656"/>
      <c r="T44" s="656"/>
      <c r="U44" s="656"/>
      <c r="V44" s="656"/>
      <c r="W44" s="656"/>
      <c r="X44" s="656"/>
      <c r="Y44" s="656"/>
      <c r="Z44" s="656"/>
      <c r="AA44" s="656"/>
      <c r="AB44" s="656"/>
      <c r="AC44" s="656"/>
      <c r="AD44" s="656"/>
      <c r="AE44" s="656"/>
      <c r="AF44" s="656"/>
      <c r="AG44" s="656"/>
      <c r="AH44" s="656"/>
      <c r="AI44" s="656"/>
      <c r="AJ44" s="656"/>
      <c r="AK44" s="656"/>
      <c r="AL44" s="656"/>
      <c r="AM44" s="656"/>
      <c r="AN44" s="656"/>
      <c r="AO44" s="656"/>
      <c r="AP44" s="656"/>
      <c r="AQ44" s="656"/>
      <c r="AR44" s="656"/>
      <c r="AS44" s="656"/>
      <c r="AT44" s="656"/>
      <c r="AU44" s="656"/>
      <c r="AV44" s="656"/>
      <c r="AW44" s="656"/>
      <c r="AX44" s="656"/>
      <c r="AY44" s="656"/>
      <c r="AZ44" s="656"/>
      <c r="BA44" s="656"/>
      <c r="BB44" s="656"/>
      <c r="BC44" s="656"/>
      <c r="BD44" s="656"/>
      <c r="BE44" s="871"/>
      <c r="BF44" s="871"/>
      <c r="BG44" s="871"/>
      <c r="BH44" s="871"/>
      <c r="BI44" s="871"/>
      <c r="BJ44" s="871"/>
      <c r="BK44" s="871"/>
      <c r="BL44" s="871"/>
      <c r="BM44" s="871"/>
      <c r="BN44" s="871"/>
      <c r="BO44" s="871"/>
      <c r="BP44" s="871"/>
      <c r="BQ44" s="871"/>
      <c r="BR44" s="871"/>
      <c r="BS44" s="871"/>
      <c r="BT44" s="871"/>
      <c r="BU44" s="871"/>
      <c r="BV44" s="871"/>
      <c r="BW44" s="871"/>
      <c r="BX44" s="871"/>
      <c r="BY44" s="871"/>
      <c r="BZ44" s="871"/>
      <c r="CA44" s="871"/>
      <c r="CB44" s="871"/>
      <c r="CC44" s="871"/>
    </row>
    <row r="45" spans="1:81" s="873" customFormat="1" ht="24" customHeight="1" thickBot="1">
      <c r="A45" s="1329"/>
      <c r="B45" s="1426" t="s">
        <v>876</v>
      </c>
      <c r="C45" s="1427"/>
      <c r="D45" s="1427"/>
      <c r="E45" s="1427"/>
      <c r="F45" s="1427"/>
      <c r="G45" s="1427"/>
      <c r="H45" s="1427"/>
      <c r="I45" s="1427"/>
      <c r="J45" s="1427"/>
      <c r="K45" s="1427"/>
      <c r="L45" s="1427"/>
      <c r="M45" s="1427"/>
      <c r="N45" s="1427"/>
      <c r="O45" s="1427"/>
      <c r="P45" s="1427"/>
      <c r="Q45" s="1427"/>
      <c r="R45" s="1427" t="s">
        <v>754</v>
      </c>
      <c r="S45" s="1427"/>
      <c r="T45" s="1427"/>
      <c r="U45" s="1427"/>
      <c r="V45" s="1427"/>
      <c r="W45" s="1427"/>
      <c r="X45" s="1427"/>
      <c r="Y45" s="1427"/>
      <c r="Z45" s="1427"/>
      <c r="AA45" s="1427"/>
      <c r="AB45" s="1427"/>
      <c r="AC45" s="1427"/>
      <c r="AD45" s="1427"/>
      <c r="AE45" s="1427"/>
      <c r="AF45" s="1427"/>
      <c r="AG45" s="1427"/>
      <c r="AH45" s="1427" t="s">
        <v>876</v>
      </c>
      <c r="AI45" s="1427"/>
      <c r="AJ45" s="1427"/>
      <c r="AK45" s="1427"/>
      <c r="AL45" s="1427"/>
      <c r="AM45" s="1427"/>
      <c r="AN45" s="1427"/>
      <c r="AO45" s="1427"/>
      <c r="AP45" s="1427"/>
      <c r="AQ45" s="1427"/>
      <c r="AR45" s="1427"/>
      <c r="AS45" s="1427"/>
      <c r="AT45" s="1427"/>
      <c r="AU45" s="1427"/>
      <c r="AV45" s="1427"/>
      <c r="AW45" s="1427"/>
      <c r="AX45" s="1427" t="s">
        <v>876</v>
      </c>
      <c r="AY45" s="1427"/>
      <c r="AZ45" s="1427"/>
      <c r="BA45" s="1427"/>
      <c r="BB45" s="1427"/>
      <c r="BC45" s="1427"/>
      <c r="BD45" s="1427"/>
      <c r="BE45" s="1427"/>
      <c r="BF45" s="1427"/>
      <c r="BG45" s="1427"/>
      <c r="BH45" s="1427"/>
      <c r="BI45" s="1427"/>
      <c r="BJ45" s="1427"/>
      <c r="BK45" s="1427"/>
      <c r="BL45" s="1427"/>
      <c r="BM45" s="1427"/>
      <c r="BN45" s="1427" t="s">
        <v>875</v>
      </c>
      <c r="BO45" s="1427"/>
      <c r="BP45" s="1427"/>
      <c r="BQ45" s="1427"/>
      <c r="BR45" s="1427"/>
      <c r="BS45" s="1427"/>
      <c r="BT45" s="1427"/>
      <c r="BU45" s="1427"/>
      <c r="BV45" s="1427"/>
      <c r="BW45" s="1427"/>
      <c r="BX45" s="1427"/>
      <c r="BY45" s="1427"/>
      <c r="BZ45" s="1427"/>
      <c r="CA45" s="1427"/>
      <c r="CB45" s="1427"/>
      <c r="CC45" s="1427"/>
    </row>
    <row r="46" spans="1:81" s="873" customFormat="1" ht="218.25" thickBot="1">
      <c r="A46" s="1330"/>
      <c r="B46" s="872" t="s">
        <v>334</v>
      </c>
      <c r="C46" s="872" t="s">
        <v>351</v>
      </c>
      <c r="D46" s="872" t="s">
        <v>403</v>
      </c>
      <c r="E46" s="872" t="s">
        <v>352</v>
      </c>
      <c r="F46" s="872" t="s">
        <v>353</v>
      </c>
      <c r="G46" s="872" t="s">
        <v>354</v>
      </c>
      <c r="H46" s="872" t="s">
        <v>228</v>
      </c>
      <c r="I46" s="872" t="s">
        <v>402</v>
      </c>
      <c r="J46" s="872" t="s">
        <v>165</v>
      </c>
      <c r="K46" s="872" t="s">
        <v>439</v>
      </c>
      <c r="L46" s="872" t="s">
        <v>63</v>
      </c>
      <c r="M46" s="872" t="s">
        <v>64</v>
      </c>
      <c r="N46" s="872" t="s">
        <v>335</v>
      </c>
      <c r="O46" s="872" t="s">
        <v>715</v>
      </c>
      <c r="P46" s="872" t="s">
        <v>338</v>
      </c>
      <c r="Q46" s="872" t="s">
        <v>575</v>
      </c>
      <c r="R46" s="872" t="s">
        <v>317</v>
      </c>
      <c r="S46" s="872" t="s">
        <v>318</v>
      </c>
      <c r="T46" s="872" t="s">
        <v>710</v>
      </c>
      <c r="U46" s="872" t="s">
        <v>573</v>
      </c>
      <c r="V46" s="872" t="s">
        <v>688</v>
      </c>
      <c r="W46" s="872" t="s">
        <v>751</v>
      </c>
      <c r="X46" s="872" t="s">
        <v>709</v>
      </c>
      <c r="Y46" s="872" t="s">
        <v>714</v>
      </c>
      <c r="Z46" s="872" t="s">
        <v>692</v>
      </c>
      <c r="AA46" s="872" t="s">
        <v>576</v>
      </c>
      <c r="AB46" s="872" t="s">
        <v>693</v>
      </c>
      <c r="AC46" s="872" t="s">
        <v>574</v>
      </c>
      <c r="AD46" s="872" t="s">
        <v>695</v>
      </c>
      <c r="AE46" s="872" t="s">
        <v>779</v>
      </c>
      <c r="AF46" s="872" t="s">
        <v>690</v>
      </c>
      <c r="AG46" s="872" t="s">
        <v>729</v>
      </c>
      <c r="AH46" s="872" t="s">
        <v>724</v>
      </c>
      <c r="AI46" s="872" t="s">
        <v>804</v>
      </c>
      <c r="AJ46" s="872" t="s">
        <v>803</v>
      </c>
      <c r="AK46" s="872" t="s">
        <v>785</v>
      </c>
      <c r="AL46" s="872" t="s">
        <v>807</v>
      </c>
      <c r="AM46" s="872" t="s">
        <v>810</v>
      </c>
      <c r="AN46" s="872" t="s">
        <v>780</v>
      </c>
      <c r="AO46" s="872" t="s">
        <v>730</v>
      </c>
      <c r="AP46" s="872" t="s">
        <v>731</v>
      </c>
      <c r="AQ46" s="872" t="s">
        <v>733</v>
      </c>
      <c r="AR46" s="872" t="s">
        <v>781</v>
      </c>
      <c r="AS46" s="872" t="s">
        <v>782</v>
      </c>
      <c r="AT46" s="872" t="s">
        <v>805</v>
      </c>
      <c r="AU46" s="872" t="s">
        <v>813</v>
      </c>
      <c r="AV46" s="872" t="s">
        <v>732</v>
      </c>
      <c r="AW46" s="872" t="s">
        <v>806</v>
      </c>
      <c r="AX46" s="872" t="s">
        <v>783</v>
      </c>
      <c r="AY46" s="872" t="s">
        <v>784</v>
      </c>
      <c r="AZ46" s="872" t="s">
        <v>734</v>
      </c>
      <c r="BA46" s="872" t="s">
        <v>817</v>
      </c>
      <c r="BB46" s="872" t="s">
        <v>749</v>
      </c>
      <c r="BC46" s="872" t="s">
        <v>753</v>
      </c>
      <c r="BD46" s="872" t="s">
        <v>726</v>
      </c>
      <c r="BE46" s="872" t="s">
        <v>748</v>
      </c>
      <c r="BF46" s="872" t="s">
        <v>815</v>
      </c>
      <c r="BG46" s="872" t="s">
        <v>819</v>
      </c>
      <c r="BH46" s="872" t="s">
        <v>820</v>
      </c>
      <c r="BI46" s="872" t="s">
        <v>821</v>
      </c>
      <c r="BJ46" s="872" t="s">
        <v>738</v>
      </c>
      <c r="BK46" s="872" t="s">
        <v>853</v>
      </c>
      <c r="BL46" s="872" t="s">
        <v>852</v>
      </c>
      <c r="BM46" s="872" t="s">
        <v>739</v>
      </c>
      <c r="BN46" s="872" t="s">
        <v>740</v>
      </c>
      <c r="BO46" s="872" t="s">
        <v>741</v>
      </c>
      <c r="BP46" s="872" t="s">
        <v>742</v>
      </c>
      <c r="BQ46" s="872" t="s">
        <v>743</v>
      </c>
      <c r="BR46" s="872" t="s">
        <v>849</v>
      </c>
      <c r="BS46" s="872" t="s">
        <v>854</v>
      </c>
      <c r="BT46" s="872" t="s">
        <v>750</v>
      </c>
      <c r="BU46" s="872" t="s">
        <v>850</v>
      </c>
      <c r="BV46" s="872" t="s">
        <v>744</v>
      </c>
      <c r="BW46" s="872" t="s">
        <v>745</v>
      </c>
      <c r="BX46" s="872" t="s">
        <v>747</v>
      </c>
      <c r="BY46" s="872" t="s">
        <v>814</v>
      </c>
      <c r="BZ46" s="872" t="s">
        <v>746</v>
      </c>
      <c r="CA46" s="872" t="s">
        <v>736</v>
      </c>
      <c r="CB46" s="872" t="s">
        <v>737</v>
      </c>
      <c r="CC46" s="872" t="s">
        <v>855</v>
      </c>
    </row>
    <row r="47" spans="1:81" s="873" customFormat="1" ht="24" thickBot="1">
      <c r="A47" s="1326"/>
      <c r="B47" s="651">
        <f>SUM(C47:CC47)</f>
        <v>18367317.017290827</v>
      </c>
      <c r="C47" s="858">
        <v>22749.952807440888</v>
      </c>
      <c r="D47" s="858">
        <v>11266.797788261902</v>
      </c>
      <c r="E47" s="858">
        <v>107821.88310396485</v>
      </c>
      <c r="F47" s="858">
        <v>30506.938175825868</v>
      </c>
      <c r="G47" s="858">
        <v>39187.402293518186</v>
      </c>
      <c r="H47" s="858">
        <v>18534.386155828834</v>
      </c>
      <c r="I47" s="858">
        <v>23171.220642212313</v>
      </c>
      <c r="J47" s="858">
        <v>10097.312912866822</v>
      </c>
      <c r="K47" s="858">
        <v>23224.687382414937</v>
      </c>
      <c r="L47" s="858">
        <v>39.381221145144082</v>
      </c>
      <c r="M47" s="858">
        <v>14095.972350804135</v>
      </c>
      <c r="N47" s="858">
        <v>32165.260034923907</v>
      </c>
      <c r="O47" s="858">
        <v>33499.366110490635</v>
      </c>
      <c r="P47" s="858">
        <v>-282245.66179680452</v>
      </c>
      <c r="Q47" s="858">
        <v>23078.492076033959</v>
      </c>
      <c r="R47" s="858">
        <v>29823.701459185686</v>
      </c>
      <c r="S47" s="858">
        <v>10303.915586104384</v>
      </c>
      <c r="T47" s="858">
        <v>69757.277203919366</v>
      </c>
      <c r="U47" s="858">
        <v>25704.382158566033</v>
      </c>
      <c r="V47" s="858">
        <v>-4094.532402260229</v>
      </c>
      <c r="W47" s="858">
        <v>-616316.35497954674</v>
      </c>
      <c r="X47" s="858">
        <v>112526.20588380098</v>
      </c>
      <c r="Y47" s="858">
        <v>19299.634357613977</v>
      </c>
      <c r="Z47" s="858">
        <v>9863.4563845944358</v>
      </c>
      <c r="AA47" s="858">
        <v>73313.077017612755</v>
      </c>
      <c r="AB47" s="858">
        <v>1180037.3844870925</v>
      </c>
      <c r="AC47" s="858">
        <v>563821.13220104575</v>
      </c>
      <c r="AD47" s="858">
        <v>635763.7933062017</v>
      </c>
      <c r="AE47" s="858">
        <v>581364.01408728212</v>
      </c>
      <c r="AF47" s="858">
        <v>1544975.466712594</v>
      </c>
      <c r="AG47" s="858">
        <v>-420229.01776352525</v>
      </c>
      <c r="AH47" s="858">
        <v>414170.66893813759</v>
      </c>
      <c r="AI47" s="858">
        <v>1999207.7612320585</v>
      </c>
      <c r="AJ47" s="858">
        <v>95415.550456175115</v>
      </c>
      <c r="AK47" s="858">
        <v>136574.67285746639</v>
      </c>
      <c r="AL47" s="858">
        <v>0</v>
      </c>
      <c r="AM47" s="858">
        <v>0</v>
      </c>
      <c r="AN47" s="858">
        <v>-237130.39772614953</v>
      </c>
      <c r="AO47" s="858">
        <v>136574.67285746639</v>
      </c>
      <c r="AP47" s="858">
        <v>750045.73130242573</v>
      </c>
      <c r="AQ47" s="858">
        <v>750045.73130242573</v>
      </c>
      <c r="AR47" s="858">
        <v>986769.80400256161</v>
      </c>
      <c r="AS47" s="858">
        <v>986769.80400256161</v>
      </c>
      <c r="AT47" s="858">
        <v>98840.728374259546</v>
      </c>
      <c r="AU47" s="858">
        <v>3294965.4128599311</v>
      </c>
      <c r="AV47" s="858">
        <v>279991.44327225676</v>
      </c>
      <c r="AW47" s="858">
        <v>279991.44327225676</v>
      </c>
      <c r="AX47" s="858">
        <v>136831.13033672911</v>
      </c>
      <c r="AY47" s="858">
        <v>136812.03046651534</v>
      </c>
      <c r="AZ47" s="858">
        <v>-3225279.7502293158</v>
      </c>
      <c r="BA47" s="1364">
        <v>0</v>
      </c>
      <c r="BB47" s="858">
        <v>20927.183743627742</v>
      </c>
      <c r="BC47" s="858">
        <v>64250.224942496512</v>
      </c>
      <c r="BD47" s="858">
        <v>93648.315447007772</v>
      </c>
      <c r="BE47" s="858">
        <v>93374.919314152561</v>
      </c>
      <c r="BF47" s="858">
        <v>147690.59576269958</v>
      </c>
      <c r="BG47" s="858">
        <v>21554.176443304998</v>
      </c>
      <c r="BH47" s="1367">
        <v>2475231.3714582101</v>
      </c>
      <c r="BI47" s="1364">
        <v>0</v>
      </c>
      <c r="BJ47" s="847">
        <v>-476643.4666791943</v>
      </c>
      <c r="BK47" s="847">
        <v>-577456.37335177441</v>
      </c>
      <c r="BL47" s="847">
        <v>-257930.9987314255</v>
      </c>
      <c r="BM47" s="847">
        <v>3234401.231939882</v>
      </c>
      <c r="BN47" s="847">
        <v>1866303.6267004581</v>
      </c>
      <c r="BO47" s="847">
        <v>426517.12063824292</v>
      </c>
      <c r="BP47" s="847">
        <v>19033.721044135746</v>
      </c>
      <c r="BQ47" s="847">
        <v>358863.03522232361</v>
      </c>
      <c r="BR47" s="847">
        <v>-184645.95326343679</v>
      </c>
      <c r="BS47" s="847">
        <v>-184645.95326343679</v>
      </c>
      <c r="BT47" s="847">
        <v>-155815.78797477647</v>
      </c>
      <c r="BU47" s="847">
        <v>-155815.78797477647</v>
      </c>
      <c r="BV47" s="847">
        <v>-106562.31755721185</v>
      </c>
      <c r="BW47" s="847">
        <v>-83017.413305937094</v>
      </c>
      <c r="BX47" s="847">
        <v>-107056.90178991051</v>
      </c>
      <c r="BY47" s="847">
        <v>-123117.34550604908</v>
      </c>
      <c r="BZ47" s="847">
        <v>-37268.750656514021</v>
      </c>
      <c r="CA47" s="847">
        <v>-37584.308281301928</v>
      </c>
      <c r="CB47" s="847">
        <v>1291724.3788397114</v>
      </c>
      <c r="CC47" s="847">
        <v>-202344.89040665736</v>
      </c>
    </row>
    <row r="48" spans="1:81" s="873" customFormat="1" ht="20.25" customHeight="1">
      <c r="A48" s="1326"/>
      <c r="B48" s="656"/>
      <c r="C48" s="1219"/>
      <c r="D48" s="871"/>
      <c r="E48" s="871"/>
      <c r="F48" s="871"/>
      <c r="G48" s="871"/>
      <c r="H48" s="871"/>
      <c r="I48" s="871"/>
      <c r="J48" s="871"/>
      <c r="K48" s="871"/>
      <c r="L48" s="871"/>
      <c r="M48" s="871"/>
      <c r="N48" s="871"/>
      <c r="O48" s="871"/>
      <c r="P48" s="871"/>
      <c r="Q48" s="871"/>
      <c r="R48" s="871"/>
      <c r="S48" s="871"/>
      <c r="T48" s="871"/>
      <c r="U48" s="871"/>
      <c r="V48" s="871"/>
      <c r="W48" s="871"/>
      <c r="X48" s="871"/>
      <c r="Y48" s="871"/>
      <c r="Z48" s="871"/>
      <c r="AA48" s="871"/>
      <c r="AB48" s="871"/>
      <c r="AC48" s="871"/>
      <c r="AD48" s="871"/>
      <c r="AE48" s="871"/>
      <c r="AF48" s="871"/>
      <c r="AG48" s="871"/>
      <c r="AH48" s="871"/>
      <c r="AI48" s="871"/>
      <c r="AJ48" s="871"/>
      <c r="AK48" s="871"/>
      <c r="AL48" s="871"/>
      <c r="AM48" s="871"/>
      <c r="AN48" s="871"/>
      <c r="AO48" s="871"/>
      <c r="AP48" s="871"/>
      <c r="AQ48" s="871"/>
      <c r="AR48" s="871"/>
      <c r="AS48" s="871"/>
      <c r="AT48" s="871"/>
      <c r="AU48" s="871"/>
      <c r="AV48" s="871"/>
      <c r="AW48" s="871"/>
      <c r="AX48" s="871"/>
      <c r="AY48" s="871"/>
      <c r="AZ48" s="871"/>
      <c r="BA48" s="871"/>
      <c r="BB48" s="871"/>
      <c r="BC48" s="871"/>
      <c r="BD48" s="871"/>
      <c r="BE48" s="871"/>
      <c r="BF48" s="871"/>
      <c r="BG48" s="871"/>
      <c r="BH48" s="871"/>
      <c r="BI48" s="871"/>
      <c r="BJ48" s="871"/>
      <c r="BK48" s="871"/>
      <c r="BL48" s="871"/>
      <c r="BM48" s="871"/>
      <c r="BN48" s="871"/>
      <c r="BO48" s="871"/>
      <c r="BP48" s="871"/>
      <c r="BQ48" s="871"/>
      <c r="BR48" s="871"/>
      <c r="BS48" s="871"/>
      <c r="BT48" s="871"/>
      <c r="BU48" s="871"/>
      <c r="BV48" s="871"/>
      <c r="BW48" s="871"/>
      <c r="BX48" s="871"/>
      <c r="BY48" s="871"/>
      <c r="BZ48" s="871"/>
      <c r="CA48" s="871"/>
      <c r="CB48" s="871"/>
      <c r="CC48" s="871"/>
    </row>
    <row r="49" spans="1:81" s="1248" customFormat="1" ht="27.75" customHeight="1">
      <c r="A49" s="1295" t="s">
        <v>885</v>
      </c>
      <c r="B49" s="1296"/>
      <c r="C49" s="1296">
        <f>'6- True-Up Adjustment '!$G$63</f>
        <v>1.0401113347254756</v>
      </c>
      <c r="D49" s="1296">
        <f>'6- True-Up Adjustment '!$G$63</f>
        <v>1.0401113347254756</v>
      </c>
      <c r="E49" s="1296">
        <f>'6- True-Up Adjustment '!$G$63</f>
        <v>1.0401113347254756</v>
      </c>
      <c r="F49" s="1296">
        <f>'6- True-Up Adjustment '!$G$63</f>
        <v>1.0401113347254756</v>
      </c>
      <c r="G49" s="1296">
        <f>'6- True-Up Adjustment '!$G$63</f>
        <v>1.0401113347254756</v>
      </c>
      <c r="H49" s="1296">
        <f>'6- True-Up Adjustment '!$G$63</f>
        <v>1.0401113347254756</v>
      </c>
      <c r="I49" s="1296">
        <f>'6- True-Up Adjustment '!$G$63</f>
        <v>1.0401113347254756</v>
      </c>
      <c r="J49" s="1296">
        <f>'6- True-Up Adjustment '!$G$63</f>
        <v>1.0401113347254756</v>
      </c>
      <c r="K49" s="1296">
        <f>'6- True-Up Adjustment '!$G$63</f>
        <v>1.0401113347254756</v>
      </c>
      <c r="L49" s="1296">
        <f>'6- True-Up Adjustment '!$G$63</f>
        <v>1.0401113347254756</v>
      </c>
      <c r="M49" s="1296">
        <f>'6- True-Up Adjustment '!$G$63</f>
        <v>1.0401113347254756</v>
      </c>
      <c r="N49" s="1296">
        <f>'6- True-Up Adjustment '!$G$63</f>
        <v>1.0401113347254756</v>
      </c>
      <c r="O49" s="1296">
        <f>'6- True-Up Adjustment '!$G$63</f>
        <v>1.0401113347254756</v>
      </c>
      <c r="P49" s="1296">
        <f>'6- True-Up Adjustment '!$G$63</f>
        <v>1.0401113347254756</v>
      </c>
      <c r="Q49" s="1296">
        <f>'6- True-Up Adjustment '!$G$63</f>
        <v>1.0401113347254756</v>
      </c>
      <c r="R49" s="1296">
        <f>'6- True-Up Adjustment '!$G$63</f>
        <v>1.0401113347254756</v>
      </c>
      <c r="S49" s="1296">
        <f>'6- True-Up Adjustment '!$G$63</f>
        <v>1.0401113347254756</v>
      </c>
      <c r="T49" s="1296">
        <f>'6- True-Up Adjustment '!$G$63</f>
        <v>1.0401113347254756</v>
      </c>
      <c r="U49" s="1296">
        <f>'6- True-Up Adjustment '!$G$63</f>
        <v>1.0401113347254756</v>
      </c>
      <c r="V49" s="1296">
        <f>'6- True-Up Adjustment '!$G$63</f>
        <v>1.0401113347254756</v>
      </c>
      <c r="W49" s="1296">
        <f>'6- True-Up Adjustment '!$G$63</f>
        <v>1.0401113347254756</v>
      </c>
      <c r="X49" s="1296">
        <f>'6- True-Up Adjustment '!$G$63</f>
        <v>1.0401113347254756</v>
      </c>
      <c r="Y49" s="1296">
        <f>'6- True-Up Adjustment '!$G$63</f>
        <v>1.0401113347254756</v>
      </c>
      <c r="Z49" s="1296">
        <f>'6- True-Up Adjustment '!$G$63</f>
        <v>1.0401113347254756</v>
      </c>
      <c r="AA49" s="1296">
        <f>'6- True-Up Adjustment '!$G$63</f>
        <v>1.0401113347254756</v>
      </c>
      <c r="AB49" s="1296">
        <f>'6- True-Up Adjustment '!$G$63</f>
        <v>1.0401113347254756</v>
      </c>
      <c r="AC49" s="1296">
        <f>'6- True-Up Adjustment '!$G$63</f>
        <v>1.0401113347254756</v>
      </c>
      <c r="AD49" s="1296">
        <f>'6- True-Up Adjustment '!$G$63</f>
        <v>1.0401113347254756</v>
      </c>
      <c r="AE49" s="1296">
        <f>'6- True-Up Adjustment '!$G$63</f>
        <v>1.0401113347254756</v>
      </c>
      <c r="AF49" s="1296">
        <f>'6- True-Up Adjustment '!$G$63</f>
        <v>1.0401113347254756</v>
      </c>
      <c r="AG49" s="1296">
        <f>'6- True-Up Adjustment '!$G$63</f>
        <v>1.0401113347254756</v>
      </c>
      <c r="AH49" s="1296">
        <f>'6- True-Up Adjustment '!$G$63</f>
        <v>1.0401113347254756</v>
      </c>
      <c r="AI49" s="1296">
        <f>'6- True-Up Adjustment '!$G$63</f>
        <v>1.0401113347254756</v>
      </c>
      <c r="AJ49" s="1296">
        <f>'6- True-Up Adjustment '!$G$63</f>
        <v>1.0401113347254756</v>
      </c>
      <c r="AK49" s="1296">
        <f>'6- True-Up Adjustment '!$G$63</f>
        <v>1.0401113347254756</v>
      </c>
      <c r="AL49" s="1296">
        <f>'6- True-Up Adjustment '!$G$63</f>
        <v>1.0401113347254756</v>
      </c>
      <c r="AM49" s="1296">
        <f>'6- True-Up Adjustment '!$G$63</f>
        <v>1.0401113347254756</v>
      </c>
      <c r="AN49" s="1296">
        <f>'6- True-Up Adjustment '!$G$63</f>
        <v>1.0401113347254756</v>
      </c>
      <c r="AO49" s="1296">
        <f>'6- True-Up Adjustment '!$G$63</f>
        <v>1.0401113347254756</v>
      </c>
      <c r="AP49" s="1296">
        <f>'6- True-Up Adjustment '!$G$63</f>
        <v>1.0401113347254756</v>
      </c>
      <c r="AQ49" s="1296">
        <f>'6- True-Up Adjustment '!$G$63</f>
        <v>1.0401113347254756</v>
      </c>
      <c r="AR49" s="1296">
        <f>'6- True-Up Adjustment '!$G$63</f>
        <v>1.0401113347254756</v>
      </c>
      <c r="AS49" s="1296">
        <f>'6- True-Up Adjustment '!$G$63</f>
        <v>1.0401113347254756</v>
      </c>
      <c r="AT49" s="1296">
        <f>'6- True-Up Adjustment '!$G$63</f>
        <v>1.0401113347254756</v>
      </c>
      <c r="AU49" s="1296">
        <f>'6- True-Up Adjustment '!$G$63</f>
        <v>1.0401113347254756</v>
      </c>
      <c r="AV49" s="1296">
        <f>'6- True-Up Adjustment '!$G$63</f>
        <v>1.0401113347254756</v>
      </c>
      <c r="AW49" s="1296">
        <f>'6- True-Up Adjustment '!$G$63</f>
        <v>1.0401113347254756</v>
      </c>
      <c r="AX49" s="1296">
        <f>'6- True-Up Adjustment '!$G$63</f>
        <v>1.0401113347254756</v>
      </c>
      <c r="AY49" s="1296">
        <f>'6- True-Up Adjustment '!$G$63</f>
        <v>1.0401113347254756</v>
      </c>
      <c r="AZ49" s="1296">
        <f>'6- True-Up Adjustment '!$G$63</f>
        <v>1.0401113347254756</v>
      </c>
      <c r="BA49" s="1296">
        <f>'6- True-Up Adjustment '!$G$63</f>
        <v>1.0401113347254756</v>
      </c>
      <c r="BB49" s="1296">
        <f>'6- True-Up Adjustment '!$G$63</f>
        <v>1.0401113347254756</v>
      </c>
      <c r="BC49" s="1296">
        <f>'6- True-Up Adjustment '!$G$63</f>
        <v>1.0401113347254756</v>
      </c>
      <c r="BD49" s="1296">
        <f>'6- True-Up Adjustment '!$G$63</f>
        <v>1.0401113347254756</v>
      </c>
      <c r="BE49" s="1296">
        <f>'6- True-Up Adjustment '!$G$63</f>
        <v>1.0401113347254756</v>
      </c>
      <c r="BF49" s="1296">
        <f>'6- True-Up Adjustment '!$G$63</f>
        <v>1.0401113347254756</v>
      </c>
      <c r="BG49" s="1296">
        <f>'6- True-Up Adjustment '!$G$63</f>
        <v>1.0401113347254756</v>
      </c>
      <c r="BH49" s="1296">
        <f>'6- True-Up Adjustment '!$G$63</f>
        <v>1.0401113347254756</v>
      </c>
      <c r="BI49" s="1296">
        <f>'6- True-Up Adjustment '!$G$63</f>
        <v>1.0401113347254756</v>
      </c>
      <c r="BJ49" s="1296">
        <f>'6- True-Up Adjustment '!$G$63</f>
        <v>1.0401113347254756</v>
      </c>
      <c r="BK49" s="1296">
        <f>'6- True-Up Adjustment '!$G$63</f>
        <v>1.0401113347254756</v>
      </c>
      <c r="BL49" s="1296">
        <f>'6- True-Up Adjustment '!$G$63</f>
        <v>1.0401113347254756</v>
      </c>
      <c r="BM49" s="1296">
        <f>'6- True-Up Adjustment '!$G$63</f>
        <v>1.0401113347254756</v>
      </c>
      <c r="BN49" s="1296">
        <f>'6- True-Up Adjustment '!$G$63</f>
        <v>1.0401113347254756</v>
      </c>
      <c r="BO49" s="1296">
        <f>'6- True-Up Adjustment '!$G$63</f>
        <v>1.0401113347254756</v>
      </c>
      <c r="BP49" s="1296">
        <f>'6- True-Up Adjustment '!$G$63</f>
        <v>1.0401113347254756</v>
      </c>
      <c r="BQ49" s="1296">
        <f>'6- True-Up Adjustment '!$G$63</f>
        <v>1.0401113347254756</v>
      </c>
      <c r="BR49" s="1296">
        <f>'6- True-Up Adjustment '!$G$63</f>
        <v>1.0401113347254756</v>
      </c>
      <c r="BS49" s="1296">
        <f>'6- True-Up Adjustment '!$G$63</f>
        <v>1.0401113347254756</v>
      </c>
      <c r="BT49" s="1296">
        <f>'6- True-Up Adjustment '!$G$63</f>
        <v>1.0401113347254756</v>
      </c>
      <c r="BU49" s="1296">
        <f>'6- True-Up Adjustment '!$G$63</f>
        <v>1.0401113347254756</v>
      </c>
      <c r="BV49" s="1296">
        <f>'6- True-Up Adjustment '!$G$63</f>
        <v>1.0401113347254756</v>
      </c>
      <c r="BW49" s="1296">
        <f>'6- True-Up Adjustment '!$G$63</f>
        <v>1.0401113347254756</v>
      </c>
      <c r="BX49" s="1296">
        <f>'6- True-Up Adjustment '!$G$63</f>
        <v>1.0401113347254756</v>
      </c>
      <c r="BY49" s="1296">
        <f>'6- True-Up Adjustment '!$G$63</f>
        <v>1.0401113347254756</v>
      </c>
      <c r="BZ49" s="1296">
        <f>'6- True-Up Adjustment '!$G$63</f>
        <v>1.0401113347254756</v>
      </c>
      <c r="CA49" s="1296">
        <f>'6- True-Up Adjustment '!$G$63</f>
        <v>1.0401113347254756</v>
      </c>
      <c r="CB49" s="1296">
        <f>'6- True-Up Adjustment '!$G$63</f>
        <v>1.0401113347254756</v>
      </c>
      <c r="CC49" s="1296">
        <f>'6- True-Up Adjustment '!$G$63</f>
        <v>1.0401113347254756</v>
      </c>
    </row>
    <row r="50" spans="1:81" s="1248" customFormat="1" ht="26.25" customHeight="1">
      <c r="A50" s="1334"/>
      <c r="B50" s="1297"/>
      <c r="C50" s="1302"/>
      <c r="D50" s="1297"/>
      <c r="E50" s="1297"/>
      <c r="F50" s="1297"/>
      <c r="G50" s="1297"/>
      <c r="H50" s="1297"/>
      <c r="I50" s="1297"/>
      <c r="J50" s="1297"/>
      <c r="K50" s="1297"/>
      <c r="L50" s="1297"/>
      <c r="M50" s="1297"/>
      <c r="N50" s="1297"/>
      <c r="O50" s="1297"/>
      <c r="P50" s="1297"/>
      <c r="Q50" s="1297"/>
      <c r="R50" s="1297"/>
      <c r="S50" s="1297"/>
      <c r="T50" s="1297"/>
      <c r="U50" s="1297"/>
      <c r="V50" s="1297"/>
      <c r="W50" s="1297"/>
      <c r="X50" s="1297"/>
      <c r="Y50" s="1297"/>
      <c r="Z50" s="1297"/>
      <c r="AA50" s="1297"/>
      <c r="AB50" s="1297"/>
      <c r="AC50" s="1297"/>
      <c r="AD50" s="1297"/>
      <c r="AE50" s="1297"/>
      <c r="AF50" s="1297"/>
      <c r="AG50" s="1297"/>
      <c r="AH50" s="1297"/>
      <c r="AI50" s="1297"/>
      <c r="AJ50" s="1297"/>
      <c r="AK50" s="1297"/>
      <c r="AL50" s="1297"/>
      <c r="AM50" s="1297"/>
      <c r="AN50" s="1297"/>
      <c r="AO50" s="1297"/>
      <c r="AP50" s="1297"/>
      <c r="AQ50" s="1297"/>
      <c r="AR50" s="1297"/>
      <c r="AS50" s="1297"/>
      <c r="AT50" s="1297"/>
      <c r="AU50" s="1297"/>
      <c r="AV50" s="1297"/>
      <c r="AW50" s="1297"/>
      <c r="AX50" s="1297"/>
      <c r="AY50" s="1297"/>
      <c r="AZ50" s="1297"/>
      <c r="BA50" s="1297"/>
      <c r="BB50" s="1297"/>
      <c r="BC50" s="1297"/>
      <c r="BD50" s="1297"/>
      <c r="BE50" s="1297"/>
      <c r="BF50" s="1297"/>
      <c r="BG50" s="1297"/>
      <c r="BH50" s="1297"/>
      <c r="BI50" s="1297"/>
      <c r="BJ50" s="1297"/>
      <c r="BK50" s="1297"/>
      <c r="BL50" s="1297"/>
      <c r="BM50" s="1297"/>
      <c r="BN50" s="1297"/>
      <c r="BO50" s="1297"/>
      <c r="BP50" s="1297"/>
      <c r="BQ50" s="1297"/>
      <c r="BR50" s="1297"/>
      <c r="BS50" s="1297"/>
      <c r="BT50" s="1297"/>
      <c r="BU50" s="1297"/>
      <c r="BV50" s="1297"/>
      <c r="BW50" s="1297"/>
      <c r="BX50" s="1297"/>
      <c r="BY50" s="1297"/>
      <c r="BZ50" s="1297"/>
      <c r="CA50" s="1297"/>
      <c r="CB50" s="1297"/>
    </row>
    <row r="51" spans="1:81" s="1248" customFormat="1" ht="26.25" customHeight="1">
      <c r="A51" s="1334"/>
      <c r="B51" s="1297"/>
      <c r="C51" s="1297"/>
      <c r="D51" s="1297"/>
      <c r="E51" s="1297"/>
      <c r="F51" s="1297"/>
      <c r="G51" s="1297"/>
      <c r="H51" s="1297"/>
      <c r="I51" s="1297"/>
      <c r="J51" s="1297"/>
      <c r="K51" s="1297"/>
      <c r="L51" s="1297"/>
      <c r="M51" s="1297"/>
      <c r="N51" s="1297"/>
      <c r="O51" s="1297"/>
      <c r="P51" s="1297"/>
      <c r="Q51" s="1297"/>
      <c r="R51" s="1297"/>
      <c r="S51" s="1297"/>
      <c r="T51" s="1297"/>
      <c r="U51" s="1297"/>
      <c r="V51" s="1297"/>
      <c r="W51" s="1297"/>
      <c r="X51" s="1297"/>
      <c r="Y51" s="1297"/>
      <c r="Z51" s="1297"/>
      <c r="AA51" s="1297"/>
      <c r="AB51" s="1297"/>
      <c r="AC51" s="1297"/>
      <c r="AD51" s="1297"/>
      <c r="AE51" s="1297"/>
      <c r="AF51" s="1297"/>
      <c r="AG51" s="1297"/>
      <c r="AH51" s="1297"/>
      <c r="AI51" s="1297"/>
      <c r="AJ51" s="1297"/>
      <c r="AK51" s="1297"/>
      <c r="AL51" s="1297"/>
      <c r="AM51" s="1297"/>
      <c r="AN51" s="1297"/>
      <c r="AO51" s="1297"/>
      <c r="AP51" s="1297"/>
      <c r="AQ51" s="1297"/>
      <c r="AR51" s="1297"/>
      <c r="AS51" s="1297"/>
      <c r="AT51" s="1297"/>
      <c r="AU51" s="1297"/>
      <c r="AV51" s="1297"/>
      <c r="AW51" s="1297"/>
      <c r="AX51" s="1297"/>
      <c r="AY51" s="1297"/>
      <c r="AZ51" s="1297"/>
      <c r="BA51" s="1297"/>
      <c r="BB51" s="1297"/>
      <c r="BC51" s="1297"/>
      <c r="BD51" s="1297"/>
      <c r="BE51" s="1297"/>
      <c r="BF51" s="1297"/>
      <c r="BG51" s="1297"/>
      <c r="BH51" s="1297"/>
      <c r="BI51" s="1297"/>
      <c r="BJ51" s="1297"/>
      <c r="BK51" s="1297"/>
      <c r="BL51" s="1297"/>
      <c r="BM51" s="1297"/>
      <c r="BN51" s="1297"/>
      <c r="BO51" s="1297"/>
      <c r="BP51" s="1297"/>
      <c r="BQ51" s="1297"/>
      <c r="BR51" s="1297"/>
      <c r="BS51" s="1297"/>
      <c r="BT51" s="1297"/>
      <c r="BU51" s="1297"/>
      <c r="BV51" s="1297"/>
      <c r="BW51" s="1297"/>
      <c r="BX51" s="1297"/>
      <c r="BY51" s="1297"/>
      <c r="BZ51" s="1297"/>
      <c r="CA51" s="1297"/>
      <c r="CB51" s="1297"/>
    </row>
    <row r="52" spans="1:81" s="873" customFormat="1" ht="18" customHeight="1">
      <c r="A52" s="1333"/>
      <c r="B52" s="656"/>
      <c r="C52" s="656"/>
      <c r="D52" s="656"/>
      <c r="E52" s="656"/>
      <c r="F52" s="656"/>
      <c r="G52" s="656"/>
      <c r="H52" s="656"/>
      <c r="I52" s="656"/>
      <c r="J52" s="656"/>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6"/>
      <c r="AL52" s="656"/>
      <c r="AM52" s="656"/>
      <c r="AN52" s="656"/>
      <c r="AO52" s="656"/>
      <c r="AP52" s="656"/>
      <c r="AQ52" s="656"/>
      <c r="AR52" s="656"/>
      <c r="AS52" s="656"/>
      <c r="AT52" s="656"/>
      <c r="AU52" s="656"/>
      <c r="AV52" s="656"/>
      <c r="AW52" s="656"/>
      <c r="AX52" s="656"/>
      <c r="AY52" s="656"/>
      <c r="AZ52" s="656"/>
      <c r="BA52" s="656"/>
      <c r="BB52" s="656"/>
      <c r="BC52" s="656"/>
      <c r="BD52" s="656"/>
      <c r="BE52" s="656"/>
      <c r="BF52" s="656"/>
      <c r="BG52" s="656"/>
      <c r="BH52" s="656"/>
      <c r="BI52" s="656"/>
      <c r="BJ52" s="656"/>
      <c r="BK52" s="656"/>
      <c r="BL52" s="656"/>
      <c r="BM52" s="656"/>
      <c r="BN52" s="656"/>
      <c r="BO52" s="656"/>
      <c r="BP52" s="656"/>
      <c r="BQ52" s="656"/>
      <c r="BR52" s="656"/>
      <c r="BS52" s="656"/>
      <c r="BT52" s="656"/>
      <c r="BU52" s="656"/>
      <c r="BV52" s="656"/>
      <c r="BW52" s="656"/>
      <c r="BX52" s="656"/>
      <c r="BY52" s="656"/>
      <c r="BZ52" s="656"/>
      <c r="CA52" s="656"/>
      <c r="CB52" s="656"/>
      <c r="CC52" s="656"/>
    </row>
    <row r="53" spans="1:81" s="873" customFormat="1" ht="18" customHeight="1" thickBot="1">
      <c r="A53" s="1333"/>
      <c r="B53" s="656"/>
      <c r="C53" s="1219"/>
      <c r="D53" s="871"/>
      <c r="E53" s="871"/>
      <c r="F53" s="871"/>
      <c r="G53" s="871"/>
      <c r="H53" s="871"/>
      <c r="I53" s="871"/>
      <c r="J53" s="871"/>
      <c r="K53" s="871"/>
      <c r="L53" s="871"/>
      <c r="M53" s="871"/>
      <c r="N53" s="871"/>
      <c r="O53" s="871"/>
      <c r="P53" s="871"/>
      <c r="Q53" s="871"/>
      <c r="R53" s="871"/>
      <c r="S53" s="871"/>
      <c r="T53" s="871"/>
      <c r="U53" s="871"/>
      <c r="V53" s="871"/>
      <c r="W53" s="871"/>
      <c r="X53" s="871"/>
      <c r="Y53" s="871"/>
      <c r="Z53" s="871"/>
      <c r="AA53" s="871"/>
      <c r="AB53" s="871"/>
      <c r="AC53" s="871"/>
      <c r="AD53" s="871"/>
      <c r="AE53" s="871"/>
      <c r="AF53" s="871"/>
      <c r="AG53" s="871"/>
      <c r="AH53" s="871"/>
      <c r="AI53" s="871"/>
      <c r="AJ53" s="871"/>
      <c r="AK53" s="871"/>
      <c r="AL53" s="871"/>
      <c r="AM53" s="871"/>
      <c r="AN53" s="871"/>
      <c r="AO53" s="871"/>
      <c r="AP53" s="871"/>
      <c r="AQ53" s="871"/>
      <c r="AR53" s="871"/>
      <c r="AS53" s="871"/>
      <c r="AT53" s="871"/>
      <c r="AU53" s="871"/>
      <c r="AV53" s="871"/>
      <c r="AW53" s="871"/>
      <c r="AX53" s="871"/>
      <c r="AY53" s="871"/>
      <c r="AZ53" s="871"/>
      <c r="BA53" s="871"/>
      <c r="BB53" s="871"/>
      <c r="BC53" s="871"/>
      <c r="BD53" s="871"/>
      <c r="BE53" s="871"/>
      <c r="BF53" s="871"/>
      <c r="BG53" s="871"/>
      <c r="BH53" s="871"/>
      <c r="BI53" s="871"/>
      <c r="BJ53" s="871"/>
      <c r="BK53" s="871"/>
      <c r="BL53" s="871"/>
      <c r="BM53" s="871"/>
      <c r="BN53" s="871"/>
      <c r="BO53" s="871"/>
      <c r="BP53" s="871"/>
      <c r="BQ53" s="871"/>
      <c r="BR53" s="871"/>
      <c r="BS53" s="871"/>
      <c r="BT53" s="871"/>
      <c r="BU53" s="871"/>
      <c r="BV53" s="871"/>
      <c r="BW53" s="871"/>
      <c r="BX53" s="871"/>
      <c r="BY53" s="871"/>
      <c r="BZ53" s="871"/>
      <c r="CA53" s="871"/>
      <c r="CB53" s="871"/>
      <c r="CC53" s="871"/>
    </row>
    <row r="54" spans="1:81" s="870" customFormat="1" ht="24.95" customHeight="1" thickBot="1">
      <c r="A54" s="1335"/>
      <c r="B54" s="1426" t="s">
        <v>887</v>
      </c>
      <c r="C54" s="1427"/>
      <c r="D54" s="1427"/>
      <c r="E54" s="1427"/>
      <c r="F54" s="1427"/>
      <c r="G54" s="1427"/>
      <c r="H54" s="1427"/>
      <c r="I54" s="1427"/>
      <c r="J54" s="1427"/>
      <c r="K54" s="1427"/>
      <c r="L54" s="1427"/>
      <c r="M54" s="1427"/>
      <c r="N54" s="1427"/>
      <c r="O54" s="1427"/>
      <c r="P54" s="1427"/>
      <c r="Q54" s="1427"/>
      <c r="R54" s="1428" t="s">
        <v>889</v>
      </c>
      <c r="S54" s="1428"/>
      <c r="T54" s="1428"/>
      <c r="U54" s="1428"/>
      <c r="V54" s="1428"/>
      <c r="W54" s="1428"/>
      <c r="X54" s="1428"/>
      <c r="Y54" s="1428"/>
      <c r="Z54" s="1428"/>
      <c r="AA54" s="1428"/>
      <c r="AB54" s="1428"/>
      <c r="AC54" s="1428"/>
      <c r="AD54" s="1428"/>
      <c r="AE54" s="1428"/>
      <c r="AF54" s="1428"/>
      <c r="AG54" s="1428"/>
      <c r="AH54" s="1428" t="s">
        <v>889</v>
      </c>
      <c r="AI54" s="1428"/>
      <c r="AJ54" s="1428"/>
      <c r="AK54" s="1428"/>
      <c r="AL54" s="1428"/>
      <c r="AM54" s="1428"/>
      <c r="AN54" s="1428"/>
      <c r="AO54" s="1428"/>
      <c r="AP54" s="1428"/>
      <c r="AQ54" s="1428"/>
      <c r="AR54" s="1428"/>
      <c r="AS54" s="1428"/>
      <c r="AT54" s="1428"/>
      <c r="AU54" s="1428"/>
      <c r="AV54" s="1428"/>
      <c r="AW54" s="1428"/>
      <c r="AX54" s="1428" t="s">
        <v>889</v>
      </c>
      <c r="AY54" s="1428"/>
      <c r="AZ54" s="1428"/>
      <c r="BA54" s="1428"/>
      <c r="BB54" s="1428"/>
      <c r="BC54" s="1428"/>
      <c r="BD54" s="1428"/>
      <c r="BE54" s="1428"/>
      <c r="BF54" s="1428"/>
      <c r="BG54" s="1428"/>
      <c r="BH54" s="1428"/>
      <c r="BI54" s="1428"/>
      <c r="BJ54" s="1428"/>
      <c r="BK54" s="1428"/>
      <c r="BL54" s="1428"/>
      <c r="BM54" s="1428"/>
      <c r="BN54" s="1428" t="s">
        <v>890</v>
      </c>
      <c r="BO54" s="1428"/>
      <c r="BP54" s="1428"/>
      <c r="BQ54" s="1428"/>
      <c r="BR54" s="1428"/>
      <c r="BS54" s="1428"/>
      <c r="BT54" s="1428"/>
      <c r="BU54" s="1428"/>
      <c r="BV54" s="1428"/>
      <c r="BW54" s="1428"/>
      <c r="BX54" s="1428"/>
      <c r="BY54" s="1428"/>
      <c r="BZ54" s="1428"/>
      <c r="CA54" s="1428"/>
      <c r="CB54" s="1428"/>
      <c r="CC54" s="1428"/>
    </row>
    <row r="55" spans="1:81" s="873" customFormat="1" ht="218.25" thickBot="1">
      <c r="A55" s="1330"/>
      <c r="B55" s="872" t="s">
        <v>334</v>
      </c>
      <c r="C55" s="872" t="s">
        <v>351</v>
      </c>
      <c r="D55" s="872" t="s">
        <v>403</v>
      </c>
      <c r="E55" s="872" t="s">
        <v>352</v>
      </c>
      <c r="F55" s="872" t="s">
        <v>353</v>
      </c>
      <c r="G55" s="872" t="s">
        <v>354</v>
      </c>
      <c r="H55" s="872" t="s">
        <v>228</v>
      </c>
      <c r="I55" s="872" t="s">
        <v>402</v>
      </c>
      <c r="J55" s="872" t="s">
        <v>165</v>
      </c>
      <c r="K55" s="872" t="s">
        <v>439</v>
      </c>
      <c r="L55" s="872" t="s">
        <v>63</v>
      </c>
      <c r="M55" s="872" t="s">
        <v>64</v>
      </c>
      <c r="N55" s="872" t="s">
        <v>335</v>
      </c>
      <c r="O55" s="872" t="s">
        <v>715</v>
      </c>
      <c r="P55" s="872" t="s">
        <v>338</v>
      </c>
      <c r="Q55" s="872" t="s">
        <v>575</v>
      </c>
      <c r="R55" s="872" t="s">
        <v>317</v>
      </c>
      <c r="S55" s="872" t="s">
        <v>318</v>
      </c>
      <c r="T55" s="872" t="s">
        <v>710</v>
      </c>
      <c r="U55" s="872" t="s">
        <v>573</v>
      </c>
      <c r="V55" s="872" t="s">
        <v>688</v>
      </c>
      <c r="W55" s="872" t="s">
        <v>751</v>
      </c>
      <c r="X55" s="872" t="s">
        <v>709</v>
      </c>
      <c r="Y55" s="872" t="s">
        <v>714</v>
      </c>
      <c r="Z55" s="872" t="s">
        <v>692</v>
      </c>
      <c r="AA55" s="872" t="s">
        <v>576</v>
      </c>
      <c r="AB55" s="872" t="s">
        <v>693</v>
      </c>
      <c r="AC55" s="872" t="s">
        <v>574</v>
      </c>
      <c r="AD55" s="872" t="s">
        <v>695</v>
      </c>
      <c r="AE55" s="872" t="s">
        <v>779</v>
      </c>
      <c r="AF55" s="872" t="s">
        <v>690</v>
      </c>
      <c r="AG55" s="872" t="s">
        <v>729</v>
      </c>
      <c r="AH55" s="872" t="s">
        <v>724</v>
      </c>
      <c r="AI55" s="872" t="s">
        <v>804</v>
      </c>
      <c r="AJ55" s="872" t="s">
        <v>803</v>
      </c>
      <c r="AK55" s="872" t="s">
        <v>785</v>
      </c>
      <c r="AL55" s="872" t="s">
        <v>807</v>
      </c>
      <c r="AM55" s="872" t="s">
        <v>810</v>
      </c>
      <c r="AN55" s="872" t="s">
        <v>780</v>
      </c>
      <c r="AO55" s="872" t="s">
        <v>730</v>
      </c>
      <c r="AP55" s="872" t="s">
        <v>731</v>
      </c>
      <c r="AQ55" s="872" t="s">
        <v>733</v>
      </c>
      <c r="AR55" s="872" t="s">
        <v>781</v>
      </c>
      <c r="AS55" s="872" t="s">
        <v>782</v>
      </c>
      <c r="AT55" s="872" t="s">
        <v>805</v>
      </c>
      <c r="AU55" s="872" t="s">
        <v>813</v>
      </c>
      <c r="AV55" s="872" t="s">
        <v>732</v>
      </c>
      <c r="AW55" s="872" t="s">
        <v>806</v>
      </c>
      <c r="AX55" s="872" t="s">
        <v>783</v>
      </c>
      <c r="AY55" s="872" t="s">
        <v>784</v>
      </c>
      <c r="AZ55" s="872" t="s">
        <v>734</v>
      </c>
      <c r="BA55" s="872" t="s">
        <v>817</v>
      </c>
      <c r="BB55" s="872" t="s">
        <v>749</v>
      </c>
      <c r="BC55" s="872" t="s">
        <v>753</v>
      </c>
      <c r="BD55" s="872" t="s">
        <v>726</v>
      </c>
      <c r="BE55" s="872" t="s">
        <v>748</v>
      </c>
      <c r="BF55" s="872" t="s">
        <v>815</v>
      </c>
      <c r="BG55" s="872" t="s">
        <v>819</v>
      </c>
      <c r="BH55" s="872" t="s">
        <v>820</v>
      </c>
      <c r="BI55" s="872" t="s">
        <v>821</v>
      </c>
      <c r="BJ55" s="872" t="s">
        <v>738</v>
      </c>
      <c r="BK55" s="872" t="s">
        <v>853</v>
      </c>
      <c r="BL55" s="872" t="s">
        <v>852</v>
      </c>
      <c r="BM55" s="872" t="s">
        <v>739</v>
      </c>
      <c r="BN55" s="872" t="s">
        <v>740</v>
      </c>
      <c r="BO55" s="872" t="s">
        <v>741</v>
      </c>
      <c r="BP55" s="872" t="s">
        <v>742</v>
      </c>
      <c r="BQ55" s="872" t="s">
        <v>743</v>
      </c>
      <c r="BR55" s="872" t="s">
        <v>849</v>
      </c>
      <c r="BS55" s="872" t="s">
        <v>854</v>
      </c>
      <c r="BT55" s="872" t="s">
        <v>750</v>
      </c>
      <c r="BU55" s="872" t="s">
        <v>850</v>
      </c>
      <c r="BV55" s="872" t="s">
        <v>744</v>
      </c>
      <c r="BW55" s="872" t="s">
        <v>745</v>
      </c>
      <c r="BX55" s="872" t="s">
        <v>747</v>
      </c>
      <c r="BY55" s="872" t="s">
        <v>814</v>
      </c>
      <c r="BZ55" s="872" t="s">
        <v>746</v>
      </c>
      <c r="CA55" s="872" t="s">
        <v>736</v>
      </c>
      <c r="CB55" s="872" t="s">
        <v>737</v>
      </c>
      <c r="CC55" s="872" t="s">
        <v>855</v>
      </c>
    </row>
    <row r="56" spans="1:81" s="873" customFormat="1" ht="18" customHeight="1" thickBot="1">
      <c r="A56" s="1356"/>
      <c r="B56" s="651">
        <f>SUM(C56:CC56)</f>
        <v>19104054.618180294</v>
      </c>
      <c r="C56" s="847">
        <f t="shared" ref="C56:AH56" si="12">C47*C49</f>
        <v>23662.483779488921</v>
      </c>
      <c r="D56" s="847">
        <f t="shared" si="12"/>
        <v>11718.724085631122</v>
      </c>
      <c r="E56" s="847">
        <f t="shared" si="12"/>
        <v>112146.76274787908</v>
      </c>
      <c r="F56" s="847">
        <f t="shared" si="12"/>
        <v>31730.612184445807</v>
      </c>
      <c r="G56" s="847">
        <f t="shared" si="12"/>
        <v>40759.26130393536</v>
      </c>
      <c r="H56" s="847">
        <f t="shared" si="12"/>
        <v>19277.825122856506</v>
      </c>
      <c r="I56" s="847">
        <f t="shared" si="12"/>
        <v>24100.649229389939</v>
      </c>
      <c r="J56" s="847">
        <f t="shared" si="12"/>
        <v>10502.32961094269</v>
      </c>
      <c r="K56" s="847">
        <f t="shared" si="12"/>
        <v>24156.260591905513</v>
      </c>
      <c r="L56" s="847">
        <f t="shared" si="12"/>
        <v>40.960854488394929</v>
      </c>
      <c r="M56" s="847">
        <f t="shared" si="12"/>
        <v>14661.380616048289</v>
      </c>
      <c r="N56" s="847">
        <f t="shared" si="12"/>
        <v>33455.4515467167</v>
      </c>
      <c r="O56" s="847">
        <f t="shared" si="12"/>
        <v>34843.070397639778</v>
      </c>
      <c r="P56" s="847">
        <f t="shared" si="12"/>
        <v>-293566.91201194952</v>
      </c>
      <c r="Q56" s="847">
        <f t="shared" si="12"/>
        <v>24004.201196654994</v>
      </c>
      <c r="R56" s="847">
        <f t="shared" si="12"/>
        <v>31019.969931167736</v>
      </c>
      <c r="S56" s="847">
        <f t="shared" si="12"/>
        <v>10717.219393161662</v>
      </c>
      <c r="T56" s="847">
        <f t="shared" si="12"/>
        <v>72555.334699383558</v>
      </c>
      <c r="U56" s="847">
        <f t="shared" si="12"/>
        <v>26735.419235239817</v>
      </c>
      <c r="V56" s="847">
        <f t="shared" si="12"/>
        <v>-4258.7695619915949</v>
      </c>
      <c r="W56" s="847">
        <f t="shared" si="12"/>
        <v>-641037.6265909163</v>
      </c>
      <c r="X56" s="847">
        <f t="shared" si="12"/>
        <v>117039.7821933939</v>
      </c>
      <c r="Y56" s="847">
        <f t="shared" si="12"/>
        <v>20073.768451411521</v>
      </c>
      <c r="Z56" s="847">
        <f t="shared" si="12"/>
        <v>10259.092785187033</v>
      </c>
      <c r="AA56" s="847">
        <f t="shared" si="12"/>
        <v>76253.762389620795</v>
      </c>
      <c r="AB56" s="847">
        <f t="shared" si="12"/>
        <v>1227370.259004829</v>
      </c>
      <c r="AC56" s="847">
        <f t="shared" si="12"/>
        <v>586436.7503600585</v>
      </c>
      <c r="AD56" s="847">
        <f t="shared" si="12"/>
        <v>661265.12762584479</v>
      </c>
      <c r="AE56" s="847">
        <f t="shared" si="12"/>
        <v>604683.30065368314</v>
      </c>
      <c r="AF56" s="847">
        <f t="shared" si="12"/>
        <v>1606946.4948005506</v>
      </c>
      <c r="AG56" s="847">
        <f t="shared" si="12"/>
        <v>-437084.96455639583</v>
      </c>
      <c r="AH56" s="847">
        <f t="shared" si="12"/>
        <v>430783.60727338935</v>
      </c>
      <c r="AI56" s="847">
        <f t="shared" ref="AI56:BN56" si="13">AI47*AI49</f>
        <v>2079398.6529286061</v>
      </c>
      <c r="AJ56" s="847">
        <f t="shared" si="13"/>
        <v>99242.795538538252</v>
      </c>
      <c r="AK56" s="847">
        <f t="shared" si="13"/>
        <v>142052.86527547456</v>
      </c>
      <c r="AL56" s="847">
        <f t="shared" si="13"/>
        <v>0</v>
      </c>
      <c r="AM56" s="847">
        <f t="shared" si="13"/>
        <v>0</v>
      </c>
      <c r="AN56" s="847">
        <f t="shared" si="13"/>
        <v>-246642.01448292827</v>
      </c>
      <c r="AO56" s="847">
        <f t="shared" si="13"/>
        <v>142052.86527547456</v>
      </c>
      <c r="AP56" s="847">
        <f t="shared" si="13"/>
        <v>780131.06669011142</v>
      </c>
      <c r="AQ56" s="847">
        <f t="shared" si="13"/>
        <v>780131.06669011142</v>
      </c>
      <c r="AR56" s="847">
        <f t="shared" si="13"/>
        <v>1026350.4579079003</v>
      </c>
      <c r="AS56" s="847">
        <f t="shared" si="13"/>
        <v>1026350.4579079003</v>
      </c>
      <c r="AT56" s="847">
        <f t="shared" si="13"/>
        <v>102805.36191458929</v>
      </c>
      <c r="AU56" s="847">
        <f t="shared" si="13"/>
        <v>3427130.8734440207</v>
      </c>
      <c r="AV56" s="847">
        <f t="shared" si="13"/>
        <v>291222.27377361926</v>
      </c>
      <c r="AW56" s="847">
        <f t="shared" si="13"/>
        <v>291222.27377361926</v>
      </c>
      <c r="AX56" s="847">
        <f t="shared" si="13"/>
        <v>142319.60960653084</v>
      </c>
      <c r="AY56" s="847">
        <f t="shared" si="13"/>
        <v>142299.7436150297</v>
      </c>
      <c r="AZ56" s="847">
        <f t="shared" si="13"/>
        <v>-3354650.025874062</v>
      </c>
      <c r="BA56" s="1364">
        <f t="shared" si="13"/>
        <v>0</v>
      </c>
      <c r="BB56" s="847">
        <f t="shared" si="13"/>
        <v>21766.601015629923</v>
      </c>
      <c r="BC56" s="847">
        <f t="shared" si="13"/>
        <v>66827.387221352095</v>
      </c>
      <c r="BD56" s="847">
        <f t="shared" si="13"/>
        <v>97404.674374379625</v>
      </c>
      <c r="BE56" s="847">
        <f t="shared" si="13"/>
        <v>97120.311957726808</v>
      </c>
      <c r="BF56" s="847">
        <f t="shared" si="13"/>
        <v>153614.66268514213</v>
      </c>
      <c r="BG56" s="847">
        <f t="shared" si="13"/>
        <v>22418.743229354364</v>
      </c>
      <c r="BH56" s="847">
        <f t="shared" si="13"/>
        <v>2574516.2055217684</v>
      </c>
      <c r="BI56" s="1364">
        <f t="shared" si="13"/>
        <v>0</v>
      </c>
      <c r="BJ56" s="847">
        <f t="shared" si="13"/>
        <v>-495762.27231587452</v>
      </c>
      <c r="BK56" s="847">
        <f t="shared" si="13"/>
        <v>-600618.91923264659</v>
      </c>
      <c r="BL56" s="847">
        <f t="shared" si="13"/>
        <v>-268276.95535761793</v>
      </c>
      <c r="BM56" s="847">
        <f t="shared" si="13"/>
        <v>3364137.3823907133</v>
      </c>
      <c r="BN56" s="847">
        <f t="shared" si="13"/>
        <v>1941163.5561704091</v>
      </c>
      <c r="BO56" s="847">
        <f t="shared" ref="BO56:CC56" si="14">BO47*BO49</f>
        <v>443625.29163030954</v>
      </c>
      <c r="BP56" s="847">
        <f t="shared" si="14"/>
        <v>19797.189000008402</v>
      </c>
      <c r="BQ56" s="847">
        <f t="shared" si="14"/>
        <v>373257.51054872636</v>
      </c>
      <c r="BR56" s="847">
        <f t="shared" si="14"/>
        <v>-192052.34890049102</v>
      </c>
      <c r="BS56" s="847">
        <f t="shared" si="14"/>
        <v>-192052.34890049102</v>
      </c>
      <c r="BT56" s="847">
        <f t="shared" si="14"/>
        <v>-162065.76720174646</v>
      </c>
      <c r="BU56" s="847">
        <f t="shared" si="14"/>
        <v>-162065.76720174646</v>
      </c>
      <c r="BV56" s="847">
        <f t="shared" si="14"/>
        <v>-110836.67434587159</v>
      </c>
      <c r="BW56" s="847">
        <f t="shared" si="14"/>
        <v>-86347.352559094681</v>
      </c>
      <c r="BX56" s="847">
        <f t="shared" si="14"/>
        <v>-111351.09701227797</v>
      </c>
      <c r="BY56" s="847">
        <f t="shared" si="14"/>
        <v>-128055.74656215424</v>
      </c>
      <c r="BZ56" s="847">
        <f t="shared" si="14"/>
        <v>-38763.649988897741</v>
      </c>
      <c r="CA56" s="847">
        <f t="shared" si="14"/>
        <v>-39091.865051198693</v>
      </c>
      <c r="CB56" s="847">
        <f t="shared" si="14"/>
        <v>1343537.1677724081</v>
      </c>
      <c r="CC56" s="847">
        <f t="shared" si="14"/>
        <v>-210461.21403574847</v>
      </c>
    </row>
    <row r="57" spans="1:81" s="873" customFormat="1" ht="18" customHeight="1">
      <c r="A57" s="1337"/>
      <c r="B57" s="871"/>
      <c r="C57" s="871"/>
      <c r="D57" s="871"/>
      <c r="E57" s="871"/>
      <c r="F57" s="871"/>
      <c r="G57" s="871"/>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1"/>
      <c r="AG57" s="871"/>
      <c r="AH57" s="871"/>
      <c r="AI57" s="871"/>
      <c r="AJ57" s="871"/>
      <c r="AK57" s="871"/>
      <c r="AL57" s="871"/>
      <c r="AM57" s="871"/>
      <c r="AN57" s="871"/>
      <c r="AO57" s="871"/>
      <c r="AP57" s="871"/>
      <c r="AQ57" s="871"/>
      <c r="AR57" s="871"/>
      <c r="AS57" s="871"/>
      <c r="AT57" s="871"/>
      <c r="AU57" s="871"/>
      <c r="AV57" s="871"/>
      <c r="AW57" s="871"/>
      <c r="AX57" s="871"/>
      <c r="AY57" s="871"/>
      <c r="AZ57" s="871"/>
      <c r="BA57" s="871"/>
      <c r="BB57" s="871"/>
      <c r="BC57" s="871"/>
      <c r="BD57" s="871"/>
      <c r="BE57" s="871"/>
      <c r="BF57" s="871"/>
      <c r="BG57" s="871"/>
      <c r="BH57" s="871"/>
      <c r="BI57" s="871"/>
      <c r="BJ57" s="871"/>
      <c r="BK57" s="871"/>
      <c r="BL57" s="871"/>
      <c r="BM57" s="871"/>
      <c r="BN57" s="871"/>
      <c r="BO57" s="871"/>
      <c r="BP57" s="871"/>
      <c r="BQ57" s="871"/>
      <c r="BR57" s="871"/>
      <c r="BS57" s="871"/>
      <c r="BT57" s="871"/>
      <c r="BU57" s="871"/>
      <c r="BV57" s="871"/>
      <c r="BW57" s="871"/>
      <c r="BX57" s="871"/>
      <c r="BY57" s="871"/>
      <c r="BZ57" s="871"/>
      <c r="CA57" s="871"/>
      <c r="CB57" s="871"/>
      <c r="CC57" s="871"/>
    </row>
    <row r="58" spans="1:81" s="873" customFormat="1" ht="18" customHeight="1">
      <c r="A58" s="1337"/>
      <c r="B58" s="656"/>
      <c r="C58" s="871"/>
      <c r="D58" s="871"/>
      <c r="E58" s="871"/>
      <c r="F58" s="871"/>
      <c r="G58" s="871"/>
      <c r="H58" s="871"/>
      <c r="I58" s="871"/>
      <c r="J58" s="871"/>
      <c r="K58" s="871"/>
      <c r="L58" s="871"/>
      <c r="M58" s="871"/>
      <c r="N58" s="871"/>
      <c r="O58" s="871"/>
      <c r="P58" s="871"/>
      <c r="Q58" s="871"/>
      <c r="R58" s="871"/>
      <c r="S58" s="871"/>
      <c r="T58" s="871"/>
      <c r="U58" s="871"/>
      <c r="V58" s="871"/>
      <c r="W58" s="871"/>
      <c r="X58" s="871"/>
      <c r="Y58" s="871"/>
      <c r="Z58" s="871"/>
      <c r="AA58" s="871"/>
      <c r="AB58" s="871"/>
      <c r="AC58" s="871"/>
      <c r="AD58" s="871"/>
      <c r="AE58" s="871"/>
      <c r="AF58" s="871"/>
      <c r="AG58" s="871"/>
      <c r="AH58" s="871"/>
      <c r="AI58" s="871"/>
      <c r="AJ58" s="871"/>
      <c r="AK58" s="871"/>
      <c r="AL58" s="871"/>
      <c r="AM58" s="871"/>
      <c r="AN58" s="871"/>
      <c r="AO58" s="871"/>
      <c r="AP58" s="871"/>
      <c r="AQ58" s="871"/>
      <c r="AR58" s="871"/>
      <c r="AS58" s="871"/>
      <c r="AT58" s="871"/>
      <c r="AU58" s="871"/>
      <c r="AV58" s="871"/>
      <c r="AW58" s="871"/>
      <c r="AX58" s="871"/>
      <c r="AY58" s="871"/>
      <c r="AZ58" s="871"/>
      <c r="BA58" s="871"/>
      <c r="BB58" s="871"/>
      <c r="BC58" s="871"/>
      <c r="BD58" s="871"/>
      <c r="BE58" s="871"/>
      <c r="BF58" s="871"/>
      <c r="BG58" s="871"/>
      <c r="BH58" s="871"/>
      <c r="BI58" s="871"/>
      <c r="BJ58" s="871"/>
      <c r="BK58" s="871"/>
      <c r="BL58" s="871"/>
      <c r="BM58" s="871"/>
      <c r="BN58" s="871"/>
      <c r="BO58" s="871"/>
      <c r="BP58" s="871"/>
      <c r="BQ58" s="871"/>
      <c r="BR58" s="871"/>
      <c r="BS58" s="871"/>
      <c r="BT58" s="871"/>
      <c r="BU58" s="871"/>
      <c r="BV58" s="871"/>
      <c r="BW58" s="871"/>
      <c r="BX58" s="871"/>
      <c r="BY58" s="871"/>
      <c r="BZ58" s="871"/>
      <c r="CA58" s="871"/>
      <c r="CB58" s="871"/>
      <c r="CC58" s="871"/>
    </row>
    <row r="59" spans="1:81" s="873" customFormat="1" ht="18" customHeight="1" thickBot="1">
      <c r="A59" s="1337"/>
      <c r="B59" s="1301"/>
      <c r="C59" s="1294"/>
      <c r="D59" s="1294"/>
      <c r="E59" s="1294"/>
      <c r="F59" s="1294"/>
      <c r="G59" s="1294"/>
      <c r="H59" s="1294"/>
      <c r="I59" s="1294"/>
      <c r="J59" s="1294"/>
      <c r="K59" s="1294"/>
      <c r="L59" s="1294"/>
      <c r="M59" s="1294"/>
      <c r="N59" s="1294"/>
      <c r="O59" s="1294"/>
      <c r="P59" s="1294"/>
      <c r="Q59" s="1294"/>
      <c r="R59" s="1294"/>
      <c r="S59" s="1294"/>
      <c r="T59" s="1294"/>
      <c r="U59" s="1294"/>
      <c r="V59" s="1294"/>
      <c r="W59" s="1294"/>
      <c r="X59" s="1294"/>
      <c r="Y59" s="1294"/>
      <c r="Z59" s="1294"/>
      <c r="AA59" s="1294"/>
      <c r="AB59" s="1294"/>
      <c r="AC59" s="1294"/>
      <c r="AD59" s="1294"/>
      <c r="AE59" s="1294"/>
      <c r="AF59" s="1294"/>
      <c r="AG59" s="1294"/>
      <c r="AH59" s="1294"/>
      <c r="AI59" s="1294"/>
      <c r="AJ59" s="1294"/>
      <c r="AK59" s="1294"/>
      <c r="AL59" s="1294"/>
      <c r="AM59" s="1294"/>
      <c r="AN59" s="1294"/>
      <c r="AO59" s="1294"/>
      <c r="AP59" s="1294"/>
      <c r="AQ59" s="1294"/>
      <c r="AR59" s="1294"/>
      <c r="AS59" s="1294"/>
      <c r="AT59" s="1294"/>
      <c r="AU59" s="1294"/>
      <c r="AV59" s="1294"/>
      <c r="AW59" s="1294"/>
      <c r="AX59" s="1294"/>
      <c r="AY59" s="1294"/>
      <c r="AZ59" s="1294"/>
      <c r="BA59" s="1294"/>
      <c r="BB59" s="1294"/>
      <c r="BC59" s="1294"/>
      <c r="BD59" s="1294"/>
      <c r="BE59" s="1294"/>
      <c r="BF59" s="1294"/>
      <c r="BG59" s="1294"/>
      <c r="BH59" s="1294"/>
      <c r="BI59" s="1294"/>
      <c r="BJ59" s="1294"/>
      <c r="BK59" s="1294"/>
      <c r="BL59" s="1294"/>
      <c r="BM59" s="1294"/>
      <c r="BN59" s="1294"/>
      <c r="BO59" s="1294"/>
      <c r="BP59" s="1294"/>
      <c r="BQ59" s="1294"/>
      <c r="BR59" s="1294"/>
      <c r="BS59" s="1294"/>
      <c r="BT59" s="1294"/>
      <c r="BU59" s="1294"/>
      <c r="BV59" s="1294"/>
      <c r="BW59" s="1294"/>
      <c r="BX59" s="1294"/>
      <c r="BY59" s="1294"/>
      <c r="BZ59" s="1294"/>
      <c r="CA59" s="1294"/>
      <c r="CB59" s="1294"/>
      <c r="CC59" s="1294"/>
    </row>
    <row r="60" spans="1:81" s="870" customFormat="1" ht="24.95" customHeight="1" thickBot="1">
      <c r="A60" s="1335"/>
      <c r="B60" s="1426" t="s">
        <v>888</v>
      </c>
      <c r="C60" s="1427"/>
      <c r="D60" s="1427"/>
      <c r="E60" s="1427"/>
      <c r="F60" s="1427"/>
      <c r="G60" s="1427"/>
      <c r="H60" s="1427"/>
      <c r="I60" s="1427"/>
      <c r="J60" s="1427"/>
      <c r="K60" s="1427"/>
      <c r="L60" s="1427"/>
      <c r="M60" s="1427"/>
      <c r="N60" s="1427"/>
      <c r="O60" s="1427"/>
      <c r="P60" s="1427"/>
      <c r="Q60" s="1427"/>
      <c r="R60" s="1428" t="s">
        <v>888</v>
      </c>
      <c r="S60" s="1428"/>
      <c r="T60" s="1428"/>
      <c r="U60" s="1428"/>
      <c r="V60" s="1428"/>
      <c r="W60" s="1428"/>
      <c r="X60" s="1428"/>
      <c r="Y60" s="1428"/>
      <c r="Z60" s="1428"/>
      <c r="AA60" s="1428"/>
      <c r="AB60" s="1428"/>
      <c r="AC60" s="1428"/>
      <c r="AD60" s="1428"/>
      <c r="AE60" s="1428"/>
      <c r="AF60" s="1428"/>
      <c r="AG60" s="1428"/>
      <c r="AH60" s="1428" t="s">
        <v>888</v>
      </c>
      <c r="AI60" s="1428"/>
      <c r="AJ60" s="1428"/>
      <c r="AK60" s="1428"/>
      <c r="AL60" s="1428"/>
      <c r="AM60" s="1428"/>
      <c r="AN60" s="1428"/>
      <c r="AO60" s="1428"/>
      <c r="AP60" s="1428"/>
      <c r="AQ60" s="1428"/>
      <c r="AR60" s="1428"/>
      <c r="AS60" s="1428"/>
      <c r="AT60" s="1428"/>
      <c r="AU60" s="1428"/>
      <c r="AV60" s="1428"/>
      <c r="AW60" s="1428"/>
      <c r="AX60" s="1428" t="s">
        <v>888</v>
      </c>
      <c r="AY60" s="1428"/>
      <c r="AZ60" s="1428"/>
      <c r="BA60" s="1428"/>
      <c r="BB60" s="1428"/>
      <c r="BC60" s="1428"/>
      <c r="BD60" s="1428"/>
      <c r="BE60" s="1428"/>
      <c r="BF60" s="1428"/>
      <c r="BG60" s="1428"/>
      <c r="BH60" s="1428"/>
      <c r="BI60" s="1428"/>
      <c r="BJ60" s="1428"/>
      <c r="BK60" s="1428"/>
      <c r="BL60" s="1428"/>
      <c r="BM60" s="1428"/>
      <c r="BN60" s="1428" t="s">
        <v>888</v>
      </c>
      <c r="BO60" s="1428"/>
      <c r="BP60" s="1428"/>
      <c r="BQ60" s="1428"/>
      <c r="BR60" s="1428"/>
      <c r="BS60" s="1428"/>
      <c r="BT60" s="1428"/>
      <c r="BU60" s="1428"/>
      <c r="BV60" s="1428"/>
      <c r="BW60" s="1428"/>
      <c r="BX60" s="1428"/>
      <c r="BY60" s="1428"/>
      <c r="BZ60" s="1428"/>
      <c r="CA60" s="1428"/>
      <c r="CB60" s="1428"/>
      <c r="CC60" s="1428"/>
    </row>
    <row r="61" spans="1:81" s="873" customFormat="1" ht="218.25" thickBot="1">
      <c r="A61" s="1330"/>
      <c r="B61" s="872" t="s">
        <v>334</v>
      </c>
      <c r="C61" s="872" t="s">
        <v>351</v>
      </c>
      <c r="D61" s="872" t="s">
        <v>403</v>
      </c>
      <c r="E61" s="872" t="s">
        <v>352</v>
      </c>
      <c r="F61" s="872" t="s">
        <v>353</v>
      </c>
      <c r="G61" s="872" t="s">
        <v>354</v>
      </c>
      <c r="H61" s="872" t="s">
        <v>228</v>
      </c>
      <c r="I61" s="872" t="s">
        <v>402</v>
      </c>
      <c r="J61" s="872" t="s">
        <v>165</v>
      </c>
      <c r="K61" s="872" t="s">
        <v>439</v>
      </c>
      <c r="L61" s="872" t="s">
        <v>63</v>
      </c>
      <c r="M61" s="872" t="s">
        <v>64</v>
      </c>
      <c r="N61" s="872" t="s">
        <v>335</v>
      </c>
      <c r="O61" s="872" t="s">
        <v>715</v>
      </c>
      <c r="P61" s="872" t="s">
        <v>338</v>
      </c>
      <c r="Q61" s="872" t="s">
        <v>575</v>
      </c>
      <c r="R61" s="872" t="s">
        <v>317</v>
      </c>
      <c r="S61" s="872" t="s">
        <v>318</v>
      </c>
      <c r="T61" s="872" t="s">
        <v>710</v>
      </c>
      <c r="U61" s="872" t="s">
        <v>573</v>
      </c>
      <c r="V61" s="872" t="s">
        <v>688</v>
      </c>
      <c r="W61" s="872" t="s">
        <v>751</v>
      </c>
      <c r="X61" s="872" t="s">
        <v>709</v>
      </c>
      <c r="Y61" s="872" t="s">
        <v>714</v>
      </c>
      <c r="Z61" s="872" t="s">
        <v>692</v>
      </c>
      <c r="AA61" s="872" t="s">
        <v>576</v>
      </c>
      <c r="AB61" s="872" t="s">
        <v>693</v>
      </c>
      <c r="AC61" s="872" t="s">
        <v>574</v>
      </c>
      <c r="AD61" s="872" t="s">
        <v>695</v>
      </c>
      <c r="AE61" s="872" t="s">
        <v>779</v>
      </c>
      <c r="AF61" s="872" t="s">
        <v>690</v>
      </c>
      <c r="AG61" s="872" t="s">
        <v>729</v>
      </c>
      <c r="AH61" s="872" t="s">
        <v>724</v>
      </c>
      <c r="AI61" s="872" t="s">
        <v>804</v>
      </c>
      <c r="AJ61" s="872" t="s">
        <v>803</v>
      </c>
      <c r="AK61" s="872" t="s">
        <v>785</v>
      </c>
      <c r="AL61" s="872" t="s">
        <v>807</v>
      </c>
      <c r="AM61" s="872" t="s">
        <v>810</v>
      </c>
      <c r="AN61" s="872" t="s">
        <v>780</v>
      </c>
      <c r="AO61" s="872" t="s">
        <v>730</v>
      </c>
      <c r="AP61" s="872" t="s">
        <v>731</v>
      </c>
      <c r="AQ61" s="872" t="s">
        <v>733</v>
      </c>
      <c r="AR61" s="872" t="s">
        <v>781</v>
      </c>
      <c r="AS61" s="872" t="s">
        <v>782</v>
      </c>
      <c r="AT61" s="872" t="s">
        <v>805</v>
      </c>
      <c r="AU61" s="872" t="s">
        <v>813</v>
      </c>
      <c r="AV61" s="872" t="s">
        <v>732</v>
      </c>
      <c r="AW61" s="872" t="s">
        <v>806</v>
      </c>
      <c r="AX61" s="872" t="s">
        <v>783</v>
      </c>
      <c r="AY61" s="872" t="s">
        <v>784</v>
      </c>
      <c r="AZ61" s="872" t="s">
        <v>734</v>
      </c>
      <c r="BA61" s="872" t="s">
        <v>817</v>
      </c>
      <c r="BB61" s="872" t="s">
        <v>749</v>
      </c>
      <c r="BC61" s="872" t="s">
        <v>753</v>
      </c>
      <c r="BD61" s="872" t="s">
        <v>726</v>
      </c>
      <c r="BE61" s="872" t="s">
        <v>748</v>
      </c>
      <c r="BF61" s="872" t="s">
        <v>815</v>
      </c>
      <c r="BG61" s="872" t="s">
        <v>819</v>
      </c>
      <c r="BH61" s="872" t="s">
        <v>820</v>
      </c>
      <c r="BI61" s="872" t="s">
        <v>821</v>
      </c>
      <c r="BJ61" s="872" t="s">
        <v>738</v>
      </c>
      <c r="BK61" s="872" t="s">
        <v>853</v>
      </c>
      <c r="BL61" s="872" t="s">
        <v>852</v>
      </c>
      <c r="BM61" s="872" t="s">
        <v>739</v>
      </c>
      <c r="BN61" s="872" t="s">
        <v>740</v>
      </c>
      <c r="BO61" s="872" t="s">
        <v>741</v>
      </c>
      <c r="BP61" s="872" t="s">
        <v>742</v>
      </c>
      <c r="BQ61" s="872" t="s">
        <v>743</v>
      </c>
      <c r="BR61" s="872" t="s">
        <v>849</v>
      </c>
      <c r="BS61" s="872" t="s">
        <v>854</v>
      </c>
      <c r="BT61" s="872" t="s">
        <v>750</v>
      </c>
      <c r="BU61" s="872" t="s">
        <v>850</v>
      </c>
      <c r="BV61" s="872" t="s">
        <v>744</v>
      </c>
      <c r="BW61" s="872" t="s">
        <v>745</v>
      </c>
      <c r="BX61" s="872" t="s">
        <v>747</v>
      </c>
      <c r="BY61" s="872" t="s">
        <v>814</v>
      </c>
      <c r="BZ61" s="872" t="s">
        <v>746</v>
      </c>
      <c r="CA61" s="872" t="s">
        <v>736</v>
      </c>
      <c r="CB61" s="872" t="s">
        <v>737</v>
      </c>
      <c r="CC61" s="872" t="s">
        <v>855</v>
      </c>
    </row>
    <row r="62" spans="1:81" s="873" customFormat="1" ht="18" customHeight="1" thickBot="1">
      <c r="A62" s="1336"/>
      <c r="B62" s="651">
        <f>SUM(C62:CC62)</f>
        <v>572661672.3585062</v>
      </c>
      <c r="C62" s="847">
        <f t="shared" ref="C62:AH62" si="15">C34+C56</f>
        <v>1858024.3748284141</v>
      </c>
      <c r="D62" s="847">
        <f t="shared" si="15"/>
        <v>757649.04667883739</v>
      </c>
      <c r="E62" s="847">
        <f t="shared" si="15"/>
        <v>8103694.2503118617</v>
      </c>
      <c r="F62" s="847">
        <f t="shared" si="15"/>
        <v>2058053.6272658128</v>
      </c>
      <c r="G62" s="847">
        <f t="shared" si="15"/>
        <v>2614724.9872353366</v>
      </c>
      <c r="H62" s="847">
        <f t="shared" si="15"/>
        <v>2500607.1828596806</v>
      </c>
      <c r="I62" s="847">
        <f t="shared" si="15"/>
        <v>1541499.0077759016</v>
      </c>
      <c r="J62" s="847">
        <f t="shared" si="15"/>
        <v>673789.54616414814</v>
      </c>
      <c r="K62" s="847">
        <f t="shared" si="15"/>
        <v>2054706.458751404</v>
      </c>
      <c r="L62" s="847">
        <f t="shared" si="15"/>
        <v>2644.07125706026</v>
      </c>
      <c r="M62" s="847">
        <f t="shared" si="15"/>
        <v>929809.90267482644</v>
      </c>
      <c r="N62" s="847">
        <f t="shared" si="15"/>
        <v>2116445.3577873595</v>
      </c>
      <c r="O62" s="847">
        <f t="shared" si="15"/>
        <v>2198195.1907452741</v>
      </c>
      <c r="P62" s="847">
        <f t="shared" si="15"/>
        <v>7659742.6166252643</v>
      </c>
      <c r="Q62" s="847">
        <f t="shared" si="15"/>
        <v>1510912.8292550948</v>
      </c>
      <c r="R62" s="847">
        <f t="shared" si="15"/>
        <v>1953476.2349290526</v>
      </c>
      <c r="S62" s="847">
        <f t="shared" si="15"/>
        <v>673789.77658023557</v>
      </c>
      <c r="T62" s="847">
        <f t="shared" si="15"/>
        <v>4877497.7546567041</v>
      </c>
      <c r="U62" s="847">
        <f t="shared" si="15"/>
        <v>1700849.8391597215</v>
      </c>
      <c r="V62" s="847">
        <f t="shared" si="15"/>
        <v>2293406.4998417208</v>
      </c>
      <c r="W62" s="847">
        <f t="shared" si="15"/>
        <v>6067491.2935930882</v>
      </c>
      <c r="X62" s="847">
        <f t="shared" si="15"/>
        <v>7961343.9216320598</v>
      </c>
      <c r="Y62" s="847">
        <f t="shared" si="15"/>
        <v>1246839.178706039</v>
      </c>
      <c r="Z62" s="847">
        <f t="shared" si="15"/>
        <v>632207.39638940187</v>
      </c>
      <c r="AA62" s="847">
        <f t="shared" si="15"/>
        <v>4642114.508263831</v>
      </c>
      <c r="AB62" s="847">
        <f t="shared" si="15"/>
        <v>83607156.986570388</v>
      </c>
      <c r="AC62" s="847">
        <f t="shared" si="15"/>
        <v>38578559.749451026</v>
      </c>
      <c r="AD62" s="847">
        <f t="shared" si="15"/>
        <v>48786513.22511553</v>
      </c>
      <c r="AE62" s="847">
        <f t="shared" si="15"/>
        <v>39660576.381203376</v>
      </c>
      <c r="AF62" s="847">
        <f t="shared" si="15"/>
        <v>71245300.20788765</v>
      </c>
      <c r="AG62" s="847">
        <f t="shared" si="15"/>
        <v>39903470.229267232</v>
      </c>
      <c r="AH62" s="847">
        <f t="shared" si="15"/>
        <v>20690417.755413644</v>
      </c>
      <c r="AI62" s="847">
        <f t="shared" ref="AI62:BN62" si="16">AI34+AI56</f>
        <v>9412479.0535363182</v>
      </c>
      <c r="AJ62" s="847">
        <f t="shared" si="16"/>
        <v>5517709.5514061647</v>
      </c>
      <c r="AK62" s="847">
        <f t="shared" si="16"/>
        <v>19241876.944946475</v>
      </c>
      <c r="AL62" s="847">
        <f t="shared" si="16"/>
        <v>14512271.092966847</v>
      </c>
      <c r="AM62" s="847">
        <f t="shared" si="16"/>
        <v>7651848.3611325845</v>
      </c>
      <c r="AN62" s="847">
        <f t="shared" si="16"/>
        <v>5367838.0372941522</v>
      </c>
      <c r="AO62" s="847">
        <f t="shared" si="16"/>
        <v>10429556.50489012</v>
      </c>
      <c r="AP62" s="847">
        <f t="shared" si="16"/>
        <v>6433851.358825081</v>
      </c>
      <c r="AQ62" s="847">
        <f t="shared" si="16"/>
        <v>6433851.358825081</v>
      </c>
      <c r="AR62" s="847">
        <f t="shared" si="16"/>
        <v>6362115.9178674631</v>
      </c>
      <c r="AS62" s="847">
        <f t="shared" si="16"/>
        <v>6524771.7646366907</v>
      </c>
      <c r="AT62" s="847">
        <f t="shared" si="16"/>
        <v>3681530.0220429199</v>
      </c>
      <c r="AU62" s="847">
        <f t="shared" si="16"/>
        <v>6235698.9160286309</v>
      </c>
      <c r="AV62" s="847">
        <f t="shared" si="16"/>
        <v>3416656.5892135412</v>
      </c>
      <c r="AW62" s="847">
        <f t="shared" si="16"/>
        <v>3416656.5892135412</v>
      </c>
      <c r="AX62" s="847">
        <f t="shared" si="16"/>
        <v>1955524.040682652</v>
      </c>
      <c r="AY62" s="847">
        <f t="shared" si="16"/>
        <v>1955477.9394776954</v>
      </c>
      <c r="AZ62" s="847">
        <f t="shared" si="16"/>
        <v>-946188.93540280545</v>
      </c>
      <c r="BA62" s="847">
        <f t="shared" si="16"/>
        <v>1615108.1162522514</v>
      </c>
      <c r="BB62" s="847">
        <f t="shared" si="16"/>
        <v>1346336.5090684856</v>
      </c>
      <c r="BC62" s="847">
        <f t="shared" si="16"/>
        <v>2191348.7395093413</v>
      </c>
      <c r="BD62" s="847">
        <f t="shared" si="16"/>
        <v>5035293.5712106153</v>
      </c>
      <c r="BE62" s="847">
        <f t="shared" si="16"/>
        <v>3644835.7035350115</v>
      </c>
      <c r="BF62" s="847">
        <f t="shared" si="16"/>
        <v>276977.09079735196</v>
      </c>
      <c r="BG62" s="847">
        <f t="shared" si="16"/>
        <v>2614466.0944619742</v>
      </c>
      <c r="BH62" s="847">
        <f t="shared" si="16"/>
        <v>19937096.732543096</v>
      </c>
      <c r="BI62" s="847">
        <f t="shared" si="16"/>
        <v>2607459.185821129</v>
      </c>
      <c r="BJ62" s="847">
        <f t="shared" si="16"/>
        <v>-495762.27231587452</v>
      </c>
      <c r="BK62" s="847">
        <f t="shared" si="16"/>
        <v>-600618.91923264659</v>
      </c>
      <c r="BL62" s="847">
        <f t="shared" si="16"/>
        <v>-268276.95535761793</v>
      </c>
      <c r="BM62" s="847">
        <f t="shared" si="16"/>
        <v>3364137.3823907133</v>
      </c>
      <c r="BN62" s="847">
        <f t="shared" si="16"/>
        <v>1941163.5561704091</v>
      </c>
      <c r="BO62" s="847">
        <f t="shared" ref="BO62:CC62" si="17">BO34+BO56</f>
        <v>443625.29163030954</v>
      </c>
      <c r="BP62" s="847">
        <f t="shared" si="17"/>
        <v>19797.189000008402</v>
      </c>
      <c r="BQ62" s="847">
        <f t="shared" si="17"/>
        <v>373257.51054872636</v>
      </c>
      <c r="BR62" s="847">
        <f t="shared" si="17"/>
        <v>-192052.34890049102</v>
      </c>
      <c r="BS62" s="847">
        <f t="shared" si="17"/>
        <v>-192052.34890049102</v>
      </c>
      <c r="BT62" s="847">
        <f t="shared" si="17"/>
        <v>-162065.76720174646</v>
      </c>
      <c r="BU62" s="847">
        <f t="shared" si="17"/>
        <v>-162065.76720174646</v>
      </c>
      <c r="BV62" s="847">
        <f t="shared" si="17"/>
        <v>-110836.67434587159</v>
      </c>
      <c r="BW62" s="847">
        <f t="shared" si="17"/>
        <v>-86347.352559094681</v>
      </c>
      <c r="BX62" s="847">
        <f t="shared" si="17"/>
        <v>-111351.09701227797</v>
      </c>
      <c r="BY62" s="847">
        <f t="shared" si="17"/>
        <v>-128055.74656215424</v>
      </c>
      <c r="BZ62" s="847">
        <f t="shared" si="17"/>
        <v>-38763.649988897741</v>
      </c>
      <c r="CA62" s="847">
        <f t="shared" si="17"/>
        <v>-39091.865051198693</v>
      </c>
      <c r="CB62" s="847">
        <f t="shared" si="17"/>
        <v>1343537.1677724081</v>
      </c>
      <c r="CC62" s="847">
        <f t="shared" si="17"/>
        <v>-210461.21403574847</v>
      </c>
    </row>
    <row r="63" spans="1:81" s="873" customFormat="1" ht="18" customHeight="1">
      <c r="A63" s="1338"/>
      <c r="B63" s="871"/>
      <c r="C63" s="871"/>
      <c r="D63" s="871"/>
      <c r="E63" s="871"/>
      <c r="F63" s="871"/>
      <c r="G63" s="871"/>
      <c r="H63" s="871"/>
      <c r="I63" s="871"/>
      <c r="J63" s="871"/>
      <c r="K63" s="871"/>
      <c r="L63" s="871"/>
      <c r="M63" s="871"/>
      <c r="N63" s="871"/>
      <c r="O63" s="871"/>
      <c r="P63" s="871"/>
      <c r="Q63" s="871"/>
      <c r="R63" s="871"/>
      <c r="S63" s="871"/>
      <c r="T63" s="871"/>
      <c r="U63" s="871"/>
      <c r="V63" s="871"/>
      <c r="W63" s="871"/>
      <c r="X63" s="871"/>
      <c r="Y63" s="871"/>
      <c r="Z63" s="871"/>
      <c r="AA63" s="871"/>
      <c r="AB63" s="871"/>
      <c r="AC63" s="871"/>
      <c r="AD63" s="871"/>
      <c r="AE63" s="871"/>
      <c r="AF63" s="871"/>
      <c r="AG63" s="871"/>
      <c r="AH63" s="871"/>
      <c r="AI63" s="871"/>
      <c r="AJ63" s="871"/>
      <c r="AK63" s="871"/>
      <c r="AL63" s="871"/>
      <c r="AM63" s="871"/>
      <c r="AN63" s="871"/>
      <c r="AO63" s="871"/>
      <c r="AP63" s="871"/>
      <c r="AQ63" s="871"/>
      <c r="AR63" s="871"/>
      <c r="AS63" s="871"/>
      <c r="AT63" s="871"/>
      <c r="AU63" s="871"/>
      <c r="AV63" s="871"/>
      <c r="AW63" s="871"/>
      <c r="AX63" s="871"/>
      <c r="AY63" s="871"/>
      <c r="AZ63" s="871"/>
      <c r="BA63" s="871"/>
      <c r="BB63" s="871"/>
      <c r="BC63" s="871"/>
      <c r="BD63" s="871"/>
      <c r="BE63" s="871"/>
      <c r="BF63" s="871"/>
      <c r="BG63" s="871"/>
      <c r="BH63" s="871"/>
      <c r="BI63" s="871"/>
      <c r="BJ63" s="871"/>
      <c r="BK63" s="871"/>
      <c r="BL63" s="871"/>
      <c r="BM63" s="871"/>
      <c r="BN63" s="871"/>
      <c r="BO63" s="871"/>
      <c r="BP63" s="871"/>
      <c r="BQ63" s="871"/>
      <c r="BR63" s="871"/>
      <c r="BS63" s="871"/>
      <c r="BT63" s="871"/>
      <c r="BU63" s="871"/>
      <c r="BV63" s="871"/>
      <c r="BW63" s="871"/>
      <c r="BX63" s="871"/>
      <c r="BY63" s="871"/>
      <c r="BZ63" s="871"/>
      <c r="CA63" s="871"/>
      <c r="CB63" s="871"/>
      <c r="CC63" s="871"/>
    </row>
    <row r="64" spans="1:81" s="652" customFormat="1">
      <c r="A64" s="1339"/>
      <c r="B64" s="656"/>
      <c r="C64" s="306"/>
      <c r="D64" s="306"/>
      <c r="E64" s="306"/>
      <c r="F64" s="306"/>
      <c r="G64" s="306"/>
      <c r="H64" s="306"/>
      <c r="I64" s="306"/>
      <c r="J64" s="306"/>
      <c r="K64" s="306"/>
      <c r="L64" s="306"/>
      <c r="M64" s="306"/>
      <c r="N64" s="657"/>
      <c r="O64" s="306"/>
      <c r="P64" s="306"/>
      <c r="Q64" s="306"/>
      <c r="R64" s="657"/>
      <c r="S64" s="306"/>
      <c r="T64" s="657"/>
      <c r="U64" s="657"/>
      <c r="V64" s="657"/>
      <c r="W64" s="578"/>
      <c r="X64" s="306"/>
      <c r="Y64" s="306"/>
      <c r="Z64" s="306"/>
      <c r="AA64" s="306"/>
      <c r="AB64" s="658"/>
      <c r="AC64" s="659"/>
      <c r="AD64" s="660"/>
      <c r="AE64" s="658"/>
      <c r="AF64" s="659"/>
      <c r="AG64" s="659"/>
      <c r="AH64" s="659"/>
      <c r="AI64" s="659"/>
      <c r="AJ64" s="659"/>
      <c r="AK64" s="659"/>
      <c r="AL64" s="659"/>
      <c r="AM64" s="659"/>
      <c r="AN64" s="659"/>
      <c r="AO64" s="659"/>
      <c r="AP64" s="306"/>
      <c r="AQ64" s="306"/>
      <c r="AR64" s="659"/>
      <c r="AS64" s="306"/>
      <c r="AT64" s="659"/>
      <c r="AU64" s="306"/>
      <c r="AV64" s="306"/>
      <c r="AW64" s="659"/>
      <c r="AX64" s="659"/>
      <c r="AY64" s="659"/>
      <c r="AZ64" s="659"/>
      <c r="BA64" s="659"/>
      <c r="BB64" s="659"/>
      <c r="BC64" s="659"/>
      <c r="BD64" s="659"/>
      <c r="BE64" s="659"/>
      <c r="BF64" s="659"/>
      <c r="BG64" s="659"/>
      <c r="BH64" s="659"/>
      <c r="BI64" s="659"/>
      <c r="BJ64" s="659"/>
      <c r="BK64" s="659"/>
      <c r="BL64" s="659"/>
      <c r="BM64" s="659"/>
      <c r="BN64" s="659"/>
      <c r="BO64" s="659"/>
      <c r="BP64" s="306"/>
    </row>
    <row r="65" spans="1:68" s="652" customFormat="1">
      <c r="A65" s="1339"/>
      <c r="B65" s="656"/>
      <c r="C65" s="306"/>
      <c r="D65" s="306"/>
      <c r="E65" s="306"/>
      <c r="F65" s="306"/>
      <c r="G65" s="306"/>
      <c r="H65" s="306"/>
      <c r="I65" s="306"/>
      <c r="J65" s="306"/>
      <c r="K65" s="306"/>
      <c r="L65" s="306"/>
      <c r="M65" s="306"/>
      <c r="N65" s="657"/>
      <c r="O65" s="306"/>
      <c r="P65" s="306"/>
      <c r="Q65" s="306"/>
      <c r="R65" s="657"/>
      <c r="S65" s="306"/>
      <c r="T65" s="657"/>
      <c r="U65" s="657"/>
      <c r="V65" s="657"/>
      <c r="W65" s="578"/>
      <c r="X65" s="306"/>
      <c r="Y65" s="306"/>
      <c r="Z65" s="306"/>
      <c r="AA65" s="306"/>
      <c r="AB65" s="658"/>
      <c r="AC65" s="659"/>
      <c r="AD65" s="660"/>
      <c r="AE65" s="658"/>
      <c r="AF65" s="659"/>
      <c r="AG65" s="659"/>
      <c r="AH65" s="659"/>
      <c r="AI65" s="659"/>
      <c r="AJ65" s="659"/>
      <c r="AK65" s="659"/>
      <c r="AL65" s="659"/>
      <c r="AM65" s="659"/>
      <c r="AN65" s="659"/>
      <c r="AO65" s="659"/>
      <c r="AP65" s="306"/>
      <c r="AQ65" s="306"/>
      <c r="AR65" s="659"/>
      <c r="AS65" s="306"/>
      <c r="AT65" s="659"/>
      <c r="AU65" s="306"/>
      <c r="AV65" s="306"/>
      <c r="AW65" s="659"/>
      <c r="AX65" s="659"/>
      <c r="AY65" s="659"/>
      <c r="AZ65" s="659"/>
      <c r="BA65" s="659"/>
      <c r="BB65" s="659"/>
      <c r="BC65" s="659"/>
      <c r="BD65" s="659"/>
      <c r="BE65" s="659"/>
      <c r="BF65" s="659"/>
      <c r="BG65" s="659"/>
      <c r="BH65" s="659"/>
      <c r="BI65" s="659"/>
      <c r="BJ65" s="659"/>
      <c r="BK65" s="659"/>
      <c r="BL65" s="659"/>
      <c r="BM65" s="659"/>
      <c r="BN65" s="659"/>
      <c r="BO65" s="659"/>
      <c r="BP65" s="306"/>
    </row>
    <row r="66" spans="1:68" s="652" customFormat="1">
      <c r="A66" s="1339"/>
      <c r="B66" s="656"/>
      <c r="C66" s="306"/>
      <c r="D66" s="306"/>
      <c r="E66" s="306"/>
      <c r="F66" s="306"/>
      <c r="G66" s="306"/>
      <c r="H66" s="306"/>
      <c r="I66" s="306"/>
      <c r="J66" s="306"/>
      <c r="K66" s="306"/>
      <c r="L66" s="306"/>
      <c r="M66" s="306"/>
      <c r="N66" s="657"/>
      <c r="O66" s="306"/>
      <c r="P66" s="306"/>
      <c r="Q66" s="306"/>
      <c r="R66" s="657"/>
      <c r="S66" s="306"/>
      <c r="T66" s="657"/>
      <c r="U66" s="657"/>
      <c r="V66" s="657"/>
      <c r="W66" s="578"/>
      <c r="X66" s="306"/>
      <c r="Y66" s="306"/>
      <c r="Z66" s="306"/>
      <c r="AA66" s="306"/>
      <c r="AB66" s="658"/>
      <c r="AC66" s="659"/>
      <c r="AD66" s="660"/>
      <c r="AE66" s="658"/>
      <c r="AF66" s="659"/>
      <c r="AG66" s="659"/>
      <c r="AH66" s="659"/>
      <c r="AI66" s="659"/>
      <c r="AJ66" s="659"/>
      <c r="AK66" s="659"/>
      <c r="AL66" s="659"/>
      <c r="AM66" s="659"/>
      <c r="AN66" s="659"/>
      <c r="AO66" s="659"/>
      <c r="AP66" s="306"/>
      <c r="AQ66" s="306"/>
      <c r="AR66" s="659"/>
      <c r="AS66" s="306"/>
      <c r="AT66" s="659"/>
      <c r="AU66" s="306"/>
      <c r="AV66" s="306"/>
      <c r="AW66" s="659"/>
      <c r="AX66" s="659"/>
      <c r="AY66" s="659"/>
      <c r="AZ66" s="659"/>
      <c r="BA66" s="659"/>
      <c r="BB66" s="659"/>
      <c r="BC66" s="659"/>
      <c r="BD66" s="659"/>
      <c r="BE66" s="659"/>
      <c r="BF66" s="659"/>
      <c r="BG66" s="659"/>
      <c r="BH66" s="659"/>
      <c r="BI66" s="659"/>
      <c r="BJ66" s="659"/>
      <c r="BK66" s="659"/>
      <c r="BL66" s="659"/>
      <c r="BM66" s="659"/>
      <c r="BN66" s="659"/>
      <c r="BO66" s="659"/>
      <c r="BP66" s="306"/>
    </row>
    <row r="67" spans="1:68" s="652" customFormat="1">
      <c r="A67" s="1339"/>
      <c r="B67" s="656"/>
      <c r="C67" s="306"/>
      <c r="D67" s="306"/>
      <c r="E67" s="306"/>
      <c r="F67" s="306"/>
      <c r="G67" s="306"/>
      <c r="H67" s="306"/>
      <c r="I67" s="306"/>
      <c r="J67" s="306"/>
      <c r="K67" s="306"/>
      <c r="L67" s="306"/>
      <c r="M67" s="306"/>
      <c r="N67" s="657"/>
      <c r="O67" s="306"/>
      <c r="P67" s="306"/>
      <c r="Q67" s="306"/>
      <c r="R67" s="657"/>
      <c r="S67" s="306"/>
      <c r="T67" s="657"/>
      <c r="U67" s="657"/>
      <c r="V67" s="657"/>
      <c r="W67" s="578"/>
      <c r="X67" s="306"/>
      <c r="Y67" s="306"/>
      <c r="Z67" s="306"/>
      <c r="AA67" s="306"/>
      <c r="AB67" s="658"/>
      <c r="AC67" s="659"/>
      <c r="AD67" s="660"/>
      <c r="AE67" s="658"/>
      <c r="AF67" s="659"/>
      <c r="AG67" s="659"/>
      <c r="AH67" s="659"/>
      <c r="AI67" s="659"/>
      <c r="AJ67" s="659"/>
      <c r="AK67" s="659"/>
      <c r="AL67" s="659"/>
      <c r="AM67" s="659"/>
      <c r="AN67" s="659"/>
      <c r="AO67" s="659"/>
      <c r="AP67" s="306"/>
      <c r="AQ67" s="306"/>
      <c r="AR67" s="659"/>
      <c r="AS67" s="306"/>
      <c r="AT67" s="659"/>
      <c r="AU67" s="306"/>
      <c r="AV67" s="306"/>
      <c r="AW67" s="659"/>
      <c r="AX67" s="659"/>
      <c r="AY67" s="659"/>
      <c r="AZ67" s="659"/>
      <c r="BA67" s="659"/>
      <c r="BB67" s="659"/>
      <c r="BC67" s="659"/>
      <c r="BD67" s="659"/>
      <c r="BE67" s="659"/>
      <c r="BF67" s="659"/>
      <c r="BG67" s="659"/>
      <c r="BH67" s="659"/>
      <c r="BI67" s="659"/>
      <c r="BJ67" s="659"/>
      <c r="BK67" s="659"/>
      <c r="BL67" s="659"/>
      <c r="BM67" s="659"/>
      <c r="BN67" s="659"/>
      <c r="BO67" s="659"/>
      <c r="BP67" s="306"/>
    </row>
    <row r="68" spans="1:68" s="652" customFormat="1">
      <c r="A68" s="1339"/>
      <c r="B68" s="656"/>
      <c r="C68" s="306"/>
      <c r="D68" s="306"/>
      <c r="E68" s="306"/>
      <c r="F68" s="306"/>
      <c r="G68" s="306"/>
      <c r="H68" s="306"/>
      <c r="I68" s="306"/>
      <c r="J68" s="306"/>
      <c r="K68" s="306"/>
      <c r="L68" s="306"/>
      <c r="M68" s="306"/>
      <c r="N68" s="657"/>
      <c r="O68" s="306"/>
      <c r="P68" s="306"/>
      <c r="Q68" s="306"/>
      <c r="R68" s="657"/>
      <c r="S68" s="306"/>
      <c r="T68" s="657"/>
      <c r="U68" s="657"/>
      <c r="V68" s="657"/>
      <c r="W68" s="578"/>
      <c r="X68" s="306"/>
      <c r="Y68" s="306"/>
      <c r="Z68" s="306"/>
      <c r="AA68" s="306"/>
      <c r="AB68" s="658"/>
      <c r="AC68" s="659"/>
      <c r="AD68" s="660"/>
      <c r="AE68" s="658"/>
      <c r="AF68" s="659"/>
      <c r="AG68" s="659"/>
      <c r="AH68" s="659"/>
      <c r="AI68" s="659"/>
      <c r="AJ68" s="659"/>
      <c r="AK68" s="659"/>
      <c r="AL68" s="659"/>
      <c r="AM68" s="659"/>
      <c r="AN68" s="659"/>
      <c r="AO68" s="659"/>
      <c r="AP68" s="306"/>
      <c r="AQ68" s="306"/>
      <c r="AR68" s="659"/>
      <c r="AS68" s="306"/>
      <c r="AT68" s="659"/>
      <c r="AU68" s="306"/>
      <c r="AV68" s="306"/>
      <c r="AW68" s="659"/>
      <c r="AX68" s="659"/>
      <c r="AY68" s="659"/>
      <c r="AZ68" s="659"/>
      <c r="BA68" s="659"/>
      <c r="BB68" s="659"/>
      <c r="BC68" s="659"/>
      <c r="BD68" s="659"/>
      <c r="BE68" s="659"/>
      <c r="BF68" s="659"/>
      <c r="BG68" s="659"/>
      <c r="BH68" s="659"/>
      <c r="BI68" s="659"/>
      <c r="BJ68" s="659"/>
      <c r="BK68" s="659"/>
      <c r="BL68" s="659"/>
      <c r="BM68" s="659"/>
      <c r="BN68" s="659"/>
      <c r="BO68" s="659"/>
      <c r="BP68" s="306"/>
    </row>
    <row r="69" spans="1:68" s="652" customFormat="1">
      <c r="A69" s="1339"/>
      <c r="B69" s="656"/>
      <c r="C69" s="306"/>
      <c r="D69" s="306"/>
      <c r="E69" s="306"/>
      <c r="F69" s="306"/>
      <c r="G69" s="306"/>
      <c r="H69" s="306"/>
      <c r="I69" s="306"/>
      <c r="J69" s="306"/>
      <c r="K69" s="306"/>
      <c r="L69" s="306"/>
      <c r="M69" s="306"/>
      <c r="N69" s="657"/>
      <c r="O69" s="306"/>
      <c r="P69" s="306"/>
      <c r="Q69" s="306"/>
      <c r="R69" s="657"/>
      <c r="S69" s="306"/>
      <c r="T69" s="657"/>
      <c r="U69" s="657"/>
      <c r="V69" s="657"/>
      <c r="W69" s="578"/>
      <c r="X69" s="306"/>
      <c r="Y69" s="306"/>
      <c r="Z69" s="306"/>
      <c r="AA69" s="306"/>
      <c r="AB69" s="658"/>
      <c r="AC69" s="659"/>
      <c r="AD69" s="660"/>
      <c r="AE69" s="658"/>
      <c r="AF69" s="659"/>
      <c r="AG69" s="659"/>
      <c r="AH69" s="659"/>
      <c r="AI69" s="659"/>
      <c r="AJ69" s="659"/>
      <c r="AK69" s="659"/>
      <c r="AL69" s="659"/>
      <c r="AM69" s="659"/>
      <c r="AN69" s="659"/>
      <c r="AO69" s="659"/>
      <c r="AP69" s="306"/>
      <c r="AQ69" s="306"/>
      <c r="AR69" s="659"/>
      <c r="AS69" s="306"/>
      <c r="AT69" s="659"/>
      <c r="AU69" s="306"/>
      <c r="AV69" s="306"/>
      <c r="AW69" s="659"/>
      <c r="AX69" s="659"/>
      <c r="AY69" s="659"/>
      <c r="AZ69" s="659"/>
      <c r="BA69" s="659"/>
      <c r="BB69" s="659"/>
      <c r="BC69" s="659"/>
      <c r="BD69" s="659"/>
      <c r="BE69" s="659"/>
      <c r="BF69" s="659"/>
      <c r="BG69" s="659"/>
      <c r="BH69" s="659"/>
      <c r="BI69" s="659"/>
      <c r="BJ69" s="659"/>
      <c r="BK69" s="659"/>
      <c r="BL69" s="659"/>
      <c r="BM69" s="659"/>
      <c r="BN69" s="659"/>
      <c r="BO69" s="659"/>
      <c r="BP69" s="306"/>
    </row>
    <row r="70" spans="1:68" s="652" customFormat="1">
      <c r="A70" s="1339"/>
      <c r="B70" s="656"/>
      <c r="C70" s="306"/>
      <c r="D70" s="306"/>
      <c r="E70" s="306"/>
      <c r="F70" s="306"/>
      <c r="G70" s="306"/>
      <c r="H70" s="306"/>
      <c r="I70" s="306"/>
      <c r="J70" s="306"/>
      <c r="K70" s="306"/>
      <c r="L70" s="306"/>
      <c r="M70" s="306"/>
      <c r="N70" s="657"/>
      <c r="O70" s="306"/>
      <c r="P70" s="306"/>
      <c r="Q70" s="306"/>
      <c r="R70" s="657"/>
      <c r="S70" s="306"/>
      <c r="T70" s="657"/>
      <c r="U70" s="657"/>
      <c r="V70" s="657"/>
      <c r="W70" s="578"/>
      <c r="X70" s="306"/>
      <c r="Y70" s="306"/>
      <c r="Z70" s="306"/>
      <c r="AA70" s="306"/>
      <c r="AB70" s="658"/>
      <c r="AC70" s="659"/>
      <c r="AD70" s="660"/>
      <c r="AE70" s="658"/>
      <c r="AF70" s="659"/>
      <c r="AG70" s="659"/>
      <c r="AH70" s="659"/>
      <c r="AI70" s="659"/>
      <c r="AJ70" s="659"/>
      <c r="AK70" s="659"/>
      <c r="AL70" s="659"/>
      <c r="AM70" s="659"/>
      <c r="AN70" s="659"/>
      <c r="AO70" s="659"/>
      <c r="AP70" s="306"/>
      <c r="AQ70" s="306"/>
      <c r="AR70" s="659"/>
      <c r="AS70" s="306"/>
      <c r="AT70" s="659"/>
      <c r="AU70" s="306"/>
      <c r="AV70" s="306"/>
      <c r="AW70" s="659"/>
      <c r="AX70" s="659"/>
      <c r="AY70" s="659"/>
      <c r="AZ70" s="659"/>
      <c r="BA70" s="659"/>
      <c r="BB70" s="659"/>
      <c r="BC70" s="659"/>
      <c r="BD70" s="659"/>
      <c r="BE70" s="659"/>
      <c r="BF70" s="659"/>
      <c r="BG70" s="659"/>
      <c r="BH70" s="659"/>
      <c r="BI70" s="659"/>
      <c r="BJ70" s="659"/>
      <c r="BK70" s="659"/>
      <c r="BL70" s="659"/>
      <c r="BM70" s="659"/>
      <c r="BN70" s="659"/>
      <c r="BO70" s="659"/>
      <c r="BP70" s="306"/>
    </row>
    <row r="71" spans="1:68" s="652" customFormat="1">
      <c r="A71" s="1339"/>
      <c r="B71" s="656"/>
      <c r="C71" s="306"/>
      <c r="D71" s="306"/>
      <c r="E71" s="306"/>
      <c r="F71" s="306"/>
      <c r="G71" s="306"/>
      <c r="H71" s="306"/>
      <c r="I71" s="306"/>
      <c r="J71" s="306"/>
      <c r="K71" s="306"/>
      <c r="L71" s="306"/>
      <c r="M71" s="306"/>
      <c r="N71" s="657"/>
      <c r="O71" s="306"/>
      <c r="P71" s="306"/>
      <c r="Q71" s="306"/>
      <c r="R71" s="657"/>
      <c r="S71" s="306"/>
      <c r="T71" s="657"/>
      <c r="U71" s="657"/>
      <c r="V71" s="657"/>
      <c r="W71" s="578"/>
      <c r="X71" s="306"/>
      <c r="Y71" s="306"/>
      <c r="Z71" s="306"/>
      <c r="AA71" s="306"/>
      <c r="AB71" s="658"/>
      <c r="AC71" s="659"/>
      <c r="AD71" s="660"/>
      <c r="AE71" s="658"/>
      <c r="AF71" s="659"/>
      <c r="AG71" s="659"/>
      <c r="AH71" s="659"/>
      <c r="AI71" s="659"/>
      <c r="AJ71" s="659"/>
      <c r="AK71" s="659"/>
      <c r="AL71" s="659"/>
      <c r="AM71" s="659"/>
      <c r="AN71" s="659"/>
      <c r="AO71" s="659"/>
      <c r="AP71" s="306"/>
      <c r="AQ71" s="306"/>
      <c r="AR71" s="659"/>
      <c r="AS71" s="306"/>
      <c r="AT71" s="659"/>
      <c r="AU71" s="306"/>
      <c r="AV71" s="306"/>
      <c r="AW71" s="659"/>
      <c r="AX71" s="659"/>
      <c r="AY71" s="659"/>
      <c r="AZ71" s="659"/>
      <c r="BA71" s="659"/>
      <c r="BB71" s="659"/>
      <c r="BC71" s="659"/>
      <c r="BD71" s="659"/>
      <c r="BE71" s="659"/>
      <c r="BF71" s="659"/>
      <c r="BG71" s="659"/>
      <c r="BH71" s="659"/>
      <c r="BI71" s="659"/>
      <c r="BJ71" s="659"/>
      <c r="BK71" s="659"/>
      <c r="BL71" s="659"/>
      <c r="BM71" s="659"/>
      <c r="BN71" s="659"/>
      <c r="BO71" s="659"/>
      <c r="BP71" s="306"/>
    </row>
    <row r="72" spans="1:68" s="652" customFormat="1">
      <c r="A72" s="1339"/>
      <c r="B72" s="656"/>
      <c r="C72" s="306"/>
      <c r="D72" s="306"/>
      <c r="E72" s="306"/>
      <c r="F72" s="306"/>
      <c r="G72" s="306"/>
      <c r="H72" s="306"/>
      <c r="I72" s="306"/>
      <c r="J72" s="306"/>
      <c r="K72" s="306"/>
      <c r="L72" s="306"/>
      <c r="M72" s="306"/>
      <c r="N72" s="657"/>
      <c r="O72" s="306"/>
      <c r="P72" s="306"/>
      <c r="Q72" s="306"/>
      <c r="R72" s="657"/>
      <c r="S72" s="306"/>
      <c r="T72" s="657"/>
      <c r="U72" s="657"/>
      <c r="V72" s="657"/>
      <c r="W72" s="578"/>
      <c r="X72" s="306"/>
      <c r="Y72" s="306"/>
      <c r="Z72" s="306"/>
      <c r="AA72" s="306"/>
      <c r="AB72" s="658"/>
      <c r="AC72" s="659"/>
      <c r="AD72" s="660"/>
      <c r="AE72" s="658"/>
      <c r="AF72" s="659"/>
      <c r="AG72" s="659"/>
      <c r="AH72" s="659"/>
      <c r="AI72" s="659"/>
      <c r="AJ72" s="659"/>
      <c r="AK72" s="659"/>
      <c r="AL72" s="659"/>
      <c r="AM72" s="659"/>
      <c r="AN72" s="659"/>
      <c r="AO72" s="659"/>
      <c r="AP72" s="306"/>
      <c r="AQ72" s="306"/>
      <c r="AR72" s="659"/>
      <c r="AS72" s="306"/>
      <c r="AT72" s="659"/>
      <c r="AU72" s="306"/>
      <c r="AV72" s="306"/>
      <c r="AW72" s="659"/>
      <c r="AX72" s="659"/>
      <c r="AY72" s="659"/>
      <c r="AZ72" s="659"/>
      <c r="BA72" s="659"/>
      <c r="BB72" s="659"/>
      <c r="BC72" s="659"/>
      <c r="BD72" s="659"/>
      <c r="BE72" s="659"/>
      <c r="BF72" s="659"/>
      <c r="BG72" s="659"/>
      <c r="BH72" s="659"/>
      <c r="BI72" s="659"/>
      <c r="BJ72" s="659"/>
      <c r="BK72" s="659"/>
      <c r="BL72" s="659"/>
      <c r="BM72" s="659"/>
      <c r="BN72" s="659"/>
      <c r="BO72" s="659"/>
      <c r="BP72" s="306"/>
    </row>
    <row r="73" spans="1:68" s="652" customFormat="1">
      <c r="A73" s="1339"/>
      <c r="B73" s="656"/>
      <c r="C73" s="306"/>
      <c r="D73" s="306"/>
      <c r="E73" s="306"/>
      <c r="F73" s="306"/>
      <c r="G73" s="306"/>
      <c r="H73" s="306"/>
      <c r="I73" s="306"/>
      <c r="J73" s="306"/>
      <c r="K73" s="306"/>
      <c r="L73" s="306"/>
      <c r="M73" s="306"/>
      <c r="N73" s="657"/>
      <c r="O73" s="306"/>
      <c r="P73" s="306"/>
      <c r="Q73" s="306"/>
      <c r="R73" s="657"/>
      <c r="S73" s="306"/>
      <c r="T73" s="657"/>
      <c r="U73" s="657"/>
      <c r="V73" s="657"/>
      <c r="W73" s="578"/>
      <c r="X73" s="306"/>
      <c r="Y73" s="306"/>
      <c r="Z73" s="306"/>
      <c r="AA73" s="306"/>
      <c r="AB73" s="658"/>
      <c r="AC73" s="659"/>
      <c r="AD73" s="660"/>
      <c r="AE73" s="658"/>
      <c r="AF73" s="659"/>
      <c r="AG73" s="659"/>
      <c r="AH73" s="659"/>
      <c r="AI73" s="659"/>
      <c r="AJ73" s="659"/>
      <c r="AK73" s="659"/>
      <c r="AL73" s="659"/>
      <c r="AM73" s="659"/>
      <c r="AN73" s="659"/>
      <c r="AO73" s="659"/>
      <c r="AP73" s="306"/>
      <c r="AQ73" s="306"/>
      <c r="AR73" s="659"/>
      <c r="AS73" s="306"/>
      <c r="AT73" s="659"/>
      <c r="AU73" s="306"/>
      <c r="AV73" s="306"/>
      <c r="AW73" s="659"/>
      <c r="AX73" s="659"/>
      <c r="AY73" s="659"/>
      <c r="AZ73" s="659"/>
      <c r="BA73" s="659"/>
      <c r="BB73" s="659"/>
      <c r="BC73" s="659"/>
      <c r="BD73" s="659"/>
      <c r="BE73" s="659"/>
      <c r="BF73" s="659"/>
      <c r="BG73" s="659"/>
      <c r="BH73" s="659"/>
      <c r="BI73" s="659"/>
      <c r="BJ73" s="659"/>
      <c r="BK73" s="659"/>
      <c r="BL73" s="659"/>
      <c r="BM73" s="659"/>
      <c r="BN73" s="659"/>
      <c r="BO73" s="659"/>
      <c r="BP73" s="306"/>
    </row>
    <row r="74" spans="1:68" s="82" customFormat="1">
      <c r="A74" s="1340"/>
      <c r="B74" s="564"/>
      <c r="C74" s="224"/>
      <c r="D74" s="224"/>
      <c r="E74" s="224"/>
      <c r="F74" s="224"/>
      <c r="G74" s="224"/>
      <c r="H74" s="224"/>
      <c r="I74" s="224"/>
      <c r="J74" s="224"/>
      <c r="K74" s="224"/>
      <c r="L74" s="224"/>
      <c r="M74" s="224"/>
      <c r="N74" s="224"/>
      <c r="O74" s="224"/>
      <c r="P74" s="224"/>
      <c r="Q74" s="224"/>
      <c r="R74" s="224"/>
      <c r="S74" s="224"/>
    </row>
    <row r="75" spans="1:68" s="82" customFormat="1">
      <c r="A75" s="1340"/>
      <c r="B75" s="564"/>
      <c r="C75" s="224"/>
      <c r="D75" s="224"/>
      <c r="E75" s="224"/>
      <c r="F75" s="224"/>
      <c r="G75" s="224"/>
      <c r="H75" s="224"/>
      <c r="I75" s="224"/>
      <c r="J75" s="224"/>
      <c r="K75" s="224"/>
      <c r="L75" s="224"/>
      <c r="M75" s="224"/>
      <c r="N75" s="224"/>
      <c r="O75" s="224"/>
      <c r="P75" s="224"/>
      <c r="Q75" s="224"/>
      <c r="R75" s="224"/>
      <c r="S75" s="224"/>
    </row>
    <row r="76" spans="1:68" s="82" customFormat="1">
      <c r="A76" s="1340"/>
      <c r="B76" s="564"/>
      <c r="C76" s="224"/>
      <c r="D76" s="224"/>
      <c r="E76" s="224"/>
      <c r="F76" s="224"/>
      <c r="G76" s="224"/>
      <c r="H76" s="224"/>
      <c r="I76" s="224"/>
      <c r="J76" s="224"/>
      <c r="K76" s="224"/>
      <c r="L76" s="224"/>
      <c r="M76" s="224"/>
      <c r="N76" s="224"/>
      <c r="O76" s="224"/>
      <c r="P76" s="224"/>
      <c r="Q76" s="224"/>
      <c r="R76" s="224"/>
      <c r="S76" s="224"/>
    </row>
    <row r="77" spans="1:68">
      <c r="B77" s="80"/>
      <c r="C77" s="47"/>
      <c r="D77" s="47"/>
      <c r="E77" s="47"/>
      <c r="F77" s="47"/>
      <c r="G77" s="47"/>
      <c r="H77" s="47"/>
      <c r="I77" s="47"/>
      <c r="J77" s="47"/>
      <c r="K77" s="47"/>
      <c r="L77" s="47"/>
      <c r="M77" s="47"/>
      <c r="N77" s="47"/>
      <c r="O77" s="47"/>
      <c r="P77" s="47"/>
      <c r="Q77" s="47"/>
      <c r="R77" s="47"/>
      <c r="S77" s="47"/>
    </row>
    <row r="78" spans="1:68">
      <c r="A78" s="1341"/>
      <c r="B78" s="80"/>
      <c r="C78" s="47"/>
      <c r="D78" s="47"/>
      <c r="E78" s="47"/>
      <c r="F78" s="47"/>
      <c r="G78" s="47"/>
      <c r="H78" s="47"/>
      <c r="I78" s="47"/>
      <c r="J78" s="47"/>
      <c r="K78" s="47"/>
      <c r="L78" s="47"/>
      <c r="M78" s="47"/>
      <c r="N78" s="47"/>
      <c r="O78" s="47"/>
      <c r="P78" s="47"/>
      <c r="Q78" s="47"/>
      <c r="R78" s="47"/>
      <c r="S78" s="47"/>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row>
    <row r="79" spans="1:68">
      <c r="A79" s="1341"/>
      <c r="B79" s="80"/>
      <c r="C79" s="47"/>
      <c r="D79" s="47"/>
      <c r="E79" s="47"/>
      <c r="F79" s="47"/>
      <c r="G79" s="47"/>
      <c r="H79" s="47"/>
      <c r="I79" s="47"/>
      <c r="J79" s="47"/>
      <c r="K79" s="47"/>
      <c r="L79" s="47"/>
      <c r="M79" s="47"/>
      <c r="N79" s="47"/>
      <c r="O79" s="47"/>
      <c r="P79" s="47"/>
      <c r="Q79" s="47"/>
      <c r="R79" s="47"/>
      <c r="S79" s="47"/>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row>
    <row r="80" spans="1:68">
      <c r="A80" s="1341"/>
      <c r="B80" s="80"/>
      <c r="C80" s="47"/>
      <c r="D80" s="47"/>
      <c r="E80" s="47"/>
      <c r="F80" s="47"/>
      <c r="G80" s="47"/>
      <c r="H80" s="47"/>
      <c r="I80" s="47"/>
      <c r="J80" s="47"/>
      <c r="K80" s="47"/>
      <c r="L80" s="47"/>
      <c r="M80" s="47"/>
      <c r="N80" s="47"/>
      <c r="O80" s="47"/>
      <c r="P80" s="47"/>
      <c r="Q80" s="47"/>
      <c r="R80" s="47"/>
      <c r="S80" s="47"/>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row>
    <row r="81" spans="1:61">
      <c r="A81" s="1341"/>
      <c r="B81" s="80"/>
      <c r="C81" s="47"/>
      <c r="D81" s="47"/>
      <c r="E81" s="47"/>
      <c r="F81" s="47"/>
      <c r="G81" s="47"/>
      <c r="H81" s="47"/>
      <c r="I81" s="47"/>
      <c r="J81" s="47"/>
      <c r="K81" s="47"/>
      <c r="L81" s="47"/>
      <c r="M81" s="47"/>
      <c r="N81" s="47"/>
      <c r="O81" s="47"/>
      <c r="P81" s="47"/>
      <c r="Q81" s="47"/>
      <c r="R81" s="47"/>
      <c r="S81" s="47"/>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row>
    <row r="82" spans="1:61">
      <c r="A82" s="1341"/>
      <c r="B82" s="80"/>
      <c r="C82" s="47"/>
      <c r="D82" s="47"/>
      <c r="E82" s="47"/>
      <c r="F82" s="47"/>
      <c r="G82" s="47"/>
      <c r="H82" s="47"/>
      <c r="I82" s="47"/>
      <c r="J82" s="47"/>
      <c r="K82" s="47"/>
      <c r="L82" s="47"/>
      <c r="M82" s="47"/>
      <c r="N82" s="47"/>
      <c r="O82" s="47"/>
      <c r="P82" s="47"/>
      <c r="Q82" s="47"/>
      <c r="R82" s="47"/>
      <c r="S82" s="47"/>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row>
  </sheetData>
  <customSheetViews>
    <customSheetView guid="{416404B7-8533-4A12-ABD0-58CFDEB49D80}" scale="80">
      <selection activeCell="F25" sqref="F25"/>
      <rowBreaks count="1" manualBreakCount="1">
        <brk id="33" max="16383" man="1"/>
      </rowBreaks>
      <colBreaks count="1" manualBreakCount="1">
        <brk id="23" max="1048575" man="1"/>
      </colBreaks>
      <pageMargins left="0.37" right="0.17" top="1" bottom="1" header="0.5" footer="0.5"/>
      <printOptions horizontalCentered="1"/>
      <pageSetup scale="25" fitToWidth="2" fitToHeight="2" orientation="landscape" r:id="rId1"/>
      <headerFooter alignWithMargins="0"/>
    </customSheetView>
  </customSheetViews>
  <mergeCells count="41">
    <mergeCell ref="B7:Q7"/>
    <mergeCell ref="BN32:CC32"/>
    <mergeCell ref="AX38:BM38"/>
    <mergeCell ref="B60:Q60"/>
    <mergeCell ref="R60:AG60"/>
    <mergeCell ref="BN38:CC38"/>
    <mergeCell ref="BN45:CC45"/>
    <mergeCell ref="AH45:AW45"/>
    <mergeCell ref="AX45:BM45"/>
    <mergeCell ref="AH54:AW54"/>
    <mergeCell ref="AX54:BM54"/>
    <mergeCell ref="BN54:CC54"/>
    <mergeCell ref="AH60:AW60"/>
    <mergeCell ref="AX60:BM60"/>
    <mergeCell ref="BN60:CC60"/>
    <mergeCell ref="AH32:AW32"/>
    <mergeCell ref="B45:Q45"/>
    <mergeCell ref="R45:AG45"/>
    <mergeCell ref="AX32:BM32"/>
    <mergeCell ref="B54:Q54"/>
    <mergeCell ref="R54:AG54"/>
    <mergeCell ref="B32:Q32"/>
    <mergeCell ref="R32:AG32"/>
    <mergeCell ref="B38:Q38"/>
    <mergeCell ref="R38:AG38"/>
    <mergeCell ref="AH38:AW38"/>
    <mergeCell ref="A2:Q2"/>
    <mergeCell ref="A3:Q3"/>
    <mergeCell ref="A4:Q4"/>
    <mergeCell ref="R2:AG2"/>
    <mergeCell ref="R3:AG3"/>
    <mergeCell ref="R4:AG4"/>
    <mergeCell ref="BN2:CC2"/>
    <mergeCell ref="AH2:AW2"/>
    <mergeCell ref="AH3:AW3"/>
    <mergeCell ref="AH4:AW4"/>
    <mergeCell ref="AX2:BM2"/>
    <mergeCell ref="AX3:BM3"/>
    <mergeCell ref="AX4:BM4"/>
    <mergeCell ref="BN3:CC3"/>
    <mergeCell ref="BN4:CC4"/>
  </mergeCells>
  <phoneticPr fontId="35" type="noConversion"/>
  <printOptions horizontalCentered="1"/>
  <pageMargins left="0.37" right="0.17" top="1" bottom="1" header="0.5" footer="0.5"/>
  <pageSetup scale="29" fitToWidth="10" fitToHeight="10" orientation="landscape" r:id="rId2"/>
  <headerFooter alignWithMargins="0"/>
  <rowBreaks count="2" manualBreakCount="2">
    <brk id="29" max="16383" man="1"/>
    <brk id="42" max="16383" man="1"/>
  </rowBreaks>
  <colBreaks count="4" manualBreakCount="4">
    <brk id="17" max="63" man="1"/>
    <brk id="33" max="63" man="1"/>
    <brk id="49" max="63" man="1"/>
    <brk id="65" max="63"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Appendix A</vt:lpstr>
      <vt:lpstr>ATT1A-ADIT </vt:lpstr>
      <vt:lpstr>ADITI-ADIT</vt:lpstr>
      <vt:lpstr>ATT 2 - Other Taxes</vt:lpstr>
      <vt:lpstr>3 - Revenue Credits</vt:lpstr>
      <vt:lpstr>4 - 100 Basis Pt ROE</vt:lpstr>
      <vt:lpstr>5 - Cost Support</vt:lpstr>
      <vt:lpstr>6- True-Up Adjustment </vt:lpstr>
      <vt:lpstr>6A-Estimate &amp; Reconcile</vt:lpstr>
      <vt:lpstr>7 -TEC</vt:lpstr>
      <vt:lpstr>8-Depreciation Rates</vt:lpstr>
      <vt:lpstr>Workpapers</vt:lpstr>
      <vt:lpstr>'3 - Revenue Credits'!Print_Area</vt:lpstr>
      <vt:lpstr>'5 - Cost Support'!Print_Area</vt:lpstr>
      <vt:lpstr>'6- True-Up Adjustment '!Print_Area</vt:lpstr>
      <vt:lpstr>'6A-Estimate &amp; Reconcile'!Print_Area</vt:lpstr>
      <vt:lpstr>'7 -TEC'!Print_Area</vt:lpstr>
      <vt:lpstr>'ADITI-ADIT'!Print_Area</vt:lpstr>
      <vt:lpstr>'Appendix A'!Print_Area</vt:lpstr>
      <vt:lpstr>'ATT 2 - Other Taxes'!Print_Area</vt:lpstr>
      <vt:lpstr>'ATT1A-ADIT '!Print_Area</vt:lpstr>
      <vt:lpstr>'5 - Cost Support'!Print_Titles</vt:lpstr>
      <vt:lpstr>'6A-Estimate &amp; Reconcile'!Print_Titles</vt:lpstr>
      <vt:lpstr>'7 -TEC'!Print_Titles</vt:lpstr>
      <vt:lpstr>'Appendix A'!Print_Titles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Dabydeen, Jeanette I.</dc:creator>
  <cp:lastModifiedBy>PSEG</cp:lastModifiedBy>
  <cp:lastPrinted>2018-10-15T15:50:52Z</cp:lastPrinted>
  <dcterms:created xsi:type="dcterms:W3CDTF">2008-07-07T19:27:29Z</dcterms:created>
  <dcterms:modified xsi:type="dcterms:W3CDTF">2018-10-15T18:04:44Z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{29A31E91-2969-4B87-91D6-CB83CB79ADA2}</vt:lpwstr>
  </property>
</Properties>
</file>